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H\Google Drive\PUS Program\Home4\Excel\"/>
    </mc:Choice>
  </mc:AlternateContent>
  <xr:revisionPtr revIDLastSave="0" documentId="13_ncr:1_{F8EC23C7-7E2C-43C0-8812-2B4858396FF9}" xr6:coauthVersionLast="45" xr6:coauthVersionMax="45" xr10:uidLastSave="{00000000-0000-0000-0000-000000000000}"/>
  <bookViews>
    <workbookView xWindow="195" yWindow="135" windowWidth="27705" windowHeight="20790" activeTab="2" xr2:uid="{A7E1FCFF-BEB6-4CE8-BDCB-9484A7C319E7}"/>
  </bookViews>
  <sheets>
    <sheet name="INPUT" sheetId="2" r:id="rId1"/>
    <sheet name="Cons" sheetId="1" r:id="rId2"/>
    <sheet name="ULS" sheetId="4" r:id="rId3"/>
    <sheet name="SLS" sheetId="5" r:id="rId4"/>
    <sheet name="FLS" sheetId="6" r:id="rId5"/>
  </sheets>
  <definedNames>
    <definedName name="_xlnm.Print_Area" localSheetId="1">'Cons'!$A$1:$N$2124</definedName>
    <definedName name="_xlnm.Print_Area" localSheetId="2">'ULS'!$A$1:$N$2798</definedName>
    <definedName name="_xlnm.Print_Area" localSheetId="3">'SLS'!$A$1:$N$572</definedName>
    <definedName name="_xlnm.Print_Area" localSheetId="4">'FLS'!$A$1:$N$234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2" authorId="0" shapeId="0" xr:uid="{3F981EB1-8579-416F-900A-443D6A4D4B0E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643" authorId="0" shapeId="0" xr:uid="{C2B4FA22-D471-4D13-A515-34A03B857676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643" authorId="0" shapeId="0" xr:uid="{D6832258-64E8-4755-8E1F-1B17E4317513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1111" authorId="0" shapeId="0" xr:uid="{28D64FF9-9E06-4FD9-A807-8BD7CE96F2FE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1111" authorId="0" shapeId="0" xr:uid="{EC8F7956-90DA-4294-9FE1-73257A8044F6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</commentList>
</comments>
</file>

<file path=xl/sharedStrings.xml><?xml version="1.0" encoding="utf-8"?>
<sst xmlns="http://schemas.openxmlformats.org/spreadsheetml/2006/main" count="1140" uniqueCount="1140">
  <si>
    <t>Top flange</t>
  </si>
  <si>
    <t>Bottom flange</t>
  </si>
  <si>
    <t>Web</t>
  </si>
  <si>
    <t>Bot Conc</t>
  </si>
  <si>
    <t>Deck slab</t>
  </si>
  <si>
    <t>Tran Stif</t>
  </si>
  <si>
    <t>Rib</t>
  </si>
  <si>
    <t>Steel strength</t>
  </si>
  <si>
    <t>Cons</t>
  </si>
  <si>
    <t>MST</t>
  </si>
  <si>
    <t>Section properties</t>
  </si>
  <si>
    <t>ULS</t>
  </si>
  <si>
    <t>FLS</t>
  </si>
  <si>
    <t>Es</t>
  </si>
  <si>
    <t>210000</t>
  </si>
  <si>
    <t>Joint</t>
  </si>
  <si>
    <t>Label</t>
  </si>
  <si>
    <t>X</t>
  </si>
  <si>
    <t>R</t>
  </si>
  <si>
    <t>ntop</t>
  </si>
  <si>
    <t>btop</t>
  </si>
  <si>
    <t>ttop</t>
  </si>
  <si>
    <t>bbot</t>
  </si>
  <si>
    <t>tbot</t>
  </si>
  <si>
    <t>cbot</t>
  </si>
  <si>
    <t>D</t>
  </si>
  <si>
    <t>tw</t>
  </si>
  <si>
    <t>S</t>
  </si>
  <si>
    <t>Hc</t>
  </si>
  <si>
    <t>ts</t>
  </si>
  <si>
    <t>th</t>
  </si>
  <si>
    <t>bh</t>
  </si>
  <si>
    <t>w</t>
  </si>
  <si>
    <t>bleft</t>
  </si>
  <si>
    <t>bright</t>
  </si>
  <si>
    <t>aleft</t>
  </si>
  <si>
    <t>aright</t>
  </si>
  <si>
    <t>Leff</t>
  </si>
  <si>
    <t>bs</t>
  </si>
  <si>
    <t>ns</t>
  </si>
  <si>
    <t>d0</t>
  </si>
  <si>
    <t>nsb</t>
  </si>
  <si>
    <t>tsb</t>
  </si>
  <si>
    <t>Hsb</t>
  </si>
  <si>
    <t>nst</t>
  </si>
  <si>
    <t>tst</t>
  </si>
  <si>
    <t>Hst</t>
  </si>
  <si>
    <t>Srb</t>
  </si>
  <si>
    <t>Srt</t>
  </si>
  <si>
    <t>Srbot</t>
  </si>
  <si>
    <t>Lb</t>
  </si>
  <si>
    <t>ds</t>
  </si>
  <si>
    <t>Fytop</t>
  </si>
  <si>
    <t>Fybot</t>
  </si>
  <si>
    <t>Fyw</t>
  </si>
  <si>
    <t>Sc_top</t>
  </si>
  <si>
    <t>Sc_bot</t>
  </si>
  <si>
    <t>YU</t>
  </si>
  <si>
    <t>YL</t>
  </si>
  <si>
    <t>Dc1</t>
  </si>
  <si>
    <t>T1</t>
  </si>
  <si>
    <t>T2</t>
  </si>
  <si>
    <t>T3</t>
  </si>
  <si>
    <t>Slender</t>
  </si>
  <si>
    <t>Dc</t>
  </si>
  <si>
    <t>S1</t>
  </si>
  <si>
    <t>S2</t>
  </si>
  <si>
    <t>S3</t>
  </si>
  <si>
    <t>M1</t>
  </si>
  <si>
    <t>M2</t>
  </si>
  <si>
    <t>M3</t>
  </si>
  <si>
    <t>Fyrtop</t>
  </si>
  <si>
    <t>Fyrbot</t>
  </si>
  <si>
    <t>PNA</t>
  </si>
  <si>
    <t>Ypna</t>
  </si>
  <si>
    <t>Mp</t>
  </si>
  <si>
    <t>M4</t>
  </si>
  <si>
    <t>Mw</t>
  </si>
  <si>
    <t>MLLmax</t>
  </si>
  <si>
    <t>MLLmin</t>
  </si>
  <si>
    <t>STsteel</t>
  </si>
  <si>
    <t>STbot</t>
  </si>
  <si>
    <t>STlongtime</t>
  </si>
  <si>
    <t>STshorttime</t>
  </si>
  <si>
    <t>SCsteel</t>
  </si>
  <si>
    <t>SCbot</t>
  </si>
  <si>
    <t>SClongtime</t>
  </si>
  <si>
    <t>SCshorttime</t>
  </si>
  <si>
    <t>Sbot1</t>
  </si>
  <si>
    <t>Sbot2</t>
  </si>
  <si>
    <t>Sdeck</t>
  </si>
  <si>
    <t>T4</t>
  </si>
  <si>
    <t>Tw</t>
  </si>
  <si>
    <t>TLLmax</t>
  </si>
  <si>
    <t>TLLmin</t>
  </si>
  <si>
    <t>Su_top</t>
  </si>
  <si>
    <t>Su_bot</t>
  </si>
  <si>
    <t>S4</t>
  </si>
  <si>
    <t>Sw</t>
  </si>
  <si>
    <t>SLLmax</t>
  </si>
  <si>
    <t>SLLmin</t>
  </si>
  <si>
    <t>Ss2_top</t>
  </si>
  <si>
    <t>Ss2_bot</t>
  </si>
  <si>
    <t>Srebar</t>
  </si>
  <si>
    <t>fDC_top</t>
  </si>
  <si>
    <t>fDC_bot</t>
  </si>
  <si>
    <t>Deltaf_top</t>
  </si>
  <si>
    <t>Deltaf_bot</t>
  </si>
  <si>
    <t>Vn</t>
  </si>
  <si>
    <t>SLLfmax</t>
  </si>
  <si>
    <t>SLLfmin</t>
  </si>
  <si>
    <t>fckd</t>
  </si>
  <si>
    <t>35</t>
  </si>
  <si>
    <t>Exterior Support</t>
  </si>
  <si>
    <t>8</t>
  </si>
  <si>
    <t>fckb</t>
  </si>
  <si>
    <t>50</t>
  </si>
  <si>
    <t>4</t>
  </si>
  <si>
    <t>Ecd</t>
  </si>
  <si>
    <t>35000</t>
  </si>
  <si>
    <t>Section Changed</t>
  </si>
  <si>
    <t>3</t>
  </si>
  <si>
    <t>Ecb</t>
  </si>
  <si>
    <t>36603.4174348284</t>
  </si>
  <si>
    <t>Fyrebar</t>
  </si>
  <si>
    <t>400</t>
  </si>
  <si>
    <t>K - Frame</t>
  </si>
  <si>
    <t>ADTT</t>
  </si>
  <si>
    <t>1500</t>
  </si>
  <si>
    <t>froms</t>
  </si>
  <si>
    <t>Cross Beam</t>
  </si>
  <si>
    <t>2</t>
  </si>
  <si>
    <t/>
  </si>
  <si>
    <t>Interior Support</t>
  </si>
  <si>
    <t>Sectional Checking</t>
  </si>
  <si>
    <t>7.1. Constructibility</t>
  </si>
  <si>
    <t>Lateral bending stress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</si>
  <si>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0.6F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</si>
  <si>
    <t>강.설 4.3-108</t>
  </si>
  <si>
    <t>Compression flange</t>
  </si>
  <si>
    <t>Open-flange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</si>
  <si>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l </t>
    </r>
    <r xmlns="http://schemas.openxmlformats.org/spreadsheetml/2006/main">
      <rPr>
        <b/>
        <sz val="9"/>
        <rFont val="맑은 고딕"/>
        <family val="3"/>
        <charset val="129"/>
      </rPr>
      <t>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</si>
  <si>
    <t>강.설 4.3-132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</si>
  <si>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</si>
  <si>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강.설 4.3-133</t>
  </si>
  <si>
    <t>(for slender web)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</si>
  <si>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</si>
  <si>
    <t>강.설 4.3-134</t>
  </si>
  <si>
    <t>Box-flange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</si>
  <si>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</si>
  <si>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강.설 4.3-247</t>
  </si>
  <si>
    <t>강.설 4.3-248</t>
  </si>
  <si>
    <t>Tension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</si>
  <si>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yt</t>
    </r>
  </si>
  <si>
    <t>강.설 4.3-135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</si>
  <si>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b/>
        <sz val="9"/>
        <rFont val="맑은 고딕"/>
        <family val="3"/>
        <charset val="129"/>
      </rPr>
      <t>Δ</t>
    </r>
  </si>
  <si>
    <t>강.설 4.3-249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</si>
  <si>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</si>
  <si>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강.설 4.3-137</t>
  </si>
  <si>
    <t>7.1.1. Flange Lateral bending stress</t>
  </si>
  <si>
    <t>강.설 4.3.3.1.1.6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</si>
  <si>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0.6F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</si>
  <si>
    <r xmlns="http://schemas.openxmlformats.org/spreadsheetml/2006/main">
      <t>Calcualation of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</si>
  <si>
    <t>Case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</si>
  <si>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</si>
  <si>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1.2L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√(C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</si>
  <si>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  <phoneticPr xmlns="http://schemas.openxmlformats.org/spreadsheetml/2006/main" fontId="28" type="noConversion"/>
  </si>
  <si>
    <t>Otherwise</t>
  </si>
  <si>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• 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  <r xmlns="http://schemas.openxmlformats.org/spreadsheetml/2006/main">
      <rPr>
        <sz val="9"/>
        <rFont val="맑은 고딕"/>
        <family val="3"/>
        <charset val="129"/>
      </rPr>
      <t xml:space="preserve">  ≥  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</si>
  <si>
    <r xmlns="http://schemas.openxmlformats.org/spreadsheetml/2006/main">
      <t>1-f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</si>
  <si>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</si>
  <si>
    <t>여기서,</t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</si>
  <si>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</si>
  <si>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t>=</t>
  </si>
  <si>
    <t>비지지걸이</t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</si>
  <si>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</si>
  <si>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1.0•r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•</t>
    </r>
    <r xmlns="http://schemas.openxmlformats.org/spreadsheetml/2006/main">
      <rPr>
        <sz val="9"/>
        <rFont val="Symbol"/>
        <family val="1"/>
        <charset val="2"/>
      </rPr>
      <t>Ö</t>
    </r>
    <r xmlns="http://schemas.openxmlformats.org/spreadsheetml/2006/main">
      <rPr>
        <sz val="9"/>
        <rFont val="맑은 고딕"/>
        <family val="3"/>
        <charset val="129"/>
      </rPr>
      <t>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</si>
  <si>
    <t>소성거동을 보장하는 비지지길이의 한계</t>
  </si>
  <si>
    <t>강.설 4.3.3.1.8.2(3)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</si>
  <si>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</si>
  <si>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t>모멘트 보정계수, taken as 1.0</t>
  </si>
  <si>
    <r xmlns="http://schemas.openxmlformats.org/spreadsheetml/2006/main">
      <t>if f</t>
    </r>
    <r xmlns="http://schemas.openxmlformats.org/spreadsheetml/2006/main">
      <rPr>
        <vertAlign val="subscript"/>
        <sz val="9"/>
        <rFont val="맑은 고딕"/>
        <family val="3"/>
        <charset val="129"/>
      </rPr>
      <t>mid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&gt; 1</t>
    </r>
  </si>
  <si>
    <r xmlns="http://schemas.openxmlformats.org/spreadsheetml/2006/main">
      <t>If 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= 0</t>
    </r>
  </si>
  <si>
    <r xmlns="http://schemas.openxmlformats.org/spreadsheetml/2006/main">
      <t>1.75-1.05f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+ 0.3(f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2.3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</si>
  <si>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</t>
    </r>
  </si>
  <si>
    <t>for constructibility (A.C.6.10.1.10.2)</t>
  </si>
  <si>
    <t>강.설 4.3.3.1.1.10(2)</t>
  </si>
  <si>
    <t>flange lateral bending stress throughout the unbraced length</t>
  </si>
  <si>
    <r xmlns="http://schemas.openxmlformats.org/spreadsheetml/2006/main">
      <t>(1.25M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+ 1.25M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+ 1.5M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  <r xmlns="http://schemas.openxmlformats.org/spreadsheetml/2006/main">
      <rPr>
        <sz val="9"/>
        <rFont val="맑은 고딕"/>
        <family val="3"/>
        <charset val="129"/>
      </rPr>
      <t xml:space="preserve"> + 1.5M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  <r xmlns="http://schemas.openxmlformats.org/spreadsheetml/2006/main">
      <rPr>
        <sz val="9"/>
        <rFont val="맑은 고딕"/>
        <family val="3"/>
        <charset val="129"/>
      </rPr>
      <t>) / S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</si>
  <si>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/>
    </r>
  </si>
  <si>
    <t>lateral bending moment due to horizontal component of web shear in web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</si>
  <si>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</si>
  <si>
    <t>lateral bending moment due to deck overhang wet concrete load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</si>
  <si>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</si>
  <si>
    <t>lateral bending moment due to deck overhang forms load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</si>
  <si>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</si>
  <si>
    <t>lateral bending moment due to curvature</t>
  </si>
  <si>
    <t xml:space="preserve">■ </t>
  </si>
  <si>
    <t>Moment due to horizontal component of web shear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</si>
  <si>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</si>
  <si>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V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= 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>∙tan</t>
    </r>
    <r xmlns="http://schemas.openxmlformats.org/spreadsheetml/2006/main">
      <rPr>
        <sz val="9"/>
        <rFont val="Calibri"/>
        <family val="3"/>
        <charset val="161"/>
      </rPr>
      <t>θ</t>
    </r>
  </si>
  <si>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v = [</t>
    </r>
    <r xmlns="http://schemas.openxmlformats.org/spreadsheetml/2006/main">
      <rPr>
        <sz val="9"/>
        <rFont val="Calibri"/>
        <family val="3"/>
      </rPr>
      <t>A1</t>
    </r>
    <r xmlns="http://schemas.openxmlformats.org/spreadsheetml/2006/main">
      <rPr>
        <sz val="9"/>
        <rFont val="맑은 고딕"/>
        <family val="3"/>
        <charset val="129"/>
      </rPr>
      <t>•75kN/m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 xml:space="preserve"> + (</t>
    </r>
    <r xmlns="http://schemas.openxmlformats.org/spreadsheetml/2006/main">
      <rPr>
        <sz val="9"/>
        <rFont val="Calibri"/>
        <family val="3"/>
      </rPr>
      <t>A</t>
    </r>
    <r xmlns="http://schemas.openxmlformats.org/spreadsheetml/2006/main">
      <rPr>
        <vertAlign val="subscript"/>
        <sz val="9"/>
        <rFont val="Calibri"/>
        <family val="2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</t>
    </r>
    <r xmlns="http://schemas.openxmlformats.org/spreadsheetml/2006/main">
      <rPr>
        <sz val="9"/>
        <rFont val="Calibri"/>
        <family val="3"/>
      </rPr>
      <t>A</t>
    </r>
    <r xmlns="http://schemas.openxmlformats.org/spreadsheetml/2006/main">
      <rPr>
        <vertAlign val="subscript"/>
        <sz val="9"/>
        <rFont val="Calibri"/>
        <family val="2"/>
      </rPr>
      <t>s</t>
    </r>
    <r xmlns="http://schemas.openxmlformats.org/spreadsheetml/2006/main">
      <rPr>
        <sz val="9"/>
        <rFont val="맑은 고딕"/>
        <family val="3"/>
        <charset val="129"/>
      </rPr>
      <t>)•25kN/m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]/2</t>
    </r>
  </si>
  <si>
    <r xmlns="http://schemas.openxmlformats.org/spreadsheetml/2006/main">
      <t>A1, A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, A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sectional area of steel girder, bottom concrete and deck slab</t>
    </r>
  </si>
  <si>
    <t>Moment due to overhang wet concrete loading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</si>
  <si>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</si>
  <si>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F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= 0.5∙F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  <r xmlns="http://schemas.openxmlformats.org/spreadsheetml/2006/main">
      <rPr>
        <sz val="9"/>
        <rFont val="맑은 고딕"/>
        <family val="3"/>
        <charset val="129"/>
      </rPr>
      <t>/tanα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</si>
  <si>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•b•25kN/m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</si>
  <si>
    <t>b, ts = cantilever and thickness of deck slab</t>
  </si>
  <si>
    <t>Moment due to overhang form loads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</si>
  <si>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</si>
  <si>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0.5∙F</t>
    </r>
    <r xmlns="http://schemas.openxmlformats.org/spreadsheetml/2006/main">
      <rPr>
        <vertAlign val="subscript"/>
        <sz val="9"/>
        <rFont val="맑은 고딕"/>
        <family val="3"/>
        <charset val="129"/>
      </rPr>
      <t>forms</t>
    </r>
    <r xmlns="http://schemas.openxmlformats.org/spreadsheetml/2006/main">
      <rPr>
        <sz val="9"/>
        <rFont val="맑은 고딕"/>
        <family val="3"/>
        <charset val="129"/>
      </rPr>
      <t>/tanα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</si>
  <si>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forms</t>
    </r>
    <r xmlns="http://schemas.openxmlformats.org/spreadsheetml/2006/main">
      <rPr>
        <sz val="9"/>
        <rFont val="맑은 고딕"/>
        <family val="3"/>
        <charset val="129"/>
      </rPr>
      <t xml:space="preserve"> = </t>
    </r>
  </si>
  <si>
    <t>kN/m (assumed)</t>
  </si>
  <si>
    <t>Moment due to curvature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</si>
  <si>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  <r xmlns="http://schemas.openxmlformats.org/spreadsheetml/2006/main">
      <rPr>
        <sz val="9"/>
        <rFont val="맑은 고딕"/>
        <family val="3"/>
        <charset val="129"/>
      </rPr>
      <t xml:space="preserve"> = ML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/(NRD)</t>
    </r>
  </si>
  <si>
    <t>N - a constant taken as 12, R - girder radius, D - web depth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</si>
  <si>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</si>
  <si>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π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E</t>
    </r>
  </si>
  <si>
    <r xmlns="http://schemas.openxmlformats.org/spreadsheetml/2006/main">
      <t>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</si>
  <si>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</si>
  <si>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</si>
  <si>
    <r xmlns="http://schemas.openxmlformats.org/spreadsheetml/2006/main">
      <t>√(12(1 +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/3/b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))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</si>
  <si>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</si>
  <si>
    <t>largest values of compressive stress in the flange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</si>
  <si>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</si>
  <si>
    <t>deep of web in compression in elastic range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</si>
  <si>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l</t>
    </r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</si>
  <si>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/6</t>
    </r>
  </si>
  <si>
    <t>section modulus of top flange about a vertical axis through the web</t>
  </si>
  <si>
    <t>Table 7.1.1. Calculation of flange lateral bending moments</t>
  </si>
  <si>
    <t>Node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</si>
  <si>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</si>
  <si>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</si>
  <si>
    <t>A1</t>
  </si>
  <si>
    <t>Ac</t>
  </si>
  <si>
    <t>As</t>
  </si>
  <si>
    <t>ΔV</t>
  </si>
  <si>
    <t>tanθ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</si>
  <si>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</si>
  <si>
    <t>tanα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</si>
  <si>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</si>
  <si>
    <t>Table 7.1.2. Checking flange lateral bending stress</t>
  </si>
  <si>
    <t>정/부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</si>
  <si>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l1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</si>
  <si>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l</t>
    </r>
  </si>
  <si>
    <r xmlns="http://schemas.openxmlformats.org/spreadsheetml/2006/main">
      <t>0.6F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</si>
  <si>
    <t>검토</t>
  </si>
  <si>
    <t>Ratio</t>
  </si>
  <si>
    <t>상연</t>
  </si>
  <si>
    <t>하연</t>
  </si>
  <si>
    <t>모멘트</t>
  </si>
  <si>
    <t>7.1.2. Flange Lateral bending stress</t>
  </si>
  <si>
    <t>1) 플랜지 응력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</si>
  <si>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bu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 = </t>
    </r>
    <phoneticPr xmlns="http://schemas.openxmlformats.org/spreadsheetml/2006/main" fontId="31" type="noConversion"/>
  </si>
  <si>
    <t>1.25•(DC1 + DC2)</t>
  </si>
  <si>
    <t>+</t>
  </si>
  <si>
    <t>1.25•DC3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</si>
  <si>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steel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</si>
  <si>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bot_con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</si>
  <si>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, 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= 1.0: 휨, 전단에 대한 강도저항계수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</si>
  <si>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h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하이브리드 계수</t>
    </r>
    <phoneticPr xmlns="http://schemas.openxmlformats.org/spreadsheetml/2006/main" fontId="31" type="noConversion"/>
  </si>
  <si>
    <t>강.설 4.3.3.1.1.10(1)</t>
  </si>
  <si>
    <r xmlns="http://schemas.openxmlformats.org/spreadsheetml/2006/main"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</si>
  <si>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 ≥ F</t>
    </r>
    <r xmlns="http://schemas.openxmlformats.org/spreadsheetml/2006/main">
      <rPr>
        <vertAlign val="subscript"/>
        <sz val="9"/>
        <rFont val="맑은 고딕"/>
        <family val="3"/>
        <charset val="129"/>
      </rPr>
      <t>yf</t>
    </r>
    <phoneticPr xmlns="http://schemas.openxmlformats.org/spreadsheetml/2006/main" fontId="31" type="noConversion"/>
  </si>
  <si>
    <r xmlns="http://schemas.openxmlformats.org/spreadsheetml/2006/main">
      <t>[12+β(3ρ  -ρ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)]/(12 + 2β)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</si>
  <si>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 xml:space="preserve"> = min(F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; 1.0)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</si>
  <si>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max(F</t>
    </r>
    <r xmlns="http://schemas.openxmlformats.org/spreadsheetml/2006/main">
      <rPr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sz val="9"/>
        <rFont val="맑은 고딕"/>
        <family val="3"/>
        <charset val="129"/>
      </rPr>
      <t>, 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</si>
  <si>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 xml:space="preserve"> = 2D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</si>
  <si>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단면의 탄성중립축으로 부터 양플린지 안쪽 면까지의 거리 중 큰값</t>
    </r>
    <phoneticPr xmlns="http://schemas.openxmlformats.org/spreadsheetml/2006/main" fontId="28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</si>
  <si>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r xmlns="http://schemas.openxmlformats.org/spreadsheetml/2006/main">
      <rPr>
        <sz val="9"/>
        <rFont val="맑은 고딕"/>
        <family val="3"/>
        <charset val="129"/>
      </rPr>
      <t xml:space="preserve"> = 플랜지 단면적과 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방향에 위치한 플랜지 덮개판 면적의 합</t>
    </r>
    <phoneticPr xmlns="http://schemas.openxmlformats.org/spreadsheetml/2006/main" fontId="31" type="noConversion"/>
  </si>
  <si>
    <r xmlns="http://schemas.openxmlformats.org/spreadsheetml/2006/main">
      <t>2)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 of compression flange)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</si>
  <si>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</si>
  <si>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Open flange (OF)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</si>
  <si>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Min (F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, 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>)</t>
    </r>
  </si>
  <si>
    <t>강.설 4.3.3.1.8.2</t>
  </si>
  <si>
    <t>Box flange (BF)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</si>
  <si>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sz val="9"/>
        <rFont val="맑은 고딕"/>
        <family val="3"/>
        <charset val="129"/>
      </rPr>
      <t>√[(1 - (f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/ </t>
    </r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28" type="noConversion"/>
  </si>
  <si>
    <t>강.설 4.3.3.2.8.2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</si>
  <si>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(국부좌굴강도) 산정</t>
    </r>
    <phoneticPr xmlns="http://schemas.openxmlformats.org/spreadsheetml/2006/main" fontId="31" type="noConversion"/>
  </si>
  <si>
    <t>강.설 4.3.3.1.8.2(2)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</si>
  <si>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nc_LB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</si>
  <si>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≤ 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pf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</si>
  <si>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</si>
  <si>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[1 - (1 - 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 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>)/(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>)]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</si>
  <si>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= 1.0 for checking constructibility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</si>
  <si>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 xml:space="preserve"> = max [min (0.7F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,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)] , 0.5F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] 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</si>
  <si>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= 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/2t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</si>
  <si>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 xml:space="preserve"> = 0.38√(E/F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</si>
  <si>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rf</t>
    </r>
    <r xmlns="http://schemas.openxmlformats.org/spreadsheetml/2006/main">
      <rPr>
        <sz val="9"/>
        <rFont val="맑은 고딕"/>
        <family val="3"/>
        <charset val="129"/>
      </rPr>
      <t xml:space="preserve"> = 0.56√(E/F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</si>
  <si>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 xml:space="preserve"> (횡비틀림좌굴강도)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</si>
  <si>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nc_LTB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</si>
  <si>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</si>
  <si>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</si>
  <si>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[1 - (1-F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 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-L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)/(L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-L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)]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yc </t>
    </r>
    <r xmlns="http://schemas.openxmlformats.org/spreadsheetml/2006/main">
      <rPr>
        <sz val="9"/>
        <rFont val="맑은 고딕"/>
        <family val="3"/>
        <charset val="129"/>
      </rPr>
      <t>≤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</si>
  <si>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&gt; 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</si>
  <si>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≤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</si>
  <si>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= unbraced length</t>
    </r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</si>
  <si>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1.0r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</si>
  <si>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</si>
  <si>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Calibri"/>
        <family val="3"/>
        <charset val="161"/>
      </rPr>
      <t>π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E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</si>
  <si>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πr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</si>
  <si>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/ 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28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</si>
  <si>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phoneticPr xmlns="http://schemas.openxmlformats.org/spreadsheetml/2006/main" fontId="28" type="noConversion"/>
  </si>
  <si>
    <t>강.설 4.3.3.2.8.2(2)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</si>
  <si>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</si>
  <si>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</si>
  <si>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Δ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</si>
  <si>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</si>
  <si>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[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- 0.3)/R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) 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)/(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)]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</si>
  <si>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</si>
  <si>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0.9ER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k/λ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</si>
  <si>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b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/ t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phoneticPr xmlns="http://schemas.openxmlformats.org/spreadsheetml/2006/main" fontId="28" type="noConversion"/>
  </si>
  <si>
    <t>if 종리브 없음</t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</si>
  <si>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w / t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phoneticPr xmlns="http://schemas.openxmlformats.org/spreadsheetml/2006/main" fontId="28" type="noConversion"/>
  </si>
  <si>
    <t>if 종리브 있음</t>
  </si>
  <si>
    <r xmlns="http://schemas.openxmlformats.org/spreadsheetml/2006/main">
      <t>λ</t>
    </r>
    <r xmlns="http://schemas.openxmlformats.org/spreadsheetml/2006/main">
      <rPr>
        <vertAlign val="subscript"/>
        <sz val="9"/>
        <color theme="1"/>
        <rFont val="Calibri Light"/>
        <family val="3"/>
        <charset val="129"/>
        <scheme val="major"/>
      </rPr>
      <t>r</t>
    </r>
    <r xmlns="http://schemas.openxmlformats.org/spreadsheetml/2006/main">
      <rPr>
        <sz val="9"/>
        <color theme="1"/>
        <rFont val="Calibri Light"/>
        <family val="3"/>
        <charset val="129"/>
        <scheme val="major"/>
      </rPr>
      <t xml:space="preserve"> = 0.95 √(Ek / (Δ - 0.3) / F</t>
    </r>
    <r xmlns="http://schemas.openxmlformats.org/spreadsheetml/2006/main">
      <rPr>
        <vertAlign val="subscript"/>
        <sz val="9"/>
        <color theme="1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color theme="1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</si>
  <si>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p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0.57 √(Ek / Δ / 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</si>
  <si>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Δ = √(1 - (f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v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/ 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r xmlns="http://schemas.openxmlformats.org/spreadsheetml/2006/main">
      <rPr>
        <vertAlign val="superscript"/>
        <sz val="9"/>
        <rFont val="Calibri Light"/>
        <family val="3"/>
        <charset val="129"/>
        <scheme val="major"/>
      </rPr>
      <t>2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</si>
  <si>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= T / (2A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</si>
  <si>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t>T</t>
  </si>
  <si>
    <t>계수하중에 의한 내부토크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</si>
  <si>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</si>
  <si>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박스거더 단면의 폐합단면적</t>
  </si>
  <si>
    <t xml:space="preserve">압축플랜지의 종방향보강재 폭 또는 웨브로부터 가장 가까운 </t>
  </si>
  <si>
    <t>종방향보강재까지의 거리 중 큰 값</t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</si>
  <si>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</si>
  <si>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cv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</si>
  <si>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</si>
  <si>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</si>
  <si>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1.12√(Ek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)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≤ 1.40√(Ek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) </t>
    </r>
    <phoneticPr xmlns="http://schemas.openxmlformats.org/spreadsheetml/2006/main" fontId="31" type="noConversion"/>
  </si>
  <si>
    <r xmlns="http://schemas.openxmlformats.org/spreadsheetml/2006/main">
      <t>0.65√(F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</si>
  <si>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&gt; 1.40√(Ek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31" type="noConversion"/>
  </si>
  <si>
    <r xmlns="http://schemas.openxmlformats.org/spreadsheetml/2006/main">
      <t>0.9Ek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</si>
  <si>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t xml:space="preserve">Calculation of k, ks  - Plate-buckling coefficient</t>
  </si>
  <si>
    <t>k</t>
  </si>
  <si>
    <r xmlns="http://schemas.openxmlformats.org/spreadsheetml/2006/main">
      <t>k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</si>
  <si>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</si>
  <si>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n = 1</t>
  </si>
  <si>
    <r xmlns="http://schemas.openxmlformats.org/spreadsheetml/2006/main">
      <t>1.0 ≤ [8I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맑은 고딕"/>
        <family val="3"/>
        <charset val="129"/>
      </rPr>
      <t>≤ 4.0</t>
    </r>
    <phoneticPr xmlns="http://schemas.openxmlformats.org/spreadsheetml/2006/main" fontId="31" type="noConversion"/>
  </si>
  <si>
    <t>종리브 있음</t>
  </si>
  <si>
    <r xmlns="http://schemas.openxmlformats.org/spreadsheetml/2006/main">
      <t>5.34 + 2.84(I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/w/t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1/3</t>
    </r>
    <phoneticPr xmlns="http://schemas.openxmlformats.org/spreadsheetml/2006/main" fontId="28" type="noConversion"/>
  </si>
  <si>
    <t>≤ 5.34</t>
  </si>
  <si>
    <t>n = 2</t>
  </si>
  <si>
    <r xmlns="http://schemas.openxmlformats.org/spreadsheetml/2006/main">
      <t>1.0 ≤ [0.894I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맑은 고딕"/>
        <family val="3"/>
        <charset val="129"/>
      </rPr>
      <t>≤ 4.0</t>
    </r>
    <phoneticPr xmlns="http://schemas.openxmlformats.org/spreadsheetml/2006/main" fontId="31" type="noConversion"/>
  </si>
  <si>
    <r xmlns="http://schemas.openxmlformats.org/spreadsheetml/2006/main">
      <t>(n + 1)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28" type="noConversion"/>
  </si>
  <si>
    <t xml:space="preserve">n </t>
  </si>
  <si>
    <t>등간격인 종방향보강재의 수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</si>
  <si>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</si>
  <si>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종리브 단면2차모멘트</t>
  </si>
  <si>
    <r xmlns="http://schemas.openxmlformats.org/spreadsheetml/2006/main">
      <t>Table 7.1.3. Calculation of 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</si>
  <si>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</si>
  <si>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fn </t>
    </r>
    <r xmlns="http://schemas.openxmlformats.org/spreadsheetml/2006/main">
      <rPr>
        <sz val="9"/>
        <rFont val="맑은 고딕"/>
        <family val="3"/>
        <charset val="129"/>
      </rPr>
      <t>산정</t>
    </r>
    <phoneticPr xmlns="http://schemas.openxmlformats.org/spreadsheetml/2006/main" fontId="31" type="noConversion"/>
  </si>
  <si>
    <t>ρ</t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</si>
  <si>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</si>
  <si>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β</t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</si>
  <si>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</si>
  <si>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</si>
  <si>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</si>
  <si>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</si>
  <si>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</si>
  <si>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</si>
  <si>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</si>
  <si>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31" type="noConversion"/>
  </si>
  <si>
    <r xmlns="http://schemas.openxmlformats.org/spreadsheetml/2006/main">
      <t>Table 7.1.4.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(for Open - Compression Flange)</t>
    </r>
    <phoneticPr xmlns="http://schemas.openxmlformats.org/spreadsheetml/2006/main" fontId="31" type="noConversion"/>
  </si>
  <si>
    <t>BF/OF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</si>
  <si>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</si>
  <si>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</si>
  <si>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</si>
  <si>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</si>
  <si>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</si>
  <si>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</si>
  <si>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</si>
  <si>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</si>
  <si>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</si>
  <si>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</si>
  <si>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</si>
  <si>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phoneticPr xmlns="http://schemas.openxmlformats.org/spreadsheetml/2006/main" fontId="31" type="noConversion"/>
  </si>
  <si>
    <t>(OF)</t>
  </si>
  <si>
    <t>Table 7.1.5. Calculation of Δ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</si>
  <si>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0 </t>
    </r>
    <r xmlns="http://schemas.openxmlformats.org/spreadsheetml/2006/main">
      <rPr>
        <sz val="9"/>
        <rFont val="맑은 고딕"/>
        <family val="3"/>
        <charset val="129"/>
      </rPr>
      <t>산정</t>
    </r>
    <phoneticPr xmlns="http://schemas.openxmlformats.org/spreadsheetml/2006/main" fontId="31" type="noConversion"/>
  </si>
  <si>
    <t>Torsional moment</t>
  </si>
  <si>
    <r xmlns="http://schemas.openxmlformats.org/spreadsheetml/2006/main">
      <t xml:space="preserve"> f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v </t>
    </r>
    <phoneticPr xmlns="http://schemas.openxmlformats.org/spreadsheetml/2006/main" fontId="31" type="noConversion"/>
  </si>
  <si>
    <t>Δ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</si>
  <si>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</si>
  <si>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phoneticPr xmlns="http://schemas.openxmlformats.org/spreadsheetml/2006/main" fontId="31" type="noConversion"/>
  </si>
  <si>
    <t>DC1</t>
  </si>
  <si>
    <t>DC2</t>
  </si>
  <si>
    <t>DC3</t>
  </si>
  <si>
    <t>Table 7.1.6. Calculation of k, ks (for Box - Compression Flange)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</si>
  <si>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 xml:space="preserve">s </t>
    </r>
    <r xmlns="http://schemas.openxmlformats.org/spreadsheetml/2006/main">
      <rPr>
        <sz val="9"/>
        <rFont val="Calibri Light"/>
        <family val="3"/>
        <charset val="129"/>
        <scheme val="major"/>
      </rPr>
      <t>산정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</si>
  <si>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</si>
  <si>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</si>
  <si>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rib</t>
    </r>
    <phoneticPr xmlns="http://schemas.openxmlformats.org/spreadsheetml/2006/main" fontId="31" type="noConversion"/>
  </si>
  <si>
    <r xmlns="http://schemas.openxmlformats.org/spreadsheetml/2006/main">
      <t>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</si>
  <si>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</si>
  <si>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</si>
  <si>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</si>
  <si>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</si>
  <si>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t>Is</t>
  </si>
  <si>
    <r xmlns="http://schemas.openxmlformats.org/spreadsheetml/2006/main">
      <t>Table 7.1.7.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for Box - Compression Flange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</si>
  <si>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</si>
  <si>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</si>
  <si>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</si>
  <si>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</si>
  <si>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</si>
  <si>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phoneticPr xmlns="http://schemas.openxmlformats.org/spreadsheetml/2006/main" fontId="31" type="noConversion"/>
  </si>
  <si>
    <t>(BF)</t>
  </si>
  <si>
    <r xmlns="http://schemas.openxmlformats.org/spreadsheetml/2006/main">
      <t>Table 7.1.8.  Summarizes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and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</si>
  <si>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Compression</t>
  </si>
  <si>
    <t>Tension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</si>
  <si>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</si>
  <si>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>/OF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</si>
  <si>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>/BF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</si>
  <si>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</si>
  <si>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</si>
  <si>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</si>
  <si>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r xmlns="http://schemas.openxmlformats.org/spreadsheetml/2006/main">
      <rPr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</si>
  <si>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28" type="noConversion"/>
  </si>
  <si>
    <t>3) Checking for compression and tension flanges</t>
  </si>
  <si>
    <t>압축플랜지</t>
  </si>
  <si>
    <t>인장플랜지</t>
  </si>
  <si>
    <t>Open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</si>
  <si>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l </t>
    </r>
    <r xmlns="http://schemas.openxmlformats.org/spreadsheetml/2006/main">
      <rPr>
        <b/>
        <sz val="9"/>
        <rFont val="맑은 고딕"/>
        <family val="3"/>
        <charset val="129"/>
      </rPr>
      <t>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</si>
  <si>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</si>
  <si>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</si>
  <si>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t>Box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</si>
  <si>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</si>
  <si>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b/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</si>
  <si>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for slender web with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i/>
        <sz val="9"/>
        <rFont val="맑은 고딕"/>
        <family val="3"/>
        <charset val="129"/>
      </rPr>
      <t xml:space="preserve"> = 0, the equation (1)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i/>
        <sz val="9"/>
        <rFont val="맑은 고딕"/>
        <family val="3"/>
        <charset val="129"/>
      </rPr>
      <t xml:space="preserve"> +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i/>
        <sz val="9"/>
        <rFont val="맑은 고딕"/>
        <family val="3"/>
        <charset val="129"/>
      </rPr>
      <t xml:space="preserve"> ≤ Φ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i/>
        <sz val="9"/>
        <rFont val="맑은 고딕"/>
        <family val="3"/>
        <charset val="129"/>
      </rPr>
      <t>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i/>
        <sz val="9"/>
        <rFont val="맑은 고딕"/>
        <family val="3"/>
        <charset val="129"/>
      </rPr>
      <t>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i/>
        <sz val="9"/>
        <rFont val="맑은 고딕"/>
        <family val="3"/>
        <charset val="129"/>
      </rPr>
      <t xml:space="preserve"> will not be checked</t>
    </r>
    <phoneticPr xmlns="http://schemas.openxmlformats.org/spreadsheetml/2006/main" fontId="31" type="noConversion"/>
  </si>
  <si>
    <t>(Web classification is checked in the next section, S = slender web, C = compact or noncompact web)</t>
  </si>
  <si>
    <t>Table 7.1.9. Checking top flange stress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</si>
  <si>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</si>
  <si>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</si>
  <si>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</si>
  <si>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</si>
  <si>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</si>
  <si>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+f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</si>
  <si>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</si>
  <si>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t>분류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</si>
  <si>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+f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sz val="9"/>
        <rFont val="맑은 고딕"/>
        <family val="3"/>
        <charset val="129"/>
      </rPr>
      <t>/3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</si>
  <si>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Calibri"/>
        <family val="3"/>
      </rPr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</si>
  <si>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Calibri"/>
        <family val="3"/>
      </rPr>
      <t>nt</t>
    </r>
    <phoneticPr xmlns="http://schemas.openxmlformats.org/spreadsheetml/2006/main" fontId="28" type="noConversion"/>
  </si>
  <si>
    <t>Table 7.1.10. Checking bottom flange stress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</si>
  <si>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</si>
  <si>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</si>
  <si>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4) Checking web Bend-Buckling Resistance for slender web</t>
  </si>
  <si>
    <t>강.설 4.3.3.1.1.9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</si>
  <si>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28" type="noConversion"/>
  </si>
  <si>
    <t>(For section with compact or noncompact web, this equation shall not be checked)</t>
  </si>
  <si>
    <t>Section classification</t>
  </si>
  <si>
    <t>Section</t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</si>
  <si>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</si>
  <si>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≤ 5.7√(E/F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</si>
  <si>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Compact or non-compact Web</t>
  </si>
  <si>
    <r xmlns="http://schemas.openxmlformats.org/spreadsheetml/2006/main">
      <t>&gt; 5.7√(E/F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</si>
  <si>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Slender Web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</si>
  <si>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crw</t>
    </r>
    <r xmlns="http://schemas.openxmlformats.org/spreadsheetml/2006/main">
      <rPr>
        <sz val="9"/>
        <rFont val="맑은 고딕"/>
        <family val="3"/>
        <charset val="129"/>
      </rPr>
      <t xml:space="preserve"> = </t>
    </r>
  </si>
  <si>
    <t>0.9Ek</t>
  </si>
  <si>
    <r xmlns="http://schemas.openxmlformats.org/spreadsheetml/2006/main">
      <t>≤ smaller (R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and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/0.7)</t>
    </r>
    <phoneticPr xmlns="http://schemas.openxmlformats.org/spreadsheetml/2006/main" fontId="31" type="noConversion"/>
  </si>
  <si>
    <r xmlns="http://schemas.openxmlformats.org/spreadsheetml/2006/main">
      <t>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</si>
  <si>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t>Calculation of k - bend-buckling coefficient</t>
  </si>
  <si>
    <t xml:space="preserve">→ For the unstiffened web </t>
  </si>
  <si>
    <r xmlns="http://schemas.openxmlformats.org/spreadsheetml/2006/main">
      <t>k =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</si>
  <si>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t>→ For one longitudinal stiffener</t>
  </si>
  <si>
    <t>A. 6.10.1.9 &amp; 강.설 4.3.3.1.1.9</t>
  </si>
  <si>
    <t xml:space="preserve"> - 양쭉단이 압축 경우</t>
  </si>
  <si>
    <t xml:space="preserve"> - Otherwise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</si>
  <si>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≥ 0.4</t>
    </r>
    <phoneticPr xmlns="http://schemas.openxmlformats.org/spreadsheetml/2006/main" fontId="31" type="noConversion"/>
  </si>
  <si>
    <r xmlns="http://schemas.openxmlformats.org/spreadsheetml/2006/main">
      <t>5.17/(d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≥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</si>
  <si>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0.4</t>
    </r>
    <phoneticPr xmlns="http://schemas.openxmlformats.org/spreadsheetml/2006/main" fontId="31" type="noConversion"/>
  </si>
  <si>
    <r xmlns="http://schemas.openxmlformats.org/spreadsheetml/2006/main">
      <t>11.64/[(D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-d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)/D]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</si>
  <si>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</si>
  <si>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탄성범위 내에서 웨브의 압축 측 높이</t>
  </si>
  <si>
    <r xmlns="http://schemas.openxmlformats.org/spreadsheetml/2006/main">
      <t>YU1 - 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sz val="9"/>
        <rFont val="맑은 고딕"/>
        <family val="3"/>
        <charset val="129"/>
      </rPr>
      <t xml:space="preserve"> for Positive moment; YL2s - t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for Negative moment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</si>
  <si>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</si>
  <si>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수평보강재 중심선과 압축플랜지 안쪽면사이의 거리</t>
  </si>
  <si>
    <r xmlns="http://schemas.openxmlformats.org/spreadsheetml/2006/main">
      <t>In this case, the values 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is taken as 0.2D</t>
    </r>
    <phoneticPr xmlns="http://schemas.openxmlformats.org/spreadsheetml/2006/main" fontId="31" type="noConversion"/>
  </si>
  <si>
    <t>→ For two longitudinal stiffener, k is calculated by equations proposed in below papers</t>
  </si>
  <si>
    <t>Kim, Byung Jun, et al. "Web bend-buckling strength of plate girders with two longitudinal</t>
  </si>
  <si>
    <r xmlns="http://schemas.openxmlformats.org/spreadsheetml/2006/main">
      <rPr>
        <i/>
        <sz val="9"/>
        <rFont val="맑은 고딕"/>
        <family val="3"/>
        <charset val="129"/>
      </rPr>
      <t>web stiffeners."</t>
    </r>
    <r xmlns="http://schemas.openxmlformats.org/spreadsheetml/2006/main">
      <rPr>
        <b/>
        <i/>
        <sz val="9"/>
        <rFont val="맑은 고딕"/>
        <family val="3"/>
        <charset val="129"/>
      </rPr>
      <t xml:space="preserve"> Structural Engineering and Mechanics 69.4 (2019): 383-397.</t>
    </r>
  </si>
  <si>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"/>
        <rFont val="맑은 고딕"/>
        <family val="3"/>
        <charset val="129"/>
      </rPr>
      <t xml:space="preserve"> ≥ -1.0</t>
    </r>
    <phoneticPr xmlns="http://schemas.openxmlformats.org/spreadsheetml/2006/main" fontId="31" type="noConversion"/>
  </si>
  <si>
    <r xmlns="http://schemas.openxmlformats.org/spreadsheetml/2006/main">
      <t xml:space="preserve"> -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&lt; 0.4</t>
    </r>
    <phoneticPr xmlns="http://schemas.openxmlformats.org/spreadsheetml/2006/main" fontId="31" type="noConversion"/>
  </si>
  <si>
    <r xmlns="http://schemas.openxmlformats.org/spreadsheetml/2006/main">
      <t>247.8 (d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sc 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1.8</t>
    </r>
    <r xmlns="http://schemas.openxmlformats.org/spreadsheetml/2006/main">
      <rPr>
        <sz val="9"/>
        <rFont val="맑은 고딕"/>
        <family val="3"/>
        <charset val="129"/>
      </rPr>
      <t xml:space="preserve"> (1 - 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2.7</t>
    </r>
    <phoneticPr xmlns="http://schemas.openxmlformats.org/spreadsheetml/2006/main" fontId="31" type="noConversion"/>
  </si>
  <si>
    <r xmlns="http://schemas.openxmlformats.org/spreadsheetml/2006/main">
      <t xml:space="preserve"> -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≥ 0.4</t>
    </r>
    <phoneticPr xmlns="http://schemas.openxmlformats.org/spreadsheetml/2006/main" fontId="31" type="noConversion"/>
  </si>
  <si>
    <r xmlns="http://schemas.openxmlformats.org/spreadsheetml/2006/main">
      <t>4.82 (D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2.5</t>
    </r>
    <r xmlns="http://schemas.openxmlformats.org/spreadsheetml/2006/main">
      <rPr>
        <sz val="9"/>
        <rFont val="맑은 고딕"/>
        <family val="3"/>
        <charset val="129"/>
      </rPr>
      <t xml:space="preserve"> (1 - </t>
    </r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2.7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</si>
  <si>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"/>
        <rFont val="맑은 고딕"/>
        <family val="3"/>
        <charset val="129"/>
      </rPr>
      <t xml:space="preserve"> &lt; -1.0</t>
    </r>
    <phoneticPr xmlns="http://schemas.openxmlformats.org/spreadsheetml/2006/main" fontId="31" type="noConversion"/>
  </si>
  <si>
    <r xmlns="http://schemas.openxmlformats.org/spreadsheetml/2006/main">
      <t xml:space="preserve">247.8 (1 - </t>
    </r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0.32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</si>
  <si>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phoneticPr xmlns="http://schemas.openxmlformats.org/spreadsheetml/2006/main" fontId="31" type="noConversion"/>
  </si>
  <si>
    <t>distance between the center of the two longitudinal stiffeners and the inner surface</t>
  </si>
  <si>
    <t xml:space="preserve"> of the compression flange</t>
  </si>
  <si>
    <t>Ψ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</si>
  <si>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: stress ratio in the web panel</t>
    </r>
    <phoneticPr xmlns="http://schemas.openxmlformats.org/spreadsheetml/2006/main" fontId="31" type="noConversion"/>
  </si>
  <si>
    <t>In this case, the distances between the first and second stiffener to the inner surface of the</t>
  </si>
  <si>
    <r xmlns="http://schemas.openxmlformats.org/spreadsheetml/2006/main">
      <t xml:space="preserve"> compression  flange are taken as 0.14D and 0.36D, thus,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would be 0.25D </t>
    </r>
  </si>
  <si>
    <t>Classification of web: S - slender web; C - compact or noncompact web</t>
  </si>
  <si>
    <t>Table 7.1.11. Checking web bend-buckling resistance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</si>
  <si>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</si>
  <si>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</si>
  <si>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31" type="noConversion"/>
  </si>
  <si>
    <t>상면</t>
  </si>
  <si>
    <t>하면</t>
  </si>
  <si>
    <t>7.1.3. Web checking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</si>
  <si>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28" type="noConversion"/>
  </si>
  <si>
    <t>4.3.3.2.3.3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</si>
  <si>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/cos</t>
    </r>
    <r xmlns="http://schemas.openxmlformats.org/spreadsheetml/2006/main">
      <rPr>
        <sz val="9"/>
        <rFont val="Symbol"/>
        <family val="1"/>
        <charset val="2"/>
      </rPr>
      <t>q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</si>
  <si>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xmlns="http://schemas.openxmlformats.org/spreadsheetml/2006/main" fontId="31" type="noConversion"/>
  </si>
  <si>
    <r xmlns="http://schemas.openxmlformats.org/spreadsheetml/2006/main">
      <rPr>
        <sz val="9"/>
        <rFont val="Symbol"/>
        <family val="1"/>
        <charset val="2"/>
      </rPr>
      <t>q</t>
    </r>
    <r xmlns="http://schemas.openxmlformats.org/spreadsheetml/2006/main">
      <rPr>
        <sz val="9"/>
        <rFont val="맑은 고딕"/>
        <family val="3"/>
        <charset val="129"/>
      </rPr>
      <t xml:space="preserve"> = 연직축에 대한 웨브의 경사각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</si>
  <si>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= CV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</si>
  <si>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</si>
  <si>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t>Calculation of C</t>
  </si>
  <si>
    <t>C</t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</si>
  <si>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</si>
  <si>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 &lt; 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31" type="noConversion"/>
  </si>
  <si>
    <r xmlns="http://schemas.openxmlformats.org/spreadsheetml/2006/main">
      <t>1.12/(D/t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</si>
  <si>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&gt;</t>
    </r>
    <r xmlns="http://schemas.openxmlformats.org/spreadsheetml/2006/main">
      <rPr>
        <sz val="9"/>
        <rFont val="맑은 고딕"/>
        <family val="3"/>
        <charset val="129"/>
      </rPr>
      <t xml:space="preserve">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</si>
  <si>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</si>
  <si>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t>k = 5+5/(d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</si>
  <si>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o</t>
    </r>
    <r xmlns="http://schemas.openxmlformats.org/spreadsheetml/2006/main">
      <rPr>
        <sz val="9"/>
        <rFont val="맑은 고딕"/>
        <family val="3"/>
        <charset val="129"/>
      </rPr>
      <t xml:space="preserve"> = 수직보강재 간격</t>
    </r>
    <phoneticPr xmlns="http://schemas.openxmlformats.org/spreadsheetml/2006/main" fontId="31" type="noConversion"/>
  </si>
  <si>
    <t>Table 7.1.12. Checking web shear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</si>
  <si>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phoneticPr xmlns="http://schemas.openxmlformats.org/spreadsheetml/2006/main" fontId="31" type="noConversion"/>
  </si>
  <si>
    <t>cosθ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</si>
  <si>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</si>
  <si>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</si>
  <si>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</si>
  <si>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</si>
  <si>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</si>
  <si>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7.2. 강도한계상태</t>
  </si>
  <si>
    <t>연성요</t>
  </si>
  <si>
    <r xmlns="http://schemas.openxmlformats.org/spreadsheetml/2006/main">
      <t>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b/>
        <sz val="9"/>
        <rFont val="맑은 고딕"/>
        <family val="3"/>
        <charset val="129"/>
      </rPr>
      <t xml:space="preserve"> ≤ 0.42D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</si>
  <si>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강.설 4.3-158</t>
  </si>
  <si>
    <t>콘크리트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</si>
  <si>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b/>
        <sz val="9"/>
        <rFont val="맑은 고딕"/>
        <family val="3"/>
        <charset val="129"/>
      </rPr>
      <t xml:space="preserve"> ≤ 0.6f'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</si>
  <si>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강.설 4.3.3.2.7.2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</si>
  <si>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bot con'c</t>
    </r>
    <r xmlns="http://schemas.openxmlformats.org/spreadsheetml/2006/main">
      <rPr>
        <b/>
        <sz val="9"/>
        <rFont val="맑은 고딕"/>
        <family val="3"/>
        <charset val="129"/>
      </rPr>
      <t xml:space="preserve"> ≤ 0.6f'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</si>
  <si>
    <t>Flexure (Non-compact section)</t>
  </si>
  <si>
    <t>강.설 4.3-254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</si>
  <si>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</si>
  <si>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t>강.설 4.3-255</t>
  </si>
  <si>
    <t>Flexure (Compact section)</t>
  </si>
  <si>
    <r xmlns="http://schemas.openxmlformats.org/spreadsheetml/2006/main"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b/>
        <sz val="9"/>
        <rFont val="맑은 고딕"/>
        <family val="3"/>
        <charset val="129"/>
      </rPr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</si>
  <si>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강.설 4.3-253</t>
  </si>
  <si>
    <t>웨브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</si>
  <si>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</si>
  <si>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강.설 4.3-179</t>
  </si>
  <si>
    <r xmlns="http://schemas.openxmlformats.org/spreadsheetml/2006/main">
      <rPr>
        <sz val="9"/>
        <rFont val="Segoe UI Symbol"/>
        <family val="3"/>
      </rPr>
      <t xml:space="preserve">① = fbu </t>
    </r>
    <r xmlns="http://schemas.openxmlformats.org/spreadsheetml/2006/main">
      <rPr>
        <sz val="9"/>
        <rFont val="맑은 고딕"/>
        <family val="3"/>
        <charset val="129"/>
      </rPr>
      <t>플랜지 인장응력</t>
    </r>
    <phoneticPr xmlns="http://schemas.openxmlformats.org/spreadsheetml/2006/main" fontId="28" type="noConversion"/>
  </si>
  <si>
    <t>② = fbu 플랜지 압축응력</t>
  </si>
  <si>
    <t>③ = fdeck 바닥판 압축응력</t>
  </si>
  <si>
    <t>④ = fbot 내부 con'c 압축응력</t>
  </si>
  <si>
    <t>⑤ = fs 철근 인장응력</t>
  </si>
  <si>
    <t>7.2.1. YPNA, MP for plastic moment 산정</t>
  </si>
  <si>
    <t>강.설 B.1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</si>
  <si>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</si>
  <si>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</si>
  <si>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</si>
  <si>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</si>
  <si>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</si>
  <si>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2F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(D/cosθ)t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</si>
  <si>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</si>
  <si>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0.85f'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</si>
  <si>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t>Bottom concrete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</si>
  <si>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</si>
  <si>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0.85f'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</si>
  <si>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Deck concrete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</si>
  <si>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</si>
  <si>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yrt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</si>
  <si>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t>Top rebar in deck slab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</si>
  <si>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</si>
  <si>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yrb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</si>
  <si>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t>Bottom rebar in deck slab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</si>
  <si>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</si>
  <si>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yst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</si>
  <si>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t>Top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</si>
  <si>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</si>
  <si>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ysb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</si>
  <si>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t>Bottom Rib</t>
  </si>
  <si>
    <r xmlns="http://schemas.openxmlformats.org/spreadsheetml/2006/main">
      <t>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</si>
  <si>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t>Total area of rebar in bottom concrete</t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</si>
  <si>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s,</t>
    </r>
    <r xmlns="http://schemas.openxmlformats.org/spreadsheetml/2006/main">
      <rPr>
        <sz val="9"/>
        <rFont val="맑은 고딕"/>
        <family val="3"/>
        <charset val="129"/>
      </rPr>
      <t xml:space="preserve">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</si>
  <si>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t>deck slab and haunch 두께</t>
  </si>
  <si>
    <t>web depth</t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</si>
  <si>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,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</si>
  <si>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t>Top rib and bottom rib depth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</si>
  <si>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</si>
  <si>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t>Distance from top deck slab to top the centerline of top/bottom layer rebar</t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</si>
  <si>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</si>
  <si>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내부 con'c depth</t>
  </si>
  <si>
    <t>dr</t>
  </si>
  <si>
    <t>Hc/2</t>
  </si>
  <si>
    <t>Distance from bottom concrete rebar to PNA</t>
  </si>
  <si>
    <t>1) 일반 Cases (for I girder)</t>
  </si>
  <si>
    <t>정모멘트</t>
  </si>
  <si>
    <t>Location</t>
  </si>
  <si>
    <r xmlns="http://schemas.openxmlformats.org/spreadsheetml/2006/main">
      <t>조건 / Y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PNA </t>
    </r>
    <r xmlns="http://schemas.openxmlformats.org/spreadsheetml/2006/main">
      <rPr>
        <b/>
        <sz val="9"/>
        <rFont val="맑은 고딕"/>
        <family val="3"/>
        <charset val="129"/>
      </rPr>
      <t>/ 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</si>
  <si>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Distance from Y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b/>
        <sz val="9"/>
        <rFont val="맑은 고딕"/>
        <family val="3"/>
        <charset val="129"/>
      </rPr>
      <t xml:space="preserve"> to parts</t>
    </r>
    <phoneticPr xmlns="http://schemas.openxmlformats.org/spreadsheetml/2006/main" fontId="31" type="noConversion"/>
  </si>
  <si>
    <t>(1)</t>
  </si>
  <si>
    <t>In Web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</si>
  <si>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</si>
  <si>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조건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</si>
  <si>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sb </t>
    </r>
    <r xmlns="http://schemas.openxmlformats.org/spreadsheetml/2006/main">
      <rPr>
        <sz val="9"/>
        <rFont val="맑은 고딕"/>
        <family val="3"/>
        <charset val="129"/>
      </rPr>
      <t>+ (D-2H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</si>
  <si>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D - Y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</si>
  <si>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</si>
  <si>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Y</t>
    </r>
    <r xmlns="http://schemas.openxmlformats.org/spreadsheetml/2006/main">
      <rPr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sz val="9"/>
        <rFont val="맑은 고딕"/>
        <family val="3"/>
        <charset val="129"/>
      </rPr>
      <t xml:space="preserve"> =</t>
    </r>
    <phoneticPr xmlns="http://schemas.openxmlformats.org/spreadsheetml/2006/main" fontId="28" type="noConversion"/>
  </si>
  <si>
    <r xmlns="http://schemas.openxmlformats.org/spreadsheetml/2006/main">
      <t>D/2 [(P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</si>
  <si>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Y -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</si>
  <si>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</si>
  <si>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</si>
  <si>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</si>
  <si>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 + th 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</si>
  <si>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</si>
  <si>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</si>
  <si>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</si>
  <si>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(2)</t>
  </si>
  <si>
    <t>In Top Flange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</si>
  <si>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</si>
  <si>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</si>
  <si>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</si>
  <si>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</si>
  <si>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 [(P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</si>
  <si>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</si>
  <si>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</si>
  <si>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</si>
  <si>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</si>
  <si>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</si>
  <si>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</si>
  <si>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(3)</t>
  </si>
  <si>
    <r xmlns="http://schemas.openxmlformats.org/spreadsheetml/2006/main">
      <t>Below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</si>
  <si>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</si>
  <si>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+P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</si>
  <si>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</si>
  <si>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</si>
  <si>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</si>
  <si>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</si>
  <si>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</si>
  <si>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</si>
  <si>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</si>
  <si>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</si>
  <si>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</si>
  <si>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(4)</t>
  </si>
  <si>
    <r xmlns="http://schemas.openxmlformats.org/spreadsheetml/2006/main">
      <t>At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</si>
  <si>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</si>
  <si>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</si>
  <si>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</si>
  <si>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th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</si>
  <si>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(5)</t>
  </si>
  <si>
    <r xmlns="http://schemas.openxmlformats.org/spreadsheetml/2006/main">
      <t>Above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</si>
  <si>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</si>
  <si>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</si>
  <si>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</si>
  <si>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</si>
  <si>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(6)</t>
  </si>
  <si>
    <r xmlns="http://schemas.openxmlformats.org/spreadsheetml/2006/main">
      <t>At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</si>
  <si>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rb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</si>
  <si>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</si>
  <si>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</si>
  <si>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</si>
  <si>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</si>
  <si>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</si>
  <si>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(7)</t>
  </si>
  <si>
    <r xmlns="http://schemas.openxmlformats.org/spreadsheetml/2006/main">
      <t>Above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</si>
  <si>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rb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</si>
  <si>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</si>
  <si>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</si>
  <si>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부모멘트</t>
  </si>
  <si>
    <t>조건 / YPNA / MP</t>
  </si>
  <si>
    <t>(8)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</si>
  <si>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D - Y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</si>
  <si>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+(D-H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/D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</si>
  <si>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</si>
  <si>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D/2 [(P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</si>
  <si>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</si>
  <si>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</si>
  <si>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</si>
  <si>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(9)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</si>
  <si>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</si>
  <si>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 xml:space="preserve">³ 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</si>
  <si>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</si>
  <si>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</si>
  <si>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 [(P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</si>
  <si>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</si>
  <si>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</si>
  <si>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</si>
  <si>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</si>
  <si>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</si>
  <si>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</si>
  <si>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2) Additional Cases (for Box girder)</t>
  </si>
  <si>
    <t>(a)</t>
  </si>
  <si>
    <t>In Top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</si>
  <si>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sb </t>
    </r>
    <r xmlns="http://schemas.openxmlformats.org/spreadsheetml/2006/main">
      <rPr>
        <sz val="9"/>
        <rFont val="맑은 고딕"/>
        <family val="3"/>
        <charset val="129"/>
      </rPr>
      <t>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</si>
  <si>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</si>
  <si>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 + 2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</si>
  <si>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</si>
  <si>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</si>
  <si>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</si>
  <si>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(b)</t>
  </si>
  <si>
    <t>In Bot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</si>
  <si>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/D)P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</si>
  <si>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DP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(2D/H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- 1)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</si>
  <si>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/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</si>
  <si>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[(D-Y)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-D+Y)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</si>
  <si>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</si>
  <si>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(c)</t>
  </si>
  <si>
    <t>In Bot Con'c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</si>
  <si>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</si>
  <si>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DP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</si>
  <si>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</si>
  <si>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(D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</si>
  <si>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</si>
  <si>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(d)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</si>
  <si>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 xml:space="preserve">³ 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</si>
  <si>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</si>
  <si>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</si>
  <si>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/ 2 / 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- (H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</si>
  <si>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</si>
  <si>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Table 7.2.1. Calculation Y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i/>
        <sz val="9"/>
        <rFont val="맑은 고딕"/>
        <family val="3"/>
        <charset val="129"/>
      </rPr>
      <t xml:space="preserve"> and Mp for plastic moment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</si>
  <si>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</si>
  <si>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</si>
  <si>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</si>
  <si>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</si>
  <si>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</si>
  <si>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</si>
  <si>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</si>
  <si>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</si>
  <si>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t>∑Pr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</si>
  <si>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</si>
  <si>
    <r xmlns="http://schemas.openxmlformats.org/spreadsheetml/2006/main">
      <t>Y</t>
    </r>
    <r xmlns="http://schemas.openxmlformats.org/spreadsheetml/2006/main">
      <rPr>
        <vertAlign val="subscript"/>
        <sz val="9"/>
        <rFont val="맑은 고딕"/>
        <family val="3"/>
        <charset val="129"/>
      </rPr>
      <t>PNA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</si>
  <si>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</si>
  <si>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t>location</t>
  </si>
  <si>
    <r xmlns="http://schemas.openxmlformats.org/spreadsheetml/2006/main">
      <t>7.2.2. M</t>
    </r>
    <r xmlns="http://schemas.openxmlformats.org/spreadsheetml/2006/main">
      <rPr>
        <b/>
        <vertAlign val="subscript"/>
        <sz val="9"/>
        <color theme="4" tint="-0.249977111117893"/>
        <rFont val="맑은 고딕"/>
        <family val="3"/>
        <charset val="129"/>
      </rPr>
      <t>y</t>
    </r>
    <r xmlns="http://schemas.openxmlformats.org/spreadsheetml/2006/main">
      <rPr>
        <b/>
        <sz val="9"/>
        <color theme="4" tint="-0.249977111117893"/>
        <rFont val="맑은 고딕"/>
        <family val="3"/>
        <charset val="129"/>
      </rPr>
      <t xml:space="preserve"> 항복모멘트 산정</t>
    </r>
    <phoneticPr xmlns="http://schemas.openxmlformats.org/spreadsheetml/2006/main" fontId="28" type="noConversion"/>
  </si>
  <si>
    <t>강.설 B.2.2</t>
  </si>
  <si>
    <r xmlns="http://schemas.openxmlformats.org/spreadsheetml/2006/main">
      <t>다음 식에서 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r xmlns="http://schemas.openxmlformats.org/spreadsheetml/2006/main">
      <rPr>
        <sz val="9"/>
        <rFont val="맑은 고딕"/>
        <family val="3"/>
        <charset val="129"/>
      </rPr>
      <t>를 구한다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</si>
  <si>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</si>
  <si>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AD_C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</si>
  <si>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D3 </t>
    </r>
    <r xmlns="http://schemas.openxmlformats.org/spreadsheetml/2006/main">
      <rPr>
        <sz val="9"/>
        <rFont val="맑은 고딕"/>
        <family val="3"/>
        <charset val="129"/>
      </rPr>
      <t>/ S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longterm </t>
    </r>
    <r xmlns="http://schemas.openxmlformats.org/spreadsheetml/2006/main">
      <rPr>
        <sz val="9"/>
        <rFont val="맑은 고딕"/>
        <family val="3"/>
        <charset val="129"/>
      </rPr>
      <t>+ 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</si>
  <si>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phoneticPr xmlns="http://schemas.openxmlformats.org/spreadsheetml/2006/main" fontId="31" type="noConversion"/>
  </si>
  <si>
    <r xmlns="http://schemas.openxmlformats.org/spreadsheetml/2006/main">
      <t>min(M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AD_C </t>
    </r>
    <r xmlns="http://schemas.openxmlformats.org/spreadsheetml/2006/main">
      <rPr>
        <sz val="9"/>
        <rFont val="맑은 고딕"/>
        <family val="3"/>
        <charset val="129"/>
      </rPr>
      <t>; 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</si>
  <si>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= 1.25(M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DC2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</si>
  <si>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= 1.25M</t>
    </r>
    <r xmlns="http://schemas.openxmlformats.org/spreadsheetml/2006/main">
      <rPr>
        <vertAlign val="subscript"/>
        <sz val="9"/>
        <rFont val="맑은 고딕"/>
        <family val="3"/>
        <charset val="129"/>
      </rPr>
      <t>DC3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</si>
  <si>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= 1.25M</t>
    </r>
    <r xmlns="http://schemas.openxmlformats.org/spreadsheetml/2006/main">
      <rPr>
        <vertAlign val="subscript"/>
        <sz val="9"/>
        <rFont val="맑은 고딕"/>
        <family val="3"/>
        <charset val="129"/>
      </rPr>
      <t>DC4</t>
    </r>
    <r xmlns="http://schemas.openxmlformats.org/spreadsheetml/2006/main">
      <rPr>
        <sz val="9"/>
        <rFont val="맑은 고딕"/>
        <family val="3"/>
        <charset val="129"/>
      </rPr>
      <t xml:space="preserve"> + 1.50M</t>
    </r>
    <r xmlns="http://schemas.openxmlformats.org/spreadsheetml/2006/main">
      <rPr>
        <vertAlign val="subscript"/>
        <sz val="9"/>
        <rFont val="맑은 고딕"/>
        <family val="3"/>
        <charset val="129"/>
      </rPr>
      <t>DW</t>
    </r>
    <phoneticPr xmlns="http://schemas.openxmlformats.org/spreadsheetml/2006/main" fontId="31" type="noConversion"/>
  </si>
  <si>
    <r xmlns="http://schemas.openxmlformats.org/spreadsheetml/2006/main">
      <t>다음을 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계산한다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</si>
  <si>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phoneticPr xmlns="http://schemas.openxmlformats.org/spreadsheetml/2006/main" fontId="31" type="noConversion"/>
  </si>
  <si>
    <r xmlns="http://schemas.openxmlformats.org/spreadsheetml/2006/main">
      <t>Table 7.2.2. Calculation of Yield moment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 xml:space="preserve">y </t>
    </r>
    <r xmlns="http://schemas.openxmlformats.org/spreadsheetml/2006/main">
      <rPr>
        <i/>
        <sz val="9"/>
        <rFont val="맑은 고딕"/>
        <family val="3"/>
        <charset val="129"/>
      </rPr>
      <t>(1/2)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</si>
  <si>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</si>
  <si>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</si>
  <si>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DC3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</si>
  <si>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DC4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</si>
  <si>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DW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</si>
  <si>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</si>
  <si>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</si>
  <si>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phoneticPr xmlns="http://schemas.openxmlformats.org/spreadsheetml/2006/main" fontId="31" type="noConversion"/>
  </si>
  <si>
    <r xmlns="http://schemas.openxmlformats.org/spreadsheetml/2006/main">
      <t>Table 7.2.2. Calculation of Yield moment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 xml:space="preserve">y </t>
    </r>
    <r xmlns="http://schemas.openxmlformats.org/spreadsheetml/2006/main">
      <rPr>
        <i/>
        <sz val="9"/>
        <rFont val="맑은 고딕"/>
        <family val="3"/>
        <charset val="129"/>
      </rPr>
      <t>(2/2)</t>
    </r>
    <phoneticPr xmlns="http://schemas.openxmlformats.org/spreadsheetml/2006/main" fontId="31" type="noConversion"/>
  </si>
  <si>
    <t>단면계수 (인장플랜지)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</si>
  <si>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phoneticPr xmlns="http://schemas.openxmlformats.org/spreadsheetml/2006/main" fontId="31" type="noConversion"/>
  </si>
  <si>
    <t>단면계수 (압축플랜지)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</si>
  <si>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AD_C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</si>
  <si>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</si>
  <si>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t>Compare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</si>
  <si>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</si>
  <si>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</si>
  <si>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</si>
  <si>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shorttime</t>
    </r>
    <phoneticPr xmlns="http://schemas.openxmlformats.org/spreadsheetml/2006/main" fontId="31" type="noConversion"/>
  </si>
  <si>
    <t>to Mp</t>
  </si>
  <si>
    <t>7.2.3. 연성 요구조건</t>
  </si>
  <si>
    <t>강.설 4.3.3.1.7.3</t>
  </si>
  <si>
    <t>공칭항복강도 690MPa 균질 합성단면 or 상부 및 하부플랜지의 공칭항복강도 690MPa</t>
  </si>
  <si>
    <r xmlns="http://schemas.openxmlformats.org/spreadsheetml/2006/main">
      <t>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b/>
        <sz val="9"/>
        <rFont val="맑은 고딕"/>
        <family val="3"/>
        <charset val="129"/>
      </rPr>
      <t xml:space="preserve"> ≤ 0.3D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</si>
  <si>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그 밖의 단면인 경우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</si>
  <si>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</si>
  <si>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합성단면의 전체 높이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</si>
  <si>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</si>
  <si>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 xml:space="preserve">소성모멘트 상태어세 콘크리트 바닥판의 상단에서나 내부 con'c 하단에서 중립축까지의 거리 </t>
  </si>
  <si>
    <t>Table 7.2.3. Checking Ductility Requirement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</si>
  <si>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</si>
  <si>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t>전체 높이 산정</t>
  </si>
  <si>
    <r xmlns="http://schemas.openxmlformats.org/spreadsheetml/2006/main">
      <t>0.42D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</si>
  <si>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</si>
  <si>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</si>
  <si>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</si>
  <si>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</si>
  <si>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7.2.4. 콘크리트 응력 검토</t>
  </si>
  <si>
    <r xmlns="http://schemas.openxmlformats.org/spreadsheetml/2006/main">
      <t>콘크리트 종방향 응력을 : 0.6f'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이하</t>
    </r>
    <phoneticPr xmlns="http://schemas.openxmlformats.org/spreadsheetml/2006/main" fontId="31" type="noConversion"/>
  </si>
  <si>
    <t>작용응력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</si>
  <si>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</si>
  <si>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1.25DC4 + 1.5DW + 1.8LL</t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</si>
  <si>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</si>
  <si>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</si>
  <si>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1.25DC3</t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</si>
  <si>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28" type="noConversion"/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</si>
  <si>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bot2</t>
    </r>
    <phoneticPr xmlns="http://schemas.openxmlformats.org/spreadsheetml/2006/main" fontId="28" type="noConversion"/>
  </si>
  <si>
    <t>단기 탄성계수 n 사용</t>
  </si>
  <si>
    <t>강.설 4.3.3.1.1.1</t>
  </si>
  <si>
    <r xmlns="http://schemas.openxmlformats.org/spreadsheetml/2006/main">
      <t>n = E / E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</si>
  <si>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구분</t>
  </si>
  <si>
    <t>기준강도</t>
  </si>
  <si>
    <t>한계강도</t>
  </si>
  <si>
    <r xmlns="http://schemas.openxmlformats.org/spreadsheetml/2006/main">
      <t>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</si>
  <si>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0.6f'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</si>
  <si>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슬래블</t>
  </si>
  <si>
    <t>내부 con'c</t>
  </si>
  <si>
    <t>Table 7.2.4. Checking concrete stress</t>
  </si>
  <si>
    <t>부재력 집계</t>
  </si>
  <si>
    <t>단면계수</t>
  </si>
  <si>
    <t>적용응력</t>
  </si>
  <si>
    <r xmlns="http://schemas.openxmlformats.org/spreadsheetml/2006/main">
      <t>1.25DC</t>
    </r>
    <r xmlns="http://schemas.openxmlformats.org/spreadsheetml/2006/main">
      <rPr>
        <vertAlign val="subscript"/>
        <sz val="9"/>
        <rFont val="맑은 고딕"/>
        <family val="3"/>
        <charset val="129"/>
      </rPr>
      <t>3</t>
    </r>
    <phoneticPr xmlns="http://schemas.openxmlformats.org/spreadsheetml/2006/main" fontId="31" type="noConversion"/>
  </si>
  <si>
    <r xmlns="http://schemas.openxmlformats.org/spreadsheetml/2006/main">
      <t>1.25DC</t>
    </r>
    <r xmlns="http://schemas.openxmlformats.org/spreadsheetml/2006/main">
      <rPr>
        <vertAlign val="subscript"/>
        <sz val="9"/>
        <rFont val="맑은 고딕"/>
        <family val="3"/>
        <charset val="129"/>
      </rPr>
      <t>4</t>
    </r>
    <phoneticPr xmlns="http://schemas.openxmlformats.org/spreadsheetml/2006/main" fontId="31" type="noConversion"/>
  </si>
  <si>
    <t>1.5DW</t>
  </si>
  <si>
    <r xmlns="http://schemas.openxmlformats.org/spreadsheetml/2006/main">
      <t>1.8LL</t>
    </r>
    <r xmlns="http://schemas.openxmlformats.org/spreadsheetml/2006/main">
      <rPr>
        <vertAlign val="subscript"/>
        <sz val="9"/>
        <rFont val="맑은 고딕"/>
        <family val="3"/>
        <charset val="129"/>
      </rPr>
      <t>min</t>
    </r>
    <phoneticPr xmlns="http://schemas.openxmlformats.org/spreadsheetml/2006/main" fontId="31" type="noConversion"/>
  </si>
  <si>
    <r xmlns="http://schemas.openxmlformats.org/spreadsheetml/2006/main">
      <t>1.8LL</t>
    </r>
    <r xmlns="http://schemas.openxmlformats.org/spreadsheetml/2006/main">
      <rPr>
        <vertAlign val="subscript"/>
        <sz val="9"/>
        <rFont val="맑은 고딕"/>
        <family val="3"/>
        <charset val="129"/>
      </rPr>
      <t>max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</si>
  <si>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</si>
  <si>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bot2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</si>
  <si>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31" type="noConversion"/>
  </si>
  <si>
    <r xmlns="http://schemas.openxmlformats.org/spreadsheetml/2006/main">
      <t>|f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sz val="9"/>
        <rFont val="맑은 고딕"/>
        <family val="3"/>
        <charset val="129"/>
      </rPr>
      <t>|</t>
    </r>
    <phoneticPr xmlns="http://schemas.openxmlformats.org/spreadsheetml/2006/main" fontId="31" type="noConversion"/>
  </si>
  <si>
    <r xmlns="http://schemas.openxmlformats.org/spreadsheetml/2006/main">
      <t>|f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|</t>
    </r>
    <phoneticPr xmlns="http://schemas.openxmlformats.org/spreadsheetml/2006/main" fontId="31" type="noConversion"/>
  </si>
  <si>
    <t>Deck</t>
  </si>
  <si>
    <t>Bot con'c</t>
  </si>
  <si>
    <t>7.2.5. Flexure checking</t>
  </si>
  <si>
    <t>Noncompact section</t>
  </si>
  <si>
    <t>Compact section</t>
  </si>
  <si>
    <t>(강.설 4.3-254 &amp; 4.3-263)</t>
  </si>
  <si>
    <t>(강.설 4.3-255 &amp; 4.3-264)</t>
  </si>
  <si>
    <t>(강.설 4.3-253)</t>
  </si>
  <si>
    <r xmlns="http://schemas.openxmlformats.org/spreadsheetml/2006/main">
      <t>1) 플랜지 응력 (f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>)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</si>
  <si>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 xml:space="preserve"> = 1.25(DC1 + DC2)/S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+ 1.25DC3/S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(1.25DC4 + 1.5DW)/S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r xmlns="http://schemas.openxmlformats.org/spreadsheetml/2006/main">
      <rPr>
        <sz val="9"/>
        <rFont val="맑은 고딕"/>
        <family val="3"/>
        <charset val="129"/>
      </rPr>
      <t xml:space="preserve"> + 1.8LL/S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</si>
  <si>
    <t>In positive moment</t>
  </si>
  <si>
    <t>In negative moment</t>
  </si>
  <si>
    <t>(강.설 4.3.3.2.7.2(2))</t>
  </si>
  <si>
    <t>(강.설 4.3.3.2.8.2(2))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</si>
  <si>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</t>
    </r>
  </si>
  <si>
    <t>for Open flange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</si>
  <si>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Symbol"/>
        <family val="1"/>
        <charset val="2"/>
      </rPr>
      <t>D</t>
    </r>
  </si>
  <si>
    <t>for Box flange</t>
  </si>
  <si>
    <t>T = 계수하중에 의한 내부토크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</si>
  <si>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= 박스거더 단면의 폐합단면적</t>
    </r>
  </si>
  <si>
    <r xmlns="http://schemas.openxmlformats.org/spreadsheetml/2006/main">
      <t>Calculation of 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(Hybrid factor)</t>
    </r>
  </si>
  <si>
    <r xmlns="http://schemas.openxmlformats.org/spreadsheetml/2006/main">
      <t>[12+</t>
    </r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>(3</t>
    </r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>-</t>
    </r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>³)]/(12+2</t>
    </r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</si>
  <si>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</si>
  <si>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r xmlns="http://schemas.openxmlformats.org/spreadsheetml/2006/main">
      <rPr>
        <sz val="9"/>
        <rFont val="맑은 고딕"/>
        <family val="3"/>
        <charset val="129"/>
      </rPr>
      <t xml:space="preserve"> = 플랜지 단면적과 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방향에 위치한 플랜지 덮개판 면적의 합</t>
    </r>
  </si>
  <si>
    <r xmlns="http://schemas.openxmlformats.org/spreadsheetml/2006/main">
      <t>Calculation of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(Web load shedding factor)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</si>
  <si>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</si>
  <si>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150 (300)</t>
    </r>
    <phoneticPr xmlns="http://schemas.openxmlformats.org/spreadsheetml/2006/main" fontId="31" type="noConversion"/>
  </si>
  <si>
    <t>In Positive moment</t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</si>
  <si>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/(2t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) ≤ 12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</si>
  <si>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D/6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</si>
  <si>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≥ 1.1t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</si>
  <si>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0.95√(Ek/F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</si>
  <si>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수평보강재 있음</t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</si>
  <si>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phoneticPr xmlns="http://schemas.openxmlformats.org/spreadsheetml/2006/main" fontId="31" type="noConversion"/>
  </si>
  <si>
    <r xmlns="http://schemas.openxmlformats.org/spreadsheetml/2006/main">
      <t>1 - [a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  <r xmlns="http://schemas.openxmlformats.org/spreadsheetml/2006/main">
      <rPr>
        <sz val="9"/>
        <rFont val="맑은 고딕"/>
        <family val="3"/>
        <charset val="129"/>
      </rPr>
      <t xml:space="preserve"> / (1200 + 300a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  <r xmlns="http://schemas.openxmlformats.org/spreadsheetml/2006/main">
      <rPr>
        <sz val="9"/>
        <rFont val="맑은 고딕"/>
        <family val="3"/>
        <charset val="129"/>
      </rPr>
      <t>)] (2D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/ 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r xmlns="http://schemas.openxmlformats.org/spreadsheetml/2006/main">
      <rPr>
        <sz val="9"/>
        <rFont val="맑은 고딕"/>
        <family val="3"/>
        <charset val="129"/>
      </rPr>
      <t xml:space="preserve"> ) ≤ 1.0</t>
    </r>
    <phoneticPr xmlns="http://schemas.openxmlformats.org/spreadsheetml/2006/main" fontId="28" type="noConversion"/>
  </si>
  <si>
    <r xmlns="http://schemas.openxmlformats.org/spreadsheetml/2006/main">
      <t>Since the cross - section proportion limits are satisfied, so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is taken as 1.0</t>
    </r>
    <phoneticPr xmlns="http://schemas.openxmlformats.org/spreadsheetml/2006/main" fontId="31" type="noConversion"/>
  </si>
  <si>
    <t>보강재 없음</t>
  </si>
  <si>
    <r xmlns="http://schemas.openxmlformats.org/spreadsheetml/2006/main">
      <t>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</si>
  <si>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5.17/(d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r xmlns="http://schemas.openxmlformats.org/spreadsheetml/2006/main">
      <rPr>
        <sz val="9"/>
        <rFont val="맑은 고딕"/>
        <family val="3"/>
        <charset val="129"/>
      </rPr>
      <t xml:space="preserve"> ≥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/D)²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</si>
  <si>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0.4</t>
    </r>
  </si>
  <si>
    <r xmlns="http://schemas.openxmlformats.org/spreadsheetml/2006/main">
      <t>11.64/[(D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-d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)/D]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</si>
  <si>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수평보강재 중심선과 압축플랜지 안쪽면사이의 거리</t>
    </r>
    <phoneticPr xmlns="http://schemas.openxmlformats.org/spreadsheetml/2006/main" fontId="31" type="noConversion"/>
  </si>
  <si>
    <r xmlns="http://schemas.openxmlformats.org/spreadsheetml/2006/main">
      <t>Calculation of 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</si>
  <si>
    <r xmlns="http://schemas.openxmlformats.org/spreadsheetml/2006/main">
      <t>a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wc</t>
    </r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</si>
  <si>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</si>
  <si>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+ b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(1 - f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)/(3n)</t>
    </r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</si>
  <si>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/(b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)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</si>
  <si>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 xml:space="preserve"> = compression flange stress caused by factored permanent load applied before composite</t>
    </r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</si>
  <si>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r xmlns="http://schemas.openxmlformats.org/spreadsheetml/2006/main">
      <rPr>
        <sz val="9"/>
        <rFont val="맑은 고딕"/>
        <family val="3"/>
        <charset val="129"/>
      </rPr>
      <t xml:space="preserve">  = 5.7 </t>
    </r>
    <r xmlns="http://schemas.openxmlformats.org/spreadsheetml/2006/main">
      <rPr>
        <sz val="9"/>
        <rFont val="Cambria Math"/>
        <family val="3"/>
      </rPr>
      <t>√</t>
    </r>
    <r xmlns="http://schemas.openxmlformats.org/spreadsheetml/2006/main">
      <rPr>
        <sz val="9"/>
        <rFont val="맑은 고딕"/>
        <family val="3"/>
        <charset val="129"/>
      </rPr>
      <t>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</si>
  <si>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</si>
  <si>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</si>
  <si>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</si>
  <si>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</si>
  <si>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</si>
  <si>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0.9ER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k/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</si>
  <si>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 xml:space="preserve"> = min[(Δ - 0.3)F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;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31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</si>
  <si>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r xmlns="http://schemas.openxmlformats.org/spreadsheetml/2006/main">
      <rPr>
        <sz val="9"/>
        <rFont val="맑은 고딕"/>
        <family val="3"/>
        <charset val="129"/>
      </rPr>
      <t xml:space="preserve"> (can be used the values from Constructibility)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</si>
  <si>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</si>
  <si>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)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1.40√(Ek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31" type="noConversion"/>
  </si>
  <si>
    <r xmlns="http://schemas.openxmlformats.org/spreadsheetml/2006/main">
      <t>0.65√(F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</si>
  <si>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&gt; 1.40√(Ek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</si>
  <si>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0.9Ek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</si>
  <si>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Calculation of k, 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Plate-buckling coefficient (can be used the values from Constructibility)</t>
    </r>
    <phoneticPr xmlns="http://schemas.openxmlformats.org/spreadsheetml/2006/main" fontId="31" type="noConversion"/>
  </si>
  <si>
    <r xmlns="http://schemas.openxmlformats.org/spreadsheetml/2006/main">
      <t xml:space="preserve">1.0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[8I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4.0</t>
    </r>
  </si>
  <si>
    <r xmlns="http://schemas.openxmlformats.org/spreadsheetml/2006/main">
      <t xml:space="preserve">1.0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[0.894I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4.0</t>
    </r>
  </si>
  <si>
    <t>n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</si>
  <si>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</si>
  <si>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</si>
  <si>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t xml:space="preserve">압축플랜지의 종방향보강재 사이 폭 또는 웨브로부터 </t>
  </si>
  <si>
    <t>가장 가까운종방향보강재까지의 거리 중 큰 값</t>
  </si>
  <si>
    <r xmlns="http://schemas.openxmlformats.org/spreadsheetml/2006/main">
      <t>3) 공칭휨강도 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resistance)</t>
    </r>
    <phoneticPr xmlns="http://schemas.openxmlformats.org/spreadsheetml/2006/main" fontId="31" type="noConversion"/>
  </si>
  <si>
    <t>강.설 4.3.3.1.7.1 (2)</t>
  </si>
  <si>
    <t>공칭항복강도 485MPa 이하인 강재로 균질 합성단면 or 상부 및 하부플랜지의 공칭항복강도 485MPa</t>
  </si>
  <si>
    <r xmlns="http://schemas.openxmlformats.org/spreadsheetml/2006/main"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</si>
  <si>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0.1D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</si>
  <si>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</si>
  <si>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(1.07 - 0.7D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</si>
  <si>
    <t>공칭항복강도 690MPa 강재로 균질 합성단면 or 상부 및 하부플랜지의 공칭항복강도 690MPa</t>
  </si>
  <si>
    <r xmlns="http://schemas.openxmlformats.org/spreadsheetml/2006/main">
      <t>0.1D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&lt; 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0.2D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</si>
  <si>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(1.19 - 1.9D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</si>
  <si>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(1.0 - 0.95D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</si>
  <si>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 xml:space="preserve">연속교의 경우 단며의 공칭휨강도는 다음 식을 만족해야한다 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</si>
  <si>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≤ 1.3R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</si>
  <si>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t xml:space="preserve">여기서, </t>
  </si>
  <si>
    <t>소성모멘트</t>
  </si>
  <si>
    <t>항복모멘트</t>
  </si>
  <si>
    <t>합성단면의 전체높이</t>
  </si>
  <si>
    <t xml:space="preserve">소성모멘트 상태어세 콘크리트 바닥판의 상단에서나  </t>
  </si>
  <si>
    <t>내부 con'c 하단에서 중립축까지의 거리</t>
  </si>
  <si>
    <r xmlns="http://schemas.openxmlformats.org/spreadsheetml/2006/main">
      <t>4)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 of tension flange)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</si>
  <si>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</si>
  <si>
    <t>Positive moment</t>
  </si>
  <si>
    <t>강.설 4.3.3.2.7.2 (2)</t>
  </si>
  <si>
    <t>Negative moment</t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</si>
  <si>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</si>
  <si>
    <t>강.설 4.3.3.2.8.3</t>
  </si>
  <si>
    <t>5) Classification of compact or noncompact section</t>
  </si>
  <si>
    <t>강.설 4.3.3.2.6.2 (2)</t>
  </si>
  <si>
    <t>a</t>
  </si>
  <si>
    <t>자간 중앙에서의 안접 박스 간 플랜지의 중심간격</t>
  </si>
  <si>
    <t>같이 각 박스단면의 플랜지 중심간격</t>
  </si>
  <si>
    <t>b</t>
  </si>
  <si>
    <t>난간이나 연석을 포함한 바닥판의 내민부</t>
  </si>
  <si>
    <t>웨브의 경사도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</si>
  <si>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phoneticPr xmlns="http://schemas.openxmlformats.org/spreadsheetml/2006/main" fontId="31" type="noConversion"/>
  </si>
  <si>
    <t>소성모멘트 적용 시 압축을 받는 웨브의 높이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</si>
  <si>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r xmlns="http://schemas.openxmlformats.org/spreadsheetml/2006/main">
      <rPr>
        <sz val="9"/>
        <rFont val="맑은 고딕"/>
        <family val="3"/>
        <charset val="129"/>
      </rPr>
      <t xml:space="preserve"> &gt; 0 for the case the plastic neutral axis is in the web, others cases 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r xmlns="http://schemas.openxmlformats.org/spreadsheetml/2006/main">
      <rPr>
        <sz val="9"/>
        <rFont val="맑은 고딕"/>
        <family val="3"/>
        <charset val="129"/>
      </rPr>
      <t xml:space="preserve"> = 0</t>
    </r>
    <phoneticPr xmlns="http://schemas.openxmlformats.org/spreadsheetml/2006/main" fontId="31" type="noConversion"/>
  </si>
  <si>
    <r xmlns="http://schemas.openxmlformats.org/spreadsheetml/2006/main">
      <t>Table 7.2.5. Calculation of  box girder enclosed area A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0_NC</t>
    </r>
    <r xmlns="http://schemas.openxmlformats.org/spreadsheetml/2006/main">
      <rPr>
        <i/>
        <sz val="9"/>
        <rFont val="맑은 고딕"/>
        <family val="3"/>
        <charset val="129"/>
      </rPr>
      <t xml:space="preserve"> (noncomposite) and A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0_C</t>
    </r>
    <r xmlns="http://schemas.openxmlformats.org/spreadsheetml/2006/main">
      <rPr>
        <i/>
        <sz val="9"/>
        <rFont val="맑은 고딕"/>
        <family val="3"/>
        <charset val="129"/>
      </rPr>
      <t xml:space="preserve"> (composite)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</si>
  <si>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0_NC</t>
    </r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</si>
  <si>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0_C</t>
    </r>
  </si>
  <si>
    <t>Table 7.2.6. Calculation of Δ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</si>
  <si>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v_NC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</si>
  <si>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v_C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</si>
  <si>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</si>
  <si>
    <t>DC4</t>
  </si>
  <si>
    <t>DW</t>
  </si>
  <si>
    <r xmlns="http://schemas.openxmlformats.org/spreadsheetml/2006/main">
      <t>LL</t>
    </r>
    <r xmlns="http://schemas.openxmlformats.org/spreadsheetml/2006/main">
      <rPr>
        <vertAlign val="subscript"/>
        <sz val="9"/>
        <rFont val="맑은 고딕"/>
        <family val="3"/>
        <charset val="129"/>
      </rPr>
      <t>max</t>
    </r>
    <phoneticPr xmlns="http://schemas.openxmlformats.org/spreadsheetml/2006/main" fontId="31" type="noConversion"/>
  </si>
  <si>
    <r xmlns="http://schemas.openxmlformats.org/spreadsheetml/2006/main">
      <t>LL</t>
    </r>
    <r xmlns="http://schemas.openxmlformats.org/spreadsheetml/2006/main">
      <rPr>
        <vertAlign val="subscript"/>
        <sz val="9"/>
        <rFont val="맑은 고딕"/>
        <family val="3"/>
        <charset val="129"/>
      </rPr>
      <t>min</t>
    </r>
    <phoneticPr xmlns="http://schemas.openxmlformats.org/spreadsheetml/2006/main" fontId="31" type="noConversion"/>
  </si>
  <si>
    <r xmlns="http://schemas.openxmlformats.org/spreadsheetml/2006/main">
      <t>Table 7.2.7. Calculation of 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</si>
  <si>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t>ρ 산정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</si>
  <si>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</si>
  <si>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r xmlns="http://schemas.openxmlformats.org/spreadsheetml/2006/main">
      <t>Table 7.2.8.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i/>
        <sz val="9"/>
        <rFont val="맑은 고딕"/>
        <family val="3"/>
        <charset val="129"/>
      </rPr>
      <t>,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</si>
  <si>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</si>
  <si>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</si>
  <si>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</si>
  <si>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</si>
  <si>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31" type="noConversion"/>
  </si>
  <si>
    <r xmlns="http://schemas.openxmlformats.org/spreadsheetml/2006/main">
      <t>Table 7.2.9.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>,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nt</t>
    </r>
    <r xmlns="http://schemas.openxmlformats.org/spreadsheetml/2006/main">
      <rPr>
        <i/>
        <sz val="9"/>
        <rFont val="맑은 고딕"/>
        <family val="3"/>
        <charset val="129"/>
      </rPr>
      <t>,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</si>
  <si>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OF/BF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</si>
  <si>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</si>
  <si>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</si>
  <si>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</si>
  <si>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1.3R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</si>
  <si>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</si>
  <si>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Table 7.2.10. Classification compact / noncompact section</t>
  </si>
  <si>
    <t xml:space="preserve">정/부 </t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</si>
  <si>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</si>
  <si>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s</t>
  </si>
  <si>
    <t>Classification</t>
  </si>
  <si>
    <t>Flexure checking</t>
  </si>
  <si>
    <t>Table 7.2.11. Checking stress of top and bottom flange for Noncompact section</t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</si>
  <si>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</si>
  <si>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</si>
  <si>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Checking top flange</t>
  </si>
  <si>
    <t>Checking bottom flange</t>
  </si>
  <si>
    <t>Top</t>
  </si>
  <si>
    <t>압축</t>
  </si>
  <si>
    <t>인장</t>
  </si>
  <si>
    <t>Bottom</t>
  </si>
  <si>
    <t>Table 7.2.12. Checking flexure for compact section</t>
  </si>
  <si>
    <r xmlns="http://schemas.openxmlformats.org/spreadsheetml/2006/main">
      <rPr>
        <sz val="9"/>
        <rFont val="Calibri"/>
        <family val="3"/>
      </rPr>
      <t>M</t>
    </r>
    <r xmlns="http://schemas.openxmlformats.org/spreadsheetml/2006/main">
      <rPr>
        <vertAlign val="subscript"/>
        <sz val="9"/>
        <rFont val="Calibri"/>
        <family val="3"/>
      </rPr>
      <t>u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</si>
  <si>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Calibri"/>
        <family val="3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</si>
  <si>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Checking</t>
  </si>
  <si>
    <t>7.2.6. Shear checking</t>
  </si>
  <si>
    <t>강.설 4.3.3.2.9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</si>
  <si>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/cos</t>
    </r>
    <r xmlns="http://schemas.openxmlformats.org/spreadsheetml/2006/main">
      <rPr>
        <sz val="9"/>
        <rFont val="Calibri"/>
        <family val="3"/>
        <charset val="161"/>
      </rPr>
      <t>θ</t>
    </r>
    <phoneticPr xmlns="http://schemas.openxmlformats.org/spreadsheetml/2006/main" fontId="31" type="noConversion"/>
  </si>
  <si>
    <r xmlns="http://schemas.openxmlformats.org/spreadsheetml/2006/main">
      <t>Calculation of V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n </t>
    </r>
    <r xmlns="http://schemas.openxmlformats.org/spreadsheetml/2006/main">
      <rPr>
        <sz val="9"/>
        <rFont val="맑은 고딕"/>
        <family val="3"/>
        <charset val="129"/>
      </rPr>
      <t>(Nominal shear resistance)</t>
    </r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</si>
  <si>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</si>
  <si>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Unstiffened web</t>
  </si>
  <si>
    <r xmlns="http://schemas.openxmlformats.org/spreadsheetml/2006/main">
      <t>C•V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C•0.58F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</si>
  <si>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강.설 4.3.3.1.9.2</t>
  </si>
  <si>
    <t>Stiffened web</t>
  </si>
  <si>
    <t>- End panels</t>
  </si>
  <si>
    <t>강.설 4.3.3.1.9.3(3)</t>
  </si>
  <si>
    <t>- Interior panels</t>
  </si>
  <si>
    <t>강.설 4.3.3.1.9.3(2)</t>
  </si>
  <si>
    <r xmlns="http://schemas.openxmlformats.org/spreadsheetml/2006/main">
      <t>2Dt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(b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+ b</t>
    </r>
    <r xmlns="http://schemas.openxmlformats.org/spreadsheetml/2006/main">
      <rPr>
        <vertAlign val="subscript"/>
        <sz val="9"/>
        <rFont val="맑은 고딕"/>
        <family val="3"/>
        <charset val="129"/>
      </rPr>
      <t>ft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ft</t>
    </r>
    <r xmlns="http://schemas.openxmlformats.org/spreadsheetml/2006/main">
      <rPr>
        <sz val="9"/>
        <rFont val="맑은 고딕"/>
        <family val="3"/>
        <charset val="129"/>
      </rPr>
      <t>) ≤ 2.5</t>
    </r>
    <phoneticPr xmlns="http://schemas.openxmlformats.org/spreadsheetml/2006/main" fontId="28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</si>
  <si>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[C + 0.87(1 - C) / √(1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)]</t>
    </r>
    <phoneticPr xmlns="http://schemas.openxmlformats.org/spreadsheetml/2006/main" fontId="28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</si>
  <si>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[C + 0.87(1 - C) / √(1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/D)]</t>
    </r>
    <phoneticPr xmlns="http://schemas.openxmlformats.org/spreadsheetml/2006/main" fontId="28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</si>
  <si>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</si>
  <si>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 &lt; 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28" type="noConversion"/>
  </si>
  <si>
    <r xmlns="http://schemas.openxmlformats.org/spreadsheetml/2006/main">
      <t>1.12/(D/t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</si>
  <si>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&gt;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</si>
  <si>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)²</t>
    </r>
    <phoneticPr xmlns="http://schemas.openxmlformats.org/spreadsheetml/2006/main" fontId="31" type="noConversion"/>
  </si>
  <si>
    <t>Calculation of k - shear-buckling ccoefficient</t>
  </si>
  <si>
    <r xmlns="http://schemas.openxmlformats.org/spreadsheetml/2006/main">
      <t>5+5/(d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/D)²</t>
    </r>
    <phoneticPr xmlns="http://schemas.openxmlformats.org/spreadsheetml/2006/main" fontId="31" type="noConversion"/>
  </si>
  <si>
    <t>Classification of stiffened web and unstiffened web</t>
  </si>
  <si>
    <t>강.설 4.3.3.1.9.1(3)</t>
  </si>
  <si>
    <r xmlns="http://schemas.openxmlformats.org/spreadsheetml/2006/main">
      <t>수직보강재 간격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≤ 3D and 수평보강재 없음</t>
    </r>
    <phoneticPr xmlns="http://schemas.openxmlformats.org/spreadsheetml/2006/main" fontId="31" type="noConversion"/>
  </si>
  <si>
    <r xmlns="http://schemas.openxmlformats.org/spreadsheetml/2006/main">
      <t>수직보강재 간격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≤ 1.5 D and 수평보강재 있음</t>
    </r>
    <phoneticPr xmlns="http://schemas.openxmlformats.org/spreadsheetml/2006/main" fontId="31" type="noConversion"/>
  </si>
  <si>
    <t>unstiffened web</t>
  </si>
  <si>
    <t>Table 7.2.13. Calculation of nominal shear resistance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</si>
  <si>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</si>
  <si>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t>C 산정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</si>
  <si>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</si>
  <si>
    <r xmlns="http://schemas.openxmlformats.org/spreadsheetml/2006/main">
      <rPr>
        <sz val="9"/>
        <rFont val="Symbol"/>
        <family val="1"/>
        <charset val="2"/>
      </rPr>
      <t>Ö</t>
    </r>
    <r xmlns="http://schemas.openxmlformats.org/spreadsheetml/2006/main">
      <rPr>
        <sz val="9"/>
        <rFont val="맑은 고딕"/>
        <family val="3"/>
        <charset val="129"/>
      </rPr>
      <t>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phoneticPr xmlns="http://schemas.openxmlformats.org/spreadsheetml/2006/main" fontId="31" type="noConversion"/>
  </si>
  <si>
    <t>Table 7.2.14. Checking web shear</t>
  </si>
  <si>
    <t>전단 산정</t>
  </si>
  <si>
    <t>θ</t>
  </si>
  <si>
    <t>7.3. 사용한계상태</t>
  </si>
  <si>
    <t>플랜지 요구조건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</si>
  <si>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 xml:space="preserve"> ≤ 0.95R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phoneticPr xmlns="http://schemas.openxmlformats.org/spreadsheetml/2006/main" fontId="28" type="noConversion"/>
  </si>
  <si>
    <t>강.설 4.3-138</t>
  </si>
  <si>
    <t>웨브의 휨좌굴강도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</si>
  <si>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b/>
        <sz val="9"/>
        <rFont val="맑은 고딕"/>
        <family val="3"/>
        <charset val="129"/>
      </rPr>
      <t xml:space="preserve"> 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 </t>
    </r>
    <r xmlns="http://schemas.openxmlformats.org/spreadsheetml/2006/main">
      <rPr>
        <b/>
        <sz val="9"/>
        <rFont val="맑은 고딕"/>
        <family val="3"/>
        <charset val="129"/>
      </rPr>
      <t>≤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28" type="noConversion"/>
  </si>
  <si>
    <t>강.설 4.3-141</t>
  </si>
  <si>
    <r xmlns="http://schemas.openxmlformats.org/spreadsheetml/2006/main">
      <t>Except for the section in positive flexure in which the web satisfies D/t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i/>
        <sz val="9"/>
        <rFont val="맑은 고딕"/>
        <family val="3"/>
        <charset val="129"/>
      </rPr>
      <t xml:space="preserve"> ≤ 150</t>
    </r>
    <phoneticPr xmlns="http://schemas.openxmlformats.org/spreadsheetml/2006/main" fontId="28" type="noConversion"/>
  </si>
  <si>
    <t>철근 (부모멘트)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</si>
  <si>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b/>
        <sz val="9"/>
        <rFont val="맑은 고딕"/>
        <family val="3"/>
        <charset val="129"/>
      </rPr>
      <t xml:space="preserve"> ≤ 0.8F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28" type="noConversion"/>
  </si>
  <si>
    <t>7.3.1. 플랜지 요구조건</t>
  </si>
  <si>
    <t>강.설 4.3.3.1.4.2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</si>
  <si>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</si>
  <si>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플랜지 횡방향 휨을 고려하지 않은 사용한계상태조합에 의한 플랜지 응력</t>
  </si>
  <si>
    <t>하이브리드 단면의 플랜지 응력감소계수</t>
  </si>
  <si>
    <t>Table 7.3.1. Checking flange stress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</si>
  <si>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28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</si>
  <si>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28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</si>
  <si>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</si>
  <si>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n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</si>
  <si>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h</t>
    </r>
    <phoneticPr xmlns="http://schemas.openxmlformats.org/spreadsheetml/2006/main" fontId="31" type="noConversion"/>
  </si>
  <si>
    <r xmlns="http://schemas.openxmlformats.org/spreadsheetml/2006/main">
      <t>0.9R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Fyf</t>
    </r>
    <phoneticPr xmlns="http://schemas.openxmlformats.org/spreadsheetml/2006/main" fontId="28" type="noConversion"/>
  </si>
  <si>
    <t>7.3.2. 웨브의 휨좌굴강도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</si>
  <si>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b/>
        <sz val="9"/>
        <rFont val="맑은 고딕"/>
        <family val="3"/>
        <charset val="129"/>
      </rPr>
      <t xml:space="preserve"> ≤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</si>
  <si>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</si>
  <si>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 xml:space="preserve">플랜지 횡방향 휨을 고려하지 않은 사용한계상태조합에 의한 단면의 </t>
  </si>
  <si>
    <t>웨브 공칭휨좌굴강도</t>
  </si>
  <si>
    <t>압축플랜지 응력</t>
  </si>
  <si>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smaller (R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and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/0.7)</t>
    </r>
  </si>
  <si>
    <r xmlns="http://schemas.openxmlformats.org/spreadsheetml/2006/main">
      <rPr>
        <i/>
        <sz val="9"/>
        <rFont val="맑은 고딕"/>
        <family val="3"/>
        <charset val="129"/>
      </rPr>
      <t>web stiffeners</t>
    </r>
    <r xmlns="http://schemas.openxmlformats.org/spreadsheetml/2006/main">
      <rPr>
        <b/>
        <i/>
        <sz val="9"/>
        <rFont val="맑은 고딕"/>
        <family val="3"/>
        <charset val="129"/>
      </rPr>
      <t>." Structural Engineering and Mechanics 69.4 (2019): 383-397.</t>
    </r>
  </si>
  <si>
    <t>dsc</t>
  </si>
  <si>
    <t>distance between the center of the two longitudinal stiffeners and the inner</t>
  </si>
  <si>
    <t xml:space="preserve"> surface of the compression flange</t>
  </si>
  <si>
    <t xml:space="preserve">In this case, the distances between the first and second stiffener to the inner surface of </t>
  </si>
  <si>
    <r xmlns="http://schemas.openxmlformats.org/spreadsheetml/2006/main">
      <t>the compression flange are taken as 0.14D and 0.36D, thus,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would be 0.25D </t>
    </r>
  </si>
  <si>
    <r xmlns="http://schemas.openxmlformats.org/spreadsheetml/2006/main">
      <t>탄성범위 내에서 웨브의 압축 측 높이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</si>
  <si>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-f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 / ( | 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| + f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) * d - 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≥ 0</t>
    </r>
    <phoneticPr xmlns="http://schemas.openxmlformats.org/spreadsheetml/2006/main" fontId="28" type="noConversion"/>
  </si>
  <si>
    <t xml:space="preserve"> 강.설 B.3.1 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</si>
  <si>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28" type="noConversion"/>
  </si>
  <si>
    <t>1.0*DC4 + 1.0*DW + 1.3*LL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</si>
  <si>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28" type="noConversion"/>
  </si>
  <si>
    <t>1.0*DC3</t>
  </si>
  <si>
    <r xmlns="http://schemas.openxmlformats.org/spreadsheetml/2006/main">
      <t>n*S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28" type="noConversion"/>
  </si>
  <si>
    <t>Table 7.3.2. Calculation depth of web in compression in elastic range and Checking bend-buckling resistance for webs</t>
  </si>
  <si>
    <t>Stress</t>
  </si>
  <si>
    <t>d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</si>
  <si>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</si>
  <si>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7.3.3 부모멘트 인장철근 검토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</si>
  <si>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b/>
        <sz val="9"/>
        <rFont val="맑은 고딕"/>
        <family val="3"/>
        <charset val="129"/>
      </rPr>
      <t xml:space="preserve"> ≤ 0.8F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</si>
  <si>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부모멘트 인장철근 응력 (사용 I 한계상태)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</si>
  <si>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</si>
  <si>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1.0*DC4 + 1.0*DW + 1.0*LL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</si>
  <si>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rebar</t>
    </r>
    <phoneticPr xmlns="http://schemas.openxmlformats.org/spreadsheetml/2006/main" fontId="28" type="noConversion"/>
  </si>
  <si>
    <r xmlns="http://schemas.openxmlformats.org/spreadsheetml/2006/main">
      <t>0.8F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31" type="noConversion"/>
  </si>
  <si>
    <t>Table 7.3.3. Checking rebar stress</t>
  </si>
  <si>
    <t>부/정</t>
  </si>
  <si>
    <t>응력</t>
  </si>
  <si>
    <r xmlns="http://schemas.openxmlformats.org/spreadsheetml/2006/main">
      <t>DC</t>
    </r>
    <r xmlns="http://schemas.openxmlformats.org/spreadsheetml/2006/main">
      <rPr>
        <vertAlign val="subscript"/>
        <sz val="9"/>
        <rFont val="맑은 고딕"/>
        <family val="3"/>
        <charset val="129"/>
      </rPr>
      <t>4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</si>
  <si>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rebar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</si>
  <si>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</si>
  <si>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7.4. 피로 및 파단한계상태</t>
  </si>
  <si>
    <t>하중유발 피로</t>
  </si>
  <si>
    <t>γ(Δf) ≤ (ΔF)n</t>
  </si>
  <si>
    <t>KDS 14 31 20(4.1)</t>
  </si>
  <si>
    <t>웨브 피로요구조건 (전단)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</si>
  <si>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b/>
        <sz val="9"/>
        <rFont val="맑은 고딕"/>
        <family val="3"/>
        <charset val="129"/>
      </rPr>
      <t xml:space="preserve"> ≤ 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</t>
    </r>
  </si>
  <si>
    <t>강.설 4.3-142</t>
  </si>
  <si>
    <t>7.4.1. 하중유발 피로</t>
  </si>
  <si>
    <r xmlns="http://schemas.openxmlformats.org/spreadsheetml/2006/main">
      <t>g(D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Symbol"/>
        <family val="1"/>
        <charset val="2"/>
      </rPr>
      <t xml:space="preserve">) £ </t>
    </r>
    <r xmlns="http://schemas.openxmlformats.org/spreadsheetml/2006/main">
      <rPr>
        <b/>
        <sz val="9"/>
        <rFont val="맑은 고딕"/>
        <family val="3"/>
        <charset val="129"/>
      </rPr>
      <t>(</t>
    </r>
    <r xmlns="http://schemas.openxmlformats.org/spreadsheetml/2006/main">
      <rPr>
        <b/>
        <sz val="9"/>
        <rFont val="Symbol"/>
        <family val="1"/>
        <charset val="2"/>
      </rPr>
      <t>D</t>
    </r>
    <r xmlns="http://schemas.openxmlformats.org/spreadsheetml/2006/main">
      <rPr>
        <b/>
        <sz val="9"/>
        <rFont val="맑은 고딕"/>
        <family val="3"/>
        <charset val="129"/>
      </rPr>
      <t>F)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</si>
  <si>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γ</t>
  </si>
  <si>
    <t>하중조합 규정에 명시된 하중계수</t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</si>
  <si>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phoneticPr xmlns="http://schemas.openxmlformats.org/spreadsheetml/2006/main" fontId="31" type="noConversion"/>
  </si>
  <si>
    <t>하중효과, 즉 피로설계하중 통과 시 발생되는 활하중 응력범위</t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</si>
  <si>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n</t>
    </r>
    <phoneticPr xmlns="http://schemas.openxmlformats.org/spreadsheetml/2006/main" fontId="31" type="noConversion"/>
  </si>
  <si>
    <t>공칭피로강도</t>
  </si>
  <si>
    <t xml:space="preserve">공칭피로강도 산정 </t>
  </si>
  <si>
    <t>KDS 14 31 20(4.1.2.5)</t>
  </si>
  <si>
    <r xmlns="http://schemas.openxmlformats.org/spreadsheetml/2006/main">
      <t>(N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>/N)</t>
    </r>
    <r xmlns="http://schemas.openxmlformats.org/spreadsheetml/2006/main">
      <rPr>
        <vertAlign val="superscript"/>
        <sz val="9"/>
        <rFont val="맑은 고딕"/>
        <family val="3"/>
        <charset val="129"/>
      </rPr>
      <t>1/3</t>
    </r>
    <r xmlns="http://schemas.openxmlformats.org/spreadsheetml/2006/main">
      <rPr>
        <sz val="9"/>
        <rFont val="맑은 고딕"/>
        <family val="3"/>
        <charset val="129"/>
      </rPr>
      <t>•(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</si>
  <si>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t>if</t>
  </si>
  <si>
    <r xmlns="http://schemas.openxmlformats.org/spreadsheetml/2006/main">
      <t>N ≤ 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</si>
  <si>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(N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>/N)</t>
    </r>
    <r xmlns="http://schemas.openxmlformats.org/spreadsheetml/2006/main">
      <rPr>
        <vertAlign val="superscript"/>
        <sz val="9"/>
        <rFont val="맑은 고딕"/>
        <family val="3"/>
        <charset val="129"/>
      </rPr>
      <t>1/5</t>
    </r>
    <r xmlns="http://schemas.openxmlformats.org/spreadsheetml/2006/main">
      <rPr>
        <sz val="9"/>
        <rFont val="맑은 고딕"/>
        <family val="3"/>
        <charset val="129"/>
      </rPr>
      <t>•(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</si>
  <si>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 xml:space="preserve"> ≤ N ≤ 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</si>
  <si>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</si>
  <si>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N &gt; 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</si>
  <si>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t>N</t>
  </si>
  <si>
    <r xmlns="http://schemas.openxmlformats.org/spreadsheetml/2006/main">
      <t>(365)•(100)•n•(ADTT)</t>
    </r>
    <r xmlns="http://schemas.openxmlformats.org/spreadsheetml/2006/main">
      <rPr>
        <vertAlign val="subscript"/>
        <sz val="9"/>
        <rFont val="맑은 고딕"/>
        <family val="3"/>
        <charset val="129"/>
      </rPr>
      <t>SL</t>
    </r>
    <phoneticPr xmlns="http://schemas.openxmlformats.org/spreadsheetml/2006/main" fontId="31" type="noConversion"/>
  </si>
  <si>
    <r xmlns="http://schemas.openxmlformats.org/spreadsheetml/2006/main">
      <t>(ADTT)</t>
    </r>
    <r xmlns="http://schemas.openxmlformats.org/spreadsheetml/2006/main">
      <rPr>
        <vertAlign val="subscript"/>
        <sz val="9"/>
        <rFont val="맑은 고딕"/>
        <family val="3"/>
        <charset val="129"/>
      </rPr>
      <t>SL</t>
    </r>
    <phoneticPr xmlns="http://schemas.openxmlformats.org/spreadsheetml/2006/main" fontId="31" type="noConversion"/>
  </si>
  <si>
    <t>(assumed)</t>
  </si>
  <si>
    <r xmlns="http://schemas.openxmlformats.org/spreadsheetml/2006/main">
      <t>(ΔF)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</si>
  <si>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t>일정진폭 피로한계값</t>
  </si>
  <si>
    <r xmlns="http://schemas.openxmlformats.org/spreadsheetml/2006/main">
      <t>(ΔF)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</si>
  <si>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t>무한수명 공칭피로강도</t>
  </si>
  <si>
    <t>NTH</t>
  </si>
  <si>
    <t>일정진폭 피로한계값에 해당하는 응력범위 반복횟수</t>
  </si>
  <si>
    <t>NCL</t>
  </si>
  <si>
    <t>무한수명 응력험위에 해당하는 응력법위 반복횟수</t>
  </si>
  <si>
    <t>No.</t>
  </si>
  <si>
    <t>상세설명</t>
  </si>
  <si>
    <t>법주</t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</si>
  <si>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</si>
  <si>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</si>
  <si>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TH</t>
    </r>
    <phoneticPr xmlns="http://schemas.openxmlformats.org/spreadsheetml/2006/main" fontId="31" type="noConversion"/>
  </si>
  <si>
    <t xml:space="preserve">수직보강재와 플랜지 및
수직보강재와 웨브의 용접</t>
  </si>
  <si>
    <t>C'</t>
  </si>
  <si>
    <t xml:space="preserve">가로보와 플랜지 및 
가로보와 웨브의 용접R=</t>
  </si>
  <si>
    <t>필릿이나 자동 스터드 용접</t>
  </si>
  <si>
    <t xml:space="preserve">Fillet welds connection transverse
elements to webs and flanges</t>
  </si>
  <si>
    <t>E</t>
  </si>
  <si>
    <t>이 규정들은 순인장응력을 받는 상세에만 적용된다. 하중계수를 적용하지 않은 고정하중이, ∑DC, 압축응력을 발생시키는</t>
  </si>
  <si>
    <t>부분의 경우, 이 압축응력이 피로한계상태조합에 최대 활하중 인장응력의 2배보다 작은 경우에만 피로문제를 고려한다</t>
  </si>
  <si>
    <t>그리고 압축응력 ∑DC ≥ 2∙γ(Δf) 경우 → 검토 필요없음</t>
  </si>
  <si>
    <t>Table 7.4.1. Checking load-induced fatigue</t>
  </si>
  <si>
    <t>∑DC</t>
  </si>
  <si>
    <t>γ(Δf)</t>
  </si>
  <si>
    <t>가로보</t>
  </si>
  <si>
    <t>보강재</t>
  </si>
  <si>
    <t>위치</t>
  </si>
  <si>
    <t>수직 보강재 용접</t>
  </si>
  <si>
    <t>상판-가로보 용접</t>
  </si>
  <si>
    <t>스터드 용접</t>
  </si>
  <si>
    <t>7.4.2. 웨브의 비로요구조건</t>
  </si>
  <si>
    <t>강.설 4.3.3.1.5.3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</si>
  <si>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/2/cos</t>
    </r>
    <r xmlns="http://schemas.openxmlformats.org/spreadsheetml/2006/main">
      <rPr>
        <sz val="9"/>
        <rFont val="Calibri"/>
        <family val="3"/>
        <charset val="161"/>
      </rPr>
      <t>θ</t>
    </r>
    <phoneticPr xmlns="http://schemas.openxmlformats.org/spreadsheetml/2006/main" fontId="31" type="noConversion"/>
  </si>
  <si>
    <t>연직축에 대한 웨브의 경사각</t>
  </si>
  <si>
    <t xml:space="preserve">하중계수를 곱하지 않은 영구하중과 설계피로하중값의 2배 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</si>
  <si>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phoneticPr xmlns="http://schemas.openxmlformats.org/spreadsheetml/2006/main" fontId="31" type="noConversion"/>
  </si>
  <si>
    <t>전단좌굴강도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</si>
  <si>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</si>
  <si>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C∙V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C∙0.58F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</si>
  <si>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</si>
  <si>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t>Calculation of k</t>
  </si>
  <si>
    <r xmlns="http://schemas.openxmlformats.org/spreadsheetml/2006/main">
      <t xml:space="preserve">강.설 4.3.3.1.9.2 specified k = 5.0, </t>
    </r>
    <r xmlns="http://schemas.openxmlformats.org/spreadsheetml/2006/main">
      <rPr>
        <sz val="9"/>
        <color rgb="FFFF0000"/>
        <rFont val="맑은 고딕"/>
        <family val="3"/>
        <charset val="129"/>
      </rPr>
      <t>however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AASHTO 6.10.5.3 and Eq. 6.10.9.3.3-1 specified k = 5+5/(d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o</t>
    </r>
    <r xmlns="http://schemas.openxmlformats.org/spreadsheetml/2006/main">
      <rPr>
        <sz val="9"/>
        <color rgb="FF002060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color rgb="FF002060"/>
        <rFont val="맑은 고딕"/>
        <family val="3"/>
        <charset val="129"/>
      </rPr>
      <t xml:space="preserve">2 </t>
    </r>
    <phoneticPr xmlns="http://schemas.openxmlformats.org/spreadsheetml/2006/main" fontId="31" type="noConversion"/>
  </si>
  <si>
    <r xmlns="http://schemas.openxmlformats.org/spreadsheetml/2006/main">
      <t>Although V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u</t>
    </r>
    <r xmlns="http://schemas.openxmlformats.org/spreadsheetml/2006/main">
      <rPr>
        <sz val="9"/>
        <color rgb="FF002060"/>
        <rFont val="맑은 고딕"/>
        <family val="3"/>
        <charset val="129"/>
      </rPr>
      <t>, V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cr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are the </t>
    </r>
    <r xmlns="http://schemas.openxmlformats.org/spreadsheetml/2006/main">
      <rPr>
        <sz val="9"/>
        <color rgb="FFFF0000"/>
        <rFont val="맑은 고딕"/>
        <family val="3"/>
        <charset val="129"/>
      </rPr>
      <t>same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in two codes, but k is calculated </t>
    </r>
    <r xmlns="http://schemas.openxmlformats.org/spreadsheetml/2006/main">
      <rPr>
        <sz val="9"/>
        <color rgb="FFFF0000"/>
        <rFont val="맑은 고딕"/>
        <family val="3"/>
        <charset val="129"/>
      </rPr>
      <t xml:space="preserve">differently </t>
    </r>
    <phoneticPr xmlns="http://schemas.openxmlformats.org/spreadsheetml/2006/main" fontId="31" type="noConversion"/>
  </si>
  <si>
    <r xmlns="http://schemas.openxmlformats.org/spreadsheetml/2006/main">
      <t xml:space="preserve">If using K = 5.0 as 강.설, </t>
    </r>
    <r xmlns="http://schemas.openxmlformats.org/spreadsheetml/2006/main">
      <rPr>
        <sz val="9"/>
        <color rgb="FFFF0000"/>
        <rFont val="맑은 고딕"/>
        <family val="3"/>
        <charset val="129"/>
      </rPr>
      <t>C = 0.1</t>
    </r>
    <r xmlns="http://schemas.openxmlformats.org/spreadsheetml/2006/main">
      <rPr>
        <sz val="9"/>
        <color rgb="FF002060"/>
        <rFont val="맑은 고딕"/>
        <family val="3"/>
        <charset val="129"/>
      </rPr>
      <t>, but if using K = 5+5/(d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o</t>
    </r>
    <r xmlns="http://schemas.openxmlformats.org/spreadsheetml/2006/main">
      <rPr>
        <sz val="9"/>
        <color rgb="FF002060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color rgb="FF002060"/>
        <rFont val="맑은 고딕"/>
        <family val="3"/>
        <charset val="129"/>
      </rPr>
      <t>2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as AASHTO, </t>
    </r>
    <r xmlns="http://schemas.openxmlformats.org/spreadsheetml/2006/main">
      <rPr>
        <sz val="9"/>
        <color rgb="FFFF0000"/>
        <rFont val="맑은 고딕"/>
        <family val="3"/>
        <charset val="129"/>
      </rPr>
      <t>C = 0.5</t>
    </r>
    <phoneticPr xmlns="http://schemas.openxmlformats.org/spreadsheetml/2006/main" fontId="31" type="noConversion"/>
  </si>
  <si>
    <r xmlns="http://schemas.openxmlformats.org/spreadsheetml/2006/main">
      <t xml:space="preserve">The value 0.1 of C is </t>
    </r>
    <r xmlns="http://schemas.openxmlformats.org/spreadsheetml/2006/main">
      <rPr>
        <sz val="9"/>
        <color rgb="FFFF0000"/>
        <rFont val="맑은 고딕"/>
        <family val="3"/>
        <charset val="129"/>
      </rPr>
      <t>very small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, lead to Vcr = </t>
    </r>
    <r xmlns="http://schemas.openxmlformats.org/spreadsheetml/2006/main">
      <rPr>
        <sz val="9"/>
        <color rgb="FFFF0000"/>
        <rFont val="맑은 고딕"/>
        <family val="3"/>
        <charset val="129"/>
      </rPr>
      <t>10%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of Vp =&gt; almost </t>
    </r>
    <r xmlns="http://schemas.openxmlformats.org/spreadsheetml/2006/main">
      <rPr>
        <b/>
        <sz val="9"/>
        <color rgb="FFFF0000"/>
        <rFont val="맑은 고딕"/>
        <family val="3"/>
        <charset val="129"/>
      </rPr>
      <t>unsatisfied (NG)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for the web with thickness below </t>
    </r>
    <r xmlns="http://schemas.openxmlformats.org/spreadsheetml/2006/main">
      <rPr>
        <sz val="9"/>
        <color rgb="FFFF0000"/>
        <rFont val="맑은 고딕"/>
        <family val="3"/>
        <charset val="129"/>
      </rPr>
      <t>14mm</t>
    </r>
    <phoneticPr xmlns="http://schemas.openxmlformats.org/spreadsheetml/2006/main" fontId="31" type="noConversion"/>
  </si>
  <si>
    <r xmlns="http://schemas.openxmlformats.org/spreadsheetml/2006/main">
      <rPr>
        <sz val="9"/>
        <color rgb="FFFF0000"/>
        <rFont val="맑은 고딕"/>
        <family val="3"/>
        <charset val="129"/>
      </rPr>
      <t>=&gt; The author decided to use k in AASHTO to check in this case. K value in AASHTO seems to be more suitable</t>
    </r>
    <phoneticPr xmlns="http://schemas.openxmlformats.org/spreadsheetml/2006/main" fontId="31" type="noConversion"/>
  </si>
  <si>
    <t>Table 7.4.2. Checking web shear</t>
  </si>
  <si>
    <t>전단력</t>
  </si>
  <si>
    <t>설계피로하중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</si>
</sst>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&quot;x&quot;#"/>
    <numFmt numFmtId="166" formatCode="0.0000000"/>
    <numFmt numFmtId="167" formatCode="0.0"/>
    <numFmt numFmtId="168" formatCode="0.000"/>
    <numFmt numFmtId="169" formatCode="0.E+00"/>
    <numFmt numFmtId="170" formatCode="_-* #,##0.0_-;\-* #,##0.0_-;_-* &quot;-&quot;??_-;_-@_-"/>
    <numFmt numFmtId="171" formatCode="0_);[Red]\(0\)"/>
    <numFmt numFmtId="172" formatCode="0.0E+00"/>
    <numFmt numFmtId="173" formatCode="0.0.E+00"/>
    <numFmt numFmtId="174" formatCode="0.000E+00"/>
  </numFmts>
  <fonts count="46">
    <font>
      <sz val="11"/>
      <color theme="1"/>
      <name val="Calibri"/>
      <family val="2"/>
      <scheme val="minor"/>
    </font>
    <font>
      <sz val="9"/>
      <name val="맑은 고딕"/>
      <family val="3"/>
    </font>
    <font>
      <b/>
      <sz val="14"/>
      <name val="맑은 고딕"/>
      <family val="3"/>
    </font>
    <font>
      <b/>
      <sz val="14"/>
      <color theme="0"/>
      <name val="맑은 고딕"/>
      <family val="3"/>
    </font>
    <font>
      <b/>
      <sz val="14"/>
      <color theme="8" tint="-0.499984740745262"/>
      <name val="맑은 고딕"/>
      <family val="3"/>
    </font>
    <font>
      <b/>
      <sz val="9"/>
      <color theme="4" tint="-0.249977111117893"/>
      <name val="맑은 고딕"/>
      <family val="3"/>
    </font>
    <font>
      <b/>
      <sz val="12"/>
      <color theme="8" tint="-0.499984740745262"/>
      <name val="맑은 고딕"/>
      <family val="3"/>
    </font>
    <font>
      <sz val="9"/>
      <name val="Symbol"/>
      <family val="1"/>
    </font>
    <font>
      <sz val="9"/>
      <color rgb="FFFF0000"/>
      <name val="맑은 고딕"/>
      <family val="3"/>
    </font>
    <font>
      <b/>
      <sz val="9"/>
      <name val="맑은 고딕"/>
      <family val="3"/>
    </font>
    <font>
      <b/>
      <sz val="9"/>
      <color rgb="FFFF0000"/>
      <name val="맑은 고딕"/>
      <family val="3"/>
    </font>
    <font>
      <i/>
      <sz val="9"/>
      <color indexed="8"/>
      <name val="맑은 고딕"/>
      <family val="3"/>
    </font>
    <font>
      <i/>
      <sz val="9"/>
      <name val="맑은 고딕"/>
      <family val="3"/>
    </font>
    <font>
      <b/>
      <sz val="9"/>
      <color rgb="FF0000FF"/>
      <name val="맑은 고딕"/>
      <family val="3"/>
    </font>
    <font>
      <b/>
      <sz val="10"/>
      <color theme="4" tint="-0.249977111117893"/>
      <name val="맑은 고딕"/>
      <family val="3"/>
    </font>
    <font>
      <sz val="9"/>
      <name val="맑은 고딕"/>
      <family val="1"/>
    </font>
    <font>
      <sz val="9.55"/>
      <name val="맑은 고딕"/>
      <family val="3"/>
    </font>
    <font>
      <sz val="9"/>
      <name val="Calibri"/>
      <family val="3"/>
    </font>
    <font>
      <sz val="9"/>
      <name val="맑은 고딕"/>
      <family val="3"/>
    </font>
    <font>
      <sz val="9"/>
      <name val="Calibri"/>
      <family val="3"/>
    </font>
    <font>
      <sz val="9"/>
      <color theme="4" tint="-0.249977111117893"/>
      <name val="맑은 고딕"/>
      <family val="3"/>
    </font>
    <font>
      <sz val="8"/>
      <name val="맑은 고딕"/>
      <family val="3"/>
    </font>
    <font>
      <sz val="9"/>
      <color rgb="FF0000FF"/>
      <name val="맑은 고딕"/>
      <family val="3"/>
    </font>
    <font>
      <sz val="11"/>
      <color theme="1"/>
      <name val="Calibri"/>
      <family val="2"/>
      <scheme val="minor"/>
    </font>
    <font>
      <b/>
      <sz val="8"/>
      <color rgb="FFFF0000"/>
      <name val="맑은 고딕"/>
      <family val="3"/>
    </font>
    <font>
      <sz val="9"/>
      <color indexed="8"/>
      <name val="맑은 고딕"/>
      <family val="3"/>
    </font>
    <font>
      <sz val="7"/>
      <color theme="8" tint="-0.249977111117893"/>
      <name val="맑은 고딕"/>
      <family val="3"/>
    </font>
    <font>
      <sz val="9"/>
      <name val="Calibri Light"/>
      <family val="3"/>
      <scheme val="major"/>
    </font>
    <font>
      <sz val="9"/>
      <name val="Malgun Gothic Semilight"/>
      <family val="2"/>
    </font>
    <font>
      <sz val="9"/>
      <name val="Malgun Gothic Semilight"/>
      <family val="3"/>
    </font>
    <font>
      <b/>
      <i/>
      <sz val="9"/>
      <name val="맑은 고딕"/>
      <family val="3"/>
    </font>
    <font>
      <sz val="9"/>
      <color theme="1"/>
      <name val="Calibri Light"/>
      <family val="3"/>
      <scheme val="major"/>
    </font>
    <font>
      <sz val="9"/>
      <name val="Calibri Light"/>
      <family val="3"/>
      <scheme val="major"/>
    </font>
    <font>
      <b/>
      <sz val="11"/>
      <color rgb="FFFF0000"/>
      <name val="Calibri"/>
      <family val="3"/>
      <scheme val="minor"/>
    </font>
    <font>
      <sz val="8"/>
      <color theme="1"/>
      <name val="맑은 고딕"/>
      <family val="3"/>
    </font>
    <font>
      <sz val="8"/>
      <color rgb="FF0000FF"/>
      <name val="맑은 고딕"/>
      <family val="3"/>
    </font>
    <font>
      <b/>
      <sz val="9"/>
      <name val="Symbol"/>
      <family val="1"/>
    </font>
    <font>
      <sz val="11"/>
      <name val="Calibri"/>
      <family val="3"/>
      <scheme val="minor"/>
    </font>
    <font>
      <i/>
      <sz val="9"/>
      <name val="Calibri Light"/>
      <family val="3"/>
      <scheme val="major"/>
    </font>
    <font>
      <sz val="9"/>
      <name val="맑은 고딕"/>
      <family val="3"/>
    </font>
    <font>
      <b/>
      <sz val="9"/>
      <name val="맑은 고딕"/>
      <family val="3"/>
    </font>
    <font>
      <sz val="9"/>
      <color theme="1"/>
      <name val="맑은 고딕"/>
      <family val="3"/>
    </font>
    <font>
      <sz val="9"/>
      <name val="Calibri"/>
      <family val="1"/>
    </font>
    <font>
      <sz val="9"/>
      <color rgb="FF002060"/>
      <name val="맑은 고딕"/>
      <family val="3"/>
    </font>
    <font>
      <sz val="8"/>
      <color rgb="FFFF0000"/>
      <name val="맑은 고딕"/>
      <family val="3"/>
    </font>
    <font>
      <sz val="8"/>
      <color theme="1"/>
      <name val="맑은 고딕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3" fillId="0" borderId="0">
      <alignment vertical="center"/>
    </xf>
    <xf numFmtId="164" fontId="23" fillId="0" borderId="0">
      <alignment vertical="center"/>
    </xf>
    <xf numFmtId="0" fontId="23" fillId="0" borderId="0"/>
  </cellStyleXfs>
  <cellXfs count="700">
    <xf numFmtId="0" applyNumberFormat="1" fontId="0" applyFont="1" fillId="0" applyFill="1" borderId="0" applyBorder="1" xfId="0" applyProtection="1"/>
    <xf numFmtId="164" applyNumberFormat="1" fontId="23" applyFont="1" fillId="0" applyFill="1" borderId="0" applyBorder="1" xfId="1" applyProtection="1" applyAlignment="1">
      <alignment vertical="center"/>
    </xf>
    <xf numFmtId="164" applyNumberFormat="1" fontId="23" applyFont="1" fillId="0" applyFill="1" borderId="0" applyBorder="1" xfId="2" applyProtection="1" applyAlignment="1">
      <alignment vertical="center"/>
    </xf>
    <xf numFmtId="0" applyNumberFormat="1" fontId="23" applyFont="1" fillId="0" applyFill="1" borderId="0" applyBorder="1" xfId="3" applyProtection="1"/>
    <xf numFmtId="0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2" applyFont="1" fillId="2" applyFill="1" borderId="0" applyBorder="1" xfId="0" quotePrefix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2" applyFont="1" fillId="0" applyFill="1" borderId="0" applyBorder="1" xfId="0" quotePrefix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quotePrefix="1" applyProtection="1" applyAlignment="1">
      <alignment vertical="center"/>
    </xf>
    <xf numFmtId="0" applyNumberFormat="1" fontId="7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right" vertical="center"/>
    </xf>
    <xf numFmtId="0" applyNumberFormat="1" fontId="8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quotePrefix="1" applyProtection="1" applyAlignment="1">
      <alignment vertical="center"/>
    </xf>
    <xf numFmtId="0" applyNumberFormat="1" fontId="9" applyFont="1" fillId="0" applyFill="1" borderId="1" applyBorder="1" xfId="0" applyProtection="1" applyAlignment="1">
      <alignment vertical="center"/>
    </xf>
    <xf numFmtId="0" applyNumberFormat="1" fontId="1" applyFont="1" fillId="0" applyFill="1" borderId="2" applyBorder="1" xfId="0" applyProtection="1" applyAlignment="1">
      <alignment vertical="center"/>
    </xf>
    <xf numFmtId="0" applyNumberFormat="1" fontId="1" applyFont="1" fillId="0" applyFill="1" borderId="3" applyBorder="1" xfId="0" applyProtection="1" applyAlignment="1">
      <alignment vertical="center"/>
    </xf>
    <xf numFmtId="0" applyNumberFormat="1" fontId="10" applyFont="1" fillId="0" applyFill="1" borderId="4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1" applyFont="1" fillId="0" applyFill="1" borderId="5" applyBorder="1" xfId="0" applyProtection="1" applyAlignment="1">
      <alignment horizontal="right" vertical="center"/>
    </xf>
    <xf numFmtId="0" applyNumberFormat="1" fontId="10" applyFont="1" fillId="0" applyFill="1" borderId="6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vertical="center"/>
    </xf>
    <xf numFmtId="0" applyNumberFormat="1" fontId="9" applyFont="1" fillId="0" applyFill="1" borderId="7" applyBorder="1" xfId="0" applyProtection="1" applyAlignment="1">
      <alignment vertical="center"/>
    </xf>
    <xf numFmtId="0" applyNumberFormat="1" fontId="12" applyFont="1" fillId="0" applyFill="1" borderId="8" applyBorder="1" xfId="0" applyProtection="1" applyAlignment="1">
      <alignment vertical="center"/>
    </xf>
    <xf numFmtId="165" applyNumberFormat="1" fontId="9" applyFont="1" fillId="0" applyFill="1" borderId="4" applyBorder="1" xfId="0" applyProtection="1" applyAlignment="1">
      <alignment horizontal="left" vertical="center"/>
    </xf>
    <xf numFmtId="0" applyNumberFormat="1" fontId="13" applyFont="1" fillId="0" applyFill="1" borderId="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1" applyFont="1" fillId="0" applyFill="1" borderId="4" applyBorder="1" xfId="0" applyProtection="1" applyAlignment="1">
      <alignment vertical="center"/>
    </xf>
    <xf numFmtId="0" applyNumberFormat="1" fontId="7" applyFont="1" fillId="0" applyFill="1" borderId="4" applyBorder="1" xfId="0" applyProtection="1" applyAlignment="1">
      <alignment horizontal="right" vertical="center"/>
    </xf>
    <xf numFmtId="0" applyNumberFormat="1" fontId="1" applyFont="1" fillId="0" applyFill="1" borderId="0" applyBorder="1" xfId="0" quotePrefix="1" applyProtection="1" applyAlignment="1">
      <alignment vertical="center"/>
    </xf>
    <xf numFmtId="0" applyNumberFormat="1" fontId="1" applyFont="1" fillId="0" applyFill="1" borderId="6" applyBorder="1" xfId="0" applyProtection="1" applyAlignment="1">
      <alignment vertical="center"/>
    </xf>
    <xf numFmtId="0" applyNumberFormat="1" fontId="9" applyFont="1" fillId="0" applyFill="1" borderId="4" applyBorder="1" xfId="0" applyProtection="1" applyAlignment="1">
      <alignment vertical="center"/>
    </xf>
    <xf numFmtId="0" applyNumberFormat="1" fontId="12" applyFont="1" fillId="0" applyFill="1" borderId="5" applyBorder="1" xfId="0" quotePrefix="1" applyProtection="1" applyAlignment="1">
      <alignment vertical="center"/>
    </xf>
    <xf numFmtId="0" applyNumberFormat="1" fontId="1" applyFont="1" fillId="0" applyFill="1" borderId="9" applyBorder="1" xfId="0" applyProtection="1" applyAlignment="1">
      <alignment vertical="center"/>
    </xf>
    <xf numFmtId="0" applyNumberFormat="1" fontId="1" applyFont="1" fillId="0" applyFill="1" borderId="10" applyBorder="1" xfId="0" applyProtection="1" applyAlignment="1">
      <alignment vertical="center"/>
    </xf>
    <xf numFmtId="166" applyNumberFormat="1" fontId="1" applyFont="1" fillId="0" applyFill="1" borderId="10" applyBorder="1" xfId="0" applyProtection="1" applyAlignment="1">
      <alignment vertical="center"/>
    </xf>
    <xf numFmtId="0" applyNumberFormat="1" fontId="1" applyFont="1" fillId="0" applyFill="1" borderId="11" applyBorder="1" xfId="0" applyProtection="1" applyAlignment="1">
      <alignment vertical="center"/>
    </xf>
    <xf numFmtId="166" applyNumberFormat="1" fontId="1" applyFont="1" fillId="0" applyFill="1" borderId="0" applyBorder="1" xfId="0" applyProtection="1" applyAlignment="1">
      <alignment vertical="center"/>
    </xf>
    <xf numFmtId="0" applyNumberFormat="1" fontId="14" applyFont="1" fillId="0" applyFill="1" borderId="0" applyBorder="1" xfId="0" quotePrefix="1" applyProtection="1" applyAlignment="1">
      <alignment horizontal="left" vertical="center"/>
    </xf>
    <xf numFmtId="0" applyNumberFormat="1" fontId="9" applyFont="1" fillId="0" applyFill="1" borderId="0" applyBorder="1" xfId="0" quotePrefix="1" applyProtection="1" applyAlignment="1">
      <alignment horizontal="left" vertical="center"/>
    </xf>
    <xf numFmtId="0" applyNumberFormat="1" fontId="9" applyFont="1" fillId="0" applyFill="1" borderId="12" applyBorder="1" xfId="0" applyProtection="1" applyAlignment="1">
      <alignment vertical="center"/>
    </xf>
    <xf numFmtId="0" applyNumberFormat="1" fontId="1" applyFont="1" fillId="0" applyFill="1" borderId="13" applyBorder="1" xfId="0" applyProtection="1" applyAlignment="1">
      <alignment vertical="center"/>
    </xf>
    <xf numFmtId="0" applyNumberFormat="1" fontId="9" applyFont="1" fillId="0" applyFill="1" borderId="13" applyBorder="1" xfId="0" applyProtection="1" applyAlignment="1">
      <alignment vertical="center"/>
    </xf>
    <xf numFmtId="166" applyNumberFormat="1" fontId="1" applyFont="1" fillId="0" applyFill="1" borderId="13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vertical="center"/>
    </xf>
    <xf numFmtId="0" applyNumberFormat="1" fontId="9" applyFont="1" fillId="3" applyFill="1" borderId="15" applyBorder="1" xfId="0" applyProtection="1" applyAlignment="1">
      <alignment vertical="center"/>
    </xf>
    <xf numFmtId="0" applyNumberFormat="1" fontId="1" applyFont="1" fillId="3" applyFill="1" borderId="15" applyBorder="1" xfId="0" applyProtection="1" applyAlignment="1">
      <alignment vertical="center"/>
    </xf>
    <xf numFmtId="0" applyNumberFormat="1" fontId="1" applyFont="1" fillId="0" applyFill="1" borderId="16" applyBorder="1" xfId="0" applyProtection="1" applyAlignment="1">
      <alignment vertical="center"/>
    </xf>
    <xf numFmtId="0" applyNumberFormat="1" fontId="1" applyFont="1" fillId="0" applyFill="1" borderId="17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17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167" applyNumberFormat="1" fontId="1" applyFont="1" fillId="0" applyFill="1" borderId="0" applyBorder="1" xfId="0" applyProtection="1" applyAlignment="1">
      <alignment horizontal="left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8" applyFont="1" fillId="0" applyFill="1" borderId="0" applyBorder="1" xfId="0" applyProtection="1" applyAlignment="1">
      <alignment vertical="center"/>
    </xf>
    <xf numFmtId="167" applyNumberFormat="1" fontId="8" applyFont="1" fillId="0" applyFill="1" borderId="0" applyBorder="1" xfId="0" applyProtection="1" applyAlignment="1">
      <alignment vertical="center"/>
    </xf>
    <xf numFmtId="0" applyNumberFormat="1" fontId="1" applyFont="1" fillId="0" applyFill="1" borderId="16" applyBorder="1" xfId="0" applyProtection="1" applyAlignment="1">
      <alignment horizontal="center" vertical="center"/>
    </xf>
    <xf numFmtId="0" applyNumberFormat="1" fontId="12" applyFont="1" fillId="0" applyFill="1" borderId="0" applyBorder="1" xfId="0" applyProtection="1" applyAlignment="1">
      <alignment vertical="center"/>
    </xf>
    <xf numFmtId="169" applyNumberFormat="1" fontId="21" applyFont="1" fillId="0" applyFill="1" borderId="33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right" vertical="center"/>
    </xf>
    <xf numFmtId="0" applyNumberFormat="1" fontId="24" applyFont="1" fillId="0" applyFill="1" borderId="0" applyBorder="1" xfId="0" applyProtection="1" applyAlignment="1">
      <alignment vertical="center"/>
    </xf>
    <xf numFmtId="0" applyNumberFormat="1" fontId="24" applyFont="1" fillId="0" applyFill="1" borderId="0" applyBorder="1" xfId="0" quotePrefix="1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1" applyFont="1" fillId="3" applyFill="1" borderId="19" applyBorder="1" xfId="0" applyProtection="1" applyAlignment="1">
      <alignment horizontal="center" vertical="center"/>
    </xf>
    <xf numFmtId="0" applyNumberFormat="1" fontId="1" applyFont="1" fillId="3" applyFill="1" borderId="23" applyBorder="1" xfId="0" applyProtection="1" applyAlignment="1">
      <alignment horizontal="center" vertical="center"/>
    </xf>
    <xf numFmtId="0" applyNumberFormat="1" fontId="1" applyFont="1" fillId="3" applyFill="1" borderId="24" applyBorder="1" xfId="0" applyProtection="1" applyAlignment="1">
      <alignment horizontal="center" vertical="center"/>
    </xf>
    <xf numFmtId="0" applyNumberFormat="1" fontId="1" applyFont="1" fillId="3" applyFill="1" borderId="25" applyBorder="1" xfId="0" applyProtection="1" applyAlignment="1">
      <alignment horizontal="center" vertical="center"/>
    </xf>
    <xf numFmtId="0" applyNumberFormat="1" fontId="1" applyFont="1" fillId="3" applyFill="1" borderId="26" applyBorder="1" xfId="0" applyProtection="1" applyAlignment="1">
      <alignment horizontal="center" vertical="center"/>
    </xf>
    <xf numFmtId="0" applyNumberFormat="1" fontId="1" applyFont="1" fillId="3" applyFill="1" borderId="27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quotePrefix="1" applyProtection="1" applyAlignment="1">
      <alignment vertical="center"/>
    </xf>
    <xf numFmtId="0" applyNumberFormat="1" fontId="0" applyFont="1" fillId="0" applyFill="1" borderId="4" applyBorder="1" xfId="0" applyProtection="1"/>
    <xf numFmtId="0" applyNumberFormat="1" fontId="9" applyFont="1" fillId="0" applyFill="1" borderId="10" applyBorder="1" xfId="0" applyProtection="1" applyAlignment="1">
      <alignment vertical="center"/>
    </xf>
    <xf numFmtId="0" applyNumberFormat="1" fontId="12" applyFont="1" fillId="0" applyFill="1" borderId="11" applyBorder="1" xfId="0" applyProtection="1" applyAlignment="1">
      <alignment vertical="center"/>
    </xf>
    <xf numFmtId="0" applyNumberFormat="1" fontId="1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/>
    <xf numFmtId="0" applyNumberFormat="1" fontId="1" applyFont="1" fillId="0" applyFill="1" borderId="5" applyBorder="1" xfId="0" quotePrefix="1" applyProtection="1" applyAlignment="1">
      <alignment vertic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34" applyBorder="1" xfId="0" applyProtection="1"/>
    <xf numFmtId="0" applyNumberFormat="1" fontId="1" applyFont="1" fillId="0" applyFill="1" borderId="17" applyBorder="1" xfId="0" quotePrefix="1" applyProtection="1" applyAlignment="1">
      <alignment vertical="center"/>
    </xf>
    <xf numFmtId="0" applyNumberFormat="1" fontId="0" applyFont="1" fillId="0" applyFill="1" borderId="17" applyBorder="1" xfId="0" applyProtection="1"/>
    <xf numFmtId="0" applyNumberFormat="1" fontId="1" applyFont="1" fillId="0" applyFill="1" borderId="35" applyBorder="1" xfId="0" applyProtection="1" applyAlignment="1">
      <alignment vertical="center"/>
    </xf>
    <xf numFmtId="0" applyNumberFormat="1" fontId="9" applyFont="1" fillId="0" applyFill="1" borderId="17" applyBorder="1" xfId="0" applyProtection="1" applyAlignment="1">
      <alignment vertical="center"/>
    </xf>
    <xf numFmtId="0" applyNumberFormat="1" fontId="1" applyFont="1" fillId="0" applyFill="1" borderId="34" applyBorder="1" xfId="0" applyProtection="1" applyAlignment="1">
      <alignment vertical="center"/>
    </xf>
    <xf numFmtId="0" applyNumberFormat="1" fontId="11" applyFont="1" fillId="0" applyFill="1" borderId="35" applyBorder="1" xfId="0" applyProtection="1" applyAlignment="1">
      <alignment horizontal="right" vertical="center"/>
    </xf>
    <xf numFmtId="0" applyNumberFormat="1" fontId="0" applyFont="1" fillId="0" applyFill="1" borderId="36" applyBorder="1" xfId="0" applyProtection="1"/>
    <xf numFmtId="0" applyNumberFormat="1" fontId="0" applyFont="1" fillId="0" applyFill="1" borderId="37" applyBorder="1" xfId="0" applyProtection="1"/>
    <xf numFmtId="0" applyNumberFormat="1" fontId="1" applyFont="1" fillId="0" applyFill="1" borderId="37" applyBorder="1" xfId="0" applyProtection="1" applyAlignment="1">
      <alignment vertical="center"/>
    </xf>
    <xf numFmtId="0" applyNumberFormat="1" fontId="1" applyFont="1" fillId="0" applyFill="1" borderId="38" applyBorder="1" xfId="0" applyProtection="1" applyAlignment="1">
      <alignment vertical="center"/>
    </xf>
    <xf numFmtId="165" applyNumberFormat="1" fontId="9" applyFont="1" fillId="0" applyFill="1" borderId="37" applyBorder="1" xfId="0" applyProtection="1" applyAlignment="1">
      <alignment horizontal="left" vertical="center"/>
    </xf>
    <xf numFmtId="0" applyNumberFormat="1" fontId="1" applyFont="1" fillId="0" applyFill="1" borderId="36" applyBorder="1" xfId="0" applyProtection="1" applyAlignment="1">
      <alignment vertical="center"/>
    </xf>
    <xf numFmtId="0" applyNumberFormat="1" fontId="9" applyFont="1" fillId="0" applyFill="1" borderId="37" applyBorder="1" xfId="0" applyProtection="1" applyAlignment="1">
      <alignment vertical="center"/>
    </xf>
    <xf numFmtId="0" applyNumberFormat="1" fontId="12" applyFont="1" fillId="0" applyFill="1" borderId="38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170" applyNumberFormat="1" fontId="1" applyFont="1" fillId="0" applyFill="1" borderId="0" applyBorder="1" xfId="0" applyProtection="1" applyAlignment="1">
      <alignment vertical="center"/>
    </xf>
    <xf numFmtId="170" applyNumberFormat="1" fontId="1" applyFont="1" fillId="3" applyFill="1" borderId="15" applyBorder="1" xfId="0" applyProtection="1" applyAlignment="1">
      <alignment vertical="center"/>
    </xf>
    <xf numFmtId="170" applyNumberFormat="1" fontId="1" applyFont="1" fillId="0" applyFill="1" borderId="7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vertical="center"/>
    </xf>
    <xf numFmtId="164" applyNumberFormat="1" fontId="1" applyFont="1" fillId="0" applyFill="1" borderId="0" applyBorder="1" xfId="1" applyProtection="1" applyAlignment="1">
      <alignment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9" applyFont="1" fillId="0" applyFill="1" borderId="0" applyBorder="1" xfId="0" quotePrefix="1" applyProtection="1" applyAlignment="1">
      <alignment horizontal="right" vertical="center"/>
    </xf>
    <xf numFmtId="0" applyNumberFormat="1" fontId="1" applyFont="1" fillId="0" applyFill="1" borderId="39" applyBorder="1" xfId="0" applyProtection="1" applyAlignment="1">
      <alignment vertical="center"/>
    </xf>
    <xf numFmtId="0" applyNumberFormat="1" fontId="1" applyFont="1" fillId="0" applyFill="1" borderId="18" applyBorder="1" xfId="0" applyProtection="1" applyAlignment="1">
      <alignment vertical="center"/>
    </xf>
    <xf numFmtId="0" applyNumberFormat="1" fontId="22" applyFont="1" fillId="0" applyFill="1" borderId="0" applyBorder="1" xfId="0" applyProtection="1" applyAlignment="1">
      <alignment vertical="center"/>
    </xf>
    <xf numFmtId="0" applyNumberFormat="1" fontId="1" applyFont="1" fillId="0" applyFill="1" borderId="40" applyBorder="1" xfId="0" applyProtection="1" applyAlignment="1">
      <alignment vertical="center"/>
    </xf>
    <xf numFmtId="0" applyNumberFormat="1" fontId="1" applyFont="1" fillId="0" applyFill="1" borderId="41" applyBorder="1" xfId="0" applyProtection="1" applyAlignment="1">
      <alignment vertical="center"/>
    </xf>
    <xf numFmtId="0" applyNumberFormat="1" fontId="9" applyFont="1" fillId="0" applyFill="1" borderId="41" applyBorder="1" xfId="0" applyProtection="1" applyAlignment="1">
      <alignment vertical="center"/>
    </xf>
    <xf numFmtId="167" applyNumberFormat="1" fontId="1" applyFont="1" fillId="0" applyFill="1" borderId="39" applyBorder="1" xfId="0" applyProtection="1" applyAlignment="1">
      <alignment horizontal="left" vertical="center"/>
    </xf>
    <xf numFmtId="0" applyNumberFormat="1" fontId="1" applyFont="1" fillId="0" applyFill="1" borderId="39" applyBorder="1" xfId="0" applyProtection="1" applyAlignment="1">
      <alignment horizontal="left" vertical="center"/>
    </xf>
    <xf numFmtId="0" applyNumberFormat="1" fontId="1" applyFont="1" fillId="0" applyFill="1" borderId="40" applyBorder="1" xfId="0" applyProtection="1" applyAlignment="1">
      <alignment horizontal="right" vertical="center"/>
    </xf>
    <xf numFmtId="0" applyNumberFormat="1" fontId="9" applyFont="1" fillId="0" applyFill="1" borderId="40" applyBorder="1" xfId="0" applyProtection="1" applyAlignment="1">
      <alignment vertical="center"/>
    </xf>
    <xf numFmtId="0" applyNumberFormat="1" fontId="17" applyFont="1" fillId="0" applyFill="1" borderId="39" applyBorder="1" xfId="0" applyProtection="1" applyAlignment="1">
      <alignment vertical="center"/>
    </xf>
    <xf numFmtId="0" applyNumberFormat="1" fontId="27" applyFont="1" fillId="0" applyFill="1" borderId="39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Continuous" vertical="center"/>
    </xf>
    <xf numFmtId="0" applyNumberFormat="1" fontId="1" applyFont="1" fillId="0" applyFill="1" borderId="0" applyBorder="1" xfId="0" applyProtection="1" applyAlignment="1">
      <alignment horizontal="centerContinuous" vertical="center"/>
    </xf>
    <xf numFmtId="0" applyNumberFormat="1" fontId="0" applyFont="1" fillId="0" applyFill="1" borderId="40" applyBorder="1" xfId="0" applyProtection="1"/>
    <xf numFmtId="0" applyNumberFormat="1" fontId="17" applyFont="1" fillId="0" applyFill="1" borderId="0" applyBorder="1" xfId="0" applyProtection="1" applyAlignment="1">
      <alignment vertical="center"/>
    </xf>
    <xf numFmtId="0" applyNumberFormat="1" fontId="27" applyFont="1" fillId="0" applyFill="1" borderId="0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horizontal="center" vertical="center"/>
    </xf>
    <xf numFmtId="0" applyNumberFormat="1" fontId="22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1" applyBorder="1" xfId="0" applyProtection="1" applyAlignment="1">
      <alignment horizontal="center" vertical="center"/>
    </xf>
    <xf numFmtId="0" applyNumberFormat="1" fontId="1" applyFont="1" fillId="3" applyFill="1" borderId="6" applyBorder="1" xfId="0" applyProtection="1" applyAlignment="1">
      <alignment horizontal="center" vertical="center"/>
    </xf>
    <xf numFmtId="0" applyNumberFormat="1" fontId="1" applyFont="1" fillId="3" applyFill="1" borderId="42" applyBorder="1" xfId="0" applyProtection="1" applyAlignment="1">
      <alignment horizontal="center" vertical="center"/>
    </xf>
    <xf numFmtId="169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43" applyBorder="1" xfId="0" applyProtection="1" applyAlignment="1">
      <alignment vertical="center"/>
    </xf>
    <xf numFmtId="0" applyNumberFormat="1" fontId="1" applyFont="1" fillId="0" applyFill="1" borderId="45" applyBorder="1" xfId="0" applyProtection="1" applyAlignment="1">
      <alignment vertical="center"/>
    </xf>
    <xf numFmtId="0" applyNumberFormat="1" fontId="9" applyFont="1" fillId="0" applyFill="1" borderId="16" applyBorder="1" xfId="0" applyProtection="1" applyAlignment="1">
      <alignment vertical="center"/>
    </xf>
    <xf numFmtId="0" applyNumberFormat="1" fontId="25" applyFont="1" fillId="0" applyFill="1" borderId="16" applyBorder="1" xfId="0" applyProtection="1" applyAlignment="1">
      <alignment vertical="center"/>
    </xf>
    <xf numFmtId="0" applyNumberFormat="1" fontId="25" applyFont="1" fillId="0" applyFill="1" borderId="46" applyBorder="1" xfId="0" quotePrefix="1" applyProtection="1" applyAlignment="1">
      <alignment horizontal="right" vertical="center"/>
    </xf>
    <xf numFmtId="0" applyNumberFormat="1" fontId="1" applyFont="1" fillId="0" applyFill="1" borderId="47" applyBorder="1" xfId="0" applyProtection="1" applyAlignment="1">
      <alignment vertical="center"/>
    </xf>
    <xf numFmtId="0" applyNumberFormat="1" fontId="25" applyFont="1" fillId="0" applyFill="1" borderId="35" applyBorder="1" xfId="0" applyProtection="1" applyAlignment="1">
      <alignment horizontal="right" vertical="center"/>
    </xf>
    <xf numFmtId="0" applyNumberFormat="1" fontId="1" applyFont="1" fillId="0" applyFill="1" borderId="48" applyBorder="1" xfId="0" applyProtection="1" applyAlignment="1">
      <alignment vertical="center"/>
    </xf>
    <xf numFmtId="167" applyNumberFormat="1" fontId="1" applyFont="1" fillId="0" applyFill="1" borderId="10" applyBorder="1" xfId="0" applyProtection="1" applyAlignment="1">
      <alignment horizontal="center" vertical="center"/>
    </xf>
    <xf numFmtId="0" applyNumberFormat="1" fontId="25" applyFont="1" fillId="0" applyFill="1" borderId="11" applyBorder="1" xfId="0" quotePrefix="1" applyProtection="1" applyAlignment="1">
      <alignment horizontal="right" vertical="center"/>
    </xf>
    <xf numFmtId="0" applyNumberFormat="1" fontId="12" applyFont="1" fillId="0" applyFill="1" borderId="0" applyBorder="1" xfId="0" quotePrefix="1" applyProtection="1" applyAlignment="1">
      <alignment vertical="center"/>
    </xf>
    <xf numFmtId="0" applyNumberFormat="1" fontId="1" applyFont="1" fillId="3" applyFill="1" borderId="26" applyBorder="1" xfId="0" quotePrefix="1" applyProtection="1" applyAlignment="1">
      <alignment horizontal="center" vertical="center"/>
    </xf>
    <xf numFmtId="0" applyNumberFormat="1" fontId="1" applyFont="1" fillId="3" applyFill="1" borderId="27" applyBorder="1" xfId="0" quotePrefix="1" applyProtection="1" applyAlignment="1">
      <alignment horizontal="center" vertical="center"/>
    </xf>
    <xf numFmtId="0" applyNumberFormat="1" fontId="12" applyFont="1" fillId="0" applyFill="1" borderId="0" applyBorder="1" xfId="0" applyProtection="1" applyAlignment="1">
      <alignment horizontal="right" vertical="center"/>
    </xf>
    <xf numFmtId="0" applyNumberFormat="1" fontId="9" applyFont="1" fillId="4" applyFill="1" borderId="0" applyBorder="1" xfId="0" applyProtection="1" applyAlignment="1">
      <alignment vertical="center"/>
    </xf>
    <xf numFmtId="0" applyNumberFormat="1" fontId="12" applyFont="1" fillId="4" applyFill="1" borderId="0" applyBorder="1" xfId="0" applyProtection="1" applyAlignment="1">
      <alignment vertical="center"/>
    </xf>
    <xf numFmtId="0" applyNumberFormat="1" fontId="1" applyFont="1" fillId="0" applyFill="1" borderId="15" applyBorder="1" xfId="0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vertical="center"/>
    </xf>
    <xf numFmtId="0" applyNumberFormat="1" fontId="30" applyFont="1" fillId="0" applyFill="1" borderId="7" applyBorder="1" xfId="0" applyProtection="1" applyAlignment="1">
      <alignment vertical="center"/>
    </xf>
    <xf numFmtId="0" applyNumberFormat="1" fontId="18" applyFont="1" fillId="0" applyFill="1" borderId="16" applyBorder="1" xfId="0" applyProtection="1" applyAlignment="1">
      <alignment vertical="center"/>
    </xf>
    <xf numFmtId="0" applyNumberFormat="1" fontId="18" applyFont="1" fillId="0" applyFill="1" borderId="7" applyBorder="1" xfId="0" applyProtection="1" applyAlignment="1">
      <alignment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27" applyFont="1" fillId="0" applyFill="1" borderId="0" applyBorder="1" xfId="0" applyProtection="1" applyAlignment="1">
      <alignment horizontal="left" vertical="center"/>
    </xf>
    <xf numFmtId="0" applyNumberFormat="1" fontId="31" applyFont="1" fillId="0" applyFill="1" borderId="0" applyBorder="1" xfId="0" applyProtection="1" applyAlignment="1">
      <alignment vertical="center"/>
    </xf>
    <xf numFmtId="0" applyNumberFormat="1" fontId="27" applyFont="1" fillId="0" applyFill="1" borderId="7" applyBorder="1" xfId="0" applyProtection="1" applyAlignment="1">
      <alignment vertical="center"/>
    </xf>
    <xf numFmtId="0" applyNumberFormat="1" fontId="27" applyFont="1" fillId="0" applyFill="1" borderId="41" applyBorder="1" xfId="0" applyProtection="1" applyAlignment="1">
      <alignment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4" applyFont="1" fillId="5" applyFill="1" borderId="0" applyBorder="1" xfId="0" applyProtection="1" applyAlignment="1">
      <alignment horizontal="left" vertical="center"/>
    </xf>
    <xf numFmtId="0" applyNumberFormat="1" fontId="1" applyFont="1" fillId="5" applyFill="1" borderId="0" applyBorder="1" xfId="0" applyProtection="1" applyAlignment="1">
      <alignment vertical="center"/>
    </xf>
    <xf numFmtId="0" applyNumberFormat="1" fontId="0" applyFont="1" fillId="0" applyFill="1" borderId="18" applyBorder="1" xfId="0" applyProtection="1"/>
    <xf numFmtId="0" applyNumberFormat="1" fontId="1" applyFont="1" fillId="0" applyFill="1" borderId="40" applyBorder="1" xfId="0" applyProtection="1" applyAlignment="1">
      <alignment horizontal="center" vertical="center"/>
    </xf>
    <xf numFmtId="0" applyNumberFormat="1" fontId="25" applyFont="1" fillId="0" applyFill="1" borderId="0" applyBorder="1" xfId="0" applyProtection="1" applyAlignment="1">
      <alignment horizontal="right" vertical="center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/>
    <xf numFmtId="0" applyNumberFormat="1" fontId="21" applyFont="1" fillId="0" applyFill="1" borderId="33" applyBorder="1" xfId="0" applyProtection="1" applyAlignment="1">
      <alignment vertical="center"/>
    </xf>
    <xf numFmtId="17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28" applyBorder="1" xfId="0" applyProtection="1" applyAlignment="1">
      <alignment vertical="center"/>
    </xf>
    <xf numFmtId="0" applyNumberFormat="1" fontId="34" applyFont="1" fillId="0" applyFill="1" borderId="29" applyBorder="1" xfId="0" applyProtection="1" applyAlignment="1">
      <alignment vertical="center"/>
    </xf>
    <xf numFmtId="168" applyNumberFormat="1" fontId="21" applyFont="1" fillId="0" applyFill="1" borderId="29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168" applyNumberFormat="1" fontId="21" applyFont="1" fillId="0" applyFill="1" borderId="30" applyBorder="1" xfId="0" applyProtection="1" applyAlignment="1">
      <alignment vertical="center"/>
    </xf>
    <xf numFmtId="0" applyNumberFormat="1" fontId="21" applyFont="1" fillId="0" applyFill="1" borderId="28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vertical="center"/>
    </xf>
    <xf numFmtId="169" applyNumberFormat="1" fontId="21" applyFont="1" fillId="0" applyFill="1" borderId="29" applyBorder="1" xfId="0" applyProtection="1" applyAlignment="1">
      <alignment vertical="center"/>
    </xf>
    <xf numFmtId="2" applyNumberFormat="1" fontId="35" applyFont="1" fillId="0" applyFill="1" borderId="30" applyBorder="1" xfId="0" applyProtection="1" applyAlignment="1">
      <alignment vertical="center"/>
    </xf>
    <xf numFmtId="0" applyNumberFormat="1" fontId="21" applyFont="1" fillId="0" applyFill="1" borderId="4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171" applyNumberFormat="1" fontId="21" applyFont="1" fillId="0" applyFill="1" borderId="33" applyBorder="1" xfId="0" applyProtection="1" applyAlignment="1">
      <alignment vertical="center"/>
    </xf>
    <xf numFmtId="167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0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horizontal="center" vertical="center"/>
    </xf>
    <xf numFmtId="167" applyNumberFormat="1" fontId="21" applyFont="1" fillId="0" applyFill="1" borderId="33" applyBorder="1" xfId="0" applyProtection="1" applyAlignment="1">
      <alignment vertical="center"/>
    </xf>
    <xf numFmtId="171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2" applyNumberFormat="1" fontId="35" applyFont="1" fillId="0" applyFill="1" borderId="29" applyBorder="1" xfId="0" applyProtection="1" applyAlignment="1">
      <alignment vertical="center"/>
    </xf>
    <xf numFmtId="2" applyNumberFormat="1" fontId="35" applyFont="1" fillId="0" applyFill="1" borderId="29" applyBorder="1" xfId="0" applyProtection="1" applyAlignment="1">
      <alignment horizontal="center" vertical="center"/>
    </xf>
    <xf numFmtId="1" applyNumberFormat="1" fontId="21" applyFont="1" fillId="0" applyFill="1" borderId="28" applyBorder="1" xfId="0" applyProtection="1" applyAlignment="1">
      <alignment vertical="center"/>
    </xf>
    <xf numFmtId="2" applyNumberFormat="1" fontId="35" applyFont="1" fillId="0" applyFill="1" borderId="30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6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center" vertical="center"/>
    </xf>
    <xf numFmtId="0" applyNumberFormat="1" fontId="2" applyFont="1" fillId="2" applyFill="1" borderId="0" applyBorder="1" xfId="3" quotePrefix="1" applyProtection="1" applyAlignment="1">
      <alignment vertical="center"/>
    </xf>
    <xf numFmtId="0" applyNumberFormat="1" fontId="3" applyFont="1" fillId="2" applyFill="1" borderId="0" applyBorder="1" xfId="3" applyProtection="1" applyAlignment="1">
      <alignment horizontal="center" vertical="center"/>
    </xf>
    <xf numFmtId="0" applyNumberFormat="1" fontId="4" applyFont="1" fillId="5" applyFill="1" borderId="0" applyBorder="1" xfId="3" applyProtection="1" applyAlignment="1">
      <alignment horizontal="left" vertical="center"/>
    </xf>
    <xf numFmtId="0" applyNumberFormat="1" fontId="1" applyFont="1" fillId="5" applyFill="1" borderId="0" applyBorder="1" xfId="3" applyProtection="1" applyAlignment="1">
      <alignment vertical="center"/>
    </xf>
    <xf numFmtId="0" applyNumberFormat="1" fontId="2" applyFont="1" fillId="0" applyFill="1" borderId="0" applyBorder="1" xfId="3" quotePrefix="1" applyProtection="1" applyAlignment="1">
      <alignment vertical="center"/>
    </xf>
    <xf numFmtId="0" applyNumberFormat="1" fontId="2" applyFont="1" fillId="0" applyFill="1" borderId="0" applyBorder="1" xfId="3" applyProtection="1" applyAlignment="1">
      <alignment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6" applyFont="1" fillId="0" applyFill="1" borderId="0" applyBorder="1" xfId="3" quotePrefix="1" applyProtection="1" applyAlignment="1">
      <alignment vertical="center"/>
    </xf>
    <xf numFmtId="0" applyNumberFormat="1" fontId="7" applyFont="1" fillId="0" applyFill="1" borderId="0" applyBorder="1" xfId="3" applyProtection="1" applyAlignment="1">
      <alignment horizontal="right" vertical="center"/>
    </xf>
    <xf numFmtId="0" applyNumberFormat="1" fontId="9" applyFont="1" fillId="0" applyFill="1" borderId="0" applyBorder="1" xfId="3" quotePrefix="1" applyProtection="1" applyAlignment="1">
      <alignment horizontal="left" vertical="center"/>
    </xf>
    <xf numFmtId="0" applyNumberFormat="1" fontId="9" applyFont="1" fillId="0" applyFill="1" borderId="1" applyBorder="1" xfId="3" applyProtection="1" applyAlignment="1">
      <alignment vertical="center"/>
    </xf>
    <xf numFmtId="0" applyNumberFormat="1" fontId="1" applyFont="1" fillId="0" applyFill="1" borderId="2" applyBorder="1" xfId="3" applyProtection="1" applyAlignment="1">
      <alignment vertical="center"/>
    </xf>
    <xf numFmtId="0" applyNumberFormat="1" fontId="1" applyFont="1" fillId="0" applyFill="1" borderId="2" applyBorder="1" xfId="3" applyProtection="1" applyAlignment="1">
      <alignment horizontal="center" vertical="center"/>
    </xf>
    <xf numFmtId="0" applyNumberFormat="1" fontId="1" applyFont="1" fillId="0" applyFill="1" borderId="3" applyBorder="1" xfId="3" applyProtection="1" applyAlignment="1">
      <alignment vertical="center"/>
    </xf>
    <xf numFmtId="0" applyNumberFormat="1" fontId="10" applyFont="1" fillId="0" applyFill="1" borderId="4" applyBorder="1" xfId="3" applyProtection="1" applyAlignment="1">
      <alignment vertical="center"/>
    </xf>
    <xf numFmtId="0" applyNumberFormat="1" fontId="1" applyFont="1" fillId="0" applyFill="1" borderId="0" applyBorder="1" xfId="3" quotePrefix="1" applyProtection="1" applyAlignment="1">
      <alignment vertical="center"/>
    </xf>
    <xf numFmtId="0" applyNumberFormat="1" fontId="9" applyFont="1" fillId="0" applyFill="1" borderId="0" applyBorder="1" xfId="3" applyProtection="1" applyAlignment="1">
      <alignment vertical="center"/>
    </xf>
    <xf numFmtId="0" applyNumberFormat="1" fontId="25" applyFont="1" fillId="0" applyFill="1" borderId="0" applyBorder="1" xfId="3" applyProtection="1" applyAlignment="1">
      <alignment horizontal="right" vertical="center"/>
    </xf>
    <xf numFmtId="0" applyNumberFormat="1" fontId="1" applyFont="1" fillId="0" applyFill="1" borderId="5" applyBorder="1" xfId="3" applyProtection="1" applyAlignment="1">
      <alignment vertical="center"/>
    </xf>
    <xf numFmtId="0" applyNumberFormat="1" fontId="24" applyFont="1" fillId="0" applyFill="1" borderId="0" applyBorder="1" xfId="3" applyProtection="1" applyAlignment="1">
      <alignment horizontal="right" vertical="center"/>
    </xf>
    <xf numFmtId="0" applyNumberFormat="1" fontId="10" applyFont="1" fillId="0" applyFill="1" borderId="6" applyBorder="1" xfId="3" applyProtection="1" applyAlignment="1">
      <alignment vertical="center"/>
    </xf>
    <xf numFmtId="0" applyNumberFormat="1" fontId="1" applyFont="1" fillId="0" applyFill="1" borderId="7" applyBorder="1" xfId="3" applyProtection="1" applyAlignment="1">
      <alignment vertical="center"/>
    </xf>
    <xf numFmtId="0" applyNumberFormat="1" fontId="9" applyFont="1" fillId="0" applyFill="1" borderId="7" applyBorder="1" xfId="3" applyProtection="1" applyAlignment="1">
      <alignment vertical="center"/>
    </xf>
    <xf numFmtId="0" applyNumberFormat="1" fontId="1" applyFont="1" fillId="0" applyFill="1" borderId="7" applyBorder="1" xfId="3" applyProtection="1" applyAlignment="1">
      <alignment horizontal="center" vertical="center"/>
    </xf>
    <xf numFmtId="0" applyNumberFormat="1" fontId="1" applyFont="1" fillId="0" applyFill="1" borderId="8" applyBorder="1" xfId="3" applyProtection="1" applyAlignment="1">
      <alignment vertical="center"/>
    </xf>
    <xf numFmtId="0" applyNumberFormat="1" fontId="9" applyFont="1" fillId="0" applyFill="1" borderId="44" applyBorder="1" xfId="3" applyProtection="1" applyAlignment="1">
      <alignment vertical="center"/>
    </xf>
    <xf numFmtId="0" applyNumberFormat="1" fontId="13" applyFont="1" fillId="0" applyFill="1" borderId="0" applyBorder="1" xfId="3" applyProtection="1" applyAlignment="1">
      <alignment vertical="center"/>
    </xf>
    <xf numFmtId="0" applyNumberFormat="1" fontId="1" applyFont="1" fillId="0" applyFill="1" borderId="4" applyBorder="1" xfId="3" applyProtection="1" applyAlignment="1">
      <alignment vertical="center"/>
    </xf>
    <xf numFmtId="0" applyNumberFormat="1" fontId="7" applyFont="1" fillId="0" applyFill="1" borderId="4" applyBorder="1" xfId="3" applyProtection="1" applyAlignment="1">
      <alignment horizontal="right" vertical="center"/>
    </xf>
    <xf numFmtId="0" applyNumberFormat="1" fontId="7" applyFont="1" fillId="0" applyFill="1" borderId="6" applyBorder="1" xfId="3" applyProtection="1" applyAlignment="1">
      <alignment horizontal="right" vertical="center"/>
    </xf>
    <xf numFmtId="0" applyNumberFormat="1" fontId="1" applyFont="1" fillId="0" applyFill="1" borderId="7" applyBorder="1" xfId="3" quotePrefix="1" applyProtection="1" applyAlignment="1">
      <alignment vertical="center"/>
    </xf>
    <xf numFmtId="0" applyNumberFormat="1" fontId="25" applyFont="1" fillId="0" applyFill="1" borderId="7" applyBorder="1" xfId="3" applyProtection="1" applyAlignment="1">
      <alignment horizontal="right" vertical="center"/>
    </xf>
    <xf numFmtId="165" applyNumberFormat="1" fontId="9" applyFont="1" fillId="0" applyFill="1" borderId="4" applyBorder="1" xfId="3" applyProtection="1" applyAlignment="1">
      <alignment horizontal="left" vertical="center"/>
    </xf>
    <xf numFmtId="0" applyNumberFormat="1" fontId="9" applyFont="1" fillId="0" applyFill="1" borderId="4" applyBorder="1" xfId="3" applyProtection="1" applyAlignment="1">
      <alignment vertical="center"/>
    </xf>
    <xf numFmtId="0" applyNumberFormat="1" fontId="1" applyFont="1" fillId="0" applyFill="1" borderId="6" applyBorder="1" xfId="3" applyProtection="1" applyAlignment="1">
      <alignment vertical="center"/>
    </xf>
    <xf numFmtId="0" applyNumberFormat="1" fontId="1" applyFont="1" fillId="0" applyFill="1" borderId="9" applyBorder="1" xfId="3" applyProtection="1" applyAlignment="1">
      <alignment vertical="center"/>
    </xf>
    <xf numFmtId="0" applyNumberFormat="1" fontId="1" applyFont="1" fillId="0" applyFill="1" borderId="10" applyBorder="1" xfId="3" applyProtection="1" applyAlignment="1">
      <alignment vertical="center"/>
    </xf>
    <xf numFmtId="166" applyNumberFormat="1" fontId="1" applyFont="1" fillId="0" applyFill="1" borderId="10" applyBorder="1" xfId="3" applyProtection="1" applyAlignment="1">
      <alignment vertical="center"/>
    </xf>
    <xf numFmtId="0" applyNumberFormat="1" fontId="1" applyFont="1" fillId="0" applyFill="1" borderId="10" applyBorder="1" xfId="3" applyProtection="1" applyAlignment="1">
      <alignment horizontal="center" vertical="center"/>
    </xf>
    <xf numFmtId="0" applyNumberFormat="1" fontId="1" applyFont="1" fillId="0" applyFill="1" borderId="11" applyBorder="1" xfId="3" applyProtection="1" applyAlignment="1">
      <alignment vertical="center"/>
    </xf>
    <xf numFmtId="0" applyNumberFormat="1" fontId="9" applyFont="1" fillId="0" applyFill="1" borderId="0" applyBorder="1" xfId="3" quotePrefix="1" applyProtection="1" applyAlignment="1">
      <alignment vertical="center"/>
    </xf>
    <xf numFmtId="166" applyNumberFormat="1" fontId="1" applyFont="1" fillId="0" applyFill="1" borderId="0" applyBorder="1" xfId="3" applyProtection="1" applyAlignment="1">
      <alignment vertical="center"/>
    </xf>
    <xf numFmtId="0" applyNumberFormat="1" fontId="9" applyFont="1" fillId="0" applyFill="1" borderId="0" applyBorder="1" xfId="3" applyProtection="1" applyAlignment="1">
      <alignment horizontal="left" vertical="center"/>
    </xf>
    <xf numFmtId="164" applyNumberFormat="1" fontId="1" applyFont="1" fillId="0" applyFill="1" borderId="0" applyBorder="1" xfId="2" applyProtection="1" applyAlignment="1">
      <alignment vertical="center"/>
    </xf>
    <xf numFmtId="164" applyNumberFormat="1" fontId="9" applyFont="1" fillId="0" applyFill="1" borderId="0" applyBorder="1" xfId="2" applyProtection="1" applyAlignment="1">
      <alignment vertical="center"/>
    </xf>
    <xf numFmtId="0" applyNumberFormat="1" fontId="26" applyFont="1" fillId="0" applyFill="1" borderId="0" applyBorder="1" xfId="3" applyProtection="1" applyAlignment="1">
      <alignment horizontal="right" vertical="center"/>
    </xf>
    <xf numFmtId="0" applyNumberFormat="1" fontId="36" applyFont="1" fillId="3" applyFill="1" borderId="15" applyBorder="1" xfId="3" applyProtection="1" applyAlignment="1">
      <alignment horizontal="right" vertical="center"/>
    </xf>
    <xf numFmtId="0" applyNumberFormat="1" fontId="9" applyFont="1" fillId="3" applyFill="1" borderId="15" applyBorder="1" xfId="3" applyProtection="1" applyAlignment="1">
      <alignment vertical="center"/>
    </xf>
    <xf numFmtId="0" applyNumberFormat="1" fontId="1" applyFont="1" fillId="3" applyFill="1" borderId="15" applyBorder="1" xfId="3" applyProtection="1" applyAlignment="1">
      <alignment vertical="center"/>
    </xf>
    <xf numFmtId="0" applyNumberFormat="1" fontId="1" applyFont="1" fillId="0" applyFill="1" borderId="16" applyBorder="1" xfId="3" quotePrefix="1" applyProtection="1" applyAlignment="1">
      <alignment vertical="center"/>
    </xf>
    <xf numFmtId="0" applyNumberFormat="1" fontId="1" applyFont="1" fillId="0" applyFill="1" borderId="16" applyBorder="1" xfId="3" applyProtection="1" applyAlignment="1">
      <alignment vertical="center"/>
    </xf>
    <xf numFmtId="0" applyNumberFormat="1" fontId="1" applyFont="1" fillId="0" applyFill="1" borderId="16" applyBorder="1" xfId="3" applyProtection="1" applyAlignment="1">
      <alignment horizontal="center" vertical="center"/>
    </xf>
    <xf numFmtId="0" applyNumberFormat="1" fontId="7" applyFont="1" fillId="0" applyFill="1" borderId="7" applyBorder="1" xfId="3" applyProtection="1" applyAlignment="1">
      <alignment horizontal="right" vertical="center"/>
    </xf>
    <xf numFmtId="0" applyNumberFormat="1" fontId="1" applyFont="1" fillId="3" applyFill="1" borderId="7" applyBorder="1" xfId="3" applyProtection="1" applyAlignment="1">
      <alignment horizontal="center" vertical="center"/>
    </xf>
    <xf numFmtId="0" applyNumberFormat="1" fontId="1" applyFont="1" fillId="0" applyFill="1" borderId="0" applyBorder="1" xfId="3" applyProtection="1" applyAlignment="1">
      <alignment horizontal="left" vertical="center"/>
    </xf>
    <xf numFmtId="0" applyNumberFormat="1" fontId="1" applyFont="1" fillId="0" applyFill="1" borderId="7" applyBorder="1" xfId="3" quotePrefix="1" applyProtection="1" applyAlignment="1">
      <alignment horizontal="centerContinuous" vertical="center"/>
    </xf>
    <xf numFmtId="0" applyNumberFormat="1" fontId="1" applyFont="1" fillId="0" applyFill="1" borderId="7" applyBorder="1" xfId="3" applyProtection="1" applyAlignment="1">
      <alignment horizontal="centerContinuous" vertical="center"/>
    </xf>
    <xf numFmtId="0" applyNumberFormat="1" fontId="1" applyFont="1" fillId="0" applyFill="1" borderId="0" applyBorder="1" xfId="3" applyProtection="1" applyAlignment="1">
      <alignment horizontal="centerContinuous" vertical="center"/>
    </xf>
    <xf numFmtId="0" applyNumberFormat="1" fontId="1" applyFont="1" fillId="3" applyFill="1" borderId="1" applyBorder="1" xfId="0" applyProtection="1" applyAlignment="1">
      <alignment vertical="center"/>
    </xf>
    <xf numFmtId="0" applyNumberFormat="1" fontId="1" applyFont="1" fillId="3" applyFill="1" borderId="31" applyBorder="1" xfId="0" applyProtection="1" applyAlignment="1">
      <alignment vertical="center"/>
    </xf>
    <xf numFmtId="0" applyNumberFormat="1" fontId="1" applyFont="1" fillId="3" applyFill="1" borderId="24" applyBorder="1" xfId="0" applyProtection="1" applyAlignment="1">
      <alignment vertical="center"/>
    </xf>
    <xf numFmtId="0" applyNumberFormat="1" fontId="1" applyFont="1" fillId="3" applyFill="1" borderId="6" applyBorder="1" xfId="0" applyProtection="1" applyAlignment="1">
      <alignment vertical="center"/>
    </xf>
    <xf numFmtId="0" applyNumberFormat="1" fontId="1" applyFont="1" fillId="3" applyFill="1" borderId="32" applyBorder="1" xfId="0" applyProtection="1" applyAlignment="1">
      <alignment vertical="center"/>
    </xf>
    <xf numFmtId="0" applyNumberFormat="1" fontId="1" applyFont="1" fillId="3" applyFill="1" borderId="27" applyBorder="1" xfId="0" applyProtection="1" applyAlignment="1">
      <alignment vertical="center"/>
    </xf>
    <xf numFmtId="0" applyNumberFormat="1" fontId="37" applyFont="1" fillId="0" applyFill="1" borderId="0" applyBorder="1" xfId="0" applyProtection="1"/>
    <xf numFmtId="0" applyNumberFormat="1" fontId="21" applyFont="1" fillId="0" applyFill="1" borderId="33" applyBorder="1" xfId="0" applyProtection="1" applyAlignment="1">
      <alignment horizontal="center" vertical="center"/>
    </xf>
    <xf numFmtId="0" applyNumberFormat="1" fontId="21" applyFont="1" fillId="0" applyFill="1" borderId="30" applyBorder="1" xfId="0" applyProtection="1" applyAlignment="1">
      <alignment vertical="center"/>
    </xf>
    <xf numFmtId="9" applyNumberFormat="1" fontId="21" applyFont="1" fillId="0" applyFill="1" borderId="30" applyBorder="1" xfId="0" applyProtection="1" applyAlignment="1">
      <alignment vertical="center"/>
    </xf>
    <xf numFmtId="0" applyNumberFormat="1" fontId="1" applyFont="1" fillId="3" applyFill="1" borderId="0" applyBorder="1" xfId="3" applyProtection="1" applyAlignment="1">
      <alignment vertical="center"/>
    </xf>
    <xf numFmtId="0" applyNumberFormat="1" fontId="21" applyFont="1" fillId="3" applyFill="1" borderId="24" applyBorder="1" xfId="0" applyProtection="1" applyAlignment="1">
      <alignment vertical="center"/>
    </xf>
    <xf numFmtId="0" applyNumberFormat="1" fontId="1" applyFont="1" fillId="3" applyFill="1" borderId="42" applyBorder="1" xfId="0" applyProtection="1" applyAlignment="1">
      <alignment vertical="center"/>
    </xf>
    <xf numFmtId="167" applyNumberFormat="1" fontId="21" applyFont="1" fillId="0" applyFill="1" borderId="30" applyBorder="1" xfId="0" applyProtection="1" applyAlignment="1">
      <alignment vertical="center"/>
    </xf>
    <xf numFmtId="2" applyNumberFormat="1" fontId="1" applyFont="1" fillId="0" applyFill="1" borderId="0" applyBorder="1" xfId="0" quotePrefix="1" applyProtection="1" applyAlignment="1">
      <alignment vertical="center"/>
    </xf>
    <xf numFmtId="0" applyNumberFormat="1" fontId="38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32" applyBorder="1" xfId="0" applyProtection="1" applyAlignment="1">
      <alignment vertical="center"/>
    </xf>
    <xf numFmtId="0" applyNumberFormat="1" fontId="1" applyFont="1" fillId="0" applyFill="1" borderId="8" applyBorder="1" xfId="0" applyProtection="1" applyAlignment="1">
      <alignment vertical="center"/>
    </xf>
    <xf numFmtId="173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vertical="center"/>
    </xf>
    <xf numFmtId="1" applyNumberFormat="1" fontId="1" applyFont="1" fillId="0" applyFill="1" borderId="0" applyBorder="1" xfId="0" applyProtection="1" applyAlignment="1">
      <alignment horizontal="center" vertical="center"/>
    </xf>
    <xf numFmtId="167" applyNumberFormat="1" fontId="1" applyFont="1" fillId="0" applyFill="1" borderId="0" applyBorder="1" xfId="0" applyProtection="1" applyAlignment="1">
      <alignment vertical="center"/>
    </xf>
    <xf numFmtId="167" applyNumberFormat="1" fontId="22" applyFont="1" fillId="0" applyFill="1" borderId="0" applyBorder="1" xfId="0" applyProtection="1" applyAlignment="1">
      <alignment vertical="center"/>
    </xf>
    <xf numFmtId="0" applyNumberFormat="1" fontId="1" applyFont="1" fillId="3" applyFill="1" borderId="0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horizontal="centerContinuous" vertical="center"/>
    </xf>
    <xf numFmtId="164" applyNumberFormat="1" fontId="1" applyFont="1" fillId="0" applyFill="1" borderId="0" applyBorder="1" xfId="1" applyProtection="1" applyAlignment="1">
      <alignment horizontal="centerContinuous" vertical="center"/>
    </xf>
    <xf numFmtId="164" applyNumberFormat="1" fontId="1" applyFont="1" fillId="0" applyFill="1" borderId="7" applyBorder="1" xfId="1" applyProtection="1" applyAlignment="1">
      <alignment horizontal="centerContinuous" vertical="center"/>
    </xf>
    <xf numFmtId="168" applyNumberFormat="1" fontId="1" applyFont="1" fillId="0" applyFill="1" borderId="0" applyBorder="1" xfId="0" applyProtection="1" applyAlignment="1">
      <alignment horizontal="center" vertical="center"/>
    </xf>
    <xf numFmtId="164" applyNumberFormat="1" fontId="1" applyFont="1" fillId="0" applyFill="1" borderId="7" applyBorder="1" xfId="1" quotePrefix="1" applyProtection="1" applyAlignment="1">
      <alignment horizontal="centerContinuous" vertical="center"/>
    </xf>
    <xf numFmtId="0" applyNumberFormat="1" fontId="1" applyFont="1" fillId="3" applyFill="1" borderId="26" applyBorder="1" xfId="0" applyProtection="1" applyAlignment="1">
      <alignment vertical="center"/>
    </xf>
    <xf numFmtId="0" applyNumberFormat="1" fontId="5" applyFont="1" fillId="3" applyFill="1" borderId="0" applyBorder="1" xfId="3" applyProtection="1" applyAlignment="1">
      <alignment vertical="center"/>
    </xf>
    <xf numFmtId="0" applyNumberFormat="1" fontId="5" applyFont="1" fillId="3" applyFill="1" borderId="0" applyBorder="1" xfId="3" applyProtection="1" applyAlignment="1">
      <alignment horizontal="right" vertical="center"/>
    </xf>
    <xf numFmtId="0" applyNumberFormat="1" fontId="0" applyFont="1" fillId="3" applyFill="1" borderId="0" applyBorder="1" xfId="0" applyProtection="1"/>
    <xf numFmtId="0" applyNumberFormat="1" fontId="24" applyFont="1" fillId="3" applyFill="1" borderId="0" applyBorder="1" xfId="3" applyProtection="1" applyAlignment="1">
      <alignment horizontal="right" vertical="center"/>
    </xf>
    <xf numFmtId="170" applyNumberFormat="1" fontId="1" applyFont="1" fillId="3" applyFill="1" borderId="0" applyBorder="1" xfId="0" applyProtection="1" applyAlignment="1">
      <alignment vertical="center"/>
    </xf>
    <xf numFmtId="0" applyNumberFormat="1" fontId="1" applyFont="1" fillId="3" applyFill="1" borderId="0" applyBorder="1" xfId="0" applyProtection="1" applyAlignment="1">
      <alignment horizontal="center" vertical="center"/>
    </xf>
    <xf numFmtId="2" applyNumberFormat="1" fontId="1" applyFont="1" fillId="0" applyFill="1" borderId="79" applyBorder="1" xfId="0" applyProtection="1" applyAlignment="1">
      <alignment horizontal="center" vertical="center"/>
    </xf>
    <xf numFmtId="2" applyNumberFormat="1" fontId="1" applyFont="1" fillId="0" applyFill="1" borderId="10" applyBorder="1" xfId="0" applyProtection="1" applyAlignment="1">
      <alignment horizontal="left" vertical="center"/>
    </xf>
    <xf numFmtId="167" applyNumberFormat="1" fontId="1" applyFont="1" fillId="0" applyFill="1" borderId="48" applyBorder="1" xfId="0" applyProtection="1" applyAlignment="1">
      <alignment horizontal="center" vertical="center"/>
    </xf>
    <xf numFmtId="167" applyNumberFormat="1" fontId="1" applyFont="1" fillId="0" applyFill="1" borderId="0" applyBorder="1" xfId="0" applyProtection="1" applyAlignment="1">
      <alignment horizontal="center" vertical="center"/>
    </xf>
    <xf numFmtId="2" applyNumberFormat="1" fontId="1" applyFont="1" fillId="0" applyFill="1" borderId="0" applyBorder="1" xfId="0" applyProtection="1" applyAlignment="1">
      <alignment horizontal="left" vertical="center"/>
    </xf>
    <xf numFmtId="2" applyNumberFormat="1" fontId="8" applyFont="1" fillId="0" applyFill="1" borderId="0" applyBorder="1" xfId="0" applyProtection="1" applyAlignment="1">
      <alignment vertical="center"/>
    </xf>
    <xf numFmtId="165" applyNumberFormat="1" fontId="1" applyFont="1" fillId="0" applyFill="1" borderId="0" applyBorder="1" xfId="0" applyProtection="1" applyAlignment="1">
      <alignment horizontal="left" vertical="center"/>
    </xf>
    <xf numFmtId="166" applyNumberFormat="1" fontId="1" applyFont="1" fillId="3" applyFill="1" borderId="15" applyBorder="1" xfId="0" applyProtection="1" applyAlignment="1">
      <alignment vertical="center"/>
    </xf>
    <xf numFmtId="0" applyNumberFormat="1" fontId="25" applyFont="1" fillId="0" applyFill="1" borderId="0" applyBorder="1" xfId="0" applyProtection="1" applyAlignment="1">
      <alignment horizontal="left" vertical="center"/>
    </xf>
    <xf numFmtId="166" applyNumberFormat="1" fontId="1" applyFont="1" fillId="0" applyFill="1" borderId="7" applyBorder="1" xfId="0" applyProtection="1" applyAlignment="1">
      <alignment vertical="center"/>
    </xf>
    <xf numFmtId="0" applyNumberFormat="1" fontId="0" applyFont="1" fillId="3" applyFill="1" borderId="15" applyBorder="1" xfId="0" applyProtection="1" applyAlignment="1">
      <alignment vertical="center"/>
    </xf>
    <xf numFmtId="0" applyNumberFormat="1" fontId="0" applyFont="1" fillId="0" applyFill="1" borderId="7" applyBorder="1" xfId="0" applyProtection="1" applyAlignment="1">
      <alignment vertical="center"/>
    </xf>
    <xf numFmtId="167" applyNumberFormat="1" fontId="1" applyFont="1" fillId="0" applyFill="1" borderId="0" applyBorder="1" xfId="0" applyProtection="1" applyAlignment="1">
      <alignment vertical="center"/>
    </xf>
    <xf numFmtId="167" applyNumberFormat="1" fontId="1" applyFont="1" fillId="0" applyFill="1" borderId="17" applyBorder="1" xfId="0" applyProtection="1" applyAlignment="1">
      <alignment vertical="center"/>
    </xf>
    <xf numFmtId="167" applyNumberFormat="1" fontId="1" applyFont="1" fillId="0" applyFill="1" borderId="41" applyBorder="1" xfId="0" applyProtection="1" applyAlignment="1">
      <alignment horizontal="left" vertical="center"/>
    </xf>
    <xf numFmtId="166" applyNumberFormat="1" fontId="1" applyFont="1" fillId="0" applyFill="1" borderId="41" applyBorder="1" xfId="0" applyProtection="1" applyAlignment="1">
      <alignment vertical="center"/>
    </xf>
    <xf numFmtId="164" applyNumberFormat="1" fontId="18" applyFont="1" fillId="0" applyFill="1" borderId="0" applyBorder="1" xfId="1" applyProtection="1" applyAlignment="1">
      <alignment vertical="center"/>
    </xf>
    <xf numFmtId="0" applyNumberFormat="1" fontId="18" applyFont="1" fillId="0" applyFill="1" borderId="40" applyBorder="1" xfId="0" applyProtection="1" applyAlignment="1">
      <alignment vertical="center"/>
    </xf>
    <xf numFmtId="166" applyNumberFormat="1" fontId="9" applyFont="1" fillId="3" applyFill="1" borderId="15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168" applyNumberFormat="1" fontId="1" applyFont="1" fillId="3" applyFill="1" borderId="0" applyBorder="1" xfId="0" applyProtection="1" applyAlignment="1">
      <alignment horizontal="center" vertical="center"/>
    </xf>
    <xf numFmtId="0" applyNumberFormat="1" fontId="1" applyFont="1" fillId="0" applyFill="1" borderId="40" applyBorder="1" xfId="0" applyProtection="1" applyAlignment="1">
      <alignment horizontal="left" vertical="center"/>
    </xf>
    <xf numFmtId="0" applyNumberFormat="1" fontId="18" applyFont="1" fillId="0" applyFill="1" borderId="18" applyBorder="1" xfId="0" applyProtection="1" applyAlignment="1">
      <alignment vertical="center"/>
    </xf>
    <xf numFmtId="0" applyNumberFormat="1" fontId="25" applyFont="1" fillId="3" applyFill="1" borderId="0" applyBorder="1" xfId="0" applyProtection="1" applyAlignment="1">
      <alignment horizontal="right" vertical="center"/>
    </xf>
    <xf numFmtId="0" applyNumberFormat="1" fontId="12" applyFont="1" fillId="0" applyFill="1" borderId="0" applyBorder="1" xfId="0" applyProtection="1" applyAlignment="1">
      <alignment horizontal="left" vertical="center"/>
    </xf>
    <xf numFmtId="0" applyNumberFormat="1" fontId="1" applyFont="1" fillId="3" applyFill="1" borderId="23" applyBorder="1" xfId="0" applyProtection="1" applyAlignment="1">
      <alignment vertical="center"/>
    </xf>
    <xf numFmtId="0" applyNumberFormat="1" fontId="1" applyFont="1" fillId="3" applyFill="1" borderId="19" applyBorder="1" xfId="0" applyProtection="1" applyAlignment="1">
      <alignment vertical="center"/>
    </xf>
    <xf numFmtId="0" applyNumberFormat="1" fontId="18" applyFont="1" fillId="3" applyFill="1" borderId="23" applyBorder="1" xfId="0" applyProtection="1" applyAlignment="1">
      <alignment vertical="center"/>
    </xf>
    <xf numFmtId="0" applyNumberFormat="1" fontId="1" applyFont="1" fillId="3" applyFill="1" borderId="25" applyBorder="1" xfId="0" applyProtection="1" applyAlignment="1">
      <alignment vertical="center"/>
    </xf>
    <xf numFmtId="0" applyNumberFormat="1" fontId="1" applyFont="1" fillId="3" applyFill="1" borderId="80" applyBorder="1" xfId="0" applyProtection="1" applyAlignment="1">
      <alignment horizontal="center" vertical="center"/>
    </xf>
    <xf numFmtId="0" applyNumberFormat="1" fontId="1" applyFont="1" fillId="3" applyFill="1" borderId="81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8" applyBorder="1" xfId="0" applyProtection="1" applyAlignment="1">
      <alignment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1" applyNumberFormat="1" fontId="21" applyFont="1" fillId="0" applyFill="1" borderId="33" applyBorder="1" xfId="0" applyProtection="1" applyAlignment="1">
      <alignment vertical="center"/>
    </xf>
    <xf numFmtId="164" applyNumberFormat="1" fontId="1" applyFont="1" fillId="0" applyFill="1" borderId="0" applyBorder="1" xfId="1" applyProtection="1" applyAlignment="1">
      <alignment vertical="center"/>
    </xf>
    <xf numFmtId="164" applyNumberFormat="1" fontId="9" applyFont="1" fillId="3" applyFill="1" borderId="15" applyBorder="1" xfId="1" applyProtection="1" applyAlignment="1">
      <alignment vertical="center"/>
    </xf>
    <xf numFmtId="164" applyNumberFormat="1" fontId="1" applyFont="1" fillId="0" applyFill="1" borderId="39" applyBorder="1" xfId="1" applyProtection="1" applyAlignment="1">
      <alignment vertical="center"/>
    </xf>
    <xf numFmtId="164" applyNumberFormat="1" fontId="1" applyFont="1" fillId="0" applyFill="1" borderId="17" applyBorder="1" xfId="1" applyProtection="1" applyAlignment="1">
      <alignment vertical="center"/>
    </xf>
    <xf numFmtId="164" applyNumberFormat="1" fontId="1" applyFont="1" fillId="3" applyFill="1" borderId="15" applyBorder="1" xfId="1" applyProtection="1" applyAlignment="1">
      <alignment vertical="center"/>
    </xf>
    <xf numFmtId="164" applyNumberFormat="1" fontId="1" applyFont="1" fillId="0" applyFill="1" borderId="7" applyBorder="1" xfId="1" applyProtection="1" applyAlignment="1">
      <alignment vertical="center"/>
    </xf>
    <xf numFmtId="167" applyNumberFormat="1" fontId="1" applyFont="1" fillId="3" applyFill="1" borderId="0" applyBorder="1" xfId="0" applyProtection="1" applyAlignment="1">
      <alignment horizontal="center" vertical="center"/>
    </xf>
    <xf numFmtId="169" applyNumberFormat="1" fontId="1" applyFont="1" fillId="3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1" applyProtection="1" applyAlignment="1">
      <alignment vertical="center"/>
    </xf>
    <xf numFmtId="0" applyNumberFormat="1" fontId="1" applyFont="1" fillId="0" applyFill="1" borderId="7" applyBorder="1" xfId="1" applyProtection="1" applyAlignment="1">
      <alignment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vertical="center"/>
    </xf>
    <xf numFmtId="0" applyNumberFormat="1" fontId="1" applyFont="1" fillId="3" applyFill="1" borderId="80" applyBorder="1" xfId="0" applyProtection="1" applyAlignment="1">
      <alignment vertical="center"/>
    </xf>
    <xf numFmtId="0" applyNumberFormat="1" fontId="27" applyFont="1" fillId="3" applyFill="1" borderId="26" applyBorder="1" xfId="0" applyProtection="1" applyAlignment="1">
      <alignment vertical="center"/>
    </xf>
    <xf numFmtId="0" applyNumberFormat="1" fontId="7" applyFont="1" fillId="0" applyFill="1" borderId="0" applyBorder="1" xfId="3" applyProtection="1" applyAlignment="1">
      <alignment horizontal="righ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right" vertical="center"/>
    </xf>
    <xf numFmtId="0" applyNumberFormat="1" fontId="8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center"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23" applyFont="1" fillId="0" applyFill="1" borderId="0" applyBorder="1" xfId="3" applyProtection="1"/>
    <xf numFmtId="0" applyNumberFormat="1" fontId="0" applyFont="1" fillId="0" applyFill="1" borderId="0" applyBorder="1" xfId="0" applyProtection="1"/>
    <xf numFmtId="167" applyNumberFormat="1" fontId="1" applyFont="1" fillId="0" applyFill="1" borderId="0" applyBorder="1" xfId="0" applyProtection="1" applyAlignment="1">
      <alignment horizontal="center" vertical="center"/>
    </xf>
    <xf numFmtId="170" applyNumberFormat="1" fontId="1" applyFont="1" fillId="0" applyFill="1" borderId="0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21" applyFont="1" fillId="0" applyFill="1" borderId="30" applyBorder="1" xfId="0" applyProtection="1" applyAlignment="1">
      <alignment vertical="center"/>
    </xf>
    <xf numFmtId="173" applyNumberFormat="1" fontId="21" applyFont="1" fillId="0" applyFill="1" borderId="5" applyBorder="1" xfId="0" applyProtection="1" applyAlignment="1">
      <alignment vertical="center"/>
    </xf>
    <xf numFmtId="0" applyNumberFormat="1" fontId="21" applyFont="1" fillId="0" applyFill="1" borderId="76" applyBorder="1" xfId="0" applyProtection="1" applyAlignment="1">
      <alignment vertical="center"/>
    </xf>
    <xf numFmtId="0" applyNumberFormat="1" fontId="39" applyFont="1" fillId="0" applyFill="1" borderId="0" applyBorder="1" xfId="3" applyProtection="1" applyAlignment="1">
      <alignment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vertical="center"/>
    </xf>
    <xf numFmtId="0" applyNumberFormat="1" fontId="5" applyFont="1" fillId="3" applyFill="1" borderId="0" applyBorder="1" xfId="0" applyProtection="1" applyAlignment="1">
      <alignment horizontal="right" vertical="center"/>
    </xf>
    <xf numFmtId="167" applyNumberFormat="1" fontId="5" applyFont="1" fillId="3" applyFill="1" borderId="0" applyBorder="1" xfId="0" applyProtection="1" applyAlignment="1">
      <alignment horizontal="left" vertical="center"/>
    </xf>
    <xf numFmtId="0" applyNumberFormat="1" fontId="20" applyFont="1" fillId="3" applyFill="1" borderId="0" applyBorder="1" xfId="0" applyProtection="1" applyAlignment="1">
      <alignment vertical="center"/>
    </xf>
    <xf numFmtId="0" applyNumberFormat="1" fontId="24" applyFont="1" fillId="3" applyFill="1" borderId="0" applyBorder="1" xfId="0" applyProtection="1" applyAlignment="1">
      <alignment horizontal="right" vertical="center"/>
    </xf>
    <xf numFmtId="2" applyNumberFormat="1" fontId="1" applyFont="1" fillId="3" applyFill="1" borderId="0" applyBorder="1" xfId="0" applyProtection="1" applyAlignment="1">
      <alignment horizontal="center" vertical="center"/>
    </xf>
    <xf numFmtId="0" applyNumberFormat="1" fontId="12" applyFont="1" fillId="3" applyFill="1" borderId="0" applyBorder="1" xfId="0" applyProtection="1" applyAlignment="1">
      <alignment horizontal="right" vertical="center"/>
    </xf>
    <xf numFmtId="1" applyNumberFormat="1" fontId="1" applyFont="1" fillId="3" applyFill="1" borderId="0" applyBorder="1" xfId="0" applyProtection="1" applyAlignment="1">
      <alignment horizontal="center" vertical="center"/>
    </xf>
    <xf numFmtId="2" applyNumberFormat="1" fontId="35" applyFont="1" fillId="0" applyFill="1" borderId="30" applyBorder="1" xfId="0" applyProtection="1" applyAlignment="1">
      <alignment horizontal="center" vertical="center"/>
    </xf>
    <xf numFmtId="0" applyNumberFormat="1" fontId="21" applyFont="1" fillId="3" applyFill="1" borderId="81" applyBorder="1" xfId="0" applyProtection="1" applyAlignment="1">
      <alignment vertical="center"/>
    </xf>
    <xf numFmtId="0" applyNumberFormat="1" fontId="35" applyFont="1" fillId="0" applyFill="1" borderId="29" applyBorder="1" xfId="0" applyProtection="1" applyAlignment="1">
      <alignment horizontal="center" vertical="center"/>
    </xf>
    <xf numFmtId="0" applyNumberFormat="1" fontId="12" applyFont="1" fillId="0" applyFill="1" borderId="7" applyBorder="1" xfId="0" applyProtection="1" applyAlignment="1">
      <alignment vertical="center"/>
    </xf>
    <xf numFmtId="0" applyNumberFormat="1" fontId="12" applyFont="1" fillId="0" applyFill="1" borderId="0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vertical="center"/>
    </xf>
    <xf numFmtId="0" applyNumberFormat="1" fontId="22" applyFont="1" fillId="0" applyFill="1" borderId="0" applyBorder="1" xfId="0" applyProtection="1" applyAlignment="1">
      <alignment vertical="center"/>
    </xf>
    <xf numFmtId="0" applyNumberFormat="1" fontId="1" applyFont="1" fillId="3" applyFill="1" borderId="32" applyBorder="1" xfId="0" quotePrefix="1" applyProtection="1" applyAlignment="1">
      <alignment vertical="center"/>
    </xf>
    <xf numFmtId="0" applyNumberFormat="1" fontId="21" applyFont="1" fillId="0" applyFill="1" borderId="0" applyBorder="1" xfId="0" applyProtection="1" applyAlignment="1">
      <alignment vertical="center"/>
    </xf>
    <xf numFmtId="0" applyNumberFormat="1" fontId="21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 applyAlignment="1">
      <alignment vertical="center"/>
    </xf>
    <xf numFmtId="166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7" applyBorder="1" xfId="0" quotePrefix="1" applyProtection="1" applyAlignment="1">
      <alignment vertical="center"/>
    </xf>
    <xf numFmtId="0" applyNumberFormat="1" fontId="1" applyFont="1" fillId="3" applyFill="1" borderId="53" applyBorder="1" xfId="0" applyProtection="1" applyAlignment="1">
      <alignment horizontal="center" vertical="center"/>
    </xf>
    <xf numFmtId="0" applyNumberFormat="1" fontId="1" applyFont="1" fillId="3" applyFill="1" borderId="56" applyBorder="1" xfId="0" applyProtection="1" applyAlignment="1">
      <alignment horizontal="center" vertical="center"/>
    </xf>
    <xf numFmtId="0" applyNumberFormat="1" fontId="1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 applyAlignment="1">
      <alignment horizontal="right" vertical="center"/>
    </xf>
    <xf numFmtId="0" applyNumberFormat="1" fontId="36" applyFont="1" fillId="0" applyFill="1" borderId="0" applyBorder="1" xfId="0" applyProtection="1" applyAlignment="1">
      <alignment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3" applyNumberFormat="1" fontId="8" applyFont="1" fillId="0" applyFill="1" borderId="0" applyBorder="1" xfId="0" applyProtection="1" applyAlignment="1">
      <alignment horizontal="left" vertical="center"/>
    </xf>
    <xf numFmtId="3" applyNumberFormat="1" fontId="1" applyFont="1" fillId="0" applyFill="1" borderId="0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 applyAlignment="1">
      <alignment horizontal="left" vertical="center"/>
    </xf>
    <xf numFmtId="3" applyNumberFormat="1" fontId="8" applyFont="1" fillId="0" applyFill="1" borderId="0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52" applyBorder="1" xfId="0" quotePrefix="1" applyProtection="1" applyAlignment="1">
      <alignment horizontal="center" vertical="center"/>
    </xf>
    <xf numFmtId="166" applyNumberFormat="1" fontId="1" applyFont="1" fillId="0" applyFill="1" borderId="52" applyBorder="1" xfId="0" applyProtection="1" applyAlignment="1">
      <alignment horizontal="center" vertical="center"/>
    </xf>
    <xf numFmtId="166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84" applyBorder="1" xfId="0" quotePrefix="1" applyProtection="1" applyAlignment="1">
      <alignment horizontal="center" vertical="center"/>
    </xf>
    <xf numFmtId="0" applyNumberFormat="1" fontId="1" applyFont="1" fillId="0" applyFill="1" borderId="55" applyBorder="1" xfId="0" quotePrefix="1" applyProtection="1" applyAlignment="1">
      <alignment horizontal="center" vertical="center"/>
    </xf>
    <xf numFmtId="166" applyNumberFormat="1" fontId="1" applyFont="1" fillId="0" applyFill="1" borderId="55" applyBorder="1" xfId="0" applyProtection="1" applyAlignment="1">
      <alignment horizontal="center" vertical="center"/>
    </xf>
    <xf numFmtId="166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86" applyBorder="1" xfId="0" quotePrefix="1" applyProtection="1" applyAlignment="1">
      <alignment horizontal="center" vertical="center"/>
    </xf>
    <xf numFmtId="0" applyNumberFormat="1" fontId="1" applyFont="1" fillId="0" applyFill="1" borderId="18" applyBorder="1" xfId="0" quotePrefix="1" applyProtection="1" applyAlignment="1">
      <alignment vertical="center" wrapText="1"/>
    </xf>
    <xf numFmtId="0" applyNumberFormat="1" fontId="8" applyFont="1" fillId="0" applyFill="1" borderId="17" applyBorder="1" xfId="0" quotePrefix="1" applyProtection="1" applyAlignment="1">
      <alignment horizontal="left" vertical="center"/>
    </xf>
    <xf numFmtId="0" applyNumberFormat="1" fontId="41" applyFont="1" fillId="0" applyFill="1" borderId="18" applyBorder="1" xfId="0" applyProtection="1" applyAlignment="1">
      <alignment vertical="center"/>
    </xf>
    <xf numFmtId="0" applyNumberFormat="1" fontId="41" applyFont="1" fillId="0" applyFill="1" borderId="97" applyBorder="1" xfId="0" applyProtection="1" applyAlignment="1">
      <alignment vertical="center"/>
    </xf>
    <xf numFmtId="0" applyNumberFormat="1" fontId="41" applyFont="1" fillId="0" applyFill="1" borderId="7" applyBorder="1" xfId="0" applyProtection="1" applyAlignment="1">
      <alignment vertical="center"/>
    </xf>
    <xf numFmtId="0" applyNumberFormat="1" fontId="41" applyFont="1" fillId="0" applyFill="1" borderId="54" applyBorder="1" xfId="0" applyProtection="1" applyAlignment="1">
      <alignment vertical="center"/>
    </xf>
    <xf numFmtId="0" applyNumberFormat="1" fontId="42" applyFont="1" fillId="0" applyFill="1" borderId="0" applyBorder="1" xfId="0" applyProtection="1" applyAlignment="1">
      <alignment vertical="center"/>
    </xf>
    <xf numFmtId="0" applyNumberFormat="1" fontId="43" applyFont="1" fillId="0" applyFill="1" borderId="1" applyBorder="1" xfId="0" applyProtection="1" applyAlignment="1">
      <alignment horizontal="left" vertical="center"/>
    </xf>
    <xf numFmtId="0" applyNumberFormat="1" fontId="43" applyFont="1" fillId="0" applyFill="1" borderId="4" applyBorder="1" xfId="0" applyProtection="1" applyAlignment="1">
      <alignment horizontal="left" vertical="center"/>
    </xf>
    <xf numFmtId="0" applyNumberFormat="1" fontId="43" applyFont="1" fillId="0" applyFill="1" borderId="4" applyBorder="1" xfId="0" applyProtection="1" applyAlignment="1">
      <alignment vertical="center"/>
    </xf>
    <xf numFmtId="0" applyNumberFormat="1" fontId="43" applyFont="1" fillId="0" applyFill="1" borderId="9" applyBorder="1" xfId="0" quotePrefix="1" applyProtection="1" applyAlignment="1">
      <alignment vertical="center"/>
    </xf>
    <xf numFmtId="0" applyNumberFormat="1" fontId="40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36" applyFont="1" fillId="0" applyFill="1" borderId="13" applyBorder="1" xfId="0" applyProtection="1" applyAlignment="1">
      <alignment vertical="center"/>
    </xf>
    <xf numFmtId="0" applyNumberFormat="1" fontId="1" applyFont="1" fillId="3" applyFill="1" borderId="26" applyBorder="1" xfId="0" quotePrefix="1" applyProtection="1" applyAlignment="1">
      <alignment vertical="center"/>
    </xf>
    <xf numFmtId="0" applyNumberFormat="1" fontId="1" applyFont="1" fillId="3" applyFill="1" borderId="40" applyBorder="1" xfId="0" applyProtection="1" applyAlignment="1">
      <alignment vertical="center"/>
    </xf>
    <xf numFmtId="0" applyNumberFormat="1" fontId="1" applyFont="1" fillId="3" applyFill="1" borderId="104" applyBorder="1" xfId="0" applyProtection="1" applyAlignment="1">
      <alignment vertical="center"/>
    </xf>
    <xf numFmtId="0" applyNumberFormat="1" fontId="36" applyFont="1" fillId="0" applyFill="1" borderId="0" applyBorder="1" xfId="0" applyProtection="1" applyAlignment="1">
      <alignment vertical="center"/>
    </xf>
    <xf numFmtId="167" applyNumberFormat="1" fontId="44" applyFont="1" fillId="0" applyFill="1" borderId="33" applyBorder="1" xfId="0" applyProtection="1" applyAlignment="1">
      <alignment horizontal="center" vertical="center"/>
    </xf>
    <xf numFmtId="2" applyNumberFormat="1" fontId="21" applyFont="1" fillId="0" applyFill="1" borderId="76" applyBorder="1" xfId="0" applyProtection="1" applyAlignment="1">
      <alignment horizontal="center" vertical="center"/>
    </xf>
    <xf numFmtId="0" applyNumberFormat="1" fontId="21" applyFont="1" fillId="0" applyFill="1" borderId="76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horizontal="center" vertical="center"/>
    </xf>
    <xf numFmtId="2" applyNumberFormat="1" fontId="35" applyFont="1" fillId="0" applyFill="1" borderId="33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45" applyFont="1" fillId="0" applyFill="1" borderId="29" applyBorder="1" xfId="0" applyProtection="1" applyAlignment="1">
      <alignment vertical="center"/>
    </xf>
    <xf numFmtId="0" applyNumberFormat="1" fontId="34" applyFont="1" fillId="0" applyFill="1" borderId="29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2" applyNumberFormat="1" fontId="21" applyFont="1" fillId="0" applyFill="1" borderId="30" applyBorder="1" xfId="0" applyProtection="1" applyAlignment="1">
      <alignment horizontal="center" vertical="center"/>
    </xf>
    <xf numFmtId="2" applyNumberFormat="1" fontId="1" applyFont="1" fillId="0" applyFill="1" borderId="0" applyBorder="1" xfId="0" applyProtection="1" applyAlignment="1">
      <alignment horizontal="center" vertical="center"/>
    </xf>
    <xf numFmtId="0" applyNumberFormat="1" fontId="18" applyFont="1" fillId="3" applyFill="1" borderId="26" applyBorder="1" xfId="0" applyProtection="1" applyAlignment="1">
      <alignment horizontal="center" vertical="center"/>
    </xf>
    <xf numFmtId="2" applyNumberFormat="1" fontId="22" applyFont="1" fillId="0" applyFill="1" borderId="30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horizontal="center" vertical="center"/>
    </xf>
    <xf numFmtId="2" applyNumberFormat="1" fontId="35" applyFont="1" fillId="0" applyFill="1" borderId="0" applyBorder="1" xfId="0" applyProtection="1" applyAlignment="1">
      <alignment horizontal="center" vertical="center"/>
    </xf>
    <xf numFmtId="2" applyNumberFormat="1" fontId="35" applyFont="1" fillId="0" applyFill="1" borderId="0" applyBorder="1" xfId="0" applyProtection="1" applyAlignment="1">
      <alignment vertical="center"/>
    </xf>
    <xf numFmtId="0" applyNumberFormat="1" fontId="18" applyFont="1" fillId="3" applyFill="1" borderId="80" applyBorder="1" xfId="0" applyProtection="1" applyAlignment="1">
      <alignment horizontal="center" vertical="center"/>
    </xf>
    <xf numFmtId="0" applyNumberFormat="1" fontId="1" applyFont="1" fillId="3" applyFill="1" borderId="80" applyBorder="1" xfId="0" quotePrefix="1" applyProtection="1" applyAlignment="1">
      <alignment horizontal="center" vertical="center"/>
    </xf>
    <xf numFmtId="0" applyNumberFormat="1" fontId="1" applyFont="1" fillId="3" applyFill="1" borderId="81" applyBorder="1" xfId="0" quotePrefix="1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33" applyFont="1" fillId="3" applyFill="1" borderId="0" applyBorder="1" xfId="0" applyProtection="1"/>
    <xf numFmtId="0" applyNumberFormat="1" fontId="33" applyFont="1" fillId="0" applyFill="1" borderId="0" applyBorder="1" xfId="0" applyProtection="1"/>
    <xf numFmtId="0" applyNumberFormat="1" fontId="9" applyFont="1" fillId="0" applyFill="1" borderId="0" applyBorder="1" xfId="0" quotePrefix="1" applyProtection="1" applyAlignment="1">
      <alignment horizontal="left" vertical="center"/>
    </xf>
    <xf numFmtId="0" applyNumberFormat="1" fontId="1" applyFont="1" fillId="0" applyFill="1" borderId="9" applyBorder="1" xfId="0" applyProtection="1" applyAlignment="1">
      <alignment vertical="center"/>
    </xf>
    <xf numFmtId="167" applyNumberFormat="1" fontId="1" applyFont="1" fillId="0" applyFill="1" borderId="10" applyBorder="1" xfId="0" applyProtection="1" applyAlignment="1">
      <alignment horizontal="center" vertical="center"/>
    </xf>
    <xf numFmtId="2" applyNumberFormat="1" fontId="1" applyFont="1" fillId="0" applyFill="1" borderId="79" applyBorder="1" xfId="0" applyProtection="1" applyAlignment="1">
      <alignment horizontal="center" vertical="center"/>
    </xf>
    <xf numFmtId="2" applyNumberFormat="1" fontId="1" applyFont="1" fillId="0" applyFill="1" borderId="10" applyBorder="1" xfId="0" applyProtection="1" applyAlignment="1">
      <alignment horizontal="left" vertical="center"/>
    </xf>
    <xf numFmtId="167" applyNumberFormat="1" fontId="1" applyFont="1" fillId="0" applyFill="1" borderId="48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vertical="center"/>
    </xf>
    <xf numFmtId="0" applyNumberFormat="1" fontId="1" applyFont="1" fillId="0" applyFill="1" borderId="11" applyBorder="1" xfId="0" applyProtection="1" applyAlignment="1">
      <alignment vertical="center"/>
    </xf>
    <xf numFmtId="0" applyNumberFormat="1" fontId="19" applyFont="1" fillId="3" applyFill="1" borderId="31" applyBorder="1" xfId="0" applyProtection="1" applyAlignment="1">
      <alignment horizontal="center" vertical="center"/>
    </xf>
    <xf numFmtId="0" applyNumberFormat="1" fontId="18" applyFont="1" fillId="3" applyFill="1" borderId="31" applyBorder="1" xfId="0" applyProtection="1" applyAlignment="1">
      <alignment horizontal="center" vertical="center"/>
    </xf>
    <xf numFmtId="0" applyNumberFormat="1" fontId="27" applyFont="1" fillId="3" applyFill="1" borderId="23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168" applyNumberFormat="1" fontId="21" applyFont="1" fillId="0" applyFill="1" borderId="29" applyBorder="1" xfId="0" applyProtection="1" applyAlignment="1">
      <alignment vertical="center"/>
    </xf>
    <xf numFmtId="0" applyNumberFormat="1" fontId="1" applyFont="1" fillId="3" applyFill="1" borderId="80" applyBorder="1" xfId="0" quotePrefix="1" applyProtection="1" applyAlignment="1">
      <alignment vertical="center"/>
    </xf>
    <xf numFmtId="0" applyNumberFormat="1" fontId="1" applyFont="1" fillId="3" applyFill="1" borderId="81" applyBorder="1" xfId="0" quotePrefix="1" applyProtection="1" applyAlignment="1">
      <alignment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horizontal="left" vertical="center"/>
    </xf>
    <xf numFmtId="172" applyNumberFormat="1" fontId="21" applyFont="1" fillId="0" applyFill="1" borderId="30" applyBorder="1" xfId="0" applyProtection="1" applyAlignment="1">
      <alignment vertical="center"/>
    </xf>
    <xf numFmtId="0" applyNumberFormat="1" fontId="12" applyFont="1" fillId="0" applyFill="1" borderId="4" applyBorder="1" xfId="0" applyProtection="1" applyAlignment="1">
      <alignment vertical="center"/>
    </xf>
    <xf numFmtId="2" applyNumberFormat="1" fontId="35" applyFont="1" fillId="0" applyFill="1" borderId="33" applyBorder="1" xfId="0" applyProtection="1" applyAlignment="1">
      <alignment horizontal="center" vertical="center"/>
    </xf>
    <xf numFmtId="0" applyNumberFormat="1" fontId="1" applyFont="1" fillId="3" applyFill="1" borderId="82" applyBorder="1" xfId="0" applyProtection="1" applyAlignment="1">
      <alignment horizontal="center" vertical="center"/>
    </xf>
    <xf numFmtId="0" applyNumberFormat="1" fontId="1" applyFont="1" fillId="3" applyFill="1" borderId="105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6" applyBorder="1" xfId="0" applyProtection="1" applyAlignment="1">
      <alignment horizontal="left" vertical="center"/>
    </xf>
    <xf numFmtId="0" applyNumberFormat="1" fontId="1" applyFont="1" fillId="3" applyFill="1" borderId="20" applyBorder="1" xfId="0" applyProtection="1" applyAlignment="1">
      <alignment horizontal="center" vertical="center"/>
    </xf>
    <xf numFmtId="0" applyNumberFormat="1" fontId="1" applyFont="1" fillId="3" applyFill="1" borderId="22" applyBorder="1" xfId="0" applyProtection="1" applyAlignment="1">
      <alignment horizontal="center" vertical="center"/>
    </xf>
    <xf numFmtId="0" applyNumberFormat="1" fontId="27" applyFont="1" fillId="0" applyFill="1" borderId="7" applyBorder="1" xfId="0" applyProtection="1" applyAlignment="1">
      <alignment horizontal="center" vertical="center"/>
    </xf>
    <xf numFmtId="0" applyNumberFormat="1" fontId="27" applyFont="1" fillId="0" applyFill="1" borderId="16" applyBorder="1" xfId="0" applyProtection="1" applyAlignment="1">
      <alignment horizontal="center" vertical="center"/>
    </xf>
    <xf numFmtId="0" applyNumberFormat="1" fontId="1" applyFont="1" fillId="3" applyFill="1" borderId="21" applyBorder="1" xfId="0" applyProtection="1" applyAlignment="1">
      <alignment horizontal="center" vertical="center"/>
    </xf>
    <xf numFmtId="0" applyNumberFormat="1" fontId="1" applyFont="1" fillId="0" applyFill="1" borderId="44" applyBorder="1" xfId="0" applyProtection="1" applyAlignment="1">
      <alignment horizontal="left" vertical="center"/>
    </xf>
    <xf numFmtId="0" applyNumberFormat="1" fontId="1" applyFont="1" fillId="0" applyFill="1" borderId="34" applyBorder="1" xfId="0" applyProtection="1" applyAlignment="1">
      <alignment horizontal="left" vertical="center"/>
    </xf>
    <xf numFmtId="0" applyNumberFormat="1" fontId="1" applyFont="1" fillId="0" applyFill="1" borderId="17" applyBorder="1" xfId="0" applyProtection="1" applyAlignment="1">
      <alignment horizontal="left" vertical="center"/>
    </xf>
    <xf numFmtId="0" applyNumberFormat="1" fontId="1" applyFont="1" fillId="0" applyFill="1" borderId="9" applyBorder="1" xfId="0" applyProtection="1" applyAlignment="1">
      <alignment horizontal="left" vertical="center"/>
    </xf>
    <xf numFmtId="0" applyNumberFormat="1" fontId="1" applyFont="1" fillId="0" applyFill="1" borderId="10" applyBorder="1" xfId="0" applyProtection="1" applyAlignment="1">
      <alignment horizontal="left" vertical="center"/>
    </xf>
    <xf numFmtId="0" applyNumberFormat="1" fontId="1" applyFont="1" fillId="0" applyFill="1" borderId="16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left" vertical="center"/>
    </xf>
    <xf numFmtId="0" applyNumberFormat="1" fontId="27" applyFont="1" fillId="3" applyFill="1" borderId="20" applyBorder="1" xfId="0" applyProtection="1" applyAlignment="1">
      <alignment horizontal="center" vertical="center"/>
    </xf>
    <xf numFmtId="0" applyNumberFormat="1" fontId="27" applyFont="1" fillId="3" applyFill="1" borderId="21" applyBorder="1" xfId="0" applyProtection="1" applyAlignment="1">
      <alignment horizontal="center" vertical="center"/>
    </xf>
    <xf numFmtId="0" applyNumberFormat="1" fontId="27" applyFont="1" fillId="3" applyFill="1" borderId="22" applyBorder="1" xfId="0" applyProtection="1" applyAlignment="1">
      <alignment horizontal="center" vertical="center"/>
    </xf>
    <xf numFmtId="0" applyNumberFormat="1" fontId="9" applyFont="1" fillId="3" applyFill="1" borderId="82" applyBorder="1" xfId="0" applyProtection="1" applyAlignment="1">
      <alignment horizontal="center" vertical="center"/>
    </xf>
    <xf numFmtId="0" applyNumberFormat="1" fontId="9" applyFont="1" fillId="3" applyFill="1" borderId="20" applyBorder="1" xfId="0" applyProtection="1" applyAlignment="1">
      <alignment horizontal="center" vertical="center"/>
    </xf>
    <xf numFmtId="0" applyNumberFormat="1" fontId="9" applyFont="1" fillId="3" applyFill="1" borderId="21" applyBorder="1" xfId="0" applyProtection="1" applyAlignment="1">
      <alignment horizontal="center" vertical="center"/>
    </xf>
    <xf numFmtId="0" applyNumberFormat="1" fontId="9" applyFont="1" fillId="3" applyFill="1" borderId="49" applyBorder="1" xfId="0" applyProtection="1" applyAlignment="1">
      <alignment horizontal="center"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17" applyFont="1" fillId="3" applyFill="1" borderId="26" applyBorder="1" xfId="0" applyProtection="1" applyAlignment="1">
      <alignment horizontal="center" vertical="center"/>
    </xf>
    <xf numFmtId="0" applyNumberFormat="1" fontId="15" applyFont="1" fillId="0" applyFill="1" borderId="18" applyBorder="1" xfId="0" applyProtection="1" applyAlignment="1">
      <alignment horizontal="left" vertical="center"/>
    </xf>
    <xf numFmtId="0" applyNumberFormat="1" fontId="15" applyFont="1" fillId="0" applyFill="1" borderId="17" applyBorder="1" xfId="0" applyProtection="1" applyAlignment="1">
      <alignment horizontal="left" vertical="center"/>
    </xf>
    <xf numFmtId="0" applyNumberFormat="1" fontId="28" applyFont="1" fillId="0" applyFill="1" borderId="0" applyBorder="1" xfId="0" applyProtection="1" applyAlignment="1">
      <alignment horizontal="center" vertical="center"/>
    </xf>
    <xf numFmtId="0" applyNumberFormat="1" fontId="29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8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27" applyFont="1" fillId="0" applyFill="1" borderId="0" applyBorder="1" xfId="0" applyProtection="1" applyAlignment="1">
      <alignment horizontal="center" vertical="center"/>
    </xf>
    <xf numFmtId="0" applyNumberFormat="1" fontId="27" applyFont="1" fillId="0" applyFill="1" borderId="0" applyBorder="1" xfId="0" quotePrefix="1" applyProtection="1" applyAlignment="1">
      <alignment horizontal="center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69" applyBorder="1" xfId="0" applyProtection="1" applyAlignment="1">
      <alignment horizontal="center" vertical="center"/>
    </xf>
    <xf numFmtId="0" applyNumberFormat="1" fontId="1" applyFont="1" fillId="0" applyFill="1" borderId="21" applyBorder="1" xfId="0" applyProtection="1" applyAlignment="1">
      <alignment horizontal="center" vertical="center"/>
    </xf>
    <xf numFmtId="0" applyNumberFormat="1" fontId="1" applyFont="1" fillId="0" applyFill="1" borderId="70" applyBorder="1" xfId="0" applyProtection="1" applyAlignment="1">
      <alignment horizontal="center" vertical="center"/>
    </xf>
    <xf numFmtId="0" applyNumberFormat="1" fontId="1" applyFont="1" fillId="0" applyFill="1" borderId="52" applyBorder="1" xfId="0" applyProtection="1" applyAlignment="1">
      <alignment horizontal="center" vertical="center"/>
    </xf>
    <xf numFmtId="0" applyNumberFormat="1" fontId="1" applyFont="1" fillId="0" applyFill="1" borderId="53" applyBorder="1" xfId="0" applyProtection="1" applyAlignment="1">
      <alignment horizontal="center" vertical="center"/>
    </xf>
    <xf numFmtId="0" applyNumberFormat="1" fontId="1" applyFont="1" fillId="0" applyFill="1" borderId="31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0" applyFill="1" borderId="55" applyBorder="1" xfId="1" applyProtection="1" applyAlignment="1">
      <alignment horizontal="center" vertical="center"/>
    </xf>
    <xf numFmtId="0" applyNumberFormat="1" fontId="1" applyFont="1" fillId="0" applyFill="1" borderId="56" applyBorder="1" xfId="1" applyProtection="1" applyAlignment="1">
      <alignment horizontal="center" vertical="center"/>
    </xf>
    <xf numFmtId="0" applyNumberFormat="1" fontId="1" applyFont="1" fillId="0" applyFill="1" borderId="32" applyBorder="1" xfId="0" applyProtection="1" applyAlignment="1">
      <alignment horizontal="center" vertical="center"/>
    </xf>
    <xf numFmtId="0" applyNumberFormat="1" fontId="1" applyFont="1" fillId="0" applyFill="1" borderId="56" applyBorder="1" xfId="0" applyProtection="1" applyAlignment="1">
      <alignment horizontal="center" vertical="center"/>
    </xf>
    <xf numFmtId="0" applyNumberFormat="1" fontId="1" applyFont="1" fillId="3" applyFill="1" borderId="49" applyBorder="1" xfId="0" applyProtection="1" applyAlignment="1">
      <alignment horizontal="center" vertical="center"/>
    </xf>
    <xf numFmtId="0" applyNumberFormat="1" fontId="1" applyFont="1" fillId="0" applyFill="1" borderId="0" applyBorder="1" xfId="3" quotePrefix="1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center" vertical="center"/>
    </xf>
    <xf numFmtId="0" applyNumberFormat="1" fontId="1" applyFont="1" fillId="0" applyFill="1" borderId="57" applyBorder="1" xfId="0" applyProtection="1" applyAlignment="1">
      <alignment horizontal="center" vertical="center"/>
    </xf>
    <xf numFmtId="0" applyNumberFormat="1" fontId="1" applyFont="1" fillId="0" applyFill="1" borderId="58" applyBorder="1" xfId="0" applyProtection="1" applyAlignment="1">
      <alignment horizontal="center" vertical="center"/>
    </xf>
    <xf numFmtId="0" applyNumberFormat="1" fontId="1" applyFont="1" fillId="0" applyFill="1" borderId="59" applyBorder="1" xfId="1" applyProtection="1" applyAlignment="1">
      <alignment horizontal="center" vertical="center"/>
    </xf>
    <xf numFmtId="0" applyNumberFormat="1" fontId="1" applyFont="1" fillId="0" applyFill="1" borderId="60" applyBorder="1" xfId="1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51" applyBorder="1" xfId="0" applyProtection="1" applyAlignment="1">
      <alignment horizontal="center" vertical="center"/>
    </xf>
    <xf numFmtId="0" applyNumberFormat="1" fontId="1" applyFont="1" fillId="0" applyFill="1" borderId="6" applyBorder="1" xfId="0" applyProtection="1" applyAlignment="1">
      <alignment horizontal="center" vertical="center"/>
    </xf>
    <xf numFmtId="0" applyNumberFormat="1" fontId="1" applyFont="1" fillId="0" applyFill="1" borderId="54" applyBorder="1" xfId="0" applyProtection="1" applyAlignment="1">
      <alignment horizontal="center" vertical="center"/>
    </xf>
    <xf numFmtId="0" applyNumberFormat="1" fontId="1" applyFont="1" fillId="0" applyFill="1" borderId="61" applyBorder="1" xfId="1" applyProtection="1" applyAlignment="1">
      <alignment horizontal="center" vertical="center"/>
    </xf>
    <xf numFmtId="168" applyNumberFormat="1" fontId="1" applyFont="1" fillId="0" applyFill="1" borderId="61" applyBorder="1" xfId="1" applyProtection="1" applyAlignment="1">
      <alignment horizontal="center" vertical="center"/>
    </xf>
    <xf numFmtId="168" applyNumberFormat="1" fontId="1" applyFont="1" fillId="0" applyFill="1" borderId="62" applyBorder="1" xfId="1" applyProtection="1" applyAlignment="1">
      <alignment horizontal="center" vertical="center"/>
    </xf>
    <xf numFmtId="0" applyNumberFormat="1" fontId="1" applyFont="1" fillId="0" applyFill="1" borderId="63" applyBorder="1" xfId="0" applyProtection="1" applyAlignment="1">
      <alignment horizontal="center" vertical="center"/>
    </xf>
    <xf numFmtId="0" applyNumberFormat="1" fontId="1" applyFont="1" fillId="0" applyFill="1" borderId="64" applyBorder="1" xfId="0" applyProtection="1" applyAlignment="1">
      <alignment horizontal="center" vertical="center"/>
    </xf>
    <xf numFmtId="1" applyNumberFormat="1" fontId="1" applyFont="1" fillId="0" applyFill="1" borderId="65" applyBorder="1" xfId="1" applyProtection="1" applyAlignment="1">
      <alignment horizontal="center" vertical="center"/>
    </xf>
    <xf numFmtId="1" applyNumberFormat="1" fontId="1" applyFont="1" fillId="0" applyFill="1" borderId="66" applyBorder="1" xfId="1" applyProtection="1" applyAlignment="1">
      <alignment horizontal="center" vertical="center"/>
    </xf>
    <xf numFmtId="1" applyNumberFormat="1" fontId="1" applyFont="1" fillId="0" applyFill="1" borderId="67" applyBorder="1" xfId="1" applyProtection="1" applyAlignment="1">
      <alignment horizontal="center" vertical="center"/>
    </xf>
    <xf numFmtId="168" applyNumberFormat="1" fontId="1" applyFont="1" fillId="0" applyFill="1" borderId="67" applyBorder="1" xfId="1" applyProtection="1" applyAlignment="1">
      <alignment horizontal="center" vertical="center"/>
    </xf>
    <xf numFmtId="168" applyNumberFormat="1" fontId="1" applyFont="1" fillId="0" applyFill="1" borderId="68" applyBorder="1" xfId="1" applyProtection="1" applyAlignment="1">
      <alignment horizontal="center" vertical="center"/>
    </xf>
    <xf numFmtId="0" applyNumberFormat="1" fontId="1" applyFont="1" fillId="0" applyFill="1" borderId="52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0" applyFill="1" borderId="55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8" applyBorder="1" xfId="0" applyProtection="1" applyAlignment="1">
      <alignment horizontal="center" vertical="center"/>
    </xf>
    <xf numFmtId="0" applyNumberFormat="1" fontId="1" applyFont="1" fillId="0" applyFill="1" borderId="71" applyBorder="1" xfId="0" applyProtection="1" applyAlignment="1">
      <alignment horizontal="center" vertical="center"/>
    </xf>
    <xf numFmtId="0" applyNumberFormat="1" fontId="1" applyFont="1" fillId="0" applyFill="1" borderId="40" applyBorder="1" xfId="0" applyProtection="1" applyAlignment="1">
      <alignment horizontal="center" vertical="center"/>
    </xf>
    <xf numFmtId="0" applyNumberFormat="1" fontId="1" applyFont="1" fillId="0" applyFill="1" borderId="72" applyBorder="1" xfId="0" applyProtection="1" applyAlignment="1">
      <alignment horizontal="center" vertical="center"/>
    </xf>
    <xf numFmtId="164" applyNumberFormat="1" fontId="1" applyFont="1" fillId="0" applyFill="1" borderId="42" applyBorder="1" xfId="1" applyProtection="1" applyAlignment="1">
      <alignment horizontal="center" vertical="center"/>
    </xf>
    <xf numFmtId="164" applyNumberFormat="1" fontId="1" applyFont="1" fillId="0" applyFill="1" borderId="40" applyBorder="1" xfId="1" applyProtection="1" applyAlignment="1">
      <alignment horizontal="center" vertical="center"/>
    </xf>
    <xf numFmtId="164" applyNumberFormat="1" fontId="1" applyFont="1" fillId="0" applyFill="1" borderId="73" applyBorder="1" xfId="1" applyProtection="1" applyAlignment="1">
      <alignment horizontal="center" vertical="center"/>
    </xf>
    <xf numFmtId="0" applyNumberFormat="1" fontId="25" applyFont="1" fillId="0" applyFill="1" borderId="44" applyBorder="1" xfId="0" applyProtection="1" applyAlignment="1">
      <alignment horizontal="center" vertical="center"/>
    </xf>
    <xf numFmtId="0" applyNumberFormat="1" fontId="25" applyFont="1" fillId="0" applyFill="1" borderId="16" applyBorder="1" xfId="0" applyProtection="1" applyAlignment="1">
      <alignment horizontal="center" vertical="center"/>
    </xf>
    <xf numFmtId="0" applyNumberFormat="1" fontId="25" applyFont="1" fillId="0" applyFill="1" borderId="74" applyBorder="1" xfId="0" applyProtection="1" applyAlignment="1">
      <alignment horizontal="center" vertical="center"/>
    </xf>
    <xf numFmtId="0" applyNumberFormat="1" fontId="25" applyFont="1" fillId="0" applyFill="1" borderId="50" applyBorder="1" xfId="0" applyProtection="1" applyAlignment="1">
      <alignment horizontal="center" vertical="center"/>
    </xf>
    <xf numFmtId="0" applyNumberFormat="1" fontId="25" applyFont="1" fillId="0" applyFill="1" borderId="75" applyBorder="1" xfId="0" applyProtection="1" applyAlignment="1">
      <alignment horizontal="center" vertical="center"/>
    </xf>
    <xf numFmtId="0" applyNumberFormat="1" fontId="25" applyFont="1" fillId="0" applyFill="1" borderId="45" applyBorder="1" xfId="0" applyProtection="1" applyAlignment="1">
      <alignment horizontal="center" vertical="center"/>
    </xf>
    <xf numFmtId="0" applyNumberFormat="1" fontId="25" applyFont="1" fillId="0" applyFill="1" borderId="46" applyBorder="1" xfId="0" applyProtection="1" applyAlignment="1">
      <alignment horizontal="center" vertical="center"/>
    </xf>
    <xf numFmtId="0" applyNumberFormat="1" fontId="9" applyFont="1" fillId="0" applyFill="1" borderId="4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6" applyBorder="1" xfId="0" applyProtection="1" applyAlignment="1">
      <alignment horizontal="center" vertical="center"/>
    </xf>
    <xf numFmtId="0" applyNumberFormat="1" fontId="9" applyFont="1" fillId="0" applyFill="1" borderId="33" applyBorder="1" xfId="0" applyProtection="1" applyAlignment="1">
      <alignment horizontal="center" vertical="center"/>
    </xf>
    <xf numFmtId="0" applyNumberFormat="1" fontId="9" applyFont="1" fillId="0" applyFill="1" borderId="77" applyBorder="1" xfId="0" applyProtection="1" applyAlignment="1">
      <alignment horizontal="center" vertical="center"/>
    </xf>
    <xf numFmtId="0" applyNumberFormat="1" fontId="9" applyFont="1" fillId="0" applyFill="1" borderId="78" applyBorder="1" xfId="0" applyProtection="1" applyAlignment="1">
      <alignment horizontal="center" vertical="center"/>
    </xf>
    <xf numFmtId="0" applyNumberFormat="1" fontId="9" applyFont="1" fillId="0" applyFill="1" borderId="5" applyBorder="1" xfId="0" applyProtection="1" applyAlignment="1">
      <alignment horizontal="center" vertical="center"/>
    </xf>
    <xf numFmtId="0" applyNumberFormat="1" fontId="1" applyFont="1" fillId="0" applyFill="1" borderId="15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3" applyFill="1" borderId="69" applyBorder="1" xfId="0" applyProtection="1" applyAlignment="1">
      <alignment horizontal="center" vertical="center"/>
    </xf>
    <xf numFmtId="0" applyNumberFormat="1" fontId="1" applyFont="1" fillId="3" applyFill="1" borderId="70" applyBorder="1" xfId="0" applyProtection="1" applyAlignment="1">
      <alignment horizontal="center" vertical="center"/>
    </xf>
    <xf numFmtId="0" applyNumberFormat="1" fontId="1" applyFont="1" fillId="3" applyFill="1" borderId="52" applyBorder="1" xfId="0" applyProtection="1" applyAlignment="1">
      <alignment horizontal="center" vertical="center"/>
    </xf>
    <xf numFmtId="0" applyNumberFormat="1" fontId="1" applyFont="1" fillId="3" applyFill="1" borderId="2" applyBorder="1" xfId="0" applyProtection="1" applyAlignment="1">
      <alignment horizontal="center" vertical="center"/>
    </xf>
    <xf numFmtId="0" applyNumberFormat="1" fontId="1" applyFont="1" fillId="3" applyFill="1" borderId="3" applyBorder="1" xfId="0" applyProtection="1" applyAlignment="1">
      <alignment horizontal="center" vertical="center"/>
    </xf>
    <xf numFmtId="0" applyNumberFormat="1" fontId="1" applyFont="1" fillId="3" applyFill="1" borderId="55" applyBorder="1" xfId="0" applyProtection="1" applyAlignment="1">
      <alignment horizontal="center" vertical="center"/>
    </xf>
    <xf numFmtId="0" applyNumberFormat="1" fontId="1" applyFont="1" fillId="3" applyFill="1" borderId="7" applyBorder="1" xfId="0" applyProtection="1" applyAlignment="1">
      <alignment horizontal="center" vertical="center"/>
    </xf>
    <xf numFmtId="0" applyNumberFormat="1" fontId="1" applyFont="1" fillId="3" applyFill="1" borderId="8" applyBorder="1" xfId="0" applyProtection="1" applyAlignment="1">
      <alignment horizontal="center" vertical="center"/>
    </xf>
    <xf numFmtId="0" applyNumberFormat="1" fontId="1" applyFont="1" fillId="3" applyFill="1" borderId="71" applyBorder="1" xfId="0" applyProtection="1" applyAlignment="1">
      <alignment horizontal="center" vertical="center"/>
    </xf>
    <xf numFmtId="0" applyNumberFormat="1" fontId="1" applyFont="1" fillId="3" applyFill="1" borderId="40" applyBorder="1" xfId="0" applyProtection="1" applyAlignment="1">
      <alignment horizontal="center" vertical="center"/>
    </xf>
    <xf numFmtId="0" applyNumberFormat="1" fontId="1" applyFont="1" fillId="3" applyFill="1" borderId="72" applyBorder="1" xfId="0" applyProtection="1" applyAlignment="1">
      <alignment horizontal="center" vertical="center"/>
    </xf>
    <xf numFmtId="164" applyNumberFormat="1" fontId="1" applyFont="1" fillId="3" applyFill="1" borderId="42" applyBorder="1" xfId="1" applyProtection="1" applyAlignment="1">
      <alignment horizontal="center" vertical="center"/>
    </xf>
    <xf numFmtId="164" applyNumberFormat="1" fontId="1" applyFont="1" fillId="3" applyFill="1" borderId="40" applyBorder="1" xfId="1" applyProtection="1" applyAlignment="1">
      <alignment horizontal="center" vertical="center"/>
    </xf>
    <xf numFmtId="164" applyNumberFormat="1" fontId="1" applyFont="1" fillId="3" applyFill="1" borderId="73" applyBorder="1" xfId="1" applyProtection="1" applyAlignment="1">
      <alignment horizontal="center" vertical="center"/>
    </xf>
    <xf numFmtId="0" applyNumberFormat="1" fontId="28" applyFont="1" fillId="0" applyFill="1" borderId="18" applyBorder="1" xfId="0" applyProtection="1" applyAlignment="1">
      <alignment horizontal="center" vertical="center"/>
    </xf>
    <xf numFmtId="0" applyNumberFormat="1" fontId="29" applyFont="1" fillId="0" applyFill="1" borderId="7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42" applyBorder="1" xfId="0" applyProtection="1" applyAlignment="1">
      <alignment horizontal="center" vertical="center"/>
    </xf>
    <xf numFmtId="0" applyNumberFormat="1" fontId="1" applyFont="1" fillId="3" applyFill="1" borderId="104" applyBorder="1" xfId="0" applyProtection="1" applyAlignment="1">
      <alignment horizontal="center" vertical="center"/>
    </xf>
    <xf numFmtId="0" applyNumberFormat="1" fontId="25" applyFont="1" fillId="0" applyFill="1" borderId="44" applyBorder="1" xfId="0" applyProtection="1" applyAlignment="1">
      <alignment horizontal="center" vertical="center"/>
    </xf>
    <xf numFmtId="0" applyNumberFormat="1" fontId="25" applyFont="1" fillId="0" applyFill="1" borderId="16" applyBorder="1" xfId="0" applyProtection="1" applyAlignment="1">
      <alignment horizontal="center" vertical="center"/>
    </xf>
    <xf numFmtId="0" applyNumberFormat="1" fontId="25" applyFont="1" fillId="0" applyFill="1" borderId="74" applyBorder="1" xfId="0" applyProtection="1" applyAlignment="1">
      <alignment horizontal="center" vertical="center"/>
    </xf>
    <xf numFmtId="0" applyNumberFormat="1" fontId="25" applyFont="1" fillId="0" applyFill="1" borderId="50" applyBorder="1" xfId="0" applyProtection="1" applyAlignment="1">
      <alignment horizontal="center" vertical="center"/>
    </xf>
    <xf numFmtId="0" applyNumberFormat="1" fontId="25" applyFont="1" fillId="0" applyFill="1" borderId="75" applyBorder="1" xfId="0" applyProtection="1" applyAlignment="1">
      <alignment horizontal="center" vertical="center"/>
    </xf>
    <xf numFmtId="0" applyNumberFormat="1" fontId="25" applyFont="1" fillId="0" applyFill="1" borderId="45" applyBorder="1" xfId="0" applyProtection="1" applyAlignment="1">
      <alignment horizontal="center" vertical="center"/>
    </xf>
    <xf numFmtId="0" applyNumberFormat="1" fontId="25" applyFont="1" fillId="0" applyFill="1" borderId="46" applyBorder="1" xfId="0" applyProtection="1" applyAlignment="1">
      <alignment horizontal="center" vertical="center"/>
    </xf>
    <xf numFmtId="0" applyNumberFormat="1" fontId="9" applyFont="1" fillId="0" applyFill="1" borderId="4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6" applyBorder="1" xfId="0" applyProtection="1" applyAlignment="1">
      <alignment horizontal="center" vertical="center"/>
    </xf>
    <xf numFmtId="0" applyNumberFormat="1" fontId="9" applyFont="1" fillId="0" applyFill="1" borderId="33" applyBorder="1" xfId="0" applyProtection="1" applyAlignment="1">
      <alignment horizontal="center" vertical="center"/>
    </xf>
    <xf numFmtId="0" applyNumberFormat="1" fontId="9" applyFont="1" fillId="0" applyFill="1" borderId="77" applyBorder="1" xfId="0" applyProtection="1" applyAlignment="1">
      <alignment horizontal="center" vertical="center"/>
    </xf>
    <xf numFmtId="0" applyNumberFormat="1" fontId="9" applyFont="1" fillId="0" applyFill="1" borderId="78" applyBorder="1" xfId="0" applyProtection="1" applyAlignment="1">
      <alignment horizontal="center" vertical="center"/>
    </xf>
    <xf numFmtId="0" applyNumberFormat="1" fontId="9" applyFont="1" fillId="0" applyFill="1" borderId="5" applyBorder="1" xfId="0" applyProtection="1" applyAlignment="1">
      <alignment horizontal="center" vertical="center"/>
    </xf>
    <xf numFmtId="0" applyNumberFormat="1" fontId="1" applyFont="1" fillId="0" applyFill="1" borderId="45" applyBorder="1" xfId="0" quotePrefix="1" applyProtection="1" applyAlignment="1">
      <alignment horizontal="left" vertical="center" wrapText="1"/>
    </xf>
    <xf numFmtId="0" applyNumberFormat="1" fontId="1" applyFont="1" fillId="0" applyFill="1" borderId="16" applyBorder="1" xfId="0" quotePrefix="1" applyProtection="1" applyAlignment="1">
      <alignment horizontal="left" vertical="center" wrapText="1"/>
    </xf>
    <xf numFmtId="0" applyNumberFormat="1" fontId="1" applyFont="1" fillId="0" applyFill="1" borderId="75" applyBorder="1" xfId="0" quotePrefix="1" applyProtection="1" applyAlignment="1">
      <alignment horizontal="left" vertical="center" wrapText="1"/>
    </xf>
    <xf numFmtId="0" applyNumberFormat="1" fontId="1" applyFont="1" fillId="0" applyFill="1" borderId="47" applyBorder="1" xfId="0" quotePrefix="1" applyProtection="1" applyAlignment="1">
      <alignment horizontal="left" vertical="center" wrapText="1"/>
    </xf>
    <xf numFmtId="0" applyNumberFormat="1" fontId="1" applyFont="1" fillId="0" applyFill="1" borderId="17" applyBorder="1" xfId="0" quotePrefix="1" applyProtection="1" applyAlignment="1">
      <alignment horizontal="left" vertical="center" wrapText="1"/>
    </xf>
    <xf numFmtId="0" applyNumberFormat="1" fontId="1" applyFont="1" fillId="0" applyFill="1" borderId="92" applyBorder="1" xfId="0" quotePrefix="1" applyProtection="1" applyAlignment="1">
      <alignment horizontal="left" vertical="center" wrapText="1"/>
    </xf>
    <xf numFmtId="0" applyNumberFormat="1" fontId="1" applyFont="1" fillId="0" applyFill="1" borderId="95" applyBorder="1" xfId="0" quotePrefix="1" applyProtection="1" applyAlignment="1">
      <alignment horizontal="left" vertical="center"/>
    </xf>
    <xf numFmtId="0" applyNumberFormat="1" fontId="1" applyFont="1" fillId="0" applyFill="1" borderId="18" applyBorder="1" xfId="0" quotePrefix="1" applyProtection="1" applyAlignment="1">
      <alignment horizontal="left" vertical="center"/>
    </xf>
    <xf numFmtId="0" applyNumberFormat="1" fontId="1" applyFont="1" fillId="0" applyFill="1" borderId="97" applyBorder="1" xfId="0" quotePrefix="1" applyProtection="1" applyAlignment="1">
      <alignment horizontal="left" vertical="center"/>
    </xf>
    <xf numFmtId="0" applyNumberFormat="1" fontId="1" applyFont="1" fillId="0" applyFill="1" borderId="48" applyBorder="1" xfId="0" quotePrefix="1" applyProtection="1" applyAlignment="1">
      <alignment horizontal="left" vertical="center"/>
    </xf>
    <xf numFmtId="0" applyNumberFormat="1" fontId="1" applyFont="1" fillId="0" applyFill="1" borderId="10" applyBorder="1" xfId="0" quotePrefix="1" applyProtection="1" applyAlignment="1">
      <alignment horizontal="left" vertical="center"/>
    </xf>
    <xf numFmtId="0" applyNumberFormat="1" fontId="1" applyFont="1" fillId="0" applyFill="1" borderId="101" applyBorder="1" xfId="0" quotePrefix="1" applyProtection="1" applyAlignment="1">
      <alignment horizontal="left" vertical="center"/>
    </xf>
    <xf numFmtId="0" applyNumberFormat="1" fontId="1" applyFont="1" fillId="0" applyFill="1" borderId="47" applyBorder="1" xfId="0" applyProtection="1" applyAlignment="1">
      <alignment horizontal="center" vertical="center"/>
    </xf>
    <xf numFmtId="0" applyNumberFormat="1" fontId="1" applyFont="1" fillId="0" applyFill="1" borderId="92" applyBorder="1" xfId="0" applyProtection="1" applyAlignment="1">
      <alignment horizontal="center" vertical="center"/>
    </xf>
    <xf numFmtId="0" applyNumberFormat="1" fontId="1" applyFont="1" fillId="0" applyFill="1" borderId="103" applyBorder="1" xfId="0" applyProtection="1" applyAlignment="1">
      <alignment horizontal="center" vertical="center"/>
    </xf>
    <xf numFmtId="0" applyNumberFormat="1" fontId="1" applyFont="1" fillId="0" applyFill="1" borderId="73" applyBorder="1" xfId="0" applyProtection="1" applyAlignment="1">
      <alignment horizontal="center" vertical="center"/>
    </xf>
    <xf numFmtId="0" applyNumberFormat="1" fontId="1" applyFont="1" fillId="0" applyFill="1" borderId="78" applyBorder="1" xfId="0" quotePrefix="1" applyProtection="1" applyAlignment="1">
      <alignment horizontal="left" vertical="center" wrapText="1"/>
    </xf>
    <xf numFmtId="0" applyNumberFormat="1" fontId="1" applyFont="1" fillId="0" applyFill="1" borderId="77" applyBorder="1" xfId="0" quotePrefix="1" applyProtection="1" applyAlignment="1">
      <alignment horizontal="left" vertical="center"/>
    </xf>
    <xf numFmtId="0" applyNumberFormat="1" fontId="1" applyFont="1" fillId="0" applyFill="1" borderId="55" applyBorder="1" xfId="0" quotePrefix="1" applyProtection="1" applyAlignment="1">
      <alignment horizontal="left" vertical="center"/>
    </xf>
    <xf numFmtId="0" applyNumberFormat="1" fontId="1" applyFont="1" fillId="0" applyFill="1" borderId="7" applyBorder="1" xfId="0" quotePrefix="1" applyProtection="1" applyAlignment="1">
      <alignment horizontal="left" vertical="center"/>
    </xf>
    <xf numFmtId="0" applyNumberFormat="1" fontId="1" applyFont="1" fillId="0" applyFill="1" borderId="54" applyBorder="1" xfId="0" quotePrefix="1" applyProtection="1" applyAlignment="1">
      <alignment horizontal="left" vertical="center"/>
    </xf>
    <xf numFmtId="0" applyNumberFormat="1" fontId="1" applyFont="1" fillId="0" applyFill="1" borderId="78" applyBorder="1" xfId="0" quotePrefix="1" applyProtection="1" applyAlignment="1">
      <alignment horizontal="left" vertical="center"/>
    </xf>
    <xf numFmtId="11" applyNumberFormat="1" fontId="1" applyFont="1" fillId="0" applyFill="1" borderId="78" applyBorder="1" xfId="0" applyProtection="1" applyAlignment="1">
      <alignment horizontal="left" vertical="center"/>
    </xf>
    <xf numFmtId="11" applyNumberFormat="1" fontId="1" applyFont="1" fillId="0" applyFill="1" borderId="0" applyBorder="1" xfId="0" applyProtection="1" applyAlignment="1">
      <alignment horizontal="left" vertical="center"/>
    </xf>
    <xf numFmtId="11" applyNumberFormat="1" fontId="1" applyFont="1" fillId="0" applyFill="1" borderId="77" applyBorder="1" xfId="0" applyProtection="1" applyAlignment="1">
      <alignment horizontal="left" vertical="center"/>
    </xf>
    <xf numFmtId="11" applyNumberFormat="1" fontId="1" applyFont="1" fillId="0" applyFill="1" borderId="55" applyBorder="1" xfId="0" applyProtection="1" applyAlignment="1">
      <alignment horizontal="left" vertical="center"/>
    </xf>
    <xf numFmtId="11" applyNumberFormat="1" fontId="1" applyFont="1" fillId="0" applyFill="1" borderId="7" applyBorder="1" xfId="0" applyProtection="1" applyAlignment="1">
      <alignment horizontal="left" vertical="center"/>
    </xf>
    <xf numFmtId="11" applyNumberFormat="1" fontId="1" applyFont="1" fillId="0" applyFill="1" borderId="54" applyBorder="1" xfId="0" applyProtection="1" applyAlignment="1">
      <alignment horizontal="left" vertical="center"/>
    </xf>
    <xf numFmtId="0" applyNumberFormat="1" fontId="41" applyFont="1" fillId="0" applyFill="1" borderId="88" applyBorder="1" xfId="0" applyProtection="1" applyAlignment="1">
      <alignment horizontal="center" vertical="center"/>
    </xf>
    <xf numFmtId="0" applyNumberFormat="1" fontId="41" applyFont="1" fillId="0" applyFill="1" borderId="91" applyBorder="1" xfId="0" applyProtection="1" applyAlignment="1">
      <alignment horizontal="center" vertical="center"/>
    </xf>
    <xf numFmtId="2" applyNumberFormat="1" fontId="1" applyFont="1" fillId="0" applyFill="1" borderId="89" applyBorder="1" xfId="0" applyProtection="1" applyAlignment="1">
      <alignment horizontal="center" vertical="center"/>
    </xf>
    <xf numFmtId="2" applyNumberFormat="1" fontId="1" applyFont="1" fillId="0" applyFill="1" borderId="93" applyBorder="1" xfId="0" applyProtection="1" applyAlignment="1">
      <alignment horizontal="center" vertical="center"/>
    </xf>
    <xf numFmtId="0" applyNumberFormat="1" fontId="41" applyFont="1" fillId="0" applyFill="1" borderId="96" applyBorder="1" xfId="0" applyProtection="1" applyAlignment="1">
      <alignment horizontal="center" vertical="center"/>
    </xf>
    <xf numFmtId="0" applyNumberFormat="1" fontId="41" applyFont="1" fillId="0" applyFill="1" borderId="95" applyBorder="1" xfId="0" applyProtection="1" applyAlignment="1">
      <alignment horizontal="left" vertical="center"/>
    </xf>
    <xf numFmtId="0" applyNumberFormat="1" fontId="41" applyFont="1" fillId="0" applyFill="1" borderId="18" applyBorder="1" xfId="0" applyProtection="1" applyAlignment="1">
      <alignment horizontal="left" vertical="center"/>
    </xf>
    <xf numFmtId="0" applyNumberFormat="1" fontId="41" applyFont="1" fillId="0" applyFill="1" borderId="97" applyBorder="1" xfId="0" applyProtection="1" applyAlignment="1">
      <alignment horizontal="left" vertical="center"/>
    </xf>
    <xf numFmtId="0" applyNumberFormat="1" fontId="41" applyFont="1" fillId="0" applyFill="1" borderId="55" applyBorder="1" xfId="0" applyProtection="1" applyAlignment="1">
      <alignment horizontal="left" vertical="center"/>
    </xf>
    <xf numFmtId="0" applyNumberFormat="1" fontId="41" applyFont="1" fillId="0" applyFill="1" borderId="7" applyBorder="1" xfId="0" applyProtection="1" applyAlignment="1">
      <alignment horizontal="left" vertical="center"/>
    </xf>
    <xf numFmtId="0" applyNumberFormat="1" fontId="41" applyFont="1" fillId="0" applyFill="1" borderId="54" applyBorder="1" xfId="0" applyProtection="1" applyAlignment="1">
      <alignment horizontal="left" vertical="center"/>
    </xf>
    <xf numFmtId="2" applyNumberFormat="1" fontId="1" applyFont="1" fillId="0" applyFill="1" borderId="95" applyBorder="1" xfId="0" applyProtection="1" applyAlignment="1">
      <alignment horizontal="left" vertical="center"/>
    </xf>
    <xf numFmtId="2" applyNumberFormat="1" fontId="1" applyFont="1" fillId="0" applyFill="1" borderId="18" applyBorder="1" xfId="0" applyProtection="1" applyAlignment="1">
      <alignment horizontal="left" vertical="center"/>
    </xf>
    <xf numFmtId="2" applyNumberFormat="1" fontId="1" applyFont="1" fillId="0" applyFill="1" borderId="97" applyBorder="1" xfId="0" applyProtection="1" applyAlignment="1">
      <alignment horizontal="left" vertical="center"/>
    </xf>
    <xf numFmtId="2" applyNumberFormat="1" fontId="1" applyFont="1" fillId="0" applyFill="1" borderId="55" applyBorder="1" xfId="0" applyProtection="1" applyAlignment="1">
      <alignment horizontal="left" vertical="center"/>
    </xf>
    <xf numFmtId="2" applyNumberFormat="1" fontId="1" applyFont="1" fillId="0" applyFill="1" borderId="7" applyBorder="1" xfId="0" applyProtection="1" applyAlignment="1">
      <alignment horizontal="left" vertical="center"/>
    </xf>
    <xf numFmtId="2" applyNumberFormat="1" fontId="1" applyFont="1" fillId="0" applyFill="1" borderId="54" applyBorder="1" xfId="0" applyProtection="1" applyAlignment="1">
      <alignment horizontal="left" vertical="center"/>
    </xf>
    <xf numFmtId="2" applyNumberFormat="1" fontId="1" applyFont="1" fillId="0" applyFill="1" borderId="98" applyBorder="1" xfId="0" applyProtection="1" applyAlignment="1">
      <alignment horizontal="center" vertical="center"/>
    </xf>
    <xf numFmtId="0" applyNumberFormat="1" fontId="1" applyFont="1" fillId="0" applyFill="1" borderId="94" applyBorder="1" xfId="0" applyProtection="1" applyAlignment="1">
      <alignment horizontal="center" vertical="center"/>
    </xf>
    <xf numFmtId="0" applyNumberFormat="1" fontId="1" applyFont="1" fillId="0" applyFill="1" borderId="99" applyBorder="1" xfId="0" applyProtection="1" applyAlignment="1">
      <alignment horizontal="center" vertical="center"/>
    </xf>
    <xf numFmtId="0" applyNumberFormat="1" fontId="1" applyFont="1" fillId="0" applyFill="1" borderId="96" applyBorder="1" xfId="0" quotePrefix="1" applyProtection="1" applyAlignment="1">
      <alignment horizontal="center" vertical="center"/>
    </xf>
    <xf numFmtId="0" applyNumberFormat="1" fontId="1" applyFont="1" fillId="0" applyFill="1" borderId="100" applyBorder="1" xfId="0" quotePrefix="1" applyProtection="1" applyAlignment="1">
      <alignment horizontal="center" vertical="center"/>
    </xf>
    <xf numFmtId="11" applyNumberFormat="1" fontId="1" applyFont="1" fillId="0" applyFill="1" borderId="95" applyBorder="1" xfId="0" applyProtection="1" applyAlignment="1">
      <alignment horizontal="center" vertical="center"/>
    </xf>
    <xf numFmtId="11" applyNumberFormat="1" fontId="1" applyFont="1" fillId="0" applyFill="1" borderId="97" applyBorder="1" xfId="0" applyProtection="1" applyAlignment="1">
      <alignment horizontal="center" vertical="center"/>
    </xf>
    <xf numFmtId="11" applyNumberFormat="1" fontId="1" applyFont="1" fillId="0" applyFill="1" borderId="48" applyBorder="1" xfId="0" applyProtection="1" applyAlignment="1">
      <alignment horizontal="center" vertical="center"/>
    </xf>
    <xf numFmtId="11" applyNumberFormat="1" fontId="1" applyFont="1" fillId="0" applyFill="1" borderId="101" applyBorder="1" xfId="0" applyProtection="1" applyAlignment="1">
      <alignment horizontal="center" vertical="center"/>
    </xf>
    <xf numFmtId="0" applyNumberFormat="1" fontId="41" applyFont="1" fillId="0" applyFill="1" borderId="100" applyBorder="1" xfId="0" applyProtection="1" applyAlignment="1">
      <alignment horizontal="center" vertical="center"/>
    </xf>
    <xf numFmtId="2" applyNumberFormat="1" fontId="1" applyFont="1" fillId="0" applyFill="1" borderId="102" applyBorder="1" xfId="0" applyProtection="1" applyAlignment="1">
      <alignment horizontal="center" vertical="center"/>
    </xf>
    <xf numFmtId="0" applyNumberFormat="1" fontId="1" applyFont="1" fillId="0" applyFill="1" borderId="90" applyBorder="1" xfId="0" applyProtection="1" applyAlignment="1">
      <alignment horizontal="center" vertical="center"/>
    </xf>
    <xf numFmtId="0" applyNumberFormat="1" fontId="1" applyFont="1" fillId="0" applyFill="1" borderId="95" applyBorder="1" xfId="0" quotePrefix="1" applyProtection="1" applyAlignment="1">
      <alignment horizontal="left" vertical="center" wrapText="1"/>
    </xf>
    <xf numFmtId="0" applyNumberFormat="1" fontId="1" applyFont="1" fillId="0" applyFill="1" borderId="18" applyBorder="1" xfId="0" quotePrefix="1" applyProtection="1" applyAlignment="1">
      <alignment horizontal="left" vertical="center" wrapText="1"/>
    </xf>
    <xf numFmtId="0" applyNumberFormat="1" fontId="1" applyFont="1" fillId="0" applyFill="1" borderId="91" applyBorder="1" xfId="0" quotePrefix="1" applyProtection="1" applyAlignment="1">
      <alignment horizontal="center" vertical="center"/>
    </xf>
    <xf numFmtId="11" applyNumberFormat="1" fontId="1" applyFont="1" fillId="0" applyFill="1" borderId="47" applyBorder="1" xfId="0" applyProtection="1" applyAlignment="1">
      <alignment horizontal="center" vertical="center"/>
    </xf>
    <xf numFmtId="11" applyNumberFormat="1" fontId="1" applyFont="1" fillId="0" applyFill="1" borderId="92" applyBorder="1" xfId="0" applyProtection="1" applyAlignment="1">
      <alignment horizontal="center" vertical="center"/>
    </xf>
    <xf numFmtId="171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83" applyBorder="1" xfId="0" applyProtection="1" applyAlignment="1">
      <alignment horizontal="center" vertical="center"/>
    </xf>
    <xf numFmtId="0" applyNumberFormat="1" fontId="1" applyFont="1" fillId="0" applyFill="1" borderId="85" applyBorder="1" xfId="0" applyProtection="1" applyAlignment="1">
      <alignment horizontal="center" vertical="center"/>
    </xf>
    <xf numFmtId="0" applyNumberFormat="1" fontId="1" applyFont="1" fillId="0" applyFill="1" borderId="52" applyBorder="1" xfId="0" quotePrefix="1" applyProtection="1" applyAlignment="1">
      <alignment horizontal="center" vertical="center"/>
    </xf>
    <xf numFmtId="0" applyNumberFormat="1" fontId="1" applyFont="1" fillId="0" applyFill="1" borderId="2" applyBorder="1" xfId="0" quotePrefix="1" applyProtection="1" applyAlignment="1">
      <alignment horizontal="center" vertical="center"/>
    </xf>
    <xf numFmtId="0" applyNumberFormat="1" fontId="1" applyFont="1" fillId="0" applyFill="1" borderId="51" applyBorder="1" xfId="0" quotePrefix="1" applyProtection="1" applyAlignment="1">
      <alignment horizontal="center" vertical="center"/>
    </xf>
    <xf numFmtId="0" applyNumberFormat="1" fontId="1" applyFont="1" fillId="0" applyFill="1" borderId="55" applyBorder="1" xfId="0" quotePrefix="1" applyProtection="1" applyAlignment="1">
      <alignment horizontal="center" vertical="center"/>
    </xf>
    <xf numFmtId="0" applyNumberFormat="1" fontId="1" applyFont="1" fillId="0" applyFill="1" borderId="7" applyBorder="1" xfId="0" quotePrefix="1" applyProtection="1" applyAlignment="1">
      <alignment horizontal="center" vertical="center"/>
    </xf>
    <xf numFmtId="0" applyNumberFormat="1" fontId="1" applyFont="1" fillId="0" applyFill="1" borderId="54" applyBorder="1" xfId="0" quotePrefix="1" applyProtection="1" applyAlignment="1">
      <alignment horizontal="center" vertical="center"/>
    </xf>
    <xf numFmtId="0" applyNumberFormat="1" fontId="1" applyFont="1" fillId="0" applyFill="1" borderId="87" applyBorder="1" xfId="0" applyProtection="1" applyAlignment="1">
      <alignment horizontal="center" vertical="center"/>
    </xf>
    <xf numFmtId="0" applyNumberFormat="1" fontId="1" applyFont="1" fillId="0" applyFill="1" borderId="88" applyBorder="1" xfId="0" quotePrefix="1" applyProtection="1" applyAlignment="1">
      <alignment horizontal="center" vertical="center"/>
    </xf>
    <xf numFmtId="11" applyNumberFormat="1" fontId="1" applyFont="1" fillId="0" applyFill="1" borderId="45" applyBorder="1" xfId="0" applyProtection="1" applyAlignment="1">
      <alignment horizontal="center" vertical="center"/>
    </xf>
    <xf numFmtId="11" applyNumberFormat="1" fontId="1" applyFont="1" fillId="0" applyFill="1" borderId="75" applyBorder="1" xfId="0" applyProtection="1" applyAlignment="1">
      <alignment horizontal="center" vertical="center"/>
    </xf>
    <xf numFmtId="174" applyNumberFormat="1" fontId="1" applyFont="1" fillId="0" applyFill="1" borderId="45" applyBorder="1" xfId="0" applyProtection="1" applyAlignment="1">
      <alignment horizontal="center" vertical="center"/>
    </xf>
    <xf numFmtId="174" applyNumberFormat="1" fontId="1" applyFont="1" fillId="0" applyFill="1" borderId="75" applyBorder="1" xfId="0" applyProtection="1" applyAlignment="1">
      <alignment horizontal="center" vertical="center"/>
    </xf>
    <xf numFmtId="174" applyNumberFormat="1" fontId="1" applyFont="1" fillId="0" applyFill="1" borderId="47" applyBorder="1" xfId="0" applyProtection="1" applyAlignment="1">
      <alignment horizontal="center" vertical="center"/>
    </xf>
    <xf numFmtId="174" applyNumberFormat="1" fontId="1" applyFont="1" fillId="0" applyFill="1" borderId="92" applyBorder="1" xfId="0" applyProtection="1" applyAlignment="1">
      <alignment horizontal="center" vertical="center"/>
    </xf>
    <xf numFmtId="167" applyNumberFormat="1" fontId="21" applyFont="1" fillId="0" applyFill="1" borderId="106" applyBorder="1" xfId="0" applyProtection="1" applyAlignment="1">
      <alignment vertical="center"/>
    </xf>
    <xf numFmtId="167" applyNumberFormat="1" fontId="21" applyFont="1" fillId="0" applyFill="1" borderId="0" applyBorder="1" xfId="0" applyProtection="1" applyAlignment="1">
      <alignment vertical="center"/>
    </xf>
  </cellXfs>
  <cellStyles count="4">
    <cellStyle name="Comma [0]" xfId="1" builtinId="6"/>
    <cellStyle name="Comma [0] 2" xfId="2"/>
    <cellStyle name="Normal" xfId="0" builtinId="0"/>
    <cellStyle name="Normal 2" xfId="3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336401</xdr:colOff>
      <xdr:row>52</xdr:row>
      <xdr:rowOff>70374</xdr:rowOff>
    </xdr:from>
    <xdr:to>
      <xdr:col>13</xdr:col>
      <xdr:colOff>120226</xdr:colOff>
      <xdr:row>61</xdr:row>
      <xdr:rowOff>164685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72D7A6-31BA-46A7-B92E-F313B535E0F6}"/>
            </a:ext>
          </a:extLst>
        </xdr:cNvPr>
        <xdr:cNvGrpSpPr/>
      </xdr:nvGrpSpPr>
      <xdr:grpSpPr>
        <a:xfrm>
          <a:off x="4279751" y="10204974"/>
          <a:ext cx="1536425" cy="1808811"/>
          <a:chOff x="5402908" y="11004247"/>
          <a:chExt cx="1904257" cy="1789137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468180B3-765B-4801-B53D-45020E3A4E7E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24E0F09-64E5-47F5-9917-A92A44C8CF2E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5" name="Freeform 8">
              <a:extLst>
                <a:ext uri="{FF2B5EF4-FFF2-40B4-BE49-F238E27FC236}">
                  <a16:creationId xmlns:a16="http://schemas.microsoft.com/office/drawing/2014/main" id="{D8264A03-2BB8-4132-87B3-ACC001303778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47A2E05-D4FB-423C-B74D-BC6BBC0DE15F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B34FEA3B-4A83-43D2-BBE9-578B4ABB08A9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6189CE0-EAA4-4CBF-B69D-EC110BE1D2EF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9" name="그룹 168">
                  <a:extLst>
                    <a:ext uri="{FF2B5EF4-FFF2-40B4-BE49-F238E27FC236}">
                      <a16:creationId xmlns:a16="http://schemas.microsoft.com/office/drawing/2014/main" id="{FD7FAAD5-F7BC-4656-9342-2B869DA4F4B5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13" name="그룹 75">
                    <a:extLst>
                      <a:ext uri="{FF2B5EF4-FFF2-40B4-BE49-F238E27FC236}">
                        <a16:creationId xmlns:a16="http://schemas.microsoft.com/office/drawing/2014/main" id="{6C13917C-8EB7-4B1E-81E0-1A8D7DCBD853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32" name="TextBox 31">
                      <a:extLst>
                        <a:ext uri="{FF2B5EF4-FFF2-40B4-BE49-F238E27FC236}">
                          <a16:creationId xmlns:a16="http://schemas.microsoft.com/office/drawing/2014/main" id="{F61F8849-EE96-4699-95BE-1E932652CB69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33" name="그룹 77">
                      <a:extLst>
                        <a:ext uri="{FF2B5EF4-FFF2-40B4-BE49-F238E27FC236}">
                          <a16:creationId xmlns:a16="http://schemas.microsoft.com/office/drawing/2014/main" id="{B25D33D2-57CE-4EB8-855F-B82401C0DA42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34" name="그룹 78">
                        <a:extLst>
                          <a:ext uri="{FF2B5EF4-FFF2-40B4-BE49-F238E27FC236}">
                            <a16:creationId xmlns:a16="http://schemas.microsoft.com/office/drawing/2014/main" id="{3D58D090-01FC-4166-B515-001273E9DF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42" name="그룹 117">
                          <a:extLst>
                            <a:ext uri="{FF2B5EF4-FFF2-40B4-BE49-F238E27FC236}">
                              <a16:creationId xmlns:a16="http://schemas.microsoft.com/office/drawing/2014/main" id="{2B1F1847-4E03-4483-9FF7-5DD847987E4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45" name="그룹 124">
                            <a:extLst>
                              <a:ext uri="{FF2B5EF4-FFF2-40B4-BE49-F238E27FC236}">
                                <a16:creationId xmlns:a16="http://schemas.microsoft.com/office/drawing/2014/main" id="{0CFE47B3-C9B8-4FE3-9601-245CBD530F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47" name="직선 연결선 137">
                              <a:extLst>
                                <a:ext uri="{FF2B5EF4-FFF2-40B4-BE49-F238E27FC236}">
                                  <a16:creationId xmlns:a16="http://schemas.microsoft.com/office/drawing/2014/main" id="{C37EB6F1-71BC-4821-B557-ACE7BED4E1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8" name="직선 연결선 139">
                              <a:extLst>
                                <a:ext uri="{FF2B5EF4-FFF2-40B4-BE49-F238E27FC236}">
                                  <a16:creationId xmlns:a16="http://schemas.microsoft.com/office/drawing/2014/main" id="{14F9978B-F8B1-49C1-9A4A-7C81AA74F8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46" name="직선 연결선 123">
                            <a:extLst>
                              <a:ext uri="{FF2B5EF4-FFF2-40B4-BE49-F238E27FC236}">
                                <a16:creationId xmlns:a16="http://schemas.microsoft.com/office/drawing/2014/main" id="{A5919699-8242-4FED-B651-2937C53BB24A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3" name="직선 화살표 연결선 107">
                          <a:extLst>
                            <a:ext uri="{FF2B5EF4-FFF2-40B4-BE49-F238E27FC236}">
                              <a16:creationId xmlns:a16="http://schemas.microsoft.com/office/drawing/2014/main" id="{5E267DB4-93BF-4D1D-BAAB-32EEA68DB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" name="TextBox 43">
                          <a:extLst>
                            <a:ext uri="{FF2B5EF4-FFF2-40B4-BE49-F238E27FC236}">
                              <a16:creationId xmlns:a16="http://schemas.microsoft.com/office/drawing/2014/main" id="{DA06CF4A-FE92-429E-A356-7425D28F531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35" name="그룹 79">
                        <a:extLst>
                          <a:ext uri="{FF2B5EF4-FFF2-40B4-BE49-F238E27FC236}">
                            <a16:creationId xmlns:a16="http://schemas.microsoft.com/office/drawing/2014/main" id="{D0AD3C46-5BED-46AF-ABE1-A254C96CF5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36" name="그룹 94">
                          <a:extLst>
                            <a:ext uri="{FF2B5EF4-FFF2-40B4-BE49-F238E27FC236}">
                              <a16:creationId xmlns:a16="http://schemas.microsoft.com/office/drawing/2014/main" id="{FB186B1D-FB08-427D-A4E2-C862473213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39" name="직선 연결선 103">
                            <a:extLst>
                              <a:ext uri="{FF2B5EF4-FFF2-40B4-BE49-F238E27FC236}">
                                <a16:creationId xmlns:a16="http://schemas.microsoft.com/office/drawing/2014/main" id="{A2078295-8A4B-4C56-928E-83B386EFA7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0" name="직선 연결선 104">
                            <a:extLst>
                              <a:ext uri="{FF2B5EF4-FFF2-40B4-BE49-F238E27FC236}">
                                <a16:creationId xmlns:a16="http://schemas.microsoft.com/office/drawing/2014/main" id="{D9EFF6FF-51AD-4FE7-B501-BCA767CF4A3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1" name="자유형 105">
                            <a:extLst>
                              <a:ext uri="{FF2B5EF4-FFF2-40B4-BE49-F238E27FC236}">
                                <a16:creationId xmlns:a16="http://schemas.microsoft.com/office/drawing/2014/main" id="{96F83F21-6D8E-409B-9AFB-30CF6180D1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37" name="원호 95">
                          <a:extLst>
                            <a:ext uri="{FF2B5EF4-FFF2-40B4-BE49-F238E27FC236}">
                              <a16:creationId xmlns:a16="http://schemas.microsoft.com/office/drawing/2014/main" id="{E686D267-0C6C-4F19-ADB4-8BEE3C08A5C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38" name="TextBox 37">
                          <a:extLst>
                            <a:ext uri="{FF2B5EF4-FFF2-40B4-BE49-F238E27FC236}">
                              <a16:creationId xmlns:a16="http://schemas.microsoft.com/office/drawing/2014/main" id="{4AF07CFE-C878-48F8-81E7-6AFCD18C6EF4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14" name="직선 화살표 연결선 150">
                    <a:extLst>
                      <a:ext uri="{FF2B5EF4-FFF2-40B4-BE49-F238E27FC236}">
                        <a16:creationId xmlns:a16="http://schemas.microsoft.com/office/drawing/2014/main" id="{959C0C26-07DD-4EFF-A481-477C991E9239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5" name="그룹 167">
                    <a:extLst>
                      <a:ext uri="{FF2B5EF4-FFF2-40B4-BE49-F238E27FC236}">
                        <a16:creationId xmlns:a16="http://schemas.microsoft.com/office/drawing/2014/main" id="{BF4E8934-BD98-405E-AE99-7DFFF902711E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16" name="TextBox 15">
                      <a:extLst>
                        <a:ext uri="{FF2B5EF4-FFF2-40B4-BE49-F238E27FC236}">
                          <a16:creationId xmlns:a16="http://schemas.microsoft.com/office/drawing/2014/main" id="{E4B3BBFD-99F2-419D-A5A0-FA54C33798E2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17" name="그룹 166">
                      <a:extLst>
                        <a:ext uri="{FF2B5EF4-FFF2-40B4-BE49-F238E27FC236}">
                          <a16:creationId xmlns:a16="http://schemas.microsoft.com/office/drawing/2014/main" id="{A1319D83-DABE-49EE-BCDC-023ABFC5D871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18" name="그룹 63">
                        <a:extLst>
                          <a:ext uri="{FF2B5EF4-FFF2-40B4-BE49-F238E27FC236}">
                            <a16:creationId xmlns:a16="http://schemas.microsoft.com/office/drawing/2014/main" id="{8B73EFD1-34FF-42C7-BC32-D77A2196BA0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7" name="직선 화살표 연결선 147">
                          <a:extLst>
                            <a:ext uri="{FF2B5EF4-FFF2-40B4-BE49-F238E27FC236}">
                              <a16:creationId xmlns:a16="http://schemas.microsoft.com/office/drawing/2014/main" id="{FF6A6361-B4B2-43AF-976F-4D045FFB2577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직선 화살표 연결선 33">
                          <a:extLst>
                            <a:ext uri="{FF2B5EF4-FFF2-40B4-BE49-F238E27FC236}">
                              <a16:creationId xmlns:a16="http://schemas.microsoft.com/office/drawing/2014/main" id="{AF6CB0E3-352E-440B-97C4-15B3AB2BC6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" name="직선 연결선 55">
                          <a:extLst>
                            <a:ext uri="{FF2B5EF4-FFF2-40B4-BE49-F238E27FC236}">
                              <a16:creationId xmlns:a16="http://schemas.microsoft.com/office/drawing/2014/main" id="{2BCDF8DD-3397-44FD-A197-D2FC0930BE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" name="직선 연결선 58">
                          <a:extLst>
                            <a:ext uri="{FF2B5EF4-FFF2-40B4-BE49-F238E27FC236}">
                              <a16:creationId xmlns:a16="http://schemas.microsoft.com/office/drawing/2014/main" id="{3788FA52-529B-482C-860A-09D869520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" name="직선 연결선 60">
                          <a:extLst>
                            <a:ext uri="{FF2B5EF4-FFF2-40B4-BE49-F238E27FC236}">
                              <a16:creationId xmlns:a16="http://schemas.microsoft.com/office/drawing/2014/main" id="{FE535BA1-DD74-4E75-A23E-5D7EF5E8ED8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9" name="TextBox 18">
                        <a:extLst>
                          <a:ext uri="{FF2B5EF4-FFF2-40B4-BE49-F238E27FC236}">
                            <a16:creationId xmlns:a16="http://schemas.microsoft.com/office/drawing/2014/main" id="{312C00B4-CA60-41EB-B32D-71D21FE8F79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" name="그룹 162">
                        <a:extLst>
                          <a:ext uri="{FF2B5EF4-FFF2-40B4-BE49-F238E27FC236}">
                            <a16:creationId xmlns:a16="http://schemas.microsoft.com/office/drawing/2014/main" id="{C7280DCF-1436-4F42-9E57-33C5E84443D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2" name="직선 화살표 연결선 68">
                          <a:extLst>
                            <a:ext uri="{FF2B5EF4-FFF2-40B4-BE49-F238E27FC236}">
                              <a16:creationId xmlns:a16="http://schemas.microsoft.com/office/drawing/2014/main" id="{DB9462D4-A8AF-49CB-93F4-F0928ACE08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" name="직선 연결선 71">
                          <a:extLst>
                            <a:ext uri="{FF2B5EF4-FFF2-40B4-BE49-F238E27FC236}">
                              <a16:creationId xmlns:a16="http://schemas.microsoft.com/office/drawing/2014/main" id="{388C736E-750A-4BC2-AB09-E880E001CE8F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" name="직선 화살표 연결선 156">
                          <a:extLst>
                            <a:ext uri="{FF2B5EF4-FFF2-40B4-BE49-F238E27FC236}">
                              <a16:creationId xmlns:a16="http://schemas.microsoft.com/office/drawing/2014/main" id="{1506BB11-7CC5-4745-9C9D-542355C056BC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" name="직선 연결선 158">
                          <a:extLst>
                            <a:ext uri="{FF2B5EF4-FFF2-40B4-BE49-F238E27FC236}">
                              <a16:creationId xmlns:a16="http://schemas.microsoft.com/office/drawing/2014/main" id="{27156166-E673-47FC-A822-238BD167CE4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" name="직선 연결선 161">
                          <a:extLst>
                            <a:ext uri="{FF2B5EF4-FFF2-40B4-BE49-F238E27FC236}">
                              <a16:creationId xmlns:a16="http://schemas.microsoft.com/office/drawing/2014/main" id="{1656F803-6DB9-4575-986A-25B37CCABB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3284632-2D0E-4877-B2AF-2A38C2FD01A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10" name="직선 연결선 58">
                  <a:extLst>
                    <a:ext uri="{FF2B5EF4-FFF2-40B4-BE49-F238E27FC236}">
                      <a16:creationId xmlns:a16="http://schemas.microsoft.com/office/drawing/2014/main" id="{C63E79C8-331B-4A71-81EC-2895626772FA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원호 95">
                  <a:extLst>
                    <a:ext uri="{FF2B5EF4-FFF2-40B4-BE49-F238E27FC236}">
                      <a16:creationId xmlns:a16="http://schemas.microsoft.com/office/drawing/2014/main" id="{43ED9DBE-F653-4E76-B24A-640E52135817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11019D51-C595-491C-AA3C-683036C307D7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309537</xdr:colOff>
      <xdr:row>52</xdr:row>
      <xdr:rowOff>162652</xdr:rowOff>
    </xdr:from>
    <xdr:to>
      <xdr:col>8</xdr:col>
      <xdr:colOff>4604</xdr:colOff>
      <xdr:row>61</xdr:row>
      <xdr:rowOff>171514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719619F-75D3-4A18-A593-24F273710151}"/>
            </a:ext>
          </a:extLst>
        </xdr:cNvPr>
        <xdr:cNvGrpSpPr/>
      </xdr:nvGrpSpPr>
      <xdr:grpSpPr>
        <a:xfrm>
          <a:off x="1185837" y="10297252"/>
          <a:ext cx="2323967" cy="1723362"/>
          <a:chOff x="970564" y="11686932"/>
          <a:chExt cx="2578985" cy="172386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42A3FB9C-D732-4161-BEE7-C1A9B0A30A69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A6A5840A-DFCC-460B-AAC8-195F6E76AD7C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DAAE453A-6EC2-4027-B50C-20323054CFC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64" name="Straight Connector 63">
                <a:extLst>
                  <a:ext uri="{FF2B5EF4-FFF2-40B4-BE49-F238E27FC236}">
                    <a16:creationId xmlns:a16="http://schemas.microsoft.com/office/drawing/2014/main" id="{EC1C96BD-BBA8-4D68-95DF-57D4EB3E69A6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B4784B41-5784-4983-BC59-CD4BE728DDFB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84318446-3E86-405B-A1E1-FBB9FCB4BB4F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C3BBAF81-6F12-4315-A3A0-D37A27DD49A3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99" name="Group 98">
                    <a:extLst>
                      <a:ext uri="{FF2B5EF4-FFF2-40B4-BE49-F238E27FC236}">
                        <a16:creationId xmlns:a16="http://schemas.microsoft.com/office/drawing/2014/main" id="{E3FD2737-36B6-4CB9-B96E-EB42CA03DFFB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01" name="Straight Connector 100">
                      <a:extLst>
                        <a:ext uri="{FF2B5EF4-FFF2-40B4-BE49-F238E27FC236}">
                          <a16:creationId xmlns:a16="http://schemas.microsoft.com/office/drawing/2014/main" id="{DF7B59BD-7E2E-4228-B6E2-4E7BABA16E69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2" name="Straight Connector 101">
                      <a:extLst>
                        <a:ext uri="{FF2B5EF4-FFF2-40B4-BE49-F238E27FC236}">
                          <a16:creationId xmlns:a16="http://schemas.microsoft.com/office/drawing/2014/main" id="{D9A616E9-4FB0-494A-8642-C5F22AFDEBC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3" name="Straight Connector 102">
                      <a:extLst>
                        <a:ext uri="{FF2B5EF4-FFF2-40B4-BE49-F238E27FC236}">
                          <a16:creationId xmlns:a16="http://schemas.microsoft.com/office/drawing/2014/main" id="{F6330CEF-B533-4DE2-A2EE-6BE6C20D7B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Straight Connector 103">
                      <a:extLst>
                        <a:ext uri="{FF2B5EF4-FFF2-40B4-BE49-F238E27FC236}">
                          <a16:creationId xmlns:a16="http://schemas.microsoft.com/office/drawing/2014/main" id="{2FF43AE1-D440-4AF8-BA7B-977C2B45F0F2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Straight Connector 104">
                      <a:extLst>
                        <a:ext uri="{FF2B5EF4-FFF2-40B4-BE49-F238E27FC236}">
                          <a16:creationId xmlns:a16="http://schemas.microsoft.com/office/drawing/2014/main" id="{BBFA14EF-2B7A-43D5-820C-B4100237D5D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Straight Connector 105">
                      <a:extLst>
                        <a:ext uri="{FF2B5EF4-FFF2-40B4-BE49-F238E27FC236}">
                          <a16:creationId xmlns:a16="http://schemas.microsoft.com/office/drawing/2014/main" id="{B55413B6-99C9-4C86-A35E-65D8AC74A4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7" name="Straight Connector 106">
                      <a:extLst>
                        <a:ext uri="{FF2B5EF4-FFF2-40B4-BE49-F238E27FC236}">
                          <a16:creationId xmlns:a16="http://schemas.microsoft.com/office/drawing/2014/main" id="{4012F454-1B85-4D24-B2B2-215271E2510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8" name="Straight Connector 107">
                      <a:extLst>
                        <a:ext uri="{FF2B5EF4-FFF2-40B4-BE49-F238E27FC236}">
                          <a16:creationId xmlns:a16="http://schemas.microsoft.com/office/drawing/2014/main" id="{B1A6988A-6170-4B7A-A365-88B87534A5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9" name="Straight Connector 108">
                      <a:extLst>
                        <a:ext uri="{FF2B5EF4-FFF2-40B4-BE49-F238E27FC236}">
                          <a16:creationId xmlns:a16="http://schemas.microsoft.com/office/drawing/2014/main" id="{1B842C47-5625-43B8-A95C-41D1AC62CE3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0" name="Straight Connector 109">
                      <a:extLst>
                        <a:ext uri="{FF2B5EF4-FFF2-40B4-BE49-F238E27FC236}">
                          <a16:creationId xmlns:a16="http://schemas.microsoft.com/office/drawing/2014/main" id="{025E5C66-4488-43D7-8D62-EE33194752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1" name="Straight Connector 110">
                      <a:extLst>
                        <a:ext uri="{FF2B5EF4-FFF2-40B4-BE49-F238E27FC236}">
                          <a16:creationId xmlns:a16="http://schemas.microsoft.com/office/drawing/2014/main" id="{AD018E4A-3362-4329-B62E-61060AF609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2" name="Straight Connector 111">
                      <a:extLst>
                        <a:ext uri="{FF2B5EF4-FFF2-40B4-BE49-F238E27FC236}">
                          <a16:creationId xmlns:a16="http://schemas.microsoft.com/office/drawing/2014/main" id="{2BA7DDA6-BB53-4ADD-843E-639F670A4649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3" name="Straight Connector 112">
                      <a:extLst>
                        <a:ext uri="{FF2B5EF4-FFF2-40B4-BE49-F238E27FC236}">
                          <a16:creationId xmlns:a16="http://schemas.microsoft.com/office/drawing/2014/main" id="{468126D8-662F-400E-A3BF-24CCE995C9E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449AD5DF-23CD-44FB-9699-51CAC360C658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864F8D3A-695E-417F-AB06-63D4B362B33C}"/>
                    </a:ext>
                  </a:extLst>
                </xdr:cNvPr>
                <xdr:cNvGrpSpPr/>
              </xdr:nvGrpSpPr>
              <xdr:grpSpPr>
                <a:xfrm>
                  <a:off x="1115769" y="11879312"/>
                  <a:ext cx="2992135" cy="795017"/>
                  <a:chOff x="1115769" y="11879312"/>
                  <a:chExt cx="2992135" cy="795017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DE755C98-2689-44B7-B67D-CDE3CDED1077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83" name="Group 82">
                      <a:extLst>
                        <a:ext uri="{FF2B5EF4-FFF2-40B4-BE49-F238E27FC236}">
                          <a16:creationId xmlns:a16="http://schemas.microsoft.com/office/drawing/2014/main" id="{644411FE-8888-4060-BB03-99A2EDAC710E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5EE8F724-1B55-4964-9DA3-8C50339D7B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Isosceles Triangle 91">
                        <a:extLst>
                          <a:ext uri="{FF2B5EF4-FFF2-40B4-BE49-F238E27FC236}">
                            <a16:creationId xmlns:a16="http://schemas.microsoft.com/office/drawing/2014/main" id="{1A469B9E-6C4D-4F9A-8748-D2D57D691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3" name="Freeform 63">
                        <a:extLst>
                          <a:ext uri="{FF2B5EF4-FFF2-40B4-BE49-F238E27FC236}">
                            <a16:creationId xmlns:a16="http://schemas.microsoft.com/office/drawing/2014/main" id="{CD5BC945-FD8D-4934-8BD5-CA27746772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4" name="Freeform 288">
                        <a:extLst>
                          <a:ext uri="{FF2B5EF4-FFF2-40B4-BE49-F238E27FC236}">
                            <a16:creationId xmlns:a16="http://schemas.microsoft.com/office/drawing/2014/main" id="{ACAB04E8-448F-4C2E-AC33-80A5132DE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5" name="Freeform 64">
                        <a:extLst>
                          <a:ext uri="{FF2B5EF4-FFF2-40B4-BE49-F238E27FC236}">
                            <a16:creationId xmlns:a16="http://schemas.microsoft.com/office/drawing/2014/main" id="{DF152E09-241A-4144-8952-B4BE282E853C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6" name="Freeform 65">
                        <a:extLst>
                          <a:ext uri="{FF2B5EF4-FFF2-40B4-BE49-F238E27FC236}">
                            <a16:creationId xmlns:a16="http://schemas.microsoft.com/office/drawing/2014/main" id="{D6FC2216-DBA2-4872-B828-90C5992A19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7" name="Isosceles Triangle 96">
                        <a:extLst>
                          <a:ext uri="{FF2B5EF4-FFF2-40B4-BE49-F238E27FC236}">
                            <a16:creationId xmlns:a16="http://schemas.microsoft.com/office/drawing/2014/main" id="{080CC2B0-8EEA-4709-AE0B-D5CDA65107EE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8" name="Isosceles Triangle 97">
                        <a:extLst>
                          <a:ext uri="{FF2B5EF4-FFF2-40B4-BE49-F238E27FC236}">
                            <a16:creationId xmlns:a16="http://schemas.microsoft.com/office/drawing/2014/main" id="{9DA72B9D-302F-462C-A1AD-F3E22D92AE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84" name="Group 83">
                      <a:extLst>
                        <a:ext uri="{FF2B5EF4-FFF2-40B4-BE49-F238E27FC236}">
                          <a16:creationId xmlns:a16="http://schemas.microsoft.com/office/drawing/2014/main" id="{4EE90B4A-EB92-438B-8124-5D69DF06D5EA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2DB3EB30-0632-48FF-B332-7ABC32FB585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Straight Connector 87">
                        <a:extLst>
                          <a:ext uri="{FF2B5EF4-FFF2-40B4-BE49-F238E27FC236}">
                            <a16:creationId xmlns:a16="http://schemas.microsoft.com/office/drawing/2014/main" id="{B2B8E03B-AC5B-4586-B3F2-6889A32059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Straight Connector 88">
                        <a:extLst>
                          <a:ext uri="{FF2B5EF4-FFF2-40B4-BE49-F238E27FC236}">
                            <a16:creationId xmlns:a16="http://schemas.microsoft.com/office/drawing/2014/main" id="{FAE251F2-53F5-452F-9E4C-4578ADE313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Straight Connector 89">
                        <a:extLst>
                          <a:ext uri="{FF2B5EF4-FFF2-40B4-BE49-F238E27FC236}">
                            <a16:creationId xmlns:a16="http://schemas.microsoft.com/office/drawing/2014/main" id="{E257C91A-6985-411C-AEC0-04B69209321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85" name="TextBox 84">
                      <a:extLst>
                        <a:ext uri="{FF2B5EF4-FFF2-40B4-BE49-F238E27FC236}">
                          <a16:creationId xmlns:a16="http://schemas.microsoft.com/office/drawing/2014/main" id="{4C24C565-1908-4EF2-B4B2-A3E09C59C5F4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86" name="TextBox 85">
                      <a:extLst>
                        <a:ext uri="{FF2B5EF4-FFF2-40B4-BE49-F238E27FC236}">
                          <a16:creationId xmlns:a16="http://schemas.microsoft.com/office/drawing/2014/main" id="{C5ED6B39-C5EA-40C1-AA0B-4DA45915537F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347578D5-6FAA-4F41-A134-A791D83FAE02}"/>
                      </a:ext>
                    </a:extLst>
                  </xdr:cNvPr>
                  <xdr:cNvSpPr txBox="1"/>
                </xdr:nvSpPr>
                <xdr:spPr>
                  <a:xfrm>
                    <a:off x="1374834" y="11879312"/>
                    <a:ext cx="1124338" cy="22899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6A33C765-6EF4-4AA3-89C3-3074777FF38F}"/>
                      </a:ext>
                    </a:extLst>
                  </xdr:cNvPr>
                  <xdr:cNvSpPr txBox="1"/>
                </xdr:nvSpPr>
                <xdr:spPr>
                  <a:xfrm>
                    <a:off x="2408209" y="11889771"/>
                    <a:ext cx="1164205" cy="2185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1DD77CE1-5D1B-41C9-B1CC-4A5D4F754399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70" name="Straight Connector 69">
                    <a:extLst>
                      <a:ext uri="{FF2B5EF4-FFF2-40B4-BE49-F238E27FC236}">
                        <a16:creationId xmlns:a16="http://schemas.microsoft.com/office/drawing/2014/main" id="{E9C10959-598D-4951-8943-72E135460548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Straight Connector 70">
                    <a:extLst>
                      <a:ext uri="{FF2B5EF4-FFF2-40B4-BE49-F238E27FC236}">
                        <a16:creationId xmlns:a16="http://schemas.microsoft.com/office/drawing/2014/main" id="{D279FAAA-DF83-4532-8A8A-82BC4ECEE226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Straight Connector 71">
                    <a:extLst>
                      <a:ext uri="{FF2B5EF4-FFF2-40B4-BE49-F238E27FC236}">
                        <a16:creationId xmlns:a16="http://schemas.microsoft.com/office/drawing/2014/main" id="{5C811A1B-CC8B-48C6-8107-636390FAF434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>
                    <a:extLst>
                      <a:ext uri="{FF2B5EF4-FFF2-40B4-BE49-F238E27FC236}">
                        <a16:creationId xmlns:a16="http://schemas.microsoft.com/office/drawing/2014/main" id="{4C29B11A-9F42-45BC-B01D-DDE354823C98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A2DB5093-DD80-44B7-BD23-D1DC59624146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F0A26C37-86B2-4AC4-A17F-488BF1360A21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1FE22D0F-2DF5-46F5-A0F6-C6264F3FCD8F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DC3D2FE3-EA51-46B8-971F-6E40261513A2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948CA58B-D4C9-434D-A916-B24B4C5B16E5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1D543C24-5EC2-4AD5-B04E-2DB5A8D6644B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904F4863-6E4B-49BA-B289-66A4C1BB25C4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E96DE8A9-1299-468D-8CF6-F0BD9ECA6749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A84854A8-0D77-455B-ABE4-FCEA91431898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BF0BBB92-1FFC-4519-8B77-252F349431CA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AC29525B-E7FF-4264-A7C8-BED16047A4EA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65344FCF-19B6-4F75-B85A-9BECC8BCFCBC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2C46BBE1-8366-45E5-88B5-9840F86B005B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5AAB4C7B-1D0B-40A7-B447-BB1935BEF1DD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EA0D440A-4272-4230-B28A-5DA4845C1DF9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BCEE2450-D53E-4BF0-BC62-731124DA0D6D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42ED4854-389B-4AB1-A5B6-351FBED87EE1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291873</xdr:colOff>
      <xdr:row>1951</xdr:row>
      <xdr:rowOff>0</xdr:rowOff>
    </xdr:from>
    <xdr:to>
      <xdr:col>13</xdr:col>
      <xdr:colOff>376918</xdr:colOff>
      <xdr:row>1957</xdr:row>
      <xdr:rowOff>78879</xdr:rowOff>
    </xdr:to>
    <xdr:grpSp>
      <xdr:nvGrpSpPr>
        <xdr:cNvPr id="156" name="그룹 59">
          <a:extLst>
            <a:ext uri="{FF2B5EF4-FFF2-40B4-BE49-F238E27FC236}">
              <a16:creationId xmlns:a16="http://schemas.microsoft.com/office/drawing/2014/main" id="{B0D04693-19D2-4D25-A973-617476D379F1}"/>
            </a:ext>
          </a:extLst>
        </xdr:cNvPr>
        <xdr:cNvGrpSpPr/>
      </xdr:nvGrpSpPr>
      <xdr:grpSpPr>
        <a:xfrm>
          <a:off x="3797073" y="57709253"/>
          <a:ext cx="2275795" cy="1100776"/>
          <a:chOff x="538689" y="21665334"/>
          <a:chExt cx="2549636" cy="1147041"/>
        </a:xfrm>
      </xdr:grpSpPr>
      <xdr:grpSp>
        <xdr:nvGrpSpPr>
          <xdr:cNvPr id="157" name="그룹 17">
            <a:extLst>
              <a:ext uri="{FF2B5EF4-FFF2-40B4-BE49-F238E27FC236}">
                <a16:creationId xmlns:a16="http://schemas.microsoft.com/office/drawing/2014/main" id="{766AC1ED-BFC5-48B6-8A03-7FAEB1A6CF46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9" name="그룹 112">
              <a:extLst>
                <a:ext uri="{FF2B5EF4-FFF2-40B4-BE49-F238E27FC236}">
                  <a16:creationId xmlns:a16="http://schemas.microsoft.com/office/drawing/2014/main" id="{67EEE9FE-D32C-478F-BB87-967A343F6B93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4" name="그룹 176">
                <a:extLst>
                  <a:ext uri="{FF2B5EF4-FFF2-40B4-BE49-F238E27FC236}">
                    <a16:creationId xmlns:a16="http://schemas.microsoft.com/office/drawing/2014/main" id="{32CA1D79-CC7D-4069-B468-A4FB5EB6FAEA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3" name="자유형 179">
                  <a:extLst>
                    <a:ext uri="{FF2B5EF4-FFF2-40B4-BE49-F238E27FC236}">
                      <a16:creationId xmlns:a16="http://schemas.microsoft.com/office/drawing/2014/main" id="{615C5C26-F3AB-4C49-9F1A-834A718207E8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4" name="그룹 180">
                  <a:extLst>
                    <a:ext uri="{FF2B5EF4-FFF2-40B4-BE49-F238E27FC236}">
                      <a16:creationId xmlns:a16="http://schemas.microsoft.com/office/drawing/2014/main" id="{23CD907B-EB15-45DB-A0DD-0D18A5379C66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5" name="그룹 181">
                    <a:extLst>
                      <a:ext uri="{FF2B5EF4-FFF2-40B4-BE49-F238E27FC236}">
                        <a16:creationId xmlns:a16="http://schemas.microsoft.com/office/drawing/2014/main" id="{0CD68B9B-8958-4D2D-A2B2-B1D713EE961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7" name="직선 연결선 183">
                      <a:extLst>
                        <a:ext uri="{FF2B5EF4-FFF2-40B4-BE49-F238E27FC236}">
                          <a16:creationId xmlns:a16="http://schemas.microsoft.com/office/drawing/2014/main" id="{D96F38F9-6F5E-47C5-8119-E55E28AB387C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직선 연결선 184">
                      <a:extLst>
                        <a:ext uri="{FF2B5EF4-FFF2-40B4-BE49-F238E27FC236}">
                          <a16:creationId xmlns:a16="http://schemas.microsoft.com/office/drawing/2014/main" id="{E6FC1A61-3930-484B-900A-785056427982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직선 연결선 185">
                      <a:extLst>
                        <a:ext uri="{FF2B5EF4-FFF2-40B4-BE49-F238E27FC236}">
                          <a16:creationId xmlns:a16="http://schemas.microsoft.com/office/drawing/2014/main" id="{F8794B26-85FC-473E-8EC3-84ACA64BD5D2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0" name="직선 연결선 186">
                      <a:extLst>
                        <a:ext uri="{FF2B5EF4-FFF2-40B4-BE49-F238E27FC236}">
                          <a16:creationId xmlns:a16="http://schemas.microsoft.com/office/drawing/2014/main" id="{AC4B2E08-140E-486F-8E0E-08D9F795F1FC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6" name="직선 연결선 182">
                    <a:extLst>
                      <a:ext uri="{FF2B5EF4-FFF2-40B4-BE49-F238E27FC236}">
                        <a16:creationId xmlns:a16="http://schemas.microsoft.com/office/drawing/2014/main" id="{A7739701-46C4-45C8-9FAA-F6982B7CE6C1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5" name="그룹 122">
                <a:extLst>
                  <a:ext uri="{FF2B5EF4-FFF2-40B4-BE49-F238E27FC236}">
                    <a16:creationId xmlns:a16="http://schemas.microsoft.com/office/drawing/2014/main" id="{5E88FD87-30D4-4DF7-9910-BA119E7979CD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6" name="TextBox 165">
                  <a:extLst>
                    <a:ext uri="{FF2B5EF4-FFF2-40B4-BE49-F238E27FC236}">
                      <a16:creationId xmlns:a16="http://schemas.microsoft.com/office/drawing/2014/main" id="{BA78EE0A-EE94-4519-AED2-3C18AD4CA53B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7" name="그룹 135">
                  <a:extLst>
                    <a:ext uri="{FF2B5EF4-FFF2-40B4-BE49-F238E27FC236}">
                      <a16:creationId xmlns:a16="http://schemas.microsoft.com/office/drawing/2014/main" id="{6F9D44AF-CB40-415F-BB4C-5068F70F212C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8" name="직선 화살표 연결선 153">
                    <a:extLst>
                      <a:ext uri="{FF2B5EF4-FFF2-40B4-BE49-F238E27FC236}">
                        <a16:creationId xmlns:a16="http://schemas.microsoft.com/office/drawing/2014/main" id="{73F8D46B-61A3-4863-9B66-448462530EDA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화살표 연결선 154">
                    <a:extLst>
                      <a:ext uri="{FF2B5EF4-FFF2-40B4-BE49-F238E27FC236}">
                        <a16:creationId xmlns:a16="http://schemas.microsoft.com/office/drawing/2014/main" id="{05F05444-5155-42BC-9C82-9A55118241E4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0" name="직선 연결선 155">
                    <a:extLst>
                      <a:ext uri="{FF2B5EF4-FFF2-40B4-BE49-F238E27FC236}">
                        <a16:creationId xmlns:a16="http://schemas.microsoft.com/office/drawing/2014/main" id="{6D605516-8267-4E0E-8FB1-1E0E75D364F2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1" name="직선 연결선 157">
                    <a:extLst>
                      <a:ext uri="{FF2B5EF4-FFF2-40B4-BE49-F238E27FC236}">
                        <a16:creationId xmlns:a16="http://schemas.microsoft.com/office/drawing/2014/main" id="{E476B2DA-72C5-4434-B4AA-814C8B3C127A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직선 연결선 159">
                    <a:extLst>
                      <a:ext uri="{FF2B5EF4-FFF2-40B4-BE49-F238E27FC236}">
                        <a16:creationId xmlns:a16="http://schemas.microsoft.com/office/drawing/2014/main" id="{A37EBBFB-0DEB-498A-991D-DD3FC031B9B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60" name="그룹 16">
              <a:extLst>
                <a:ext uri="{FF2B5EF4-FFF2-40B4-BE49-F238E27FC236}">
                  <a16:creationId xmlns:a16="http://schemas.microsoft.com/office/drawing/2014/main" id="{EA1C17EE-AFE1-4465-A2D2-30B06159A2C3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61" name="직선 연결선 8">
                <a:extLst>
                  <a:ext uri="{FF2B5EF4-FFF2-40B4-BE49-F238E27FC236}">
                    <a16:creationId xmlns:a16="http://schemas.microsoft.com/office/drawing/2014/main" id="{D28FA547-D635-4AE2-B44F-6FF50B8F457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2" name="TextBox 161">
                <a:extLst>
                  <a:ext uri="{FF2B5EF4-FFF2-40B4-BE49-F238E27FC236}">
                    <a16:creationId xmlns:a16="http://schemas.microsoft.com/office/drawing/2014/main" id="{8EC4A338-D28D-4B9A-B091-BD04E866C496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3" name="원호 13">
                <a:extLst>
                  <a:ext uri="{FF2B5EF4-FFF2-40B4-BE49-F238E27FC236}">
                    <a16:creationId xmlns:a16="http://schemas.microsoft.com/office/drawing/2014/main" id="{CD1B60E4-09F0-4628-B8CB-76C8D5A267C3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8" name="직선 화살표 연결선 56">
            <a:extLst>
              <a:ext uri="{FF2B5EF4-FFF2-40B4-BE49-F238E27FC236}">
                <a16:creationId xmlns:a16="http://schemas.microsoft.com/office/drawing/2014/main" id="{091B173A-EE89-4BE1-85A6-7A57FD116D01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25</xdr:row>
      <xdr:rowOff>123861</xdr:rowOff>
    </xdr:from>
    <xdr:to>
      <xdr:col>8</xdr:col>
      <xdr:colOff>95933</xdr:colOff>
      <xdr:row>34</xdr:row>
      <xdr:rowOff>85795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AB7D6275-B448-443B-AF5F-EB68DCACBA7C}"/>
            </a:ext>
          </a:extLst>
        </xdr:cNvPr>
        <xdr:cNvGrpSpPr/>
      </xdr:nvGrpSpPr>
      <xdr:grpSpPr>
        <a:xfrm>
          <a:off x="238125" y="4886361"/>
          <a:ext cx="3363008" cy="1676434"/>
          <a:chOff x="457200" y="4632221"/>
          <a:chExt cx="3585662" cy="1681145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CFEC9E2B-FC76-4B94-B859-8FFDF7ADF057}"/>
              </a:ext>
            </a:extLst>
          </xdr:cNvPr>
          <xdr:cNvGrpSpPr/>
        </xdr:nvGrpSpPr>
        <xdr:grpSpPr>
          <a:xfrm>
            <a:off x="457200" y="4632221"/>
            <a:ext cx="3585662" cy="1681145"/>
            <a:chOff x="605339" y="111137667"/>
            <a:chExt cx="3585662" cy="1676434"/>
          </a:xfrm>
        </xdr:grpSpPr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8DDC5419-7A30-47E1-8011-A230AFBCDC46}"/>
                </a:ext>
              </a:extLst>
            </xdr:cNvPr>
            <xdr:cNvGrpSpPr/>
          </xdr:nvGrpSpPr>
          <xdr:grpSpPr>
            <a:xfrm>
              <a:off x="605339" y="111137667"/>
              <a:ext cx="3585662" cy="1676434"/>
              <a:chOff x="605339" y="111137667"/>
              <a:chExt cx="3585662" cy="1676434"/>
            </a:xfrm>
          </xdr:grpSpPr>
          <xdr:grpSp>
            <xdr:nvGrpSpPr>
              <xdr:cNvPr id="148" name="Group 147">
                <a:extLst>
                  <a:ext uri="{FF2B5EF4-FFF2-40B4-BE49-F238E27FC236}">
                    <a16:creationId xmlns:a16="http://schemas.microsoft.com/office/drawing/2014/main" id="{D4AD78DD-632F-4F99-AAB2-8E2A319F2FD0}"/>
                  </a:ext>
                </a:extLst>
              </xdr:cNvPr>
              <xdr:cNvGrpSpPr/>
            </xdr:nvGrpSpPr>
            <xdr:grpSpPr>
              <a:xfrm>
                <a:off x="605339" y="111137667"/>
                <a:ext cx="3585662" cy="1640532"/>
                <a:chOff x="1312044" y="110405058"/>
                <a:chExt cx="3605385" cy="1631014"/>
              </a:xfrm>
            </xdr:grpSpPr>
            <xdr:sp macro="" textlink="">
              <xdr:nvSpPr>
                <xdr:cNvPr id="164" name="Freeform 778">
                  <a:extLst>
                    <a:ext uri="{FF2B5EF4-FFF2-40B4-BE49-F238E27FC236}">
                      <a16:creationId xmlns:a16="http://schemas.microsoft.com/office/drawing/2014/main" id="{1AB8423A-C7FC-4BB6-ABDB-73EB92F9088A}"/>
                    </a:ext>
                  </a:extLst>
                </xdr:cNvPr>
                <xdr:cNvSpPr/>
              </xdr:nvSpPr>
              <xdr:spPr>
                <a:xfrm>
                  <a:off x="1912652" y="111591730"/>
                  <a:ext cx="435194" cy="263266"/>
                </a:xfrm>
                <a:custGeom>
                  <a:avLst/>
                  <a:gdLst>
                    <a:gd name="connsiteX0" fmla="*/ 0 w 404812"/>
                    <a:gd name="connsiteY0" fmla="*/ 0 h 264319"/>
                    <a:gd name="connsiteX1" fmla="*/ 404812 w 404812"/>
                    <a:gd name="connsiteY1" fmla="*/ 0 h 264319"/>
                    <a:gd name="connsiteX2" fmla="*/ 404812 w 404812"/>
                    <a:gd name="connsiteY2" fmla="*/ 264319 h 264319"/>
                    <a:gd name="connsiteX3" fmla="*/ 73819 w 404812"/>
                    <a:gd name="connsiteY3" fmla="*/ 264319 h 264319"/>
                    <a:gd name="connsiteX4" fmla="*/ 0 w 404812"/>
                    <a:gd name="connsiteY4" fmla="*/ 0 h 264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04812" h="264319">
                      <a:moveTo>
                        <a:pt x="0" y="0"/>
                      </a:moveTo>
                      <a:lnTo>
                        <a:pt x="404812" y="0"/>
                      </a:lnTo>
                      <a:lnTo>
                        <a:pt x="404812" y="264319"/>
                      </a:lnTo>
                      <a:lnTo>
                        <a:pt x="73819" y="264319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cxnSp macro="">
              <xdr:nvCxnSpPr>
                <xdr:cNvPr id="165" name="Straight Connector 164">
                  <a:extLst>
                    <a:ext uri="{FF2B5EF4-FFF2-40B4-BE49-F238E27FC236}">
                      <a16:creationId xmlns:a16="http://schemas.microsoft.com/office/drawing/2014/main" id="{F1D2F943-C22E-4A14-B0F7-73CC12EAE367}"/>
                    </a:ext>
                  </a:extLst>
                </xdr:cNvPr>
                <xdr:cNvCxnSpPr/>
              </xdr:nvCxnSpPr>
              <xdr:spPr>
                <a:xfrm>
                  <a:off x="1581900" y="111446165"/>
                  <a:ext cx="2863842" cy="0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66" name="Group 165">
                  <a:extLst>
                    <a:ext uri="{FF2B5EF4-FFF2-40B4-BE49-F238E27FC236}">
                      <a16:creationId xmlns:a16="http://schemas.microsoft.com/office/drawing/2014/main" id="{32437EFF-842E-4496-827E-A2680F50A643}"/>
                    </a:ext>
                  </a:extLst>
                </xdr:cNvPr>
                <xdr:cNvGrpSpPr/>
              </xdr:nvGrpSpPr>
              <xdr:grpSpPr>
                <a:xfrm>
                  <a:off x="1312044" y="110405058"/>
                  <a:ext cx="3605385" cy="1631014"/>
                  <a:chOff x="1312044" y="110405058"/>
                  <a:chExt cx="3605385" cy="1631014"/>
                </a:xfrm>
              </xdr:grpSpPr>
              <xdr:grpSp>
                <xdr:nvGrpSpPr>
                  <xdr:cNvPr id="167" name="Group 166">
                    <a:extLst>
                      <a:ext uri="{FF2B5EF4-FFF2-40B4-BE49-F238E27FC236}">
                        <a16:creationId xmlns:a16="http://schemas.microsoft.com/office/drawing/2014/main" id="{67294A15-7879-4E32-A600-6CE0DB3AAC90}"/>
                      </a:ext>
                    </a:extLst>
                  </xdr:cNvPr>
                  <xdr:cNvGrpSpPr/>
                </xdr:nvGrpSpPr>
                <xdr:grpSpPr>
                  <a:xfrm>
                    <a:off x="1312044" y="110405058"/>
                    <a:ext cx="3605385" cy="1631014"/>
                    <a:chOff x="1305466" y="111018111"/>
                    <a:chExt cx="3585824" cy="1639995"/>
                  </a:xfrm>
                </xdr:grpSpPr>
                <xdr:grpSp>
                  <xdr:nvGrpSpPr>
                    <xdr:cNvPr id="203" name="Group 202">
                      <a:extLst>
                        <a:ext uri="{FF2B5EF4-FFF2-40B4-BE49-F238E27FC236}">
                          <a16:creationId xmlns:a16="http://schemas.microsoft.com/office/drawing/2014/main" id="{790939ED-C050-433B-BB6C-4C9305A84BC5}"/>
                        </a:ext>
                      </a:extLst>
                    </xdr:cNvPr>
                    <xdr:cNvGrpSpPr/>
                  </xdr:nvGrpSpPr>
                  <xdr:grpSpPr>
                    <a:xfrm>
                      <a:off x="1305466" y="111018111"/>
                      <a:ext cx="3585824" cy="1639995"/>
                      <a:chOff x="4455319" y="111901820"/>
                      <a:chExt cx="4372486" cy="1963538"/>
                    </a:xfrm>
                  </xdr:grpSpPr>
                  <xdr:sp macro="" textlink="">
                    <xdr:nvSpPr>
                      <xdr:cNvPr id="206" name="Freeform 819">
                        <a:extLst>
                          <a:ext uri="{FF2B5EF4-FFF2-40B4-BE49-F238E27FC236}">
                            <a16:creationId xmlns:a16="http://schemas.microsoft.com/office/drawing/2014/main" id="{E5FE192C-9960-4699-8681-29EC53D5D0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5634037" y="112206541"/>
                        <a:ext cx="152837" cy="1658817"/>
                      </a:xfrm>
                      <a:custGeom>
                        <a:avLst/>
                        <a:gdLst>
                          <a:gd name="connsiteX0" fmla="*/ 73478 w 155121"/>
                          <a:gd name="connsiteY0" fmla="*/ 0 h 1687286"/>
                          <a:gd name="connsiteX1" fmla="*/ 73478 w 155121"/>
                          <a:gd name="connsiteY1" fmla="*/ 767443 h 1687286"/>
                          <a:gd name="connsiteX2" fmla="*/ 155121 w 155121"/>
                          <a:gd name="connsiteY2" fmla="*/ 767443 h 1687286"/>
                          <a:gd name="connsiteX3" fmla="*/ 0 w 155121"/>
                          <a:gd name="connsiteY3" fmla="*/ 808265 h 1687286"/>
                          <a:gd name="connsiteX4" fmla="*/ 78921 w 155121"/>
                          <a:gd name="connsiteY4" fmla="*/ 808265 h 1687286"/>
                          <a:gd name="connsiteX5" fmla="*/ 78921 w 155121"/>
                          <a:gd name="connsiteY5" fmla="*/ 1687286 h 1687286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</a:cxnLst>
                        <a:rect l="l" t="t" r="r" b="b"/>
                        <a:pathLst>
                          <a:path w="155121" h="1687286">
                            <a:moveTo>
                              <a:pt x="73478" y="0"/>
                            </a:moveTo>
                            <a:lnTo>
                              <a:pt x="73478" y="767443"/>
                            </a:lnTo>
                            <a:lnTo>
                              <a:pt x="155121" y="767443"/>
                            </a:lnTo>
                            <a:lnTo>
                              <a:pt x="0" y="808265"/>
                            </a:lnTo>
                            <a:lnTo>
                              <a:pt x="78921" y="808265"/>
                            </a:lnTo>
                            <a:lnTo>
                              <a:pt x="78921" y="1687286"/>
                            </a:lnTo>
                          </a:path>
                        </a:pathLst>
                      </a:custGeom>
                      <a:noFill/>
                      <a:ln w="317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207" name="Group 206">
                        <a:extLst>
                          <a:ext uri="{FF2B5EF4-FFF2-40B4-BE49-F238E27FC236}">
                            <a16:creationId xmlns:a16="http://schemas.microsoft.com/office/drawing/2014/main" id="{01D4D8A2-7723-457B-BEBE-8F1DB78245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55319" y="111901820"/>
                        <a:ext cx="4372486" cy="1781015"/>
                        <a:chOff x="4455319" y="113931566"/>
                        <a:chExt cx="4372486" cy="1809057"/>
                      </a:xfrm>
                    </xdr:grpSpPr>
                    <xdr:sp macro="" textlink="">
                      <xdr:nvSpPr>
                        <xdr:cNvPr id="208" name="Freeform 821">
                          <a:extLst>
                            <a:ext uri="{FF2B5EF4-FFF2-40B4-BE49-F238E27FC236}">
                              <a16:creationId xmlns:a16="http://schemas.microsoft.com/office/drawing/2014/main" id="{01B08659-51EB-4914-8CDF-99801C85F99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455319" y="114423825"/>
                          <a:ext cx="1254919" cy="278606"/>
                        </a:xfrm>
                        <a:custGeom>
                          <a:avLst/>
                          <a:gdLst>
                            <a:gd name="connsiteX0" fmla="*/ 373856 w 1254919"/>
                            <a:gd name="connsiteY0" fmla="*/ 278606 h 278606"/>
                            <a:gd name="connsiteX1" fmla="*/ 1254919 w 1254919"/>
                            <a:gd name="connsiteY1" fmla="*/ 278606 h 278606"/>
                            <a:gd name="connsiteX2" fmla="*/ 1254919 w 1254919"/>
                            <a:gd name="connsiteY2" fmla="*/ 0 h 278606"/>
                            <a:gd name="connsiteX3" fmla="*/ 0 w 1254919"/>
                            <a:gd name="connsiteY3" fmla="*/ 0 h 278606"/>
                            <a:gd name="connsiteX4" fmla="*/ 0 w 1254919"/>
                            <a:gd name="connsiteY4" fmla="*/ 202406 h 278606"/>
                            <a:gd name="connsiteX5" fmla="*/ 297656 w 1254919"/>
                            <a:gd name="connsiteY5" fmla="*/ 202406 h 278606"/>
                            <a:gd name="connsiteX6" fmla="*/ 373856 w 1254919"/>
                            <a:gd name="connsiteY6" fmla="*/ 278606 h 278606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</a:cxnLst>
                          <a:rect l="l" t="t" r="r" b="b"/>
                          <a:pathLst>
                            <a:path w="1254919" h="278606">
                              <a:moveTo>
                                <a:pt x="373856" y="278606"/>
                              </a:moveTo>
                              <a:lnTo>
                                <a:pt x="1254919" y="278606"/>
                              </a:lnTo>
                              <a:lnTo>
                                <a:pt x="1254919" y="0"/>
                              </a:lnTo>
                              <a:lnTo>
                                <a:pt x="0" y="0"/>
                              </a:lnTo>
                              <a:lnTo>
                                <a:pt x="0" y="202406"/>
                              </a:lnTo>
                              <a:lnTo>
                                <a:pt x="297656" y="202406"/>
                              </a:lnTo>
                              <a:lnTo>
                                <a:pt x="373856" y="278606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n w="127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209" name="그룹 26">
                          <a:extLst>
                            <a:ext uri="{FF2B5EF4-FFF2-40B4-BE49-F238E27FC236}">
                              <a16:creationId xmlns:a16="http://schemas.microsoft.com/office/drawing/2014/main" id="{051F7208-0C1D-4B61-AE7F-707D1883D50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822940" y="113931566"/>
                          <a:ext cx="4004865" cy="1809057"/>
                          <a:chOff x="2971800" y="-369065"/>
                          <a:chExt cx="3482750" cy="1811352"/>
                        </a:xfrm>
                      </xdr:grpSpPr>
                      <xdr:grpSp>
                        <xdr:nvGrpSpPr>
                          <xdr:cNvPr id="210" name="그룹 7">
                            <a:extLst>
                              <a:ext uri="{FF2B5EF4-FFF2-40B4-BE49-F238E27FC236}">
                                <a16:creationId xmlns:a16="http://schemas.microsoft.com/office/drawing/2014/main" id="{D396DD8C-16B6-4B31-A7C9-8E94C6A20DB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971800" y="381000"/>
                            <a:ext cx="773686" cy="1061287"/>
                            <a:chOff x="2971800" y="381000"/>
                            <a:chExt cx="773686" cy="1061287"/>
                          </a:xfrm>
                        </xdr:grpSpPr>
                        <xdr:cxnSp macro="">
                          <xdr:nvCxnSpPr>
                            <xdr:cNvPr id="212" name="직선 연결선 3">
                              <a:extLst>
                                <a:ext uri="{FF2B5EF4-FFF2-40B4-BE49-F238E27FC236}">
                                  <a16:creationId xmlns:a16="http://schemas.microsoft.com/office/drawing/2014/main" id="{2C550F79-19B3-471E-9163-92A04CCA146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207515" y="1442287"/>
                              <a:ext cx="537971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3" name="직선 연결선 4">
                              <a:extLst>
                                <a:ext uri="{FF2B5EF4-FFF2-40B4-BE49-F238E27FC236}">
                                  <a16:creationId xmlns:a16="http://schemas.microsoft.com/office/drawing/2014/main" id="{FF15850B-6DC6-42F3-B3FC-01A4ADE3D5D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 flipV="1">
                              <a:off x="3121216" y="388272"/>
                              <a:ext cx="247294" cy="1050604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4" name="직선 연결선 6">
                              <a:extLst>
                                <a:ext uri="{FF2B5EF4-FFF2-40B4-BE49-F238E27FC236}">
                                  <a16:creationId xmlns:a16="http://schemas.microsoft.com/office/drawing/2014/main" id="{FD9DA0EB-CC6B-48BB-8CC2-3D1FD5A732C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2971800" y="381000"/>
                              <a:ext cx="363653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211" name="TextBox 210">
                            <a:extLst>
                              <a:ext uri="{FF2B5EF4-FFF2-40B4-BE49-F238E27FC236}">
                                <a16:creationId xmlns:a16="http://schemas.microsoft.com/office/drawing/2014/main" id="{1B11C50C-9689-461B-BC1E-43AEDB8B8A1E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63767" y="-369065"/>
                            <a:ext cx="2290783" cy="285098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ko-KR" altLang="en-US" sz="900"/>
                              <a:t>정모멘트                      부모멘트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</xdr:grpSp>
                <xdr:cxnSp macro="">
                  <xdr:nvCxnSpPr>
                    <xdr:cNvPr id="204" name="Straight Connector 203">
                      <a:extLst>
                        <a:ext uri="{FF2B5EF4-FFF2-40B4-BE49-F238E27FC236}">
                          <a16:creationId xmlns:a16="http://schemas.microsoft.com/office/drawing/2014/main" id="{8D7AB07B-B491-42A8-9E21-73B073F74D3A}"/>
                        </a:ext>
                      </a:extLst>
                    </xdr:cNvPr>
                    <xdr:cNvCxnSpPr/>
                  </xdr:nvCxnSpPr>
                  <xdr:spPr>
                    <a:xfrm>
                      <a:off x="1318569" y="111473457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5" name="Straight Connector 204">
                      <a:extLst>
                        <a:ext uri="{FF2B5EF4-FFF2-40B4-BE49-F238E27FC236}">
                          <a16:creationId xmlns:a16="http://schemas.microsoft.com/office/drawing/2014/main" id="{E3FFE88B-E87D-43F5-A199-BCBEF119A230}"/>
                        </a:ext>
                      </a:extLst>
                    </xdr:cNvPr>
                    <xdr:cNvCxnSpPr/>
                  </xdr:nvCxnSpPr>
                  <xdr:spPr>
                    <a:xfrm>
                      <a:off x="1316831" y="111540132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8" name="Group 167">
                    <a:extLst>
                      <a:ext uri="{FF2B5EF4-FFF2-40B4-BE49-F238E27FC236}">
                        <a16:creationId xmlns:a16="http://schemas.microsoft.com/office/drawing/2014/main" id="{F2386827-C5E3-4F74-9BC5-2FDAB8BE991D}"/>
                      </a:ext>
                    </a:extLst>
                  </xdr:cNvPr>
                  <xdr:cNvGrpSpPr/>
                </xdr:nvGrpSpPr>
                <xdr:grpSpPr>
                  <a:xfrm>
                    <a:off x="1956245" y="110808798"/>
                    <a:ext cx="2636208" cy="1106721"/>
                    <a:chOff x="1956245" y="110808798"/>
                    <a:chExt cx="2636208" cy="1106721"/>
                  </a:xfrm>
                </xdr:grpSpPr>
                <xdr:grpSp>
                  <xdr:nvGrpSpPr>
                    <xdr:cNvPr id="169" name="Group 168">
                      <a:extLst>
                        <a:ext uri="{FF2B5EF4-FFF2-40B4-BE49-F238E27FC236}">
                          <a16:creationId xmlns:a16="http://schemas.microsoft.com/office/drawing/2014/main" id="{93F986E3-4643-4717-AF25-EBEECE5D915E}"/>
                        </a:ext>
                      </a:extLst>
                    </xdr:cNvPr>
                    <xdr:cNvGrpSpPr/>
                  </xdr:nvGrpSpPr>
                  <xdr:grpSpPr>
                    <a:xfrm>
                      <a:off x="2563376" y="110808798"/>
                      <a:ext cx="608230" cy="1106721"/>
                      <a:chOff x="2549129" y="111423449"/>
                      <a:chExt cx="606512" cy="1113069"/>
                    </a:xfrm>
                  </xdr:grpSpPr>
                  <xdr:cxnSp macro="">
                    <xdr:nvCxnSpPr>
                      <xdr:cNvPr id="191" name="Straight Connector 190">
                        <a:extLst>
                          <a:ext uri="{FF2B5EF4-FFF2-40B4-BE49-F238E27FC236}">
                            <a16:creationId xmlns:a16="http://schemas.microsoft.com/office/drawing/2014/main" id="{C96B1A3F-4807-41FC-87E0-95662C67D1E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423450"/>
                        <a:ext cx="0" cy="1109204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2" name="Straight Connector 191">
                        <a:extLst>
                          <a:ext uri="{FF2B5EF4-FFF2-40B4-BE49-F238E27FC236}">
                            <a16:creationId xmlns:a16="http://schemas.microsoft.com/office/drawing/2014/main" id="{C2F94A1C-9D45-4329-9C7E-2D047CBF1FC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604425"/>
                        <a:ext cx="2933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3" name="Straight Connector 192">
                        <a:extLst>
                          <a:ext uri="{FF2B5EF4-FFF2-40B4-BE49-F238E27FC236}">
                            <a16:creationId xmlns:a16="http://schemas.microsoft.com/office/drawing/2014/main" id="{C00BA93F-CAE6-424B-8ACE-00E14C77D32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549129" y="112531047"/>
                        <a:ext cx="32181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4" name="Straight Connector 193">
                        <a:extLst>
                          <a:ext uri="{FF2B5EF4-FFF2-40B4-BE49-F238E27FC236}">
                            <a16:creationId xmlns:a16="http://schemas.microsoft.com/office/drawing/2014/main" id="{1706C635-01FA-491B-BA90-A18F4844AE37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549129" y="111610002"/>
                        <a:ext cx="604125" cy="92651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5" name="Straight Connector 194">
                        <a:extLst>
                          <a:ext uri="{FF2B5EF4-FFF2-40B4-BE49-F238E27FC236}">
                            <a16:creationId xmlns:a16="http://schemas.microsoft.com/office/drawing/2014/main" id="{2A6F721C-ED2B-4446-B12E-8BB38514F49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983706" y="111423450"/>
                        <a:ext cx="91914" cy="183357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6" name="Straight Connector 195">
                        <a:extLst>
                          <a:ext uri="{FF2B5EF4-FFF2-40B4-BE49-F238E27FC236}">
                            <a16:creationId xmlns:a16="http://schemas.microsoft.com/office/drawing/2014/main" id="{26095A72-E0D6-4424-893F-E45B64DD944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54877" y="111423449"/>
                        <a:ext cx="228935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97" name="Group 196">
                        <a:extLst>
                          <a:ext uri="{FF2B5EF4-FFF2-40B4-BE49-F238E27FC236}">
                            <a16:creationId xmlns:a16="http://schemas.microsoft.com/office/drawing/2014/main" id="{18EAA156-57C8-4C3D-A9CD-6BB27AAA47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718174" y="112342031"/>
                        <a:ext cx="100013" cy="100013"/>
                        <a:chOff x="2718174" y="112342031"/>
                        <a:chExt cx="100013" cy="100013"/>
                      </a:xfrm>
                    </xdr:grpSpPr>
                    <xdr:sp macro="" textlink="">
                      <xdr:nvSpPr>
                        <xdr:cNvPr id="201" name="Plus 814">
                          <a:extLst>
                            <a:ext uri="{FF2B5EF4-FFF2-40B4-BE49-F238E27FC236}">
                              <a16:creationId xmlns:a16="http://schemas.microsoft.com/office/drawing/2014/main" id="{1258096F-2088-486C-ACD7-5412959B36C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5319" y="112349170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2" name="Oval 201">
                          <a:extLst>
                            <a:ext uri="{FF2B5EF4-FFF2-40B4-BE49-F238E27FC236}">
                              <a16:creationId xmlns:a16="http://schemas.microsoft.com/office/drawing/2014/main" id="{A0788391-A4F8-45B6-AF36-F512D928133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18174" y="112342031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98" name="Group 197">
                        <a:extLst>
                          <a:ext uri="{FF2B5EF4-FFF2-40B4-BE49-F238E27FC236}">
                            <a16:creationId xmlns:a16="http://schemas.microsoft.com/office/drawing/2014/main" id="{E2EDAEFC-BCB9-4403-A064-A1AB7C9EE2F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913726" y="111687893"/>
                        <a:ext cx="100013" cy="107156"/>
                        <a:chOff x="2913726" y="111685512"/>
                        <a:chExt cx="100013" cy="107156"/>
                      </a:xfrm>
                    </xdr:grpSpPr>
                    <xdr:sp macro="" textlink="">
                      <xdr:nvSpPr>
                        <xdr:cNvPr id="199" name="Oval 198">
                          <a:extLst>
                            <a:ext uri="{FF2B5EF4-FFF2-40B4-BE49-F238E27FC236}">
                              <a16:creationId xmlns:a16="http://schemas.microsoft.com/office/drawing/2014/main" id="{4F71ABAC-E9D5-436E-9CB3-4F102B51C66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13726" y="111685512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0" name="Minus 813">
                          <a:extLst>
                            <a:ext uri="{FF2B5EF4-FFF2-40B4-BE49-F238E27FC236}">
                              <a16:creationId xmlns:a16="http://schemas.microsoft.com/office/drawing/2014/main" id="{27479F83-01ED-4150-BA52-417D7D323DE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30394" y="111685512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grpSp>
                  <xdr:nvGrpSpPr>
                    <xdr:cNvPr id="170" name="Group 169">
                      <a:extLst>
                        <a:ext uri="{FF2B5EF4-FFF2-40B4-BE49-F238E27FC236}">
                          <a16:creationId xmlns:a16="http://schemas.microsoft.com/office/drawing/2014/main" id="{3F4B4B10-BA81-47AA-9E0E-2467C53AAF3D}"/>
                        </a:ext>
                      </a:extLst>
                    </xdr:cNvPr>
                    <xdr:cNvGrpSpPr/>
                  </xdr:nvGrpSpPr>
                  <xdr:grpSpPr>
                    <a:xfrm>
                      <a:off x="3911486" y="110852167"/>
                      <a:ext cx="680967" cy="1060954"/>
                      <a:chOff x="3097452" y="111465489"/>
                      <a:chExt cx="677594" cy="1066262"/>
                    </a:xfrm>
                  </xdr:grpSpPr>
                  <xdr:cxnSp macro="">
                    <xdr:nvCxnSpPr>
                      <xdr:cNvPr id="180" name="Straight Connector 179">
                        <a:extLst>
                          <a:ext uri="{FF2B5EF4-FFF2-40B4-BE49-F238E27FC236}">
                            <a16:creationId xmlns:a16="http://schemas.microsoft.com/office/drawing/2014/main" id="{D5B62F7F-068D-4221-92D1-8E207A52EE6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4576" y="111471074"/>
                        <a:ext cx="0" cy="105727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1" name="Straight Connector 180">
                        <a:extLst>
                          <a:ext uri="{FF2B5EF4-FFF2-40B4-BE49-F238E27FC236}">
                            <a16:creationId xmlns:a16="http://schemas.microsoft.com/office/drawing/2014/main" id="{DFEA7F32-37DA-4069-A1E7-69AD50DFDC2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187997" y="111604425"/>
                        <a:ext cx="28657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2" name="Straight Connector 181">
                        <a:extLst>
                          <a:ext uri="{FF2B5EF4-FFF2-40B4-BE49-F238E27FC236}">
                            <a16:creationId xmlns:a16="http://schemas.microsoft.com/office/drawing/2014/main" id="{C2CFD6EB-6E15-40FE-9C19-A019BE7EF96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2167" y="112525968"/>
                        <a:ext cx="2995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3" name="Straight Connector 182">
                        <a:extLst>
                          <a:ext uri="{FF2B5EF4-FFF2-40B4-BE49-F238E27FC236}">
                            <a16:creationId xmlns:a16="http://schemas.microsoft.com/office/drawing/2014/main" id="{A10958EB-5C5E-4933-80C6-A7AC7DB47EA5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097452" y="111465489"/>
                        <a:ext cx="677594" cy="1066262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4" name="Straight Connector 183">
                        <a:extLst>
                          <a:ext uri="{FF2B5EF4-FFF2-40B4-BE49-F238E27FC236}">
                            <a16:creationId xmlns:a16="http://schemas.microsoft.com/office/drawing/2014/main" id="{363962CB-EBD1-4232-B3FC-9506C3984C7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099852" y="111471074"/>
                        <a:ext cx="374737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85" name="Group 184">
                        <a:extLst>
                          <a:ext uri="{FF2B5EF4-FFF2-40B4-BE49-F238E27FC236}">
                            <a16:creationId xmlns:a16="http://schemas.microsoft.com/office/drawing/2014/main" id="{F0099D11-83B9-49A5-A709-D25C90CAE39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35984" y="111680284"/>
                        <a:ext cx="100013" cy="100013"/>
                        <a:chOff x="3335984" y="111680284"/>
                        <a:chExt cx="100013" cy="100013"/>
                      </a:xfrm>
                    </xdr:grpSpPr>
                    <xdr:sp macro="" textlink="">
                      <xdr:nvSpPr>
                        <xdr:cNvPr id="189" name="Plus 802">
                          <a:extLst>
                            <a:ext uri="{FF2B5EF4-FFF2-40B4-BE49-F238E27FC236}">
                              <a16:creationId xmlns:a16="http://schemas.microsoft.com/office/drawing/2014/main" id="{3DE8675C-EF3B-4F37-848D-A3E89C951B3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43136" y="111687429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90" name="Oval 189">
                          <a:extLst>
                            <a:ext uri="{FF2B5EF4-FFF2-40B4-BE49-F238E27FC236}">
                              <a16:creationId xmlns:a16="http://schemas.microsoft.com/office/drawing/2014/main" id="{0956DDBD-6FF9-47ED-9179-41A8AD0FD19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35984" y="111680284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86" name="Group 185">
                        <a:extLst>
                          <a:ext uri="{FF2B5EF4-FFF2-40B4-BE49-F238E27FC236}">
                            <a16:creationId xmlns:a16="http://schemas.microsoft.com/office/drawing/2014/main" id="{89961AAE-347E-4EB3-A939-AF63494F001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491247" y="112340241"/>
                        <a:ext cx="100013" cy="107156"/>
                        <a:chOff x="3491247" y="112337860"/>
                        <a:chExt cx="100013" cy="107156"/>
                      </a:xfrm>
                    </xdr:grpSpPr>
                    <xdr:sp macro="" textlink="">
                      <xdr:nvSpPr>
                        <xdr:cNvPr id="187" name="Oval 186">
                          <a:extLst>
                            <a:ext uri="{FF2B5EF4-FFF2-40B4-BE49-F238E27FC236}">
                              <a16:creationId xmlns:a16="http://schemas.microsoft.com/office/drawing/2014/main" id="{F423020B-2501-47F1-84D9-97234B8B016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491247" y="112337860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88" name="Minus 801">
                          <a:extLst>
                            <a:ext uri="{FF2B5EF4-FFF2-40B4-BE49-F238E27FC236}">
                              <a16:creationId xmlns:a16="http://schemas.microsoft.com/office/drawing/2014/main" id="{C78B5A67-CF4E-496D-A7CB-3FF084C4170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07928" y="112337860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71" name="Straight Connector 170">
                      <a:extLst>
                        <a:ext uri="{FF2B5EF4-FFF2-40B4-BE49-F238E27FC236}">
                          <a16:creationId xmlns:a16="http://schemas.microsoft.com/office/drawing/2014/main" id="{9153374C-9967-46AA-8F73-3B85D881EAD0}"/>
                        </a:ext>
                      </a:extLst>
                    </xdr:cNvPr>
                    <xdr:cNvCxnSpPr/>
                  </xdr:nvCxnSpPr>
                  <xdr:spPr>
                    <a:xfrm>
                      <a:off x="2350477" y="111912701"/>
                      <a:ext cx="1930056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Straight Connector 171">
                      <a:extLst>
                        <a:ext uri="{FF2B5EF4-FFF2-40B4-BE49-F238E27FC236}">
                          <a16:creationId xmlns:a16="http://schemas.microsoft.com/office/drawing/2014/main" id="{B3D7A210-16FB-403F-9961-FCA8CB8486E1}"/>
                        </a:ext>
                      </a:extLst>
                    </xdr:cNvPr>
                    <xdr:cNvCxnSpPr/>
                  </xdr:nvCxnSpPr>
                  <xdr:spPr>
                    <a:xfrm>
                      <a:off x="1956245" y="110991349"/>
                      <a:ext cx="204175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Straight Connector 172">
                      <a:extLst>
                        <a:ext uri="{FF2B5EF4-FFF2-40B4-BE49-F238E27FC236}">
                          <a16:creationId xmlns:a16="http://schemas.microsoft.com/office/drawing/2014/main" id="{D3755BDA-8A7F-49B8-AA12-89516AF4D3E6}"/>
                        </a:ext>
                      </a:extLst>
                    </xdr:cNvPr>
                    <xdr:cNvCxnSpPr/>
                  </xdr:nvCxnSpPr>
                  <xdr:spPr>
                    <a:xfrm>
                      <a:off x="2333559" y="110857753"/>
                      <a:ext cx="1580637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Straight Connector 173">
                      <a:extLst>
                        <a:ext uri="{FF2B5EF4-FFF2-40B4-BE49-F238E27FC236}">
                          <a16:creationId xmlns:a16="http://schemas.microsoft.com/office/drawing/2014/main" id="{35A1D541-CAC2-4793-8890-D3E16FB3EFF0}"/>
                        </a:ext>
                      </a:extLst>
                    </xdr:cNvPr>
                    <xdr:cNvCxnSpPr/>
                  </xdr:nvCxnSpPr>
                  <xdr:spPr>
                    <a:xfrm>
                      <a:off x="2347846" y="110811179"/>
                      <a:ext cx="53070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Straight Connector 174">
                      <a:extLst>
                        <a:ext uri="{FF2B5EF4-FFF2-40B4-BE49-F238E27FC236}">
                          <a16:creationId xmlns:a16="http://schemas.microsoft.com/office/drawing/2014/main" id="{1F50DDE8-0AAB-4F62-873E-D89429676E75}"/>
                        </a:ext>
                      </a:extLst>
                    </xdr:cNvPr>
                    <xdr:cNvCxnSpPr/>
                  </xdr:nvCxnSpPr>
                  <xdr:spPr>
                    <a:xfrm>
                      <a:off x="2338321" y="111591730"/>
                      <a:ext cx="1942211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Straight Connector 175">
                      <a:extLst>
                        <a:ext uri="{FF2B5EF4-FFF2-40B4-BE49-F238E27FC236}">
                          <a16:creationId xmlns:a16="http://schemas.microsoft.com/office/drawing/2014/main" id="{2BCFADDC-4D57-4036-9DA7-BB8C6C6910A5}"/>
                        </a:ext>
                      </a:extLst>
                    </xdr:cNvPr>
                    <xdr:cNvCxnSpPr/>
                  </xdr:nvCxnSpPr>
                  <xdr:spPr>
                    <a:xfrm>
                      <a:off x="2328796" y="111852614"/>
                      <a:ext cx="1958919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Straight Connector 176">
                      <a:extLst>
                        <a:ext uri="{FF2B5EF4-FFF2-40B4-BE49-F238E27FC236}">
                          <a16:creationId xmlns:a16="http://schemas.microsoft.com/office/drawing/2014/main" id="{3667C6C6-AAE1-4DA7-BF1C-EF43766718A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313765" y="111588707"/>
                      <a:ext cx="170017" cy="262871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FDED5685-3653-46A9-9021-EAF13F0CB856}"/>
                        </a:ext>
                      </a:extLst>
                    </xdr:cNvPr>
                    <xdr:cNvCxnSpPr/>
                  </xdr:nvCxnSpPr>
                  <xdr:spPr>
                    <a:xfrm>
                      <a:off x="4287941" y="111852614"/>
                      <a:ext cx="20304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8F3060A1-4855-4D7B-B65F-B772CF2A6535}"/>
                        </a:ext>
                      </a:extLst>
                    </xdr:cNvPr>
                    <xdr:cNvCxnSpPr/>
                  </xdr:nvCxnSpPr>
                  <xdr:spPr>
                    <a:xfrm>
                      <a:off x="4290322" y="111594111"/>
                      <a:ext cx="2857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75355588-0ED4-4742-B8AD-E3918F3966A6}"/>
                  </a:ext>
                </a:extLst>
              </xdr:cNvPr>
              <xdr:cNvGrpSpPr/>
            </xdr:nvGrpSpPr>
            <xdr:grpSpPr>
              <a:xfrm>
                <a:off x="1707358" y="111409163"/>
                <a:ext cx="2352674" cy="1404938"/>
                <a:chOff x="1707358" y="111409163"/>
                <a:chExt cx="2352674" cy="1404938"/>
              </a:xfrm>
            </xdr:grpSpPr>
            <xdr:sp macro="" textlink="">
              <xdr:nvSpPr>
                <xdr:cNvPr id="150" name="Oval 149">
                  <a:extLst>
                    <a:ext uri="{FF2B5EF4-FFF2-40B4-BE49-F238E27FC236}">
                      <a16:creationId xmlns:a16="http://schemas.microsoft.com/office/drawing/2014/main" id="{BB1068BC-A4DD-4A8A-8D83-533A5AB7EBB9}"/>
                    </a:ext>
                  </a:extLst>
                </xdr:cNvPr>
                <xdr:cNvSpPr/>
              </xdr:nvSpPr>
              <xdr:spPr>
                <a:xfrm>
                  <a:off x="3826669" y="112611220"/>
                  <a:ext cx="66675" cy="66675"/>
                </a:xfrm>
                <a:prstGeom prst="ellipse">
                  <a:avLst/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51" name="Group 150">
                  <a:extLst>
                    <a:ext uri="{FF2B5EF4-FFF2-40B4-BE49-F238E27FC236}">
                      <a16:creationId xmlns:a16="http://schemas.microsoft.com/office/drawing/2014/main" id="{55B03CC0-6BBB-4E7C-B4A1-98A9E6986178}"/>
                    </a:ext>
                  </a:extLst>
                </xdr:cNvPr>
                <xdr:cNvGrpSpPr/>
              </xdr:nvGrpSpPr>
              <xdr:grpSpPr>
                <a:xfrm>
                  <a:off x="1707358" y="111409163"/>
                  <a:ext cx="2352674" cy="1404938"/>
                  <a:chOff x="1707358" y="111409163"/>
                  <a:chExt cx="2352674" cy="1404938"/>
                </a:xfrm>
              </xdr:grpSpPr>
              <xdr:sp macro="" textlink="">
                <xdr:nvSpPr>
                  <xdr:cNvPr id="152" name="Oval 151">
                    <a:extLst>
                      <a:ext uri="{FF2B5EF4-FFF2-40B4-BE49-F238E27FC236}">
                        <a16:creationId xmlns:a16="http://schemas.microsoft.com/office/drawing/2014/main" id="{90175C1A-90F5-4D33-8ECC-3B84BD184E57}"/>
                      </a:ext>
                    </a:extLst>
                  </xdr:cNvPr>
                  <xdr:cNvSpPr/>
                </xdr:nvSpPr>
                <xdr:spPr>
                  <a:xfrm>
                    <a:off x="1828800" y="11261121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3" name="Oval 152">
                    <a:extLst>
                      <a:ext uri="{FF2B5EF4-FFF2-40B4-BE49-F238E27FC236}">
                        <a16:creationId xmlns:a16="http://schemas.microsoft.com/office/drawing/2014/main" id="{5270B688-A50C-45BB-895F-E13FC0E79706}"/>
                      </a:ext>
                    </a:extLst>
                  </xdr:cNvPr>
                  <xdr:cNvSpPr/>
                </xdr:nvSpPr>
                <xdr:spPr>
                  <a:xfrm>
                    <a:off x="2409825" y="111697294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4" name="Oval 153">
                    <a:extLst>
                      <a:ext uri="{FF2B5EF4-FFF2-40B4-BE49-F238E27FC236}">
                        <a16:creationId xmlns:a16="http://schemas.microsoft.com/office/drawing/2014/main" id="{4547DCEE-ED54-4687-B36F-DDBB426DD17E}"/>
                      </a:ext>
                    </a:extLst>
                  </xdr:cNvPr>
                  <xdr:cNvSpPr/>
                </xdr:nvSpPr>
                <xdr:spPr>
                  <a:xfrm>
                    <a:off x="2340769" y="111513463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5" name="Oval 154">
                    <a:extLst>
                      <a:ext uri="{FF2B5EF4-FFF2-40B4-BE49-F238E27FC236}">
                        <a16:creationId xmlns:a16="http://schemas.microsoft.com/office/drawing/2014/main" id="{A2AED2F6-D7FF-4936-84FD-B0B723B5EF11}"/>
                      </a:ext>
                    </a:extLst>
                  </xdr:cNvPr>
                  <xdr:cNvSpPr/>
                </xdr:nvSpPr>
                <xdr:spPr>
                  <a:xfrm>
                    <a:off x="3162301" y="111563470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6" name="Oval 155">
                    <a:extLst>
                      <a:ext uri="{FF2B5EF4-FFF2-40B4-BE49-F238E27FC236}">
                        <a16:creationId xmlns:a16="http://schemas.microsoft.com/office/drawing/2014/main" id="{779D8CFD-F2FA-4A6C-9312-58202C2B5E82}"/>
                      </a:ext>
                    </a:extLst>
                  </xdr:cNvPr>
                  <xdr:cNvSpPr/>
                </xdr:nvSpPr>
                <xdr:spPr>
                  <a:xfrm>
                    <a:off x="3717132" y="11255406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7" name="TextBox 156">
                    <a:extLst>
                      <a:ext uri="{FF2B5EF4-FFF2-40B4-BE49-F238E27FC236}">
                        <a16:creationId xmlns:a16="http://schemas.microsoft.com/office/drawing/2014/main" id="{E5048E94-8CAE-4ACA-A428-4A4EE742C397}"/>
                      </a:ext>
                    </a:extLst>
                  </xdr:cNvPr>
                  <xdr:cNvSpPr txBox="1"/>
                </xdr:nvSpPr>
                <xdr:spPr>
                  <a:xfrm>
                    <a:off x="1707358" y="112640270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0F5B70DB-A65B-4590-ABF5-D9E72F4C7726}"/>
                      </a:ext>
                    </a:extLst>
                  </xdr:cNvPr>
                  <xdr:cNvSpPr txBox="1"/>
                </xdr:nvSpPr>
                <xdr:spPr>
                  <a:xfrm>
                    <a:off x="2357436" y="111697294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59" name="TextBox 158">
                    <a:extLst>
                      <a:ext uri="{FF2B5EF4-FFF2-40B4-BE49-F238E27FC236}">
                        <a16:creationId xmlns:a16="http://schemas.microsoft.com/office/drawing/2014/main" id="{BEC53669-867C-41E8-A3C3-C6A0FC7BD382}"/>
                      </a:ext>
                    </a:extLst>
                  </xdr:cNvPr>
                  <xdr:cNvSpPr txBox="1"/>
                </xdr:nvSpPr>
                <xdr:spPr>
                  <a:xfrm>
                    <a:off x="2319337" y="111409163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③</a:t>
                    </a:r>
                    <a:endParaRPr lang="en-US" sz="900"/>
                  </a:p>
                </xdr:txBody>
              </xdr:sp>
              <xdr:sp macro="" textlink="">
                <xdr:nvSpPr>
                  <xdr:cNvPr id="160" name="TextBox 159">
                    <a:extLst>
                      <a:ext uri="{FF2B5EF4-FFF2-40B4-BE49-F238E27FC236}">
                        <a16:creationId xmlns:a16="http://schemas.microsoft.com/office/drawing/2014/main" id="{57A5907B-7EC7-40BA-AE3F-24EDFA310A40}"/>
                      </a:ext>
                    </a:extLst>
                  </xdr:cNvPr>
                  <xdr:cNvSpPr txBox="1"/>
                </xdr:nvSpPr>
                <xdr:spPr>
                  <a:xfrm>
                    <a:off x="3050379" y="111683007"/>
                    <a:ext cx="242888" cy="1785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61" name="TextBox 160">
                    <a:extLst>
                      <a:ext uri="{FF2B5EF4-FFF2-40B4-BE49-F238E27FC236}">
                        <a16:creationId xmlns:a16="http://schemas.microsoft.com/office/drawing/2014/main" id="{D0BB723C-A5A1-4A93-94FA-81D299ED39D9}"/>
                      </a:ext>
                    </a:extLst>
                  </xdr:cNvPr>
                  <xdr:cNvSpPr txBox="1"/>
                </xdr:nvSpPr>
                <xdr:spPr>
                  <a:xfrm>
                    <a:off x="3798094" y="112592645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62" name="TextBox 161">
                    <a:extLst>
                      <a:ext uri="{FF2B5EF4-FFF2-40B4-BE49-F238E27FC236}">
                        <a16:creationId xmlns:a16="http://schemas.microsoft.com/office/drawing/2014/main" id="{59D365B3-F6C2-4D7F-BB75-6582ACF35125}"/>
                      </a:ext>
                    </a:extLst>
                  </xdr:cNvPr>
                  <xdr:cNvSpPr txBox="1"/>
                </xdr:nvSpPr>
                <xdr:spPr>
                  <a:xfrm>
                    <a:off x="3698082" y="112387856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④</a:t>
                    </a:r>
                    <a:endParaRPr lang="en-US" sz="900"/>
                  </a:p>
                </xdr:txBody>
              </xdr:sp>
              <xdr:sp macro="" textlink="">
                <xdr:nvSpPr>
                  <xdr:cNvPr id="163" name="TextBox 162">
                    <a:extLst>
                      <a:ext uri="{FF2B5EF4-FFF2-40B4-BE49-F238E27FC236}">
                        <a16:creationId xmlns:a16="http://schemas.microsoft.com/office/drawing/2014/main" id="{271CC478-8169-424A-BEC1-510729916B8F}"/>
                      </a:ext>
                    </a:extLst>
                  </xdr:cNvPr>
                  <xdr:cNvSpPr txBox="1"/>
                </xdr:nvSpPr>
                <xdr:spPr>
                  <a:xfrm>
                    <a:off x="2981325" y="111418688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⑤</a:t>
                    </a:r>
                    <a:endParaRPr lang="en-US" sz="900"/>
                  </a:p>
                </xdr:txBody>
              </xdr:sp>
            </xdr:grpSp>
          </xdr:grpSp>
        </xdr:grpSp>
        <xdr:sp macro="" textlink="">
          <xdr:nvSpPr>
            <xdr:cNvPr id="147" name="Oval 146">
              <a:extLst>
                <a:ext uri="{FF2B5EF4-FFF2-40B4-BE49-F238E27FC236}">
                  <a16:creationId xmlns:a16="http://schemas.microsoft.com/office/drawing/2014/main" id="{73950624-8B69-49EB-9A19-5F555E5AC596}"/>
                </a:ext>
              </a:extLst>
            </xdr:cNvPr>
            <xdr:cNvSpPr/>
          </xdr:nvSpPr>
          <xdr:spPr>
            <a:xfrm>
              <a:off x="3243262" y="111692531"/>
              <a:ext cx="66675" cy="66675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B9EDA5AA-ED8E-455C-A3BF-4BFFE765CFCA}"/>
              </a:ext>
            </a:extLst>
          </xdr:cNvPr>
          <xdr:cNvGrpSpPr/>
        </xdr:nvGrpSpPr>
        <xdr:grpSpPr>
          <a:xfrm>
            <a:off x="2043688" y="5094828"/>
            <a:ext cx="99748" cy="107468"/>
            <a:chOff x="2381250" y="5348654"/>
            <a:chExt cx="99748" cy="107468"/>
          </a:xfrm>
        </xdr:grpSpPr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63677972-0493-40F4-8ED9-3A840C6F373D}"/>
                </a:ext>
              </a:extLst>
            </xdr:cNvPr>
            <xdr:cNvSpPr/>
          </xdr:nvSpPr>
          <xdr:spPr>
            <a:xfrm>
              <a:off x="2381250" y="5348654"/>
              <a:ext cx="99748" cy="100304"/>
            </a:xfrm>
            <a:prstGeom prst="ellipse">
              <a:avLst/>
            </a:prstGeom>
            <a:noFill/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Minus 574">
              <a:extLst>
                <a:ext uri="{FF2B5EF4-FFF2-40B4-BE49-F238E27FC236}">
                  <a16:creationId xmlns:a16="http://schemas.microsoft.com/office/drawing/2014/main" id="{4E287E00-7BDE-4F40-A673-A875E53B4DB0}"/>
                </a:ext>
              </a:extLst>
            </xdr:cNvPr>
            <xdr:cNvSpPr/>
          </xdr:nvSpPr>
          <xdr:spPr>
            <a:xfrm>
              <a:off x="2397874" y="5348654"/>
              <a:ext cx="68872" cy="107468"/>
            </a:xfrm>
            <a:prstGeom prst="mathMinus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0</xdr:col>
      <xdr:colOff>289717</xdr:colOff>
      <xdr:row>69</xdr:row>
      <xdr:rowOff>27334</xdr:rowOff>
    </xdr:from>
    <xdr:to>
      <xdr:col>5</xdr:col>
      <xdr:colOff>97227</xdr:colOff>
      <xdr:row>78</xdr:row>
      <xdr:rowOff>115117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6D55D3C0-C8C2-45E0-A8E7-D0A7676ECFB1}"/>
            </a:ext>
          </a:extLst>
        </xdr:cNvPr>
        <xdr:cNvGrpSpPr/>
      </xdr:nvGrpSpPr>
      <xdr:grpSpPr>
        <a:xfrm>
          <a:off x="289717" y="13171834"/>
          <a:ext cx="1998260" cy="1802283"/>
          <a:chOff x="280192" y="12781422"/>
          <a:chExt cx="1900468" cy="1813660"/>
        </a:xfrm>
      </xdr:grpSpPr>
      <xdr:grpSp>
        <xdr:nvGrpSpPr>
          <xdr:cNvPr id="216" name="Group 215">
            <a:extLst>
              <a:ext uri="{FF2B5EF4-FFF2-40B4-BE49-F238E27FC236}">
                <a16:creationId xmlns:a16="http://schemas.microsoft.com/office/drawing/2014/main" id="{539F03C3-9DBE-4A4C-9D2C-6E9DBE07B08E}"/>
              </a:ext>
            </a:extLst>
          </xdr:cNvPr>
          <xdr:cNvGrpSpPr/>
        </xdr:nvGrpSpPr>
        <xdr:grpSpPr>
          <a:xfrm>
            <a:off x="280192" y="12781422"/>
            <a:ext cx="1900468" cy="1813660"/>
            <a:chOff x="280192" y="12716611"/>
            <a:chExt cx="1900468" cy="1804043"/>
          </a:xfrm>
        </xdr:grpSpPr>
        <xdr:sp macro="" textlink="">
          <xdr:nvSpPr>
            <xdr:cNvPr id="220" name="Freeform 394">
              <a:extLst>
                <a:ext uri="{FF2B5EF4-FFF2-40B4-BE49-F238E27FC236}">
                  <a16:creationId xmlns:a16="http://schemas.microsoft.com/office/drawing/2014/main" id="{22B52EEB-4C59-4D55-B61E-3E2676389F88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21" name="Group 220">
              <a:extLst>
                <a:ext uri="{FF2B5EF4-FFF2-40B4-BE49-F238E27FC236}">
                  <a16:creationId xmlns:a16="http://schemas.microsoft.com/office/drawing/2014/main" id="{949A158B-B3CB-44D6-9D35-301F7BA79D80}"/>
                </a:ext>
              </a:extLst>
            </xdr:cNvPr>
            <xdr:cNvGrpSpPr/>
          </xdr:nvGrpSpPr>
          <xdr:grpSpPr>
            <a:xfrm>
              <a:off x="280192" y="12716611"/>
              <a:ext cx="1900468" cy="1804043"/>
              <a:chOff x="280192" y="12716611"/>
              <a:chExt cx="1900468" cy="1804043"/>
            </a:xfrm>
          </xdr:grpSpPr>
          <xdr:grpSp>
            <xdr:nvGrpSpPr>
              <xdr:cNvPr id="222" name="Group 221">
                <a:extLst>
                  <a:ext uri="{FF2B5EF4-FFF2-40B4-BE49-F238E27FC236}">
                    <a16:creationId xmlns:a16="http://schemas.microsoft.com/office/drawing/2014/main" id="{434AD496-8752-4077-BDF3-5EB33159F070}"/>
                  </a:ext>
                </a:extLst>
              </xdr:cNvPr>
              <xdr:cNvGrpSpPr/>
            </xdr:nvGrpSpPr>
            <xdr:grpSpPr>
              <a:xfrm>
                <a:off x="280192" y="12716611"/>
                <a:ext cx="1900468" cy="1804043"/>
                <a:chOff x="280192" y="9668611"/>
                <a:chExt cx="1900468" cy="1804043"/>
              </a:xfrm>
            </xdr:grpSpPr>
            <xdr:sp macro="" textlink="">
              <xdr:nvSpPr>
                <xdr:cNvPr id="224" name="Freeform 101">
                  <a:extLst>
                    <a:ext uri="{FF2B5EF4-FFF2-40B4-BE49-F238E27FC236}">
                      <a16:creationId xmlns:a16="http://schemas.microsoft.com/office/drawing/2014/main" id="{469474D4-5725-41A3-A70A-C58DFA33CECC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5" name="Group 224">
                  <a:extLst>
                    <a:ext uri="{FF2B5EF4-FFF2-40B4-BE49-F238E27FC236}">
                      <a16:creationId xmlns:a16="http://schemas.microsoft.com/office/drawing/2014/main" id="{3C161343-AAC5-4DA7-8B02-6D3414A299B7}"/>
                    </a:ext>
                  </a:extLst>
                </xdr:cNvPr>
                <xdr:cNvGrpSpPr/>
              </xdr:nvGrpSpPr>
              <xdr:grpSpPr>
                <a:xfrm>
                  <a:off x="280192" y="9668611"/>
                  <a:ext cx="1900468" cy="1804043"/>
                  <a:chOff x="331475" y="5194697"/>
                  <a:chExt cx="1885333" cy="1753240"/>
                </a:xfrm>
              </xdr:grpSpPr>
              <xdr:grpSp>
                <xdr:nvGrpSpPr>
                  <xdr:cNvPr id="226" name="Group 225">
                    <a:extLst>
                      <a:ext uri="{FF2B5EF4-FFF2-40B4-BE49-F238E27FC236}">
                        <a16:creationId xmlns:a16="http://schemas.microsoft.com/office/drawing/2014/main" id="{EDFC03F2-3EDE-4D2E-A3E6-6EDAEFAEC2D0}"/>
                      </a:ext>
                    </a:extLst>
                  </xdr:cNvPr>
                  <xdr:cNvGrpSpPr/>
                </xdr:nvGrpSpPr>
                <xdr:grpSpPr>
                  <a:xfrm>
                    <a:off x="331475" y="5194697"/>
                    <a:ext cx="1654536" cy="1479550"/>
                    <a:chOff x="331475" y="5194697"/>
                    <a:chExt cx="1654536" cy="1479550"/>
                  </a:xfrm>
                </xdr:grpSpPr>
                <xdr:grpSp>
                  <xdr:nvGrpSpPr>
                    <xdr:cNvPr id="228" name="Group 227">
                      <a:extLst>
                        <a:ext uri="{FF2B5EF4-FFF2-40B4-BE49-F238E27FC236}">
                          <a16:creationId xmlns:a16="http://schemas.microsoft.com/office/drawing/2014/main" id="{C52C4E9B-1906-412E-AED9-3102F97DC92E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371988"/>
                      <a:ext cx="1654536" cy="1168853"/>
                      <a:chOff x="331501" y="5331957"/>
                      <a:chExt cx="1659981" cy="1160623"/>
                    </a:xfrm>
                  </xdr:grpSpPr>
                  <xdr:grpSp>
                    <xdr:nvGrpSpPr>
                      <xdr:cNvPr id="230" name="Group 229">
                        <a:extLst>
                          <a:ext uri="{FF2B5EF4-FFF2-40B4-BE49-F238E27FC236}">
                            <a16:creationId xmlns:a16="http://schemas.microsoft.com/office/drawing/2014/main" id="{43967501-8BDC-45D0-B102-76F1A2B348F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331957"/>
                        <a:ext cx="1557511" cy="1160623"/>
                        <a:chOff x="331531" y="5428027"/>
                        <a:chExt cx="1563324" cy="1180376"/>
                      </a:xfrm>
                    </xdr:grpSpPr>
                    <xdr:grpSp>
                      <xdr:nvGrpSpPr>
                        <xdr:cNvPr id="233" name="Group 232">
                          <a:extLst>
                            <a:ext uri="{FF2B5EF4-FFF2-40B4-BE49-F238E27FC236}">
                              <a16:creationId xmlns:a16="http://schemas.microsoft.com/office/drawing/2014/main" id="{B608F523-A48C-4EA6-8AEA-B165642E2C2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37" name="Straight Connector 236">
                            <a:extLst>
                              <a:ext uri="{FF2B5EF4-FFF2-40B4-BE49-F238E27FC236}">
                                <a16:creationId xmlns:a16="http://schemas.microsoft.com/office/drawing/2014/main" id="{18FDCEEA-056E-49CA-ABC3-90DF420B1B76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8" name="Straight Connector 237">
                            <a:extLst>
                              <a:ext uri="{FF2B5EF4-FFF2-40B4-BE49-F238E27FC236}">
                                <a16:creationId xmlns:a16="http://schemas.microsoft.com/office/drawing/2014/main" id="{10B9F096-C812-4E59-B296-66EA477D7E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9" name="직선 연결선 255">
                            <a:extLst>
                              <a:ext uri="{FF2B5EF4-FFF2-40B4-BE49-F238E27FC236}">
                                <a16:creationId xmlns:a16="http://schemas.microsoft.com/office/drawing/2014/main" id="{12E26E10-B78C-4BE3-9C49-5F16BD9E5C38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0" name="직선 연결선 251">
                            <a:extLst>
                              <a:ext uri="{FF2B5EF4-FFF2-40B4-BE49-F238E27FC236}">
                                <a16:creationId xmlns:a16="http://schemas.microsoft.com/office/drawing/2014/main" id="{912FBE19-D497-4E58-9F23-37E8F5D1B37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1" name="직선 연결선 238">
                            <a:extLst>
                              <a:ext uri="{FF2B5EF4-FFF2-40B4-BE49-F238E27FC236}">
                                <a16:creationId xmlns:a16="http://schemas.microsoft.com/office/drawing/2014/main" id="{7EC4DB38-AB4F-4C62-B045-A9B6436EE828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2" name="직선 연결선 239">
                            <a:extLst>
                              <a:ext uri="{FF2B5EF4-FFF2-40B4-BE49-F238E27FC236}">
                                <a16:creationId xmlns:a16="http://schemas.microsoft.com/office/drawing/2014/main" id="{183C9D14-D376-4B7D-A6FE-C279FC41ABD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3" name="Straight Connector 242">
                            <a:extLst>
                              <a:ext uri="{FF2B5EF4-FFF2-40B4-BE49-F238E27FC236}">
                                <a16:creationId xmlns:a16="http://schemas.microsoft.com/office/drawing/2014/main" id="{2CDBAC3F-3731-496B-9D42-2482A447A6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4" name="Straight Connector 243">
                            <a:extLst>
                              <a:ext uri="{FF2B5EF4-FFF2-40B4-BE49-F238E27FC236}">
                                <a16:creationId xmlns:a16="http://schemas.microsoft.com/office/drawing/2014/main" id="{15BCBF5A-C70A-4128-A2D2-6AB0F542152B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4" name="Straight Connector 233">
                          <a:extLst>
                            <a:ext uri="{FF2B5EF4-FFF2-40B4-BE49-F238E27FC236}">
                              <a16:creationId xmlns:a16="http://schemas.microsoft.com/office/drawing/2014/main" id="{CCD26784-D361-431A-BB89-86E0EDDF1BB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43207" y="6118795"/>
                          <a:ext cx="1251648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5" name="Straight Connector 234">
                          <a:extLst>
                            <a:ext uri="{FF2B5EF4-FFF2-40B4-BE49-F238E27FC236}">
                              <a16:creationId xmlns:a16="http://schemas.microsoft.com/office/drawing/2014/main" id="{4908D0D5-2DBE-4A2D-9A5A-28E184B81FA5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13809" y="5646078"/>
                          <a:ext cx="188116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6" name="Straight Connector 235">
                          <a:extLst>
                            <a:ext uri="{FF2B5EF4-FFF2-40B4-BE49-F238E27FC236}">
                              <a16:creationId xmlns:a16="http://schemas.microsoft.com/office/drawing/2014/main" id="{F518808D-796F-453B-906F-639C15B4C72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645000"/>
                          <a:ext cx="0" cy="472431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31" name="TextBox 230">
                        <a:extLst>
                          <a:ext uri="{FF2B5EF4-FFF2-40B4-BE49-F238E27FC236}">
                            <a16:creationId xmlns:a16="http://schemas.microsoft.com/office/drawing/2014/main" id="{35480543-EE0E-401B-804F-56D9FC7966F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86807" y="5834063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32" name="TextBox 231">
                        <a:extLst>
                          <a:ext uri="{FF2B5EF4-FFF2-40B4-BE49-F238E27FC236}">
                            <a16:creationId xmlns:a16="http://schemas.microsoft.com/office/drawing/2014/main" id="{9793A6D4-E2EE-4E77-AC94-2E81F785DA8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27843" y="5663975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29" name="Freeform 331">
                      <a:extLst>
                        <a:ext uri="{FF2B5EF4-FFF2-40B4-BE49-F238E27FC236}">
                          <a16:creationId xmlns:a16="http://schemas.microsoft.com/office/drawing/2014/main" id="{282B1EB9-593A-4BCB-A16E-67E236BDDFD6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27" name="TextBox 226">
                    <a:extLst>
                      <a:ext uri="{FF2B5EF4-FFF2-40B4-BE49-F238E27FC236}">
                        <a16:creationId xmlns:a16="http://schemas.microsoft.com/office/drawing/2014/main" id="{1A7ADEF7-406B-4775-89CE-FA23ED8C0CEC}"/>
                      </a:ext>
                    </a:extLst>
                  </xdr:cNvPr>
                  <xdr:cNvSpPr txBox="1"/>
                </xdr:nvSpPr>
                <xdr:spPr>
                  <a:xfrm>
                    <a:off x="788058" y="6749499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Case 1, 8, a, b, c, d</a:t>
                    </a:r>
                    <a:endParaRPr lang="en-US" sz="600"/>
                  </a:p>
                </xdr:txBody>
              </xdr:sp>
            </xdr:grpSp>
          </xdr:grpSp>
          <xdr:cxnSp macro="">
            <xdr:nvCxnSpPr>
              <xdr:cNvPr id="223" name="직선 연결선 254">
                <a:extLst>
                  <a:ext uri="{FF2B5EF4-FFF2-40B4-BE49-F238E27FC236}">
                    <a16:creationId xmlns:a16="http://schemas.microsoft.com/office/drawing/2014/main" id="{33BB8B39-51EF-42FC-AEB8-E7060093B7CB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17" name="직선 연결선 239">
            <a:extLst>
              <a:ext uri="{FF2B5EF4-FFF2-40B4-BE49-F238E27FC236}">
                <a16:creationId xmlns:a16="http://schemas.microsoft.com/office/drawing/2014/main" id="{FBFA7FB7-6224-423F-8421-08C767D8A33C}"/>
              </a:ext>
            </a:extLst>
          </xdr:cNvPr>
          <xdr:cNvCxnSpPr/>
        </xdr:nvCxnSpPr>
        <xdr:spPr>
          <a:xfrm>
            <a:off x="1142998" y="13955770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직선 연결선 239">
            <a:extLst>
              <a:ext uri="{FF2B5EF4-FFF2-40B4-BE49-F238E27FC236}">
                <a16:creationId xmlns:a16="http://schemas.microsoft.com/office/drawing/2014/main" id="{B45DE14A-9222-4D91-B91D-7BBAAC8F9F0B}"/>
              </a:ext>
            </a:extLst>
          </xdr:cNvPr>
          <xdr:cNvCxnSpPr/>
        </xdr:nvCxnSpPr>
        <xdr:spPr>
          <a:xfrm>
            <a:off x="1154906" y="14021046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직선 연결선 239">
            <a:extLst>
              <a:ext uri="{FF2B5EF4-FFF2-40B4-BE49-F238E27FC236}">
                <a16:creationId xmlns:a16="http://schemas.microsoft.com/office/drawing/2014/main" id="{32090118-B1D9-4364-84A3-5951E7BE6B0E}"/>
              </a:ext>
            </a:extLst>
          </xdr:cNvPr>
          <xdr:cNvCxnSpPr/>
        </xdr:nvCxnSpPr>
        <xdr:spPr>
          <a:xfrm>
            <a:off x="1175365" y="14090102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436678</xdr:colOff>
      <xdr:row>69</xdr:row>
      <xdr:rowOff>3326</xdr:rowOff>
    </xdr:from>
    <xdr:to>
      <xdr:col>9</xdr:col>
      <xdr:colOff>435634</xdr:colOff>
      <xdr:row>78</xdr:row>
      <xdr:rowOff>129209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D6098CE2-3F78-49B0-8CBA-7AB98E700693}"/>
            </a:ext>
          </a:extLst>
        </xdr:cNvPr>
        <xdr:cNvGrpSpPr/>
      </xdr:nvGrpSpPr>
      <xdr:grpSpPr>
        <a:xfrm>
          <a:off x="2189278" y="13147826"/>
          <a:ext cx="2189706" cy="1840383"/>
          <a:chOff x="2271048" y="12776461"/>
          <a:chExt cx="2190846" cy="185200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51CD61EF-E29B-424D-81C6-4D4F145F228A}"/>
              </a:ext>
            </a:extLst>
          </xdr:cNvPr>
          <xdr:cNvGrpSpPr/>
        </xdr:nvGrpSpPr>
        <xdr:grpSpPr>
          <a:xfrm>
            <a:off x="2271048" y="12776461"/>
            <a:ext cx="2190846" cy="1852000"/>
            <a:chOff x="258096" y="12716611"/>
            <a:chExt cx="2190846" cy="1842180"/>
          </a:xfrm>
        </xdr:grpSpPr>
        <xdr:sp macro="" textlink="">
          <xdr:nvSpPr>
            <xdr:cNvPr id="250" name="Freeform 625">
              <a:extLst>
                <a:ext uri="{FF2B5EF4-FFF2-40B4-BE49-F238E27FC236}">
                  <a16:creationId xmlns:a16="http://schemas.microsoft.com/office/drawing/2014/main" id="{AB4CC2E4-C784-46D2-A75A-0CC20519E3E1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55BA997A-7F78-4C59-B755-282E99144CF8}"/>
                </a:ext>
              </a:extLst>
            </xdr:cNvPr>
            <xdr:cNvGrpSpPr/>
          </xdr:nvGrpSpPr>
          <xdr:grpSpPr>
            <a:xfrm>
              <a:off x="258096" y="12716611"/>
              <a:ext cx="2190846" cy="1842180"/>
              <a:chOff x="258096" y="12716611"/>
              <a:chExt cx="2190846" cy="1842180"/>
            </a:xfrm>
          </xdr:grpSpPr>
          <xdr:grpSp>
            <xdr:nvGrpSpPr>
              <xdr:cNvPr id="252" name="Group 251">
                <a:extLst>
                  <a:ext uri="{FF2B5EF4-FFF2-40B4-BE49-F238E27FC236}">
                    <a16:creationId xmlns:a16="http://schemas.microsoft.com/office/drawing/2014/main" id="{53867BAC-E7F2-4343-839B-09A3C05C636F}"/>
                  </a:ext>
                </a:extLst>
              </xdr:cNvPr>
              <xdr:cNvGrpSpPr/>
            </xdr:nvGrpSpPr>
            <xdr:grpSpPr>
              <a:xfrm>
                <a:off x="258096" y="12716611"/>
                <a:ext cx="2190846" cy="1842180"/>
                <a:chOff x="258096" y="9668611"/>
                <a:chExt cx="2190846" cy="1842180"/>
              </a:xfrm>
            </xdr:grpSpPr>
            <xdr:sp macro="" textlink="">
              <xdr:nvSpPr>
                <xdr:cNvPr id="254" name="Freeform 629">
                  <a:extLst>
                    <a:ext uri="{FF2B5EF4-FFF2-40B4-BE49-F238E27FC236}">
                      <a16:creationId xmlns:a16="http://schemas.microsoft.com/office/drawing/2014/main" id="{9C3575F6-A534-4C9E-8753-F66E04CFEC32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55" name="Group 254">
                  <a:extLst>
                    <a:ext uri="{FF2B5EF4-FFF2-40B4-BE49-F238E27FC236}">
                      <a16:creationId xmlns:a16="http://schemas.microsoft.com/office/drawing/2014/main" id="{F4CDFF66-9746-4CF1-A89F-DEF991BAC10C}"/>
                    </a:ext>
                  </a:extLst>
                </xdr:cNvPr>
                <xdr:cNvGrpSpPr/>
              </xdr:nvGrpSpPr>
              <xdr:grpSpPr>
                <a:xfrm>
                  <a:off x="258096" y="9668611"/>
                  <a:ext cx="2190846" cy="1842180"/>
                  <a:chOff x="309555" y="5194697"/>
                  <a:chExt cx="2173398" cy="1790303"/>
                </a:xfrm>
              </xdr:grpSpPr>
              <xdr:grpSp>
                <xdr:nvGrpSpPr>
                  <xdr:cNvPr id="256" name="Group 255">
                    <a:extLst>
                      <a:ext uri="{FF2B5EF4-FFF2-40B4-BE49-F238E27FC236}">
                        <a16:creationId xmlns:a16="http://schemas.microsoft.com/office/drawing/2014/main" id="{87DBE54F-F8E9-40EF-BB4A-BFB6AB226DEA}"/>
                      </a:ext>
                    </a:extLst>
                  </xdr:cNvPr>
                  <xdr:cNvGrpSpPr/>
                </xdr:nvGrpSpPr>
                <xdr:grpSpPr>
                  <a:xfrm>
                    <a:off x="309555" y="5194697"/>
                    <a:ext cx="1685905" cy="1479550"/>
                    <a:chOff x="309555" y="5194697"/>
                    <a:chExt cx="1685905" cy="1479550"/>
                  </a:xfrm>
                </xdr:grpSpPr>
                <xdr:grpSp>
                  <xdr:nvGrpSpPr>
                    <xdr:cNvPr id="258" name="Group 257">
                      <a:extLst>
                        <a:ext uri="{FF2B5EF4-FFF2-40B4-BE49-F238E27FC236}">
                          <a16:creationId xmlns:a16="http://schemas.microsoft.com/office/drawing/2014/main" id="{3CF3CE8A-B796-4D8A-88EC-6EA60DCC505D}"/>
                        </a:ext>
                      </a:extLst>
                    </xdr:cNvPr>
                    <xdr:cNvGrpSpPr/>
                  </xdr:nvGrpSpPr>
                  <xdr:grpSpPr>
                    <a:xfrm>
                      <a:off x="309555" y="5289805"/>
                      <a:ext cx="1685905" cy="1251039"/>
                      <a:chOff x="309509" y="5250352"/>
                      <a:chExt cx="1691453" cy="1242230"/>
                    </a:xfrm>
                  </xdr:grpSpPr>
                  <xdr:grpSp>
                    <xdr:nvGrpSpPr>
                      <xdr:cNvPr id="260" name="Group 259">
                        <a:extLst>
                          <a:ext uri="{FF2B5EF4-FFF2-40B4-BE49-F238E27FC236}">
                            <a16:creationId xmlns:a16="http://schemas.microsoft.com/office/drawing/2014/main" id="{A6631734-7A67-4745-B3E2-625F3338CA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63" name="Group 262">
                          <a:extLst>
                            <a:ext uri="{FF2B5EF4-FFF2-40B4-BE49-F238E27FC236}">
                              <a16:creationId xmlns:a16="http://schemas.microsoft.com/office/drawing/2014/main" id="{5EDD34F3-F66E-4776-80F7-9EB55B454D9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67" name="Straight Connector 266">
                            <a:extLst>
                              <a:ext uri="{FF2B5EF4-FFF2-40B4-BE49-F238E27FC236}">
                                <a16:creationId xmlns:a16="http://schemas.microsoft.com/office/drawing/2014/main" id="{7D3C3D5F-C08B-43E8-88D9-C7CB2028D45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8" name="Straight Connector 267">
                            <a:extLst>
                              <a:ext uri="{FF2B5EF4-FFF2-40B4-BE49-F238E27FC236}">
                                <a16:creationId xmlns:a16="http://schemas.microsoft.com/office/drawing/2014/main" id="{96C44AD5-8B1F-4353-A37A-E302FDD554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9" name="직선 연결선 255">
                            <a:extLst>
                              <a:ext uri="{FF2B5EF4-FFF2-40B4-BE49-F238E27FC236}">
                                <a16:creationId xmlns:a16="http://schemas.microsoft.com/office/drawing/2014/main" id="{9753EC96-A979-4A48-8A3E-DF82CD7BAF2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251">
                            <a:extLst>
                              <a:ext uri="{FF2B5EF4-FFF2-40B4-BE49-F238E27FC236}">
                                <a16:creationId xmlns:a16="http://schemas.microsoft.com/office/drawing/2014/main" id="{870AA4D9-378E-4D5F-B001-A7E9475DFBD7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238">
                            <a:extLst>
                              <a:ext uri="{FF2B5EF4-FFF2-40B4-BE49-F238E27FC236}">
                                <a16:creationId xmlns:a16="http://schemas.microsoft.com/office/drawing/2014/main" id="{BBCB0100-9C15-4A53-A327-8A70120A69F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239">
                            <a:extLst>
                              <a:ext uri="{FF2B5EF4-FFF2-40B4-BE49-F238E27FC236}">
                                <a16:creationId xmlns:a16="http://schemas.microsoft.com/office/drawing/2014/main" id="{C2BEDB92-4E9C-4E53-BE4D-41CF472EF0C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3" name="Straight Connector 272">
                            <a:extLst>
                              <a:ext uri="{FF2B5EF4-FFF2-40B4-BE49-F238E27FC236}">
                                <a16:creationId xmlns:a16="http://schemas.microsoft.com/office/drawing/2014/main" id="{0A64D88E-8BE0-4C36-AC9B-4DC0E36165E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4" name="Straight Connector 273">
                            <a:extLst>
                              <a:ext uri="{FF2B5EF4-FFF2-40B4-BE49-F238E27FC236}">
                                <a16:creationId xmlns:a16="http://schemas.microsoft.com/office/drawing/2014/main" id="{45B45E23-976D-46DC-A664-DDD68E5A315E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64" name="Straight Connector 263">
                          <a:extLst>
                            <a:ext uri="{FF2B5EF4-FFF2-40B4-BE49-F238E27FC236}">
                              <a16:creationId xmlns:a16="http://schemas.microsoft.com/office/drawing/2014/main" id="{9BE76EEC-5EB5-4333-AC3B-1E2CAD000F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623349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5" name="Straight Connector 264">
                          <a:extLst>
                            <a:ext uri="{FF2B5EF4-FFF2-40B4-BE49-F238E27FC236}">
                              <a16:creationId xmlns:a16="http://schemas.microsoft.com/office/drawing/2014/main" id="{5372ABAD-4D99-482E-A4DC-58DD16BF6C33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557271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6" name="Straight Connector 265">
                          <a:extLst>
                            <a:ext uri="{FF2B5EF4-FFF2-40B4-BE49-F238E27FC236}">
                              <a16:creationId xmlns:a16="http://schemas.microsoft.com/office/drawing/2014/main" id="{DCA37FDB-7AAC-4EF4-9817-513E0C8A49F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252397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61" name="TextBox 260">
                        <a:extLst>
                          <a:ext uri="{FF2B5EF4-FFF2-40B4-BE49-F238E27FC236}">
                            <a16:creationId xmlns:a16="http://schemas.microsoft.com/office/drawing/2014/main" id="{1399E8D0-7D91-4633-908C-AD4E0E9A385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09509" y="5507761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62" name="TextBox 261">
                        <a:extLst>
                          <a:ext uri="{FF2B5EF4-FFF2-40B4-BE49-F238E27FC236}">
                            <a16:creationId xmlns:a16="http://schemas.microsoft.com/office/drawing/2014/main" id="{9A1AD3F9-C587-47BD-B3CF-194451802E5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37323" y="5250352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59" name="Freeform 634">
                      <a:extLst>
                        <a:ext uri="{FF2B5EF4-FFF2-40B4-BE49-F238E27FC236}">
                          <a16:creationId xmlns:a16="http://schemas.microsoft.com/office/drawing/2014/main" id="{0B60790F-6FD2-4A0C-A8A7-C919B3AD3BAD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57" name="TextBox 256">
                    <a:extLst>
                      <a:ext uri="{FF2B5EF4-FFF2-40B4-BE49-F238E27FC236}">
                        <a16:creationId xmlns:a16="http://schemas.microsoft.com/office/drawing/2014/main" id="{1CDF86A1-AC79-4A27-9183-613411236310}"/>
                      </a:ext>
                    </a:extLst>
                  </xdr:cNvPr>
                  <xdr:cNvSpPr txBox="1"/>
                </xdr:nvSpPr>
                <xdr:spPr>
                  <a:xfrm>
                    <a:off x="1054203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2, 9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53" name="직선 연결선 254">
                <a:extLst>
                  <a:ext uri="{FF2B5EF4-FFF2-40B4-BE49-F238E27FC236}">
                    <a16:creationId xmlns:a16="http://schemas.microsoft.com/office/drawing/2014/main" id="{0E3A3845-4971-4C56-B898-5A44A9AA2726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47" name="직선 연결선 239">
            <a:extLst>
              <a:ext uri="{FF2B5EF4-FFF2-40B4-BE49-F238E27FC236}">
                <a16:creationId xmlns:a16="http://schemas.microsoft.com/office/drawing/2014/main" id="{0440162C-BFE7-4B88-9E14-026247E82714}"/>
              </a:ext>
            </a:extLst>
          </xdr:cNvPr>
          <xdr:cNvCxnSpPr/>
        </xdr:nvCxnSpPr>
        <xdr:spPr>
          <a:xfrm>
            <a:off x="3156998" y="13950427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직선 연결선 239">
            <a:extLst>
              <a:ext uri="{FF2B5EF4-FFF2-40B4-BE49-F238E27FC236}">
                <a16:creationId xmlns:a16="http://schemas.microsoft.com/office/drawing/2014/main" id="{41687CE1-781E-4AB4-BC2B-EFE1094E0188}"/>
              </a:ext>
            </a:extLst>
          </xdr:cNvPr>
          <xdr:cNvCxnSpPr/>
        </xdr:nvCxnSpPr>
        <xdr:spPr>
          <a:xfrm>
            <a:off x="3168906" y="14015703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직선 연결선 239">
            <a:extLst>
              <a:ext uri="{FF2B5EF4-FFF2-40B4-BE49-F238E27FC236}">
                <a16:creationId xmlns:a16="http://schemas.microsoft.com/office/drawing/2014/main" id="{245A518C-AB7E-4B74-ABE3-3B957EF7B9D0}"/>
              </a:ext>
            </a:extLst>
          </xdr:cNvPr>
          <xdr:cNvCxnSpPr/>
        </xdr:nvCxnSpPr>
        <xdr:spPr>
          <a:xfrm>
            <a:off x="3189365" y="14084759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220325</xdr:colOff>
      <xdr:row>68</xdr:row>
      <xdr:rowOff>181735</xdr:rowOff>
    </xdr:from>
    <xdr:to>
      <xdr:col>14</xdr:col>
      <xdr:colOff>168575</xdr:colOff>
      <xdr:row>78</xdr:row>
      <xdr:rowOff>152482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74C19D08-E959-49A4-BA9E-A47D751012EB}"/>
            </a:ext>
          </a:extLst>
        </xdr:cNvPr>
        <xdr:cNvGrpSpPr/>
      </xdr:nvGrpSpPr>
      <xdr:grpSpPr>
        <a:xfrm>
          <a:off x="4163675" y="13135735"/>
          <a:ext cx="2139000" cy="1875747"/>
          <a:chOff x="4355971" y="12747117"/>
          <a:chExt cx="1983307" cy="1885567"/>
        </a:xfrm>
      </xdr:grpSpPr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348E79EA-B751-4034-A1F6-D27EBCDC320F}"/>
              </a:ext>
            </a:extLst>
          </xdr:cNvPr>
          <xdr:cNvGrpSpPr/>
        </xdr:nvGrpSpPr>
        <xdr:grpSpPr>
          <a:xfrm>
            <a:off x="4355971" y="12747117"/>
            <a:ext cx="1983307" cy="1885567"/>
            <a:chOff x="280192" y="12682715"/>
            <a:chExt cx="1983307" cy="1876078"/>
          </a:xfrm>
        </xdr:grpSpPr>
        <xdr:sp macro="" textlink="">
          <xdr:nvSpPr>
            <xdr:cNvPr id="280" name="Freeform 666">
              <a:extLst>
                <a:ext uri="{FF2B5EF4-FFF2-40B4-BE49-F238E27FC236}">
                  <a16:creationId xmlns:a16="http://schemas.microsoft.com/office/drawing/2014/main" id="{CB118F90-ADD5-456C-9888-818F9F728BEE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81" name="Group 280">
              <a:extLst>
                <a:ext uri="{FF2B5EF4-FFF2-40B4-BE49-F238E27FC236}">
                  <a16:creationId xmlns:a16="http://schemas.microsoft.com/office/drawing/2014/main" id="{44B2A514-2C46-4389-A465-195EFF4419DE}"/>
                </a:ext>
              </a:extLst>
            </xdr:cNvPr>
            <xdr:cNvGrpSpPr/>
          </xdr:nvGrpSpPr>
          <xdr:grpSpPr>
            <a:xfrm>
              <a:off x="280192" y="12682715"/>
              <a:ext cx="1983307" cy="1876078"/>
              <a:chOff x="280192" y="12682715"/>
              <a:chExt cx="1983307" cy="1876078"/>
            </a:xfrm>
          </xdr:grpSpPr>
          <xdr:grpSp>
            <xdr:nvGrpSpPr>
              <xdr:cNvPr id="282" name="Group 281">
                <a:extLst>
                  <a:ext uri="{FF2B5EF4-FFF2-40B4-BE49-F238E27FC236}">
                    <a16:creationId xmlns:a16="http://schemas.microsoft.com/office/drawing/2014/main" id="{4D72D186-4EB9-4D21-9371-07739507FA70}"/>
                  </a:ext>
                </a:extLst>
              </xdr:cNvPr>
              <xdr:cNvGrpSpPr/>
            </xdr:nvGrpSpPr>
            <xdr:grpSpPr>
              <a:xfrm>
                <a:off x="280192" y="12682715"/>
                <a:ext cx="1983307" cy="1876078"/>
                <a:chOff x="280192" y="9634715"/>
                <a:chExt cx="1983307" cy="1876078"/>
              </a:xfrm>
            </xdr:grpSpPr>
            <xdr:sp macro="" textlink="">
              <xdr:nvSpPr>
                <xdr:cNvPr id="284" name="Freeform 676">
                  <a:extLst>
                    <a:ext uri="{FF2B5EF4-FFF2-40B4-BE49-F238E27FC236}">
                      <a16:creationId xmlns:a16="http://schemas.microsoft.com/office/drawing/2014/main" id="{48FC89D7-7277-4ED8-B271-DDC8A1ED4E57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85" name="Group 284">
                  <a:extLst>
                    <a:ext uri="{FF2B5EF4-FFF2-40B4-BE49-F238E27FC236}">
                      <a16:creationId xmlns:a16="http://schemas.microsoft.com/office/drawing/2014/main" id="{F955319B-59F0-4FD3-A824-DE2F78345C11}"/>
                    </a:ext>
                  </a:extLst>
                </xdr:cNvPr>
                <xdr:cNvGrpSpPr/>
              </xdr:nvGrpSpPr>
              <xdr:grpSpPr>
                <a:xfrm>
                  <a:off x="280192" y="9634715"/>
                  <a:ext cx="1983307" cy="1876078"/>
                  <a:chOff x="331475" y="5161754"/>
                  <a:chExt cx="1967512" cy="1823246"/>
                </a:xfrm>
              </xdr:grpSpPr>
              <xdr:grpSp>
                <xdr:nvGrpSpPr>
                  <xdr:cNvPr id="286" name="Group 285">
                    <a:extLst>
                      <a:ext uri="{FF2B5EF4-FFF2-40B4-BE49-F238E27FC236}">
                        <a16:creationId xmlns:a16="http://schemas.microsoft.com/office/drawing/2014/main" id="{EBB20A1E-62A0-41B0-8007-7307AE687058}"/>
                      </a:ext>
                    </a:extLst>
                  </xdr:cNvPr>
                  <xdr:cNvGrpSpPr/>
                </xdr:nvGrpSpPr>
                <xdr:grpSpPr>
                  <a:xfrm>
                    <a:off x="331475" y="5161754"/>
                    <a:ext cx="1704803" cy="1512493"/>
                    <a:chOff x="331475" y="5161754"/>
                    <a:chExt cx="1704803" cy="1512493"/>
                  </a:xfrm>
                </xdr:grpSpPr>
                <xdr:grpSp>
                  <xdr:nvGrpSpPr>
                    <xdr:cNvPr id="288" name="Group 287">
                      <a:extLst>
                        <a:ext uri="{FF2B5EF4-FFF2-40B4-BE49-F238E27FC236}">
                          <a16:creationId xmlns:a16="http://schemas.microsoft.com/office/drawing/2014/main" id="{7267DB0F-5D47-41B1-A9C7-ABEA25C43605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161754"/>
                      <a:ext cx="1704803" cy="1379088"/>
                      <a:chOff x="331501" y="5123204"/>
                      <a:chExt cx="1710413" cy="1369378"/>
                    </a:xfrm>
                  </xdr:grpSpPr>
                  <xdr:grpSp>
                    <xdr:nvGrpSpPr>
                      <xdr:cNvPr id="290" name="Group 289">
                        <a:extLst>
                          <a:ext uri="{FF2B5EF4-FFF2-40B4-BE49-F238E27FC236}">
                            <a16:creationId xmlns:a16="http://schemas.microsoft.com/office/drawing/2014/main" id="{15B1A526-3594-467B-AEBD-29B0AA8A80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93" name="Group 292">
                          <a:extLst>
                            <a:ext uri="{FF2B5EF4-FFF2-40B4-BE49-F238E27FC236}">
                              <a16:creationId xmlns:a16="http://schemas.microsoft.com/office/drawing/2014/main" id="{14BFC252-725D-4154-B19C-F3036EE3ABE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97" name="Straight Connector 296">
                            <a:extLst>
                              <a:ext uri="{FF2B5EF4-FFF2-40B4-BE49-F238E27FC236}">
                                <a16:creationId xmlns:a16="http://schemas.microsoft.com/office/drawing/2014/main" id="{879F278A-08C7-4748-AC45-3984FCBED41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8" name="Straight Connector 297">
                            <a:extLst>
                              <a:ext uri="{FF2B5EF4-FFF2-40B4-BE49-F238E27FC236}">
                                <a16:creationId xmlns:a16="http://schemas.microsoft.com/office/drawing/2014/main" id="{BAD71324-E4EC-4262-A6CC-3A09AA4A9A4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9" name="직선 연결선 255">
                            <a:extLst>
                              <a:ext uri="{FF2B5EF4-FFF2-40B4-BE49-F238E27FC236}">
                                <a16:creationId xmlns:a16="http://schemas.microsoft.com/office/drawing/2014/main" id="{71E77D52-3E1F-422B-83CB-47430BF86D13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0" name="직선 연결선 251">
                            <a:extLst>
                              <a:ext uri="{FF2B5EF4-FFF2-40B4-BE49-F238E27FC236}">
                                <a16:creationId xmlns:a16="http://schemas.microsoft.com/office/drawing/2014/main" id="{7E84B0E1-A95F-4B6E-8828-64A13DE26EA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1" name="직선 연결선 238">
                            <a:extLst>
                              <a:ext uri="{FF2B5EF4-FFF2-40B4-BE49-F238E27FC236}">
                                <a16:creationId xmlns:a16="http://schemas.microsoft.com/office/drawing/2014/main" id="{1457A70F-5C47-45A7-A296-533E5F85657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2" name="직선 연결선 239">
                            <a:extLst>
                              <a:ext uri="{FF2B5EF4-FFF2-40B4-BE49-F238E27FC236}">
                                <a16:creationId xmlns:a16="http://schemas.microsoft.com/office/drawing/2014/main" id="{7D8D98E3-CAEC-4B13-8B31-B9E8D1C30E5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3" name="Straight Connector 302">
                            <a:extLst>
                              <a:ext uri="{FF2B5EF4-FFF2-40B4-BE49-F238E27FC236}">
                                <a16:creationId xmlns:a16="http://schemas.microsoft.com/office/drawing/2014/main" id="{FBBA1492-BE8E-4FD5-BA5C-40AA5A3618D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4" name="Straight Connector 303">
                            <a:extLst>
                              <a:ext uri="{FF2B5EF4-FFF2-40B4-BE49-F238E27FC236}">
                                <a16:creationId xmlns:a16="http://schemas.microsoft.com/office/drawing/2014/main" id="{E5297900-49B3-4044-98E8-33FCEF518C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94" name="Straight Connector 293">
                          <a:extLst>
                            <a:ext uri="{FF2B5EF4-FFF2-40B4-BE49-F238E27FC236}">
                              <a16:creationId xmlns:a16="http://schemas.microsoft.com/office/drawing/2014/main" id="{240879CD-61E6-4268-AFFF-C2BFCA62E04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478455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5" name="Straight Connector 294">
                          <a:extLst>
                            <a:ext uri="{FF2B5EF4-FFF2-40B4-BE49-F238E27FC236}">
                              <a16:creationId xmlns:a16="http://schemas.microsoft.com/office/drawing/2014/main" id="{B2103F0F-CE5C-4D2D-B2A3-9A78356501C2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377322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6" name="Straight Connector 295">
                          <a:extLst>
                            <a:ext uri="{FF2B5EF4-FFF2-40B4-BE49-F238E27FC236}">
                              <a16:creationId xmlns:a16="http://schemas.microsoft.com/office/drawing/2014/main" id="{CF58650D-5928-49A2-B49D-85D3361964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107499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91" name="TextBox 290">
                        <a:extLst>
                          <a:ext uri="{FF2B5EF4-FFF2-40B4-BE49-F238E27FC236}">
                            <a16:creationId xmlns:a16="http://schemas.microsoft.com/office/drawing/2014/main" id="{72D2AAAD-40C4-4556-BAC2-35C4C37E51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5588" y="5123204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92" name="TextBox 291">
                        <a:extLst>
                          <a:ext uri="{FF2B5EF4-FFF2-40B4-BE49-F238E27FC236}">
                            <a16:creationId xmlns:a16="http://schemas.microsoft.com/office/drawing/2014/main" id="{89069898-965B-4FCE-A5C4-68F90F1FBAC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78275" y="5223131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89" name="Freeform 681">
                      <a:extLst>
                        <a:ext uri="{FF2B5EF4-FFF2-40B4-BE49-F238E27FC236}">
                          <a16:creationId xmlns:a16="http://schemas.microsoft.com/office/drawing/2014/main" id="{2E2499DA-D198-48CA-94E8-710048F858A9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87" name="TextBox 286">
                    <a:extLst>
                      <a:ext uri="{FF2B5EF4-FFF2-40B4-BE49-F238E27FC236}">
                        <a16:creationId xmlns:a16="http://schemas.microsoft.com/office/drawing/2014/main" id="{8B474E1E-C945-4E2A-AFD2-CF9C968ACA49}"/>
                      </a:ext>
                    </a:extLst>
                  </xdr:cNvPr>
                  <xdr:cNvSpPr txBox="1"/>
                </xdr:nvSpPr>
                <xdr:spPr>
                  <a:xfrm>
                    <a:off x="870237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3, 4, 5, 6, 7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83" name="직선 연결선 254">
                <a:extLst>
                  <a:ext uri="{FF2B5EF4-FFF2-40B4-BE49-F238E27FC236}">
                    <a16:creationId xmlns:a16="http://schemas.microsoft.com/office/drawing/2014/main" id="{84195473-3A15-4D33-8F0B-D715A7685014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77" name="직선 연결선 239">
            <a:extLst>
              <a:ext uri="{FF2B5EF4-FFF2-40B4-BE49-F238E27FC236}">
                <a16:creationId xmlns:a16="http://schemas.microsoft.com/office/drawing/2014/main" id="{4E2A9A7F-AB07-4FA5-993A-80DBDFAD536C}"/>
              </a:ext>
            </a:extLst>
          </xdr:cNvPr>
          <xdr:cNvCxnSpPr/>
        </xdr:nvCxnSpPr>
        <xdr:spPr>
          <a:xfrm>
            <a:off x="5219111" y="13954951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39">
            <a:extLst>
              <a:ext uri="{FF2B5EF4-FFF2-40B4-BE49-F238E27FC236}">
                <a16:creationId xmlns:a16="http://schemas.microsoft.com/office/drawing/2014/main" id="{BBCA18E5-CF27-4C44-836B-9FAC284CC78A}"/>
              </a:ext>
            </a:extLst>
          </xdr:cNvPr>
          <xdr:cNvCxnSpPr/>
        </xdr:nvCxnSpPr>
        <xdr:spPr>
          <a:xfrm>
            <a:off x="5231019" y="14020227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39">
            <a:extLst>
              <a:ext uri="{FF2B5EF4-FFF2-40B4-BE49-F238E27FC236}">
                <a16:creationId xmlns:a16="http://schemas.microsoft.com/office/drawing/2014/main" id="{D21F56A0-6BA0-4AAA-A26A-911D7A49A080}"/>
              </a:ext>
            </a:extLst>
          </xdr:cNvPr>
          <xdr:cNvCxnSpPr/>
        </xdr:nvCxnSpPr>
        <xdr:spPr>
          <a:xfrm>
            <a:off x="5251478" y="14089283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97511</xdr:colOff>
      <xdr:row>38</xdr:row>
      <xdr:rowOff>157729</xdr:rowOff>
    </xdr:from>
    <xdr:to>
      <xdr:col>14</xdr:col>
      <xdr:colOff>0</xdr:colOff>
      <xdr:row>49</xdr:row>
      <xdr:rowOff>4625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4942C5B9-4025-4660-A3BC-82A6D12DC91D}"/>
            </a:ext>
          </a:extLst>
        </xdr:cNvPr>
        <xdr:cNvGrpSpPr/>
      </xdr:nvGrpSpPr>
      <xdr:grpSpPr>
        <a:xfrm>
          <a:off x="97511" y="7396729"/>
          <a:ext cx="6036589" cy="1942396"/>
          <a:chOff x="0" y="7414390"/>
          <a:chExt cx="6390550" cy="1782948"/>
        </a:xfrm>
      </xdr:grpSpPr>
      <xdr:grpSp>
        <xdr:nvGrpSpPr>
          <xdr:cNvPr id="306" name="Group 305">
            <a:extLst>
              <a:ext uri="{FF2B5EF4-FFF2-40B4-BE49-F238E27FC236}">
                <a16:creationId xmlns:a16="http://schemas.microsoft.com/office/drawing/2014/main" id="{227A1F43-D92E-47DB-A049-E9CD284A37C9}"/>
              </a:ext>
            </a:extLst>
          </xdr:cNvPr>
          <xdr:cNvGrpSpPr/>
        </xdr:nvGrpSpPr>
        <xdr:grpSpPr>
          <a:xfrm>
            <a:off x="4020" y="7414390"/>
            <a:ext cx="6386530" cy="1782948"/>
            <a:chOff x="4020" y="7414390"/>
            <a:chExt cx="6386530" cy="1782948"/>
          </a:xfrm>
        </xdr:grpSpPr>
        <xdr:grpSp>
          <xdr:nvGrpSpPr>
            <xdr:cNvPr id="309" name="Group 308">
              <a:extLst>
                <a:ext uri="{FF2B5EF4-FFF2-40B4-BE49-F238E27FC236}">
                  <a16:creationId xmlns:a16="http://schemas.microsoft.com/office/drawing/2014/main" id="{81B71AF6-899F-44AC-A9BE-118936DBABC1}"/>
                </a:ext>
              </a:extLst>
            </xdr:cNvPr>
            <xdr:cNvGrpSpPr/>
          </xdr:nvGrpSpPr>
          <xdr:grpSpPr>
            <a:xfrm>
              <a:off x="4020" y="7414390"/>
              <a:ext cx="6386530" cy="1782948"/>
              <a:chOff x="-19793" y="7414390"/>
              <a:chExt cx="6386530" cy="1782948"/>
            </a:xfrm>
          </xdr:grpSpPr>
          <xdr:grpSp>
            <xdr:nvGrpSpPr>
              <xdr:cNvPr id="313" name="Group 312">
                <a:extLst>
                  <a:ext uri="{FF2B5EF4-FFF2-40B4-BE49-F238E27FC236}">
                    <a16:creationId xmlns:a16="http://schemas.microsoft.com/office/drawing/2014/main" id="{84D8E9BF-FFEC-4DA4-B786-1B92D42419F3}"/>
                  </a:ext>
                </a:extLst>
              </xdr:cNvPr>
              <xdr:cNvGrpSpPr/>
            </xdr:nvGrpSpPr>
            <xdr:grpSpPr>
              <a:xfrm>
                <a:off x="-19793" y="7414390"/>
                <a:ext cx="6386530" cy="1782948"/>
                <a:chOff x="-19793" y="7414390"/>
                <a:chExt cx="6386530" cy="1782948"/>
              </a:xfrm>
            </xdr:grpSpPr>
            <xdr:cxnSp macro="">
              <xdr:nvCxnSpPr>
                <xdr:cNvPr id="318" name="Straight Connector 317">
                  <a:extLst>
                    <a:ext uri="{FF2B5EF4-FFF2-40B4-BE49-F238E27FC236}">
                      <a16:creationId xmlns:a16="http://schemas.microsoft.com/office/drawing/2014/main" id="{B8EC065A-194D-43CC-8B02-E6DB3BA52EB4}"/>
                    </a:ext>
                  </a:extLst>
                </xdr:cNvPr>
                <xdr:cNvCxnSpPr/>
              </xdr:nvCxnSpPr>
              <xdr:spPr>
                <a:xfrm>
                  <a:off x="1957387" y="8046245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9" name="Straight Connector 318">
                  <a:extLst>
                    <a:ext uri="{FF2B5EF4-FFF2-40B4-BE49-F238E27FC236}">
                      <a16:creationId xmlns:a16="http://schemas.microsoft.com/office/drawing/2014/main" id="{E1ACCF1B-6BFB-4F50-8762-E08EF1863029}"/>
                    </a:ext>
                  </a:extLst>
                </xdr:cNvPr>
                <xdr:cNvCxnSpPr/>
              </xdr:nvCxnSpPr>
              <xdr:spPr>
                <a:xfrm>
                  <a:off x="1719262" y="8048627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0" name="Group 319">
                  <a:extLst>
                    <a:ext uri="{FF2B5EF4-FFF2-40B4-BE49-F238E27FC236}">
                      <a16:creationId xmlns:a16="http://schemas.microsoft.com/office/drawing/2014/main" id="{440B6523-4E80-4512-B3B0-6F1C1A83E95E}"/>
                    </a:ext>
                  </a:extLst>
                </xdr:cNvPr>
                <xdr:cNvGrpSpPr/>
              </xdr:nvGrpSpPr>
              <xdr:grpSpPr>
                <a:xfrm>
                  <a:off x="-19793" y="7414390"/>
                  <a:ext cx="6386530" cy="1782948"/>
                  <a:chOff x="-19793" y="7414390"/>
                  <a:chExt cx="6386530" cy="1782948"/>
                </a:xfrm>
              </xdr:grpSpPr>
              <xdr:cxnSp macro="">
                <xdr:nvCxnSpPr>
                  <xdr:cNvPr id="321" name="Straight Connector 320">
                    <a:extLst>
                      <a:ext uri="{FF2B5EF4-FFF2-40B4-BE49-F238E27FC236}">
                        <a16:creationId xmlns:a16="http://schemas.microsoft.com/office/drawing/2014/main" id="{5B1728A2-894F-4F9D-82AB-7A45DD23FFB4}"/>
                      </a:ext>
                    </a:extLst>
                  </xdr:cNvPr>
                  <xdr:cNvCxnSpPr/>
                </xdr:nvCxnSpPr>
                <xdr:spPr>
                  <a:xfrm>
                    <a:off x="1478757" y="8046245"/>
                    <a:ext cx="0" cy="103435"/>
                  </a:xfrm>
                  <a:prstGeom prst="line">
                    <a:avLst/>
                  </a:prstGeom>
                  <a:ln w="3810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322" name="Group 321">
                    <a:extLst>
                      <a:ext uri="{FF2B5EF4-FFF2-40B4-BE49-F238E27FC236}">
                        <a16:creationId xmlns:a16="http://schemas.microsoft.com/office/drawing/2014/main" id="{51AA5E91-70B6-46A4-945A-9A33962649B5}"/>
                      </a:ext>
                    </a:extLst>
                  </xdr:cNvPr>
                  <xdr:cNvGrpSpPr/>
                </xdr:nvGrpSpPr>
                <xdr:grpSpPr>
                  <a:xfrm>
                    <a:off x="-19793" y="7414390"/>
                    <a:ext cx="6386530" cy="1782948"/>
                    <a:chOff x="186906" y="4839041"/>
                    <a:chExt cx="6382014" cy="1781128"/>
                  </a:xfrm>
                </xdr:grpSpPr>
                <xdr:grpSp>
                  <xdr:nvGrpSpPr>
                    <xdr:cNvPr id="323" name="Group 322">
                      <a:extLst>
                        <a:ext uri="{FF2B5EF4-FFF2-40B4-BE49-F238E27FC236}">
                          <a16:creationId xmlns:a16="http://schemas.microsoft.com/office/drawing/2014/main" id="{F31744CB-A91B-4343-9D0A-21575B23BEB4}"/>
                        </a:ext>
                      </a:extLst>
                    </xdr:cNvPr>
                    <xdr:cNvGrpSpPr/>
                  </xdr:nvGrpSpPr>
                  <xdr:grpSpPr>
                    <a:xfrm>
                      <a:off x="186906" y="4839041"/>
                      <a:ext cx="6042444" cy="1781128"/>
                      <a:chOff x="186906" y="450737"/>
                      <a:chExt cx="6042444" cy="1750142"/>
                    </a:xfrm>
                  </xdr:grpSpPr>
                  <xdr:grpSp>
                    <xdr:nvGrpSpPr>
                      <xdr:cNvPr id="331" name="Group 330">
                        <a:extLst>
                          <a:ext uri="{FF2B5EF4-FFF2-40B4-BE49-F238E27FC236}">
                            <a16:creationId xmlns:a16="http://schemas.microsoft.com/office/drawing/2014/main" id="{85EA7C06-5868-4731-B62C-897D22D8D7C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86906" y="662962"/>
                        <a:ext cx="6042444" cy="1537917"/>
                        <a:chOff x="33827" y="4685573"/>
                        <a:chExt cx="6042444" cy="1537917"/>
                      </a:xfrm>
                    </xdr:grpSpPr>
                    <xdr:grpSp>
                      <xdr:nvGrpSpPr>
                        <xdr:cNvPr id="334" name="Group 333">
                          <a:extLst>
                            <a:ext uri="{FF2B5EF4-FFF2-40B4-BE49-F238E27FC236}">
                              <a16:creationId xmlns:a16="http://schemas.microsoft.com/office/drawing/2014/main" id="{B83E9548-4662-4095-BF80-63C90EDB0BA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827" y="4752573"/>
                          <a:ext cx="6042444" cy="1470917"/>
                          <a:chOff x="33827" y="4810559"/>
                          <a:chExt cx="6042444" cy="1489739"/>
                        </a:xfrm>
                      </xdr:grpSpPr>
                      <xdr:grpSp>
                        <xdr:nvGrpSpPr>
                          <xdr:cNvPr id="336" name="Group 335">
                            <a:extLst>
                              <a:ext uri="{FF2B5EF4-FFF2-40B4-BE49-F238E27FC236}">
                                <a16:creationId xmlns:a16="http://schemas.microsoft.com/office/drawing/2014/main" id="{7B682A40-0DB9-4CC0-9C33-F8FF0FAA6B7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27" y="4810559"/>
                            <a:ext cx="6042444" cy="1489739"/>
                            <a:chOff x="33827" y="4810559"/>
                            <a:chExt cx="6042444" cy="1489739"/>
                          </a:xfrm>
                        </xdr:grpSpPr>
                        <xdr:grpSp>
                          <xdr:nvGrpSpPr>
                            <xdr:cNvPr id="340" name="Group 339">
                              <a:extLst>
                                <a:ext uri="{FF2B5EF4-FFF2-40B4-BE49-F238E27FC236}">
                                  <a16:creationId xmlns:a16="http://schemas.microsoft.com/office/drawing/2014/main" id="{2FD46DF4-7B7A-45F7-9306-F545E00A260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3827" y="4810559"/>
                              <a:ext cx="6042444" cy="1489739"/>
                              <a:chOff x="32946" y="4823860"/>
                              <a:chExt cx="6078155" cy="1494056"/>
                            </a:xfrm>
                          </xdr:grpSpPr>
                          <xdr:grpSp>
                            <xdr:nvGrpSpPr>
                              <xdr:cNvPr id="345" name="Group 344">
                                <a:extLst>
                                  <a:ext uri="{FF2B5EF4-FFF2-40B4-BE49-F238E27FC236}">
                                    <a16:creationId xmlns:a16="http://schemas.microsoft.com/office/drawing/2014/main" id="{3707FC15-C8E7-4E47-BD14-4748537E87C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946" y="4823860"/>
                                <a:ext cx="5946673" cy="1494056"/>
                                <a:chOff x="33801" y="4837622"/>
                                <a:chExt cx="5912783" cy="1498524"/>
                              </a:xfrm>
                            </xdr:grpSpPr>
                            <xdr:sp macro="" textlink="">
                              <xdr:nvSpPr>
                                <xdr:cNvPr id="350" name="TextBox 349">
                                  <a:extLst>
                                    <a:ext uri="{FF2B5EF4-FFF2-40B4-BE49-F238E27FC236}">
                                      <a16:creationId xmlns:a16="http://schemas.microsoft.com/office/drawing/2014/main" id="{18A09394-0D53-4221-8F49-853CCD136EE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323853" y="5264943"/>
                                  <a:ext cx="374706" cy="177261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st</a:t>
                                  </a:r>
                                  <a:endParaRPr lang="en-US" sz="800"/>
                                </a:p>
                              </xdr:txBody>
                            </xdr:sp>
                            <xdr:grpSp>
                              <xdr:nvGrpSpPr>
                                <xdr:cNvPr id="351" name="Group 350">
                                  <a:extLst>
                                    <a:ext uri="{FF2B5EF4-FFF2-40B4-BE49-F238E27FC236}">
                                      <a16:creationId xmlns:a16="http://schemas.microsoft.com/office/drawing/2014/main" id="{A74D86AA-6B4E-4C36-AC13-5CD5C129F00B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3801" y="4837622"/>
                                  <a:ext cx="5912783" cy="1469001"/>
                                  <a:chOff x="33801" y="4837622"/>
                                  <a:chExt cx="5912783" cy="1469001"/>
                                </a:xfrm>
                              </xdr:grpSpPr>
                              <xdr:grpSp>
                                <xdr:nvGrpSpPr>
                                  <xdr:cNvPr id="353" name="Group 352">
                                    <a:extLst>
                                      <a:ext uri="{FF2B5EF4-FFF2-40B4-BE49-F238E27FC236}">
                                        <a16:creationId xmlns:a16="http://schemas.microsoft.com/office/drawing/2014/main" id="{98F74447-483B-4E64-8D8F-B09F39FDF21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33801" y="4837622"/>
                                    <a:ext cx="5912783" cy="1444253"/>
                                    <a:chOff x="33801" y="4837622"/>
                                    <a:chExt cx="5912783" cy="1444253"/>
                                  </a:xfrm>
                                </xdr:grpSpPr>
                                <xdr:grpSp>
                                  <xdr:nvGrpSpPr>
                                    <xdr:cNvPr id="357" name="Group 356">
                                      <a:extLst>
                                        <a:ext uri="{FF2B5EF4-FFF2-40B4-BE49-F238E27FC236}">
                                          <a16:creationId xmlns:a16="http://schemas.microsoft.com/office/drawing/2014/main" id="{FE623A5A-C45C-47E2-83B3-7CC4A7F5D2AB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33801" y="4837622"/>
                                      <a:ext cx="5912783" cy="1444253"/>
                                      <a:chOff x="-119279" y="4871640"/>
                                      <a:chExt cx="5912783" cy="1447655"/>
                                    </a:xfrm>
                                  </xdr:grpSpPr>
                                  <xdr:grpSp>
                                    <xdr:nvGrpSpPr>
                                      <xdr:cNvPr id="361" name="Group 36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939DB76A-9BEB-40E5-BA43-62FAE7DFD5CF}"/>
                                          </a:ext>
                                        </a:extLst>
                                      </xdr:cNvPr>
                                      <xdr:cNvGrpSpPr/>
                                    </xdr:nvGrpSpPr>
                                    <xdr:grpSpPr>
                                      <a:xfrm>
                                        <a:off x="-119279" y="4871640"/>
                                        <a:ext cx="5912783" cy="1447655"/>
                                        <a:chOff x="-119279" y="4871640"/>
                                        <a:chExt cx="5912783" cy="1447655"/>
                                      </a:xfrm>
                                    </xdr:grpSpPr>
                                    <xdr:grpSp>
                                      <xdr:nvGrpSpPr>
                                        <xdr:cNvPr id="364" name="Group 363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777D3C34-FD6A-4CD4-B7F5-5A541D384FDA}"/>
                                            </a:ext>
                                          </a:extLst>
                                        </xdr:cNvPr>
                                        <xdr:cNvGrpSpPr/>
                                      </xdr:nvGrpSpPr>
                                      <xdr:grpSpPr>
                                        <a:xfrm>
                                          <a:off x="-119279" y="4871640"/>
                                          <a:ext cx="5912783" cy="1447655"/>
                                          <a:chOff x="-119279" y="7348140"/>
                                          <a:chExt cx="5912783" cy="1447655"/>
                                        </a:xfrm>
                                      </xdr:grpSpPr>
                                      <xdr:grpSp>
                                        <xdr:nvGrpSpPr>
                                          <xdr:cNvPr id="367" name="그룹 199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6BA4D8A0-170C-4110-A2FB-DB7F28F378F0}"/>
                                              </a:ext>
                                            </a:extLst>
                                          </xdr:cNvPr>
                                          <xdr:cNvGrpSpPr/>
                                        </xdr:nvGrpSpPr>
                                        <xdr:grpSpPr>
                                          <a:xfrm>
                                            <a:off x="-119279" y="7348140"/>
                                            <a:ext cx="5912783" cy="1447655"/>
                                            <a:chOff x="6356569" y="10055622"/>
                                            <a:chExt cx="5912783" cy="1431780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69" name="그룹 200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F3231055-EE16-43F5-B527-C8E3889C03CE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11326019" y="10208419"/>
                                              <a:ext cx="617033" cy="174479"/>
                                              <a:chOff x="11341894" y="10203657"/>
                                              <a:chExt cx="617826" cy="176464"/>
                                            </a:xfrm>
                                          </xdr:grpSpPr>
                                          <xdr:cxnSp macro="">
                                            <xdr:nvCxnSpPr>
                                              <xdr:cNvPr id="445" name="직선 화살표 연결선 28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7FD70622-93AB-4C92-A76B-F9B15AA18A2F}"/>
                                                  </a:ext>
                                                </a:extLst>
                                              </xdr:cNvPr>
                                              <xdr:cNvCxnSpPr/>
                                            </xdr:nvCxnSpPr>
                                            <xdr:spPr>
                                              <a:xfrm>
                                                <a:off x="11582400" y="10306050"/>
                                                <a:ext cx="377320" cy="0"/>
                                              </a:xfrm>
                                              <a:prstGeom prst="straightConnector1">
                                                <a:avLst/>
                                              </a:prstGeom>
                                              <a:ln w="19050">
                                                <a:solidFill>
                                                  <a:srgbClr val="FF0000"/>
                                                </a:solidFill>
                                                <a:tailEnd type="stealth" w="lg" len="lg"/>
                                              </a:ln>
                                            </xdr:spPr>
                                            <xdr:style>
                                              <a:lnRef idx="1">
                                                <a:schemeClr val="accent1"/>
                                              </a:lnRef>
                                              <a:fillRef idx="0">
                                                <a:schemeClr val="accent1"/>
                                              </a:fillRef>
                                              <a:effectRef idx="0">
                                                <a:schemeClr val="accent1"/>
                                              </a:effectRef>
                                              <a:fontRef idx="minor">
                                                <a:schemeClr val="tx1"/>
                                              </a:fontRef>
                                            </xdr:style>
                                          </xdr:cxnSp>
                                          <xdr:sp macro="" textlink="">
                                            <xdr:nvSpPr>
                                              <xdr:cNvPr id="446" name="TextBox 445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B5D0F84D-9716-4452-A1D3-EF9CEB50FE93}"/>
                                                  </a:ext>
                                                </a:extLst>
                                              </xdr:cNvPr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11341894" y="10203657"/>
                                                <a:ext cx="406757" cy="176464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 cmpd="sng">
                                                <a:noFill/>
                                              </a:ln>
                                            </xdr:spPr>
                                            <xdr:style>
                                              <a:lnRef idx="0">
                                                <a:scrgbClr r="0" g="0" b="0"/>
                                              </a:lnRef>
                                              <a:fillRef idx="0">
                                                <a:scrgbClr r="0" g="0" b="0"/>
                                              </a:fillRef>
                                              <a:effectRef idx="0">
                                                <a:scrgbClr r="0" g="0" b="0"/>
                                              </a:effectRef>
                                              <a:fontRef idx="minor">
                                                <a:schemeClr val="dk1"/>
                                              </a:fontRef>
                                            </xdr:style>
                                            <xdr:txBody>
                                              <a:bodyPr vertOverflow="clip" horzOverflow="clip" wrap="square" rtlCol="0" anchor="ctr"/>
                                              <a:lstStyle/>
                                              <a:p>
                                                <a:r>
                                                  <a:rPr lang="en-US" sz="900"/>
                                                  <a:t>P</a:t>
                                                </a:r>
                                                <a:r>
                                                  <a:rPr lang="en-US" sz="600"/>
                                                  <a:t>rb</a:t>
                                                </a:r>
                                              </a:p>
                                            </xdr:txBody>
                                          </xdr:sp>
                                        </xdr:grpSp>
                                        <xdr:grpSp>
                                          <xdr:nvGrpSpPr>
                                            <xdr:cNvPr id="370" name="그룹 201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8022600A-8514-4B61-888A-3EA4C99858FC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6356569" y="10055622"/>
                                              <a:ext cx="5912783" cy="1431780"/>
                                              <a:chOff x="6356569" y="10055622"/>
                                              <a:chExt cx="5912783" cy="1431780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71" name="그룹 20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35AE5B5F-3BD8-4E44-9804-48ACCB8C0CED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10810075" y="10079435"/>
                                                <a:ext cx="1459277" cy="1407967"/>
                                                <a:chOff x="10822775" y="10184607"/>
                                                <a:chExt cx="1461658" cy="1421857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422" name="그룹 259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FF8A57A0-1299-402C-B309-18A449AECD30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0822775" y="10275094"/>
                                                  <a:ext cx="621430" cy="1281107"/>
                                                  <a:chOff x="10339551" y="10668000"/>
                                                  <a:chExt cx="621430" cy="1281107"/>
                                                </a:xfrm>
                                              </xdr:grpSpPr>
                                              <xdr:sp macro="" textlink="">
                                                <xdr:nvSpPr>
                                                  <xdr:cNvPr id="441" name="직사각형 27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6898FAF-26EB-4486-92D6-10F7E8C36E59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648950" y="11146630"/>
                                                    <a:ext cx="312031" cy="802477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2" name="직사각형 27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DAC5B6C-15CD-4F2D-93D1-2034D197716C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339551" y="10668000"/>
                                                    <a:ext cx="312042" cy="481012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3" name="덧셈 기호 28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6414F73-01FF-4765-97EF-2D69B95D201E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421503" y="10830538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4" name="뺄셈 기호 28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F66B68D-20F8-41DC-8A47-9B544E5607B5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731229" y="1156119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3" name="그룹 260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710A944-43B3-45CD-AF00-8B90D685D0FF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39509" y="10184607"/>
                                                  <a:ext cx="620211" cy="176464"/>
                                                  <a:chOff x="11339509" y="10184607"/>
                                                  <a:chExt cx="620211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9" name="직선 화살표 연결선 27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E7EB6A4-86D7-4FD5-86AE-A05257FEF8FC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40" name="TextBox 43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3B24EAA-924F-4E24-A270-5F61E78A66C7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39509" y="1018460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rt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4" name="그룹 261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69F09F1-957A-44BB-A814-ED42EA10879D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40130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7" name="직선 화살표 연결선 27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4C670F54-BCE7-4166-9D73-B8C87195B639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8" name="TextBox 43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675D37F-4DA0-44E7-A450-0143ADD3B9A3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5" name="그룹 262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7DAFA85-8D76-4A2C-8877-EFD06F9A08F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55132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5" name="직선 화살표 연결선 27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E97E59-CA6F-47E4-BA8B-85048856FB82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6" name="TextBox 435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C903EE6-48CE-4FB8-A494-734CBC19E58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6" name="그룹 263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8A2DE9E-55F5-47F3-87D1-44D4481094CB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58587" y="10906126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3" name="직선 화살표 연결선 27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AC20BE-3583-4FD5-9239-BA1B4E16E52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4" name="TextBox 43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A528A3B4-88F1-4500-AAA8-453E272A102C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wb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7" name="그룹 26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AD1B1D4C-C3D4-416F-A7C3-BEF9BA0E2DCC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8121" y="11220296"/>
                                                  <a:ext cx="706770" cy="176464"/>
                                                  <a:chOff x="11563358" y="10836919"/>
                                                  <a:chExt cx="706770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1" name="직선 화살표 연결선 26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0E39BE4-F820-4D82-BEDC-23F634A629C8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63358" y="10941704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2" name="TextBox 43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5681355-BE3B-4A29-B3AF-9DBC27579F9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63371" y="10836919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bot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8" name="그룹 26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4488117B-C8BB-412E-A809-61A86455175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3350" y="11430000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29" name="직선 화살표 연결선 26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631C2659-EB9C-4CE6-833B-2D320DC43440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0" name="TextBox 42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4FECE6A-4512-4690-B2B1-73FA55305F1B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c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  <xdr:grpSp>
                                            <xdr:nvGrpSpPr>
                                              <xdr:cNvPr id="372" name="그룹 203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C22FF48A-C509-4C03-8985-7A4C8673EBE4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6356569" y="10055622"/>
                                                <a:ext cx="4463430" cy="1381519"/>
                                                <a:chOff x="6365985" y="10160794"/>
                                                <a:chExt cx="4466715" cy="1395409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373" name="그룹 20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503B66AE-A9F6-4187-9B5A-CE1DDA0183DA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7039870" y="10160794"/>
                                                  <a:ext cx="3792830" cy="1395409"/>
                                                  <a:chOff x="7039870" y="10160794"/>
                                                  <a:chExt cx="3792830" cy="1395409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86" name="그룹 22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1A93344-469B-41BA-A8F5-FC2FC0DF5896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7039870" y="10160794"/>
                                                    <a:ext cx="3792830" cy="1395409"/>
                                                    <a:chOff x="7032577" y="10160794"/>
                                                    <a:chExt cx="3788357" cy="1395409"/>
                                                  </a:xfrm>
                                                </xdr:grpSpPr>
                                                <xdr:sp macro="" textlink="">
                                                  <xdr:nvSpPr>
                                                    <xdr:cNvPr id="389" name="TextBox 388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3764B2DA-75AF-476E-823D-A1CAD78E72A7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10373723" y="10349733"/>
                                                      <a:ext cx="447211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P</a:t>
                                                      </a:r>
                                                      <a:r>
                                                        <a:rPr lang="en-US" sz="600" baseline="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  <xdr:grpSp>
                                                  <xdr:nvGrpSpPr>
                                                    <xdr:cNvPr id="390" name="그룹 226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FF5228C1-9EC0-4E98-ACF2-995B12E58A92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9194035" y="10275096"/>
                                                      <a:ext cx="623348" cy="1281107"/>
                                                      <a:chOff x="9901772" y="10270333"/>
                                                      <a:chExt cx="623908" cy="1281107"/>
                                                    </a:xfrm>
                                                  </xdr:grpSpPr>
                                                  <xdr:sp macro="" textlink="">
                                                    <xdr:nvSpPr>
                                                      <xdr:cNvPr id="420" name="직사각형 25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EA93E965-C612-4B89-89CF-9394700E497F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9901772" y="10748963"/>
                                                        <a:ext cx="311944" cy="802477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421" name="직사각형 25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81E24D04-DC6A-49C2-8F6A-CB1D5E829139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10213726" y="10270333"/>
                                                        <a:ext cx="311954" cy="481012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grpSp>
                                                  <xdr:nvGrpSpPr>
                                                    <xdr:cNvPr id="391" name="그룹 227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B26D1942-A595-4A82-A844-09FF4E2E375F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7032577" y="10160794"/>
                                                      <a:ext cx="3649852" cy="1366769"/>
                                                      <a:chOff x="7032577" y="10160794"/>
                                                      <a:chExt cx="3649852" cy="1366769"/>
                                                    </a:xfrm>
                                                  </xdr:grpSpPr>
                                                  <xdr:grpSp>
                                                    <xdr:nvGrpSpPr>
                                                      <xdr:cNvPr id="392" name="그룹 22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6F6B9B0-3A43-4F4D-9B3C-A55FE18A1760}"/>
                                                          </a:ext>
                                                        </a:extLst>
                                                      </xdr:cNvPr>
                                                      <xdr:cNvGrpSpPr/>
                                                    </xdr:nvGrpSpPr>
                                                    <xdr:grpSpPr>
                                                      <a:xfrm>
                                                        <a:off x="7032577" y="10275867"/>
                                                        <a:ext cx="3303608" cy="1251696"/>
                                                        <a:chOff x="7039872" y="10275867"/>
                                                        <a:chExt cx="3307689" cy="1251696"/>
                                                      </a:xfrm>
                                                    </xdr:grpSpPr>
                                                    <xdr:sp macro="" textlink="">
                                                      <xdr:nvSpPr>
                                                        <xdr:cNvPr id="401" name="자유형 240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00765853-2F63-4C98-9BC3-5A9EE3D7D743}"/>
                                                            </a:ext>
                                                          </a:extLst>
                                                        </xdr:cNvPr>
                                                        <xdr:cNvSpPr/>
                                                      </xdr:nvSpPr>
                                                      <xdr:spPr>
                                                        <a:xfrm>
                                                          <a:off x="7731505" y="11263914"/>
                                                          <a:ext cx="738124" cy="258147"/>
                                                        </a:xfrm>
                                                        <a:custGeom>
                                                          <a:avLst/>
                                                          <a:gdLst>
                                                            <a:gd name="connsiteX0" fmla="*/ 0 w 702468"/>
                                                            <a:gd name="connsiteY0" fmla="*/ 0 h 233363"/>
                                                            <a:gd name="connsiteX1" fmla="*/ 702468 w 702468"/>
                                                            <a:gd name="connsiteY1" fmla="*/ 0 h 233363"/>
                                                            <a:gd name="connsiteX2" fmla="*/ 652462 w 702468"/>
                                                            <a:gd name="connsiteY2" fmla="*/ 233363 h 233363"/>
                                                            <a:gd name="connsiteX3" fmla="*/ 40481 w 702468"/>
                                                            <a:gd name="connsiteY3" fmla="*/ 233363 h 233363"/>
                                                            <a:gd name="connsiteX4" fmla="*/ 0 w 702468"/>
                                                            <a:gd name="connsiteY4" fmla="*/ 0 h 233363"/>
                                                          </a:gdLst>
                                                          <a:ahLst/>
                                                          <a:cxnLst>
                                                            <a:cxn ang="0">
                                                              <a:pos x="connsiteX0" y="connsiteY0"/>
                                                            </a:cxn>
                                                            <a:cxn ang="0">
                                                              <a:pos x="connsiteX1" y="connsiteY1"/>
                                                            </a:cxn>
                                                            <a:cxn ang="0">
                                                              <a:pos x="connsiteX2" y="connsiteY2"/>
                                                            </a:cxn>
                                                            <a:cxn ang="0">
                                                              <a:pos x="connsiteX3" y="connsiteY3"/>
                                                            </a:cxn>
                                                            <a:cxn ang="0">
                                                              <a:pos x="connsiteX4" y="connsiteY4"/>
                                                            </a:cxn>
                                                          </a:cxnLst>
                                                          <a:rect l="l" t="t" r="r" b="b"/>
                                                          <a:pathLst>
                                                            <a:path w="702468" h="233363">
                                                              <a:moveTo>
                                                                <a:pt x="0" y="0"/>
                                                              </a:moveTo>
                                                              <a:lnTo>
                                                                <a:pt x="702468" y="0"/>
                                                              </a:lnTo>
                                                              <a:lnTo>
                                                                <a:pt x="652462" y="233363"/>
                                                              </a:lnTo>
                                                              <a:lnTo>
                                                                <a:pt x="40481" y="233363"/>
                                                              </a:lnTo>
                                                              <a:lnTo>
                                                                <a:pt x="0" y="0"/>
                                                              </a:lnTo>
                                                              <a:close/>
                                                            </a:path>
                                                          </a:pathLst>
                                                        </a:custGeom>
                                                        <a:solidFill>
                                                          <a:schemeClr val="accent6">
                                                            <a:lumMod val="60000"/>
                                                            <a:lumOff val="40000"/>
                                                          </a:schemeClr>
                                                        </a:solidFill>
                                                        <a:ln w="6350"/>
                                                      </xdr:spPr>
                                                      <xdr:style>
                                                        <a:lnRef idx="2">
                                                          <a:schemeClr val="accent1">
                                                            <a:shade val="50000"/>
                                                          </a:schemeClr>
                                                        </a:lnRef>
                                                        <a:fillRef idx="1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lt1"/>
                                                        </a:fontRef>
                                                      </xdr:style>
                                                      <xdr:txBody>
                                                        <a:bodyPr vertOverflow="clip" horzOverflow="clip" rtlCol="0" anchor="t"/>
                                                        <a:lstStyle/>
                                                        <a:p>
                                                          <a:pPr algn="l"/>
                                                          <a:endParaRPr lang="en-US" sz="1100"/>
                                                        </a:p>
                                                      </xdr:txBody>
                                                    </xdr:sp>
                                                    <xdr:grpSp>
                                                      <xdr:nvGrpSpPr>
                                                        <xdr:cNvPr id="402" name="그룹 237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7936A51A-9212-43FB-8FB4-3416A93358CE}"/>
                                                            </a:ext>
                                                          </a:extLst>
                                                        </xdr:cNvPr>
                                                        <xdr:cNvGrpSpPr/>
                                                      </xdr:nvGrpSpPr>
                                                      <xdr:grpSpPr>
                                                        <a:xfrm>
                                                          <a:off x="7039872" y="10275867"/>
                                                          <a:ext cx="3307689" cy="1251696"/>
                                                          <a:chOff x="7017949" y="8113677"/>
                                                          <a:chExt cx="2646865" cy="936830"/>
                                                        </a:xfrm>
                                                      </xdr:grpSpPr>
                                                      <xdr:grpSp>
                                                        <xdr:nvGrpSpPr>
                                                          <xdr:cNvPr id="405" name="그룹 241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D9B30409-892B-4D51-9996-3341F3F5EE0E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GrpSpPr/>
                                                        </xdr:nvGrpSpPr>
                                                        <xdr:grpSpPr>
                                                          <a:xfrm>
                                                            <a:off x="7017949" y="8113677"/>
                                                            <a:ext cx="2646865" cy="936830"/>
                                                            <a:chOff x="6896101" y="6875427"/>
                                                            <a:chExt cx="3151908" cy="945662"/>
                                                          </a:xfrm>
                                                        </xdr:grpSpPr>
                                                        <xdr:grpSp>
                                                          <xdr:nvGrpSpPr>
                                                            <xdr:cNvPr id="407" name="그룹 243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5BBB38BC-31E8-48F5-8F75-AAD1CAE6143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6896101" y="6875427"/>
                                                              <a:ext cx="3119156" cy="945662"/>
                                                              <a:chOff x="240127" y="1908063"/>
                                                              <a:chExt cx="4214497" cy="1210966"/>
                                                            </a:xfrm>
                                                          </xdr:grpSpPr>
                                                          <xdr:grpSp>
                                                            <xdr:nvGrpSpPr>
                                                              <xdr:cNvPr id="412" name="그룹 248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D85C2E73-344A-40A5-A801-4B9F27FDAD55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GrpSpPr/>
                                                            </xdr:nvGrpSpPr>
                                                            <xdr:grpSpPr>
                                                              <a:xfrm>
                                                                <a:off x="240127" y="1908063"/>
                                                                <a:ext cx="2720768" cy="1206463"/>
                                                                <a:chOff x="240127" y="1908063"/>
                                                                <a:chExt cx="2720768" cy="1206463"/>
                                                              </a:xfrm>
                                                            </xdr:grpSpPr>
                                                            <xdr:grpSp>
                                                              <xdr:nvGrpSpPr>
                                                                <xdr:cNvPr id="414" name="그룹 250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F3FB75A2-7FAC-4E59-A2A2-919168290E38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GrpSpPr/>
                                                              </xdr:nvGrpSpPr>
                                                              <xdr:grpSpPr>
                                                                <a:xfrm>
                                                                  <a:off x="240127" y="1908063"/>
                                                                  <a:ext cx="2720768" cy="1206463"/>
                                                                  <a:chOff x="1294701" y="2215059"/>
                                                                  <a:chExt cx="2300486" cy="1108468"/>
                                                                </a:xfrm>
                                                              </xdr:grpSpPr>
                                                              <xdr:grpSp>
                                                                <xdr:nvGrpSpPr>
                                                                  <xdr:cNvPr id="416" name="그룹 252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CF9AAD38-53D5-4D20-9AD5-824C0301D2DB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GrpSpPr/>
                                                                </xdr:nvGrpSpPr>
                                                                <xdr:grpSpPr>
                                                                  <a:xfrm>
                                                                    <a:off x="1875140" y="2436996"/>
                                                                    <a:ext cx="1147515" cy="886531"/>
                                                                    <a:chOff x="952501" y="2485807"/>
                                                                    <a:chExt cx="1123949" cy="867599"/>
                                                                  </a:xfrm>
                                                                </xdr:grpSpPr>
                                                                <xdr:cxnSp macro="">
                                                                  <xdr:nvCxnSpPr>
                                                                    <xdr:cNvPr id="418" name="직선 연결선 255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0377811A-14B0-407A-9237-114D3481DE44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H="1" flipV="1">
                                                                      <a:off x="952501" y="2485807"/>
                                                                      <a:ext cx="218352" cy="867599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  <xdr:cxnSp macro="">
                                                                  <xdr:nvCxnSpPr>
                                                                    <xdr:cNvPr id="419" name="직선 연결선 256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91770C8A-A777-4052-A5E3-0EE2E1BE4A2D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V="1">
                                                                      <a:off x="1875510" y="2495331"/>
                                                                      <a:ext cx="200940" cy="855663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</xdr:grpSp>
                                                              <xdr:sp macro="" textlink="">
                                                                <xdr:nvSpPr>
                                                                  <xdr:cNvPr id="417" name="자유형 253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AB719D5F-6431-4BA2-95A8-A8472667E635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SpPr/>
                                                                </xdr:nvSpPr>
                                                                <xdr:spPr>
                                                                  <a:xfrm>
                                                                    <a:off x="1294701" y="2215059"/>
                                                                    <a:ext cx="2300486" cy="237904"/>
                                                                  </a:xfrm>
                                                                  <a:custGeom>
                                                                    <a:avLst/>
                                                                    <a:gdLst>
                                                                      <a:gd name="connsiteX0" fmla="*/ 270761 w 2267627"/>
                                                                      <a:gd name="connsiteY0" fmla="*/ 169226 h 234499"/>
                                                                      <a:gd name="connsiteX1" fmla="*/ 0 w 2267627"/>
                                                                      <a:gd name="connsiteY1" fmla="*/ 169226 h 234499"/>
                                                                      <a:gd name="connsiteX2" fmla="*/ 0 w 2267627"/>
                                                                      <a:gd name="connsiteY2" fmla="*/ 0 h 234499"/>
                                                                      <a:gd name="connsiteX3" fmla="*/ 2267627 w 2267627"/>
                                                                      <a:gd name="connsiteY3" fmla="*/ 0 h 234499"/>
                                                                      <a:gd name="connsiteX4" fmla="*/ 2267627 w 2267627"/>
                                                                      <a:gd name="connsiteY4" fmla="*/ 164391 h 234499"/>
                                                                      <a:gd name="connsiteX5" fmla="*/ 1996865 w 2267627"/>
                                                                      <a:gd name="connsiteY5" fmla="*/ 164391 h 234499"/>
                                                                      <a:gd name="connsiteX6" fmla="*/ 1926757 w 2267627"/>
                                                                      <a:gd name="connsiteY6" fmla="*/ 234499 h 234499"/>
                                                                      <a:gd name="connsiteX7" fmla="*/ 336034 w 2267627"/>
                                                                      <a:gd name="connsiteY7" fmla="*/ 234499 h 234499"/>
                                                                      <a:gd name="connsiteX8" fmla="*/ 270761 w 2267627"/>
                                                                      <a:gd name="connsiteY8" fmla="*/ 169226 h 234499"/>
                                                                    </a:gdLst>
                                                                    <a:ahLst/>
                                                                    <a:cxnLst>
                                                                      <a:cxn ang="0">
                                                                        <a:pos x="connsiteX0" y="connsiteY0"/>
                                                                      </a:cxn>
                                                                      <a:cxn ang="0">
                                                                        <a:pos x="connsiteX1" y="connsiteY1"/>
                                                                      </a:cxn>
                                                                      <a:cxn ang="0">
                                                                        <a:pos x="connsiteX2" y="connsiteY2"/>
                                                                      </a:cxn>
                                                                      <a:cxn ang="0">
                                                                        <a:pos x="connsiteX3" y="connsiteY3"/>
                                                                      </a:cxn>
                                                                      <a:cxn ang="0">
                                                                        <a:pos x="connsiteX4" y="connsiteY4"/>
                                                                      </a:cxn>
                                                                      <a:cxn ang="0">
                                                                        <a:pos x="connsiteX5" y="connsiteY5"/>
                                                                      </a:cxn>
                                                                      <a:cxn ang="0">
                                                                        <a:pos x="connsiteX6" y="connsiteY6"/>
                                                                      </a:cxn>
                                                                      <a:cxn ang="0">
                                                                        <a:pos x="connsiteX7" y="connsiteY7"/>
                                                                      </a:cxn>
                                                                      <a:cxn ang="0">
                                                                        <a:pos x="connsiteX8" y="connsiteY8"/>
                                                                      </a:cxn>
                                                                    </a:cxnLst>
                                                                    <a:rect l="l" t="t" r="r" b="b"/>
                                                                    <a:pathLst>
                                                                      <a:path w="2267627" h="234499">
                                                                        <a:moveTo>
                                                                          <a:pt x="270761" y="169226"/>
                                                                        </a:moveTo>
                                                                        <a:lnTo>
                                                                          <a:pt x="0" y="169226"/>
                                                                        </a:lnTo>
                                                                        <a:lnTo>
                                                                          <a:pt x="0" y="0"/>
                                                                        </a:lnTo>
                                                                        <a:lnTo>
                                                                          <a:pt x="2267627" y="0"/>
                                                                        </a:lnTo>
                                                                        <a:lnTo>
                                                                          <a:pt x="2267627" y="164391"/>
                                                                        </a:lnTo>
                                                                        <a:lnTo>
                                                                          <a:pt x="1996865" y="164391"/>
                                                                        </a:lnTo>
                                                                        <a:lnTo>
                                                                          <a:pt x="1926757" y="234499"/>
                                                                        </a:lnTo>
                                                                        <a:lnTo>
                                                                          <a:pt x="336034" y="234499"/>
                                                                        </a:lnTo>
                                                                        <a:lnTo>
                                                                          <a:pt x="270761" y="169226"/>
                                                                        </a:lnTo>
                                                                        <a:close/>
                                                                      </a:path>
                                                                    </a:pathLst>
                                                                  </a:custGeom>
                                                                  <a:solidFill>
                                                                    <a:schemeClr val="accent6">
                                                                      <a:lumMod val="40000"/>
                                                                      <a:lumOff val="60000"/>
                                                                    </a:schemeClr>
                                                                  </a:solidFill>
                                                                  <a:ln w="15875"/>
                                                                </xdr:spPr>
                                                                <xdr:style>
                                                                  <a:lnRef idx="2">
                                                                    <a:schemeClr val="accent1">
                                                                      <a:shade val="50000"/>
                                                                    </a:schemeClr>
                                                                  </a:lnRef>
                                                                  <a:fillRef idx="1">
                                                                    <a:schemeClr val="accent1"/>
                                                                  </a:fillRef>
                                                                  <a:effectRef idx="0">
                                                                    <a:schemeClr val="accent1"/>
                                                                  </a:effectRef>
                                                                  <a:fontRef idx="minor">
                                                                    <a:schemeClr val="lt1"/>
                                                                  </a:fontRef>
                                                                </xdr:style>
                                                                <xdr:txBody>
                                                                  <a:bodyPr vertOverflow="clip" horzOverflow="clip" rtlCol="0" anchor="t"/>
                                                                  <a:lstStyle/>
                                                                  <a:p>
                                                                    <a:pPr algn="l"/>
                                                                    <a:endParaRPr lang="en-US" sz="1100"/>
                                                                  </a:p>
                                                                </xdr:txBody>
                                                              </xdr:sp>
                                                            </xdr:grpSp>
                                                            <xdr:cxnSp macro="">
                                                              <xdr:nvCxnSpPr>
                                                                <xdr:cNvPr id="415" name="직선 연결선 251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1FC025B3-31C8-4D84-9C7A-7081F8B872A3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CxnSpPr/>
                                                              </xdr:nvCxnSpPr>
                                                              <xdr:spPr>
                                                                <a:xfrm>
                                                                  <a:off x="767304" y="2142942"/>
                                                                  <a:ext cx="1679196" cy="0"/>
                                                                </a:xfrm>
                                                                <a:prstGeom prst="line">
                                                                  <a:avLst/>
                                                                </a:prstGeom>
                                                                <a:ln w="57150"/>
                                                              </xdr:spPr>
                                                              <xdr:style>
                                                                <a:lnRef idx="1">
                                                                  <a:schemeClr val="accent1"/>
                                                                </a:lnRef>
                                                                <a:fillRef idx="0">
                                                                  <a:schemeClr val="accent1"/>
                                                                </a:fillRef>
                                                                <a:effectRef idx="0">
                                                                  <a:schemeClr val="accent1"/>
                                                                </a:effectRef>
                                                                <a:fontRef idx="minor">
                                                                  <a:schemeClr val="tx1"/>
                                                                </a:fontRef>
                                                              </xdr:style>
                                                            </xdr:cxnSp>
                                                          </xdr:grpSp>
                                                          <xdr:sp macro="" textlink="">
                                                            <xdr:nvSpPr>
                                                              <xdr:cNvPr id="413" name="TextBox 412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331011BD-7E75-49D9-B6CF-68D0AB24C5CC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4049797" y="2978500"/>
                                                                <a:ext cx="404827" cy="140529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t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  <xdr:cxnSp macro="">
                                                          <xdr:nvCxnSpPr>
                                                            <xdr:cNvPr id="408" name="직선 화살표 연결선 244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BDD0F3FA-638F-4032-B0AA-284CB7B773CE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CxnSpPr/>
                                                          </xdr:nvCxnSpPr>
                                                          <xdr:spPr>
                                                            <a:xfrm>
                                                              <a:off x="9683113" y="7819492"/>
                                                              <a:ext cx="359569" cy="0"/>
                                                            </a:xfrm>
                                                            <a:prstGeom prst="straightConnector1">
                                                              <a:avLst/>
                                                            </a:prstGeom>
                                                            <a:ln w="19050">
                                                              <a:solidFill>
                                                                <a:srgbClr val="FF0000"/>
                                                              </a:solidFill>
                                                              <a:tailEnd type="stealth" w="lg" len="lg"/>
                                                            </a:ln>
                                                          </xdr:spPr>
                                                          <xdr:style>
                                                            <a:lnRef idx="1">
                                                              <a:schemeClr val="accent1"/>
                                                            </a:lnRef>
                                                            <a:fillRef idx="0">
                                                              <a:schemeClr val="accent1"/>
                                                            </a:fillRef>
                                                            <a:effectRef idx="0">
                                                              <a:schemeClr val="accent1"/>
                                                            </a:effectRef>
                                                            <a:fontRef idx="minor">
                                                              <a:schemeClr val="tx1"/>
                                                            </a:fontRef>
                                                          </xdr:style>
                                                        </xdr:cxnSp>
                                                        <xdr:grpSp>
                                                          <xdr:nvGrpSpPr>
                                                            <xdr:cNvPr id="409" name="그룹 245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D89EC57D-A91D-4DE9-AC1A-F8ADB131A8C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9649440" y="7372982"/>
                                                              <a:ext cx="398569" cy="147716"/>
                                                              <a:chOff x="9725640" y="7649207"/>
                                                              <a:chExt cx="398569" cy="147716"/>
                                                            </a:xfrm>
                                                          </xdr:grpSpPr>
                                                          <xdr:cxnSp macro="">
                                                            <xdr:nvCxnSpPr>
                                                              <xdr:cNvPr id="410" name="직선 화살표 연결선 246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51F38A06-EDA3-4596-A67F-D85DD862C639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CxnSpPr/>
                                                            </xdr:nvCxnSpPr>
                                                            <xdr:spPr>
                                                              <a:xfrm>
                                                                <a:off x="9764640" y="7780748"/>
                                                                <a:ext cx="359569" cy="0"/>
                                                              </a:xfrm>
                                                              <a:prstGeom prst="straightConnector1">
                                                                <a:avLst/>
                                                              </a:prstGeom>
                                                              <a:ln w="19050">
                                                                <a:solidFill>
                                                                  <a:srgbClr val="FF0000"/>
                                                                </a:solidFill>
                                                                <a:tailEnd type="stealth" w="lg" len="lg"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1">
                                                                <a:schemeClr val="accent1"/>
                                                              </a:lnRef>
                                                              <a:fillRef idx="0">
                                                                <a:schemeClr val="accent1"/>
                                                              </a:fillRef>
                                                              <a:effectRef idx="0">
                                                                <a:schemeClr val="accent1"/>
                                                              </a:effectRef>
                                                              <a:fontRef idx="minor">
                                                                <a:schemeClr val="tx1"/>
                                                              </a:fontRef>
                                                            </xdr:style>
                                                          </xdr:cxnSp>
                                                          <xdr:sp macro="" textlink="">
                                                            <xdr:nvSpPr>
                                                              <xdr:cNvPr id="411" name="TextBox 410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74F81EE7-0EBC-4A2C-8385-E2C6D3099131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9725640" y="7649207"/>
                                                                <a:ext cx="343126" cy="147716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wb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</xdr:grpSp>
                                                      <xdr:sp macro="" textlink="">
                                                        <xdr:nvSpPr>
                                                          <xdr:cNvPr id="406" name="TextBox 405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1757A7E9-0165-427B-AC08-ECCD065040D3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SpPr txBox="1"/>
                                                        </xdr:nvSpPr>
                                                        <xdr:spPr>
                                                          <a:xfrm>
                                                            <a:off x="9185265" y="8140479"/>
                                                            <a:ext cx="325557" cy="132074"/>
                                                          </a:xfrm>
                                                          <a:prstGeom prst="rect">
                                                            <a:avLst/>
                                                          </a:prstGeom>
                                                          <a:noFill/>
                                                          <a:ln w="9525" cmpd="sng">
                                                            <a:noFill/>
                                                          </a:ln>
                                                        </xdr:spPr>
                                                        <xdr:style>
                                                          <a:lnRef idx="0">
                                                            <a:scrgbClr r="0" g="0" b="0"/>
                                                          </a:lnRef>
                                                          <a:fillRef idx="0">
                                                            <a:scrgbClr r="0" g="0" b="0"/>
                                                          </a:fillRef>
                                                          <a:effectRef idx="0">
                                                            <a:scrgbClr r="0" g="0" b="0"/>
                                                          </a:effectRef>
                                                          <a:fontRef idx="minor">
                                                            <a:schemeClr val="dk1"/>
                                                          </a:fontRef>
                                                        </xdr:style>
                                                        <xdr:txBody>
                                                          <a:bodyPr vertOverflow="clip" horzOverflow="clip" wrap="square" rtlCol="0" anchor="ctr"/>
                                                          <a:lstStyle/>
                                                          <a:p>
                                                            <a:r>
                                                              <a:rPr lang="en-US" sz="900"/>
                                                              <a:t>P</a:t>
                                                            </a:r>
                                                            <a:r>
                                                              <a:rPr lang="en-US" sz="600"/>
                                                              <a:t>rb</a:t>
                                                            </a:r>
                                                          </a:p>
                                                        </xdr:txBody>
                                                      </xdr:sp>
                                                    </xdr:grpSp>
                                                    <xdr:cxnSp macro="">
                                                      <xdr:nvCxnSpPr>
                                                        <xdr:cNvPr id="403" name="직선 연결선 238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43180C20-95A1-4EA8-B977-E53A44C34340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325102"/>
                                                          <a:ext cx="2107998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  <xdr:cxnSp macro="">
                                                      <xdr:nvCxnSpPr>
                                                        <xdr:cNvPr id="404" name="직선 연결선 239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5D844E37-E2C9-4E66-8FD5-E041D188C72D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422729"/>
                                                          <a:ext cx="2105619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</xdr:grpSp>
                                                  <xdr:cxnSp macro="">
                                                    <xdr:nvCxnSpPr>
                                                      <xdr:cNvPr id="393" name="직선 화살표 연결선 229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CC23D17-177B-4D0F-9CD9-702216A2AA59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632532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4" name="TextBox 393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FBD6E3D-E690-4257-8539-BD9D1E4F917E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64424" y="10160794"/>
                                                        <a:ext cx="406277" cy="176464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rt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5" name="직선 화살표 연결선 231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BCA6FEA-FA20-43D5-B0FA-351CCD420634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496801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6" name="TextBox 39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F0768477-1B16-434F-8854-C6FFA025387F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46594" y="10643818"/>
                                                        <a:ext cx="359525" cy="195520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wt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397" name="TextBox 39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B15BC3A3-FF07-470C-8E83-BBF4B4CF0EEC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9757802" y="10436179"/>
                                                        <a:ext cx="314421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c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8" name="직선 화살표 연결선 23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0289999B-0F8C-4C5A-8ACA-FBA7B0500C65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5191" y="1041822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99" name="직선 화살표 연결선 23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6B5631F9-60B4-4FE0-A402-D3C2E178050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0429" y="10318208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400" name="직선 화살표 연결선 23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991A0DB-05AA-49C6-979D-3DBE3670126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10328488" y="1036107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</xdr:grpSp>
                                              </xdr:grpSp>
                                              <xdr:sp macro="" textlink="">
                                                <xdr:nvSpPr>
                                                  <xdr:cNvPr id="387" name="덧셈 기호 22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DF7A57E-DA88-4C29-95F6-F55A96CF17CF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281217" y="11090097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388" name="뺄셈 기호 22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8EA18D4-BD75-42B2-B89B-E8CBA58F2E43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605165" y="1047058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374" name="그룹 20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6B48B30D-71A0-481F-9125-D9918D413586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6365985" y="10268954"/>
                                                  <a:ext cx="782565" cy="1230121"/>
                                                  <a:chOff x="6365985" y="10268954"/>
                                                  <a:chExt cx="782565" cy="1230121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75" name="그룹 20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D323145-76FA-4725-996A-98D12A33D4BA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6365985" y="10268954"/>
                                                    <a:ext cx="618222" cy="1230121"/>
                                                    <a:chOff x="6365985" y="10268954"/>
                                                    <a:chExt cx="618222" cy="1230121"/>
                                                  </a:xfrm>
                                                </xdr:grpSpPr>
                                                <xdr:grpSp>
                                                  <xdr:nvGrpSpPr>
                                                    <xdr:cNvPr id="379" name="그룹 212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A9B38FD9-1732-47D8-85AF-FACEF0A0C567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6398763" y="10268954"/>
                                                      <a:ext cx="583095" cy="1230121"/>
                                                      <a:chOff x="6703531" y="10268954"/>
                                                      <a:chExt cx="583095" cy="1230121"/>
                                                    </a:xfrm>
                                                  </xdr:grpSpPr>
                                                  <xdr:cxnSp macro="">
                                                    <xdr:nvCxnSpPr>
                                                      <xdr:cNvPr id="382" name="직선 연결선 21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5126FB37-AB01-4338-B557-5E83110BFDCA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3361" y="10477400"/>
                                                        <a:ext cx="403265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3" name="직선 연결선 21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CF6C8F8A-32EE-4F73-9EA2-FC62A0338A8F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6070" y="11499075"/>
                                                        <a:ext cx="313926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4" name="직선 연결선 21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3B5F288E-F0AE-4FF4-900A-D24D1DEB95F1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>
                                                        <a:off x="6883523" y="10268954"/>
                                                        <a:ext cx="0" cy="1202532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/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85" name="TextBox 38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9EA0FB7-82C1-44A5-9D95-159BAD059E84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6703531" y="10922764"/>
                                                        <a:ext cx="314792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D</a:t>
                                                        </a:r>
                                                        <a:endParaRPr lang="en-US" sz="6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cxnSp macro="">
                                                  <xdr:nvCxnSpPr>
                                                    <xdr:cNvPr id="380" name="직선 연결선 213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BC0191-A4CF-4785-A5F0-6F34BB1D94DD}"/>
                                                        </a:ext>
                                                      </a:extLst>
                                                    </xdr:cNvPr>
                                                    <xdr:cNvCxnSpPr/>
                                                  </xdr:nvCxnSpPr>
                                                  <xdr:spPr>
                                                    <a:xfrm flipH="1">
                                                      <a:off x="6578594" y="10276787"/>
                                                      <a:ext cx="405613" cy="0"/>
                                                    </a:xfrm>
                                                    <a:prstGeom prst="line">
                                                      <a:avLst/>
                                                    </a:prstGeom>
                                                    <a:ln w="3175">
                                                      <a:tailEnd type="oval" w="sm" len="sm"/>
                                                    </a:ln>
                                                  </xdr:spPr>
                                                  <xdr:style>
                                                    <a:lnRef idx="1">
                                                      <a:schemeClr val="accent1"/>
                                                    </a:lnRef>
                                                    <a:fillRef idx="0">
                                                      <a:schemeClr val="accent1"/>
                                                    </a:fillRef>
                                                    <a:effectRef idx="0">
                                                      <a:schemeClr val="accent1"/>
                                                    </a:effectRef>
                                                    <a:fontRef idx="minor">
                                                      <a:schemeClr val="tx1"/>
                                                    </a:fontRef>
                                                  </xdr:style>
                                                </xdr:cxnSp>
                                                <xdr:sp macro="" textlink="">
                                                  <xdr:nvSpPr>
                                                    <xdr:cNvPr id="381" name="TextBox 380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25CCFD-2EC3-463D-A072-2E9765502565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6365985" y="10282519"/>
                                                      <a:ext cx="314792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t</a:t>
                                                      </a:r>
                                                      <a:r>
                                                        <a:rPr lang="en-US" sz="60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</xdr:grpSp>
                                              <xdr:cxnSp macro="">
                                                <xdr:nvCxnSpPr>
                                                  <xdr:cNvPr id="376" name="직선 연결선 20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31537F3-5339-4FED-B2EA-58409994A83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6888994" y="11268075"/>
                                                    <a:ext cx="259556" cy="0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>
                                                    <a:tailEnd type="oval" w="sm" len="sm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cxnSp macro="">
                                                <xdr:nvCxnSpPr>
                                                  <xdr:cNvPr id="377" name="직선 연결선 20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D79A0DA-5E06-4DFC-857D-321F5C91189F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6893719" y="11275219"/>
                                                    <a:ext cx="0" cy="207169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/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378" name="TextBox 37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86D17C7-3C99-490A-8308-C5C72E748D90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6677430" y="11302439"/>
                                                    <a:ext cx="310271" cy="146746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H</a:t>
                                                    </a:r>
                                                    <a:r>
                                                      <a:rPr lang="en-US" sz="700"/>
                                                      <a:t>c</a:t>
                                                    </a:r>
                                                    <a:endParaRPr lang="en-US" sz="6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</xdr:grpSp>
                                      </xdr:grpSp>
                                      <xdr:cxnSp macro="">
                                        <xdr:nvCxnSpPr>
                                          <xdr:cNvPr id="368" name="직선 연결선 207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49BFCED3-F4AB-457B-9A46-6C7FBF771CAE}"/>
                                              </a:ext>
                                            </a:extLst>
                                          </xdr:cNvPr>
                                          <xdr:cNvCxnSpPr/>
                                        </xdr:nvCxnSpPr>
                                        <xdr:spPr>
                                          <a:xfrm flipH="1">
                                            <a:off x="407193" y="8686837"/>
                                            <a:ext cx="259365" cy="0"/>
                                          </a:xfrm>
                                          <a:prstGeom prst="line">
                                            <a:avLst/>
                                          </a:prstGeom>
                                          <a:ln w="3175">
                                            <a:tailEnd type="oval" w="sm" len="sm"/>
                                          </a:ln>
                                        </xdr:spPr>
                                        <xdr:style>
                                          <a:lnRef idx="1">
                                            <a:schemeClr val="accent1"/>
                                          </a:lnRef>
                                          <a:fillRef idx="0">
                                            <a:schemeClr val="accent1"/>
                                          </a:fillRef>
                                          <a:effectRef idx="0">
                                            <a:schemeClr val="accent1"/>
                                          </a:effectRef>
                                          <a:fontRef idx="minor">
                                            <a:schemeClr val="tx1"/>
                                          </a:fontRef>
                                        </xdr:style>
                                      </xdr:cxnSp>
                                    </xdr:grpSp>
                                    <xdr:cxnSp macro="">
                                      <xdr:nvCxnSpPr>
                                        <xdr:cNvPr id="365" name="직선 화살표 연결선 244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C7FDBAFA-47F6-4CFA-B8EF-C6E95B29E1D0}"/>
                                            </a:ext>
                                          </a:extLst>
                                        </xdr:cNvPr>
                                        <xdr:cNvCxnSpPr/>
                                      </xdr:nvCxnSpPr>
                                      <xdr:spPr>
                                        <a:xfrm>
                                          <a:off x="3878642" y="6166263"/>
                                          <a:ext cx="377042" cy="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19050">
                                          <a:solidFill>
                                            <a:srgbClr val="FF0000"/>
                                          </a:solidFill>
                                          <a:tailEnd type="stealth" w="lg" len="lg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sp macro="" textlink="">
                                      <xdr:nvSpPr>
                                        <xdr:cNvPr id="366" name="TextBox 365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338E6E29-9E80-4EE0-844A-B2E4500E8250}"/>
                                            </a:ext>
                                          </a:extLst>
                                        </xdr:cNvPr>
                                        <xdr:cNvSpPr txBox="1"/>
                                      </xdr:nvSpPr>
                                      <xdr:spPr>
                                        <a:xfrm>
                                          <a:off x="3824287" y="5998368"/>
                                          <a:ext cx="461360" cy="164764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 cmpd="sng">
                                          <a:noFill/>
                                        </a:ln>
                                      </xdr:spPr>
                                      <xdr:style>
                                        <a:lnRef idx="0">
                                          <a:scrgbClr r="0" g="0" b="0"/>
                                        </a:lnRef>
                                        <a:fillRef idx="0">
                                          <a:scrgbClr r="0" g="0" b="0"/>
                                        </a:fillRef>
                                        <a:effectRef idx="0">
                                          <a:scrgbClr r="0" g="0" b="0"/>
                                        </a:effectRef>
                                        <a:fontRef idx="minor">
                                          <a:schemeClr val="dk1"/>
                                        </a:fontRef>
                                      </xdr:style>
                                      <xdr:txBody>
                                        <a:bodyPr vertOverflow="clip" horzOverflow="clip" wrap="square" rtlCol="0" anchor="ctr"/>
                                        <a:lstStyle/>
                                        <a:p>
                                          <a:r>
                                            <a:rPr lang="en-US" sz="900"/>
                                            <a:t>P</a:t>
                                          </a:r>
                                          <a:r>
                                            <a:rPr lang="en-US" sz="600"/>
                                            <a:t>sb</a:t>
                                          </a:r>
                                        </a:p>
                                      </xdr:txBody>
                                    </xdr:sp>
                                  </xdr:grpSp>
                                  <xdr:cxnSp macro="">
                                    <xdr:nvCxnSpPr>
                                      <xdr:cNvPr id="362" name="직선 화살표 연결선 2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297C55E7-CDE4-4C4C-8FF7-AF709BA1E250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>
                                        <a:off x="3876675" y="5283994"/>
                                        <a:ext cx="354098" cy="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19050">
                                        <a:solidFill>
                                          <a:srgbClr val="FF0000"/>
                                        </a:solidFill>
                                        <a:tailEnd type="stealth" w="lg" len="lg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sp macro="" textlink="">
                                    <xdr:nvSpPr>
                                      <xdr:cNvPr id="363" name="TextBox 362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1290071-8B6B-46CA-94C0-BE070F66828B}"/>
                                          </a:ext>
                                        </a:extLst>
                                      </xdr:cNvPr>
                                      <xdr:cNvSpPr txBox="1"/>
                                    </xdr:nvSpPr>
                                    <xdr:spPr>
                                      <a:xfrm>
                                        <a:off x="3902869" y="5319712"/>
                                        <a:ext cx="447410" cy="14540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ctr"/>
                                      <a:lstStyle/>
                                      <a:p>
                                        <a:r>
                                          <a:rPr lang="en-US" sz="900"/>
                                          <a:t>P</a:t>
                                        </a:r>
                                        <a:r>
                                          <a:rPr lang="en-US" sz="600" baseline="0"/>
                                          <a:t>st</a:t>
                                        </a:r>
                                      </a:p>
                                    </xdr:txBody>
                                  </xdr:sp>
                                </xdr:grpSp>
                                <xdr:cxnSp macro="">
                                  <xdr:nvCxnSpPr>
                                    <xdr:cNvPr id="358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5F793A61-0F2E-45E1-9BA8-82B25894911A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501" y="5288756"/>
                                      <a:ext cx="259347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59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2CE80805-2357-40A0-A1F3-B66751F80C50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499" y="5226844"/>
                                      <a:ext cx="259365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60" name="직선 연결선 208">
                                      <a:extLst>
                                        <a:ext uri="{FF2B5EF4-FFF2-40B4-BE49-F238E27FC236}">
                                          <a16:creationId xmlns:a16="http://schemas.microsoft.com/office/drawing/2014/main" id="{6314C7FA-C5C3-475D-93A4-1BE8751634D8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>
                                      <a:off x="571500" y="5217319"/>
                                      <a:ext cx="0" cy="201074"/>
                                    </a:xfrm>
                                    <a:prstGeom prst="line">
                                      <a:avLst/>
                                    </a:prstGeom>
                                    <a:ln w="3175"/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cxnSp macro="">
                                <xdr:nvCxnSpPr>
                                  <xdr:cNvPr id="354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D3D4D51-E6D8-48B9-858F-744DA6222618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7" y="6105521"/>
                                    <a:ext cx="14525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5" name="직선 연결선 208">
                                    <a:extLst>
                                      <a:ext uri="{FF2B5EF4-FFF2-40B4-BE49-F238E27FC236}">
                                        <a16:creationId xmlns:a16="http://schemas.microsoft.com/office/drawing/2014/main" id="{CC5E077B-CF6F-47CF-8132-0365147D8E1A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>
                                    <a:off x="673894" y="6079331"/>
                                    <a:ext cx="0" cy="227292"/>
                                  </a:xfrm>
                                  <a:prstGeom prst="line">
                                    <a:avLst/>
                                  </a:prstGeom>
                                  <a:ln w="3175"/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6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4CC4577-800D-4D5E-B9A3-1BF34B91D324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4" y="6172199"/>
                                    <a:ext cx="61014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sp macro="" textlink="">
                              <xdr:nvSpPr>
                                <xdr:cNvPr id="352" name="TextBox 351">
                                  <a:extLst>
                                    <a:ext uri="{FF2B5EF4-FFF2-40B4-BE49-F238E27FC236}">
                                      <a16:creationId xmlns:a16="http://schemas.microsoft.com/office/drawing/2014/main" id="{52B7C58E-E279-4F22-8DBB-4C3A332E550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442080" y="6191083"/>
                                  <a:ext cx="365082" cy="145063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sb</a:t>
                                  </a:r>
                                  <a:endParaRPr lang="en-US" sz="800"/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346" name="직선 화살표 연결선 274">
                                <a:extLst>
                                  <a:ext uri="{FF2B5EF4-FFF2-40B4-BE49-F238E27FC236}">
                                    <a16:creationId xmlns:a16="http://schemas.microsoft.com/office/drawing/2014/main" id="{C07849F1-40D2-44A9-B92F-131142DA5CCF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5659942" y="5241503"/>
                                <a:ext cx="378865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7" name="TextBox 346">
                                <a:extLst>
                                  <a:ext uri="{FF2B5EF4-FFF2-40B4-BE49-F238E27FC236}">
                                    <a16:creationId xmlns:a16="http://schemas.microsoft.com/office/drawing/2014/main" id="{79EC6B1D-7B1A-44C7-8B5D-2E22BDD0407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642102" y="5053315"/>
                                <a:ext cx="468999" cy="190064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 baseline="0"/>
                                  <a:t>st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348" name="직선 화살표 연결선 266">
                                <a:extLst>
                                  <a:ext uri="{FF2B5EF4-FFF2-40B4-BE49-F238E27FC236}">
                                    <a16:creationId xmlns:a16="http://schemas.microsoft.com/office/drawing/2014/main" id="{8E9900C9-04A0-4151-8C9C-B8A8B5F1051C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5254530" y="6085907"/>
                                <a:ext cx="355810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9" name="TextBox 348">
                                <a:extLst>
                                  <a:ext uri="{FF2B5EF4-FFF2-40B4-BE49-F238E27FC236}">
                                    <a16:creationId xmlns:a16="http://schemas.microsoft.com/office/drawing/2014/main" id="{47310F6F-8EBA-4163-BC2C-AFC578CC74A4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557985" y="5989641"/>
                                <a:ext cx="395025" cy="168529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/>
                                  <a:t>sb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341" name="직선 연결선 207">
                              <a:extLst>
                                <a:ext uri="{FF2B5EF4-FFF2-40B4-BE49-F238E27FC236}">
                                  <a16:creationId xmlns:a16="http://schemas.microsoft.com/office/drawing/2014/main" id="{BCE467DD-BFFF-493B-9850-8BDA41B0549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2955" y="5070980"/>
                              <a:ext cx="251655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2" name="직선 연결선 207">
                              <a:extLst>
                                <a:ext uri="{FF2B5EF4-FFF2-40B4-BE49-F238E27FC236}">
                                  <a16:creationId xmlns:a16="http://schemas.microsoft.com/office/drawing/2014/main" id="{6A345395-4352-42D3-BFBD-B530E1239D9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5661" y="4925724"/>
                              <a:ext cx="252521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3" name="직선 연결선 208">
                              <a:extLst>
                                <a:ext uri="{FF2B5EF4-FFF2-40B4-BE49-F238E27FC236}">
                                  <a16:creationId xmlns:a16="http://schemas.microsoft.com/office/drawing/2014/main" id="{C89420F8-BA64-41A8-88C8-E440A5D30B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35660" y="4932976"/>
                              <a:ext cx="0" cy="14071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344" name="TextBox 343">
                              <a:extLst>
                                <a:ext uri="{FF2B5EF4-FFF2-40B4-BE49-F238E27FC236}">
                                  <a16:creationId xmlns:a16="http://schemas.microsoft.com/office/drawing/2014/main" id="{5EDB7BC8-5419-4963-8DA6-F9692001E92C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33991" y="4911329"/>
                              <a:ext cx="330937" cy="14421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sz="900"/>
                                <a:t>c</a:t>
                              </a:r>
                              <a:r>
                                <a:rPr lang="en-US" sz="600"/>
                                <a:t>rb</a:t>
                              </a:r>
                              <a:endParaRPr lang="en-US" sz="800"/>
                            </a:p>
                          </xdr:txBody>
                        </xdr:sp>
                      </xdr:grpSp>
                      <xdr:cxnSp macro="">
                        <xdr:nvCxnSpPr>
                          <xdr:cNvPr id="337" name="직선 연결선 207">
                            <a:extLst>
                              <a:ext uri="{FF2B5EF4-FFF2-40B4-BE49-F238E27FC236}">
                                <a16:creationId xmlns:a16="http://schemas.microsoft.com/office/drawing/2014/main" id="{F07AF4F4-D533-46E1-97D1-45F084B7A16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2" y="4970859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직선 연결선 207">
                            <a:extLst>
                              <a:ext uri="{FF2B5EF4-FFF2-40B4-BE49-F238E27FC236}">
                                <a16:creationId xmlns:a16="http://schemas.microsoft.com/office/drawing/2014/main" id="{A97AB7AD-2199-40F7-B6D2-B9BBA133C6D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3" y="4924858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직선 연결선 208">
                            <a:extLst>
                              <a:ext uri="{FF2B5EF4-FFF2-40B4-BE49-F238E27FC236}">
                                <a16:creationId xmlns:a16="http://schemas.microsoft.com/office/drawing/2014/main" id="{463C7F56-A3A6-4312-9025-0C69AFEBBB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9077" y="4824737"/>
                            <a:ext cx="0" cy="140710"/>
                          </a:xfrm>
                          <a:prstGeom prst="line">
                            <a:avLst/>
                          </a:prstGeom>
                          <a:ln w="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35" name="TextBox 334">
                          <a:extLst>
                            <a:ext uri="{FF2B5EF4-FFF2-40B4-BE49-F238E27FC236}">
                              <a16:creationId xmlns:a16="http://schemas.microsoft.com/office/drawing/2014/main" id="{AA34F019-9AAB-4A0C-96D6-4263D90357AC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03310" y="4685573"/>
                          <a:ext cx="330937" cy="14421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sz="900"/>
                            <a:t>c</a:t>
                          </a:r>
                          <a:r>
                            <a:rPr lang="en-US" sz="600"/>
                            <a:t>rt</a:t>
                          </a:r>
                          <a:endParaRPr lang="en-US" sz="800"/>
                        </a:p>
                      </xdr:txBody>
                    </xdr:sp>
                  </xdr:grpSp>
                  <xdr:sp macro="" textlink="">
                    <xdr:nvSpPr>
                      <xdr:cNvPr id="332" name="TextBox 331">
                        <a:extLst>
                          <a:ext uri="{FF2B5EF4-FFF2-40B4-BE49-F238E27FC236}">
                            <a16:creationId xmlns:a16="http://schemas.microsoft.com/office/drawing/2014/main" id="{952D0B37-4354-40BC-82FF-315867E6DA6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33750" y="46774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Positive moment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333" name="TextBox 332">
                        <a:extLst>
                          <a:ext uri="{FF2B5EF4-FFF2-40B4-BE49-F238E27FC236}">
                            <a16:creationId xmlns:a16="http://schemas.microsoft.com/office/drawing/2014/main" id="{739D2D97-DE60-4D22-8758-89CA32E4F6F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88013" y="45073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Negative moment</a:t>
                        </a:r>
                        <a:endParaRPr lang="en-US" sz="600"/>
                      </a:p>
                    </xdr:txBody>
                  </xdr:sp>
                </xdr:grpSp>
                <xdr:grpSp>
                  <xdr:nvGrpSpPr>
                    <xdr:cNvPr id="324" name="Group 323">
                      <a:extLst>
                        <a:ext uri="{FF2B5EF4-FFF2-40B4-BE49-F238E27FC236}">
                          <a16:creationId xmlns:a16="http://schemas.microsoft.com/office/drawing/2014/main" id="{C9E994FA-7B62-4576-ABEF-7CC36FFB989C}"/>
                        </a:ext>
                      </a:extLst>
                    </xdr:cNvPr>
                    <xdr:cNvGrpSpPr/>
                  </xdr:nvGrpSpPr>
                  <xdr:grpSpPr>
                    <a:xfrm>
                      <a:off x="5998369" y="6157912"/>
                      <a:ext cx="570551" cy="435557"/>
                      <a:chOff x="5998369" y="6157912"/>
                      <a:chExt cx="570551" cy="435557"/>
                    </a:xfrm>
                  </xdr:grpSpPr>
                  <xdr:cxnSp macro="">
                    <xdr:nvCxnSpPr>
                      <xdr:cNvPr id="325" name="직선 화살표 연결선 266">
                        <a:extLst>
                          <a:ext uri="{FF2B5EF4-FFF2-40B4-BE49-F238E27FC236}">
                            <a16:creationId xmlns:a16="http://schemas.microsoft.com/office/drawing/2014/main" id="{718678EE-646A-49E6-9484-C7B0B897915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3131" y="6444865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6" name="TextBox 325">
                        <a:extLst>
                          <a:ext uri="{FF2B5EF4-FFF2-40B4-BE49-F238E27FC236}">
                            <a16:creationId xmlns:a16="http://schemas.microsoft.com/office/drawing/2014/main" id="{DC788586-8F25-44C4-B41D-7C059CB0A40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6216" y="64246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r3</a:t>
                        </a:r>
                      </a:p>
                    </xdr:txBody>
                  </xdr:sp>
                  <xdr:cxnSp macro="">
                    <xdr:nvCxnSpPr>
                      <xdr:cNvPr id="327" name="직선 화살표 연결선 266">
                        <a:extLst>
                          <a:ext uri="{FF2B5EF4-FFF2-40B4-BE49-F238E27FC236}">
                            <a16:creationId xmlns:a16="http://schemas.microsoft.com/office/drawing/2014/main" id="{D1657D45-D59A-4A05-A276-2CA2D5EC205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0750" y="63781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8" name="TextBox 327">
                        <a:extLst>
                          <a:ext uri="{FF2B5EF4-FFF2-40B4-BE49-F238E27FC236}">
                            <a16:creationId xmlns:a16="http://schemas.microsoft.com/office/drawing/2014/main" id="{76089568-B3E7-416F-A04C-249C6058C99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3835" y="6274593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r2</a:t>
                        </a:r>
                      </a:p>
                    </xdr:txBody>
                  </xdr:sp>
                  <xdr:cxnSp macro="">
                    <xdr:nvCxnSpPr>
                      <xdr:cNvPr id="329" name="직선 화살표 연결선 266">
                        <a:extLst>
                          <a:ext uri="{FF2B5EF4-FFF2-40B4-BE49-F238E27FC236}">
                            <a16:creationId xmlns:a16="http://schemas.microsoft.com/office/drawing/2014/main" id="{1AF5FEC0-C030-4855-B483-314B272B1D5A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5998369" y="63019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30" name="TextBox 329">
                        <a:extLst>
                          <a:ext uri="{FF2B5EF4-FFF2-40B4-BE49-F238E27FC236}">
                            <a16:creationId xmlns:a16="http://schemas.microsoft.com/office/drawing/2014/main" id="{5651182D-7D5A-45B2-8D8F-D897781E513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57166" y="61579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r1</a:t>
                        </a: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A0F5CF61-A9F5-468D-9635-E65A334FA74C}"/>
                  </a:ext>
                </a:extLst>
              </xdr:cNvPr>
              <xdr:cNvCxnSpPr/>
            </xdr:nvCxnSpPr>
            <xdr:spPr>
              <a:xfrm>
                <a:off x="1545433" y="8970169"/>
                <a:ext cx="0" cy="90487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B185D19C-F3A8-43E9-BC34-BA3EA6066272}"/>
                  </a:ext>
                </a:extLst>
              </xdr:cNvPr>
              <xdr:cNvCxnSpPr/>
            </xdr:nvCxnSpPr>
            <xdr:spPr>
              <a:xfrm>
                <a:off x="1719263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ADA144-030D-4A6E-BF64-A8E65A039F45}"/>
                  </a:ext>
                </a:extLst>
              </xdr:cNvPr>
              <xdr:cNvCxnSpPr/>
            </xdr:nvCxnSpPr>
            <xdr:spPr>
              <a:xfrm>
                <a:off x="1909767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254">
                <a:extLst>
                  <a:ext uri="{FF2B5EF4-FFF2-40B4-BE49-F238E27FC236}">
                    <a16:creationId xmlns:a16="http://schemas.microsoft.com/office/drawing/2014/main" id="{97669E10-1713-4F8B-B4DB-C4CE4009B9AD}"/>
                  </a:ext>
                </a:extLst>
              </xdr:cNvPr>
              <xdr:cNvCxnSpPr/>
            </xdr:nvCxnSpPr>
            <xdr:spPr>
              <a:xfrm>
                <a:off x="1262063" y="906303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0" name="직선 연결선 238">
              <a:extLst>
                <a:ext uri="{FF2B5EF4-FFF2-40B4-BE49-F238E27FC236}">
                  <a16:creationId xmlns:a16="http://schemas.microsoft.com/office/drawing/2014/main" id="{967A2FB7-9C51-4458-B30E-D4747C686293}"/>
                </a:ext>
              </a:extLst>
            </xdr:cNvPr>
            <xdr:cNvCxnSpPr/>
          </xdr:nvCxnSpPr>
          <xdr:spPr>
            <a:xfrm>
              <a:off x="1410535" y="8855868"/>
              <a:ext cx="662702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1" name="직선 연결선 238">
              <a:extLst>
                <a:ext uri="{FF2B5EF4-FFF2-40B4-BE49-F238E27FC236}">
                  <a16:creationId xmlns:a16="http://schemas.microsoft.com/office/drawing/2014/main" id="{96E6E23A-14EB-4216-9BD7-96BC4FF41A17}"/>
                </a:ext>
              </a:extLst>
            </xdr:cNvPr>
            <xdr:cNvCxnSpPr/>
          </xdr:nvCxnSpPr>
          <xdr:spPr>
            <a:xfrm>
              <a:off x="1419225" y="8934450"/>
              <a:ext cx="655560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2" name="직선 연결선 238">
              <a:extLst>
                <a:ext uri="{FF2B5EF4-FFF2-40B4-BE49-F238E27FC236}">
                  <a16:creationId xmlns:a16="http://schemas.microsoft.com/office/drawing/2014/main" id="{FDD5C9C4-D78A-47AA-9927-328D55A98AE6}"/>
                </a:ext>
              </a:extLst>
            </xdr:cNvPr>
            <xdr:cNvCxnSpPr/>
          </xdr:nvCxnSpPr>
          <xdr:spPr>
            <a:xfrm>
              <a:off x="1431132" y="9003507"/>
              <a:ext cx="623888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7" name="직선 연결선 216">
            <a:extLst>
              <a:ext uri="{FF2B5EF4-FFF2-40B4-BE49-F238E27FC236}">
                <a16:creationId xmlns:a16="http://schemas.microsoft.com/office/drawing/2014/main" id="{70ABBAD8-59B3-4469-BC29-9A7674A1212B}"/>
              </a:ext>
            </a:extLst>
          </xdr:cNvPr>
          <xdr:cNvCxnSpPr/>
        </xdr:nvCxnSpPr>
        <xdr:spPr>
          <a:xfrm flipH="1">
            <a:off x="216693" y="8089106"/>
            <a:ext cx="403183" cy="0"/>
          </a:xfrm>
          <a:prstGeom prst="line">
            <a:avLst/>
          </a:prstGeom>
          <a:ln w="0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20447E90-DC83-484A-A6BB-93A786A307F4}"/>
              </a:ext>
            </a:extLst>
          </xdr:cNvPr>
          <xdr:cNvSpPr txBox="1"/>
        </xdr:nvSpPr>
        <xdr:spPr>
          <a:xfrm>
            <a:off x="0" y="7967663"/>
            <a:ext cx="314728" cy="145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</a:t>
            </a:r>
            <a:r>
              <a:rPr lang="en-US" sz="600"/>
              <a:t>h</a:t>
            </a:r>
          </a:p>
        </xdr:txBody>
      </xdr:sp>
    </xdr:grpSp>
    <xdr:clientData/>
  </xdr:twoCellAnchor>
  <xdr:twoCellAnchor>
    <xdr:from>
      <xdr:col>0</xdr:col>
      <xdr:colOff>327303</xdr:colOff>
      <xdr:row>688</xdr:row>
      <xdr:rowOff>0</xdr:rowOff>
    </xdr:from>
    <xdr:to>
      <xdr:col>6</xdr:col>
      <xdr:colOff>204159</xdr:colOff>
      <xdr:row>696</xdr:row>
      <xdr:rowOff>76586</xdr:rowOff>
    </xdr:to>
    <xdr:grpSp>
      <xdr:nvGrpSpPr>
        <xdr:cNvPr id="451" name="Group 450">
          <a:extLst>
            <a:ext uri="{FF2B5EF4-FFF2-40B4-BE49-F238E27FC236}">
              <a16:creationId xmlns:a16="http://schemas.microsoft.com/office/drawing/2014/main" id="{1DED39D7-CB40-4A67-A1BB-C429B2946F81}"/>
            </a:ext>
          </a:extLst>
        </xdr:cNvPr>
        <xdr:cNvGrpSpPr/>
      </xdr:nvGrpSpPr>
      <xdr:grpSpPr>
        <a:xfrm>
          <a:off x="327303" y="45148503"/>
          <a:ext cx="2505756" cy="1448183"/>
          <a:chOff x="701974" y="50571300"/>
          <a:chExt cx="2616463" cy="1458213"/>
        </a:xfrm>
      </xdr:grpSpPr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4F3BF5DC-765E-4AF7-8F7E-37DDE2273CC8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정모멘트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C98103BE-7E98-4CBD-B71B-7AEF3047C576}"/>
              </a:ext>
            </a:extLst>
          </xdr:cNvPr>
          <xdr:cNvGrpSpPr/>
        </xdr:nvGrpSpPr>
        <xdr:grpSpPr>
          <a:xfrm>
            <a:off x="701974" y="50916559"/>
            <a:ext cx="2616463" cy="1112954"/>
            <a:chOff x="701974" y="50916559"/>
            <a:chExt cx="2616463" cy="1112954"/>
          </a:xfrm>
        </xdr:grpSpPr>
        <xdr:grpSp>
          <xdr:nvGrpSpPr>
            <xdr:cNvPr id="454" name="Group 453">
              <a:extLst>
                <a:ext uri="{FF2B5EF4-FFF2-40B4-BE49-F238E27FC236}">
                  <a16:creationId xmlns:a16="http://schemas.microsoft.com/office/drawing/2014/main" id="{9DC75652-582D-444C-8BB8-6E53C89059A9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63" name="자유형 240">
                <a:extLst>
                  <a:ext uri="{FF2B5EF4-FFF2-40B4-BE49-F238E27FC236}">
                    <a16:creationId xmlns:a16="http://schemas.microsoft.com/office/drawing/2014/main" id="{8A85A8DB-3B6D-4D6B-BE5B-D325B1FD1AE4}"/>
                  </a:ext>
                </a:extLst>
              </xdr:cNvPr>
              <xdr:cNvSpPr/>
            </xdr:nvSpPr>
            <xdr:spPr>
              <a:xfrm>
                <a:off x="2124437" y="51659705"/>
                <a:ext cx="744444" cy="256143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4" name="직선 연결선 254">
                <a:extLst>
                  <a:ext uri="{FF2B5EF4-FFF2-40B4-BE49-F238E27FC236}">
                    <a16:creationId xmlns:a16="http://schemas.microsoft.com/office/drawing/2014/main" id="{7F8A9A5B-414E-4088-BEFA-5D3E61A82E52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5" name="직선 연결선 255">
                <a:extLst>
                  <a:ext uri="{FF2B5EF4-FFF2-40B4-BE49-F238E27FC236}">
                    <a16:creationId xmlns:a16="http://schemas.microsoft.com/office/drawing/2014/main" id="{5E12B72B-15C3-4765-8AE5-003783D03291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6" name="직선 연결선 256">
                <a:extLst>
                  <a:ext uri="{FF2B5EF4-FFF2-40B4-BE49-F238E27FC236}">
                    <a16:creationId xmlns:a16="http://schemas.microsoft.com/office/drawing/2014/main" id="{FC0282EE-996A-4C2F-98CF-5AC22F11E43A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7" name="자유형 253">
                <a:extLst>
                  <a:ext uri="{FF2B5EF4-FFF2-40B4-BE49-F238E27FC236}">
                    <a16:creationId xmlns:a16="http://schemas.microsoft.com/office/drawing/2014/main" id="{B963BA54-5710-457C-A45F-99E43FF3B6BE}"/>
                  </a:ext>
                </a:extLst>
              </xdr:cNvPr>
              <xdr:cNvSpPr/>
            </xdr:nvSpPr>
            <xdr:spPr>
              <a:xfrm>
                <a:off x="1428750" y="50673000"/>
                <a:ext cx="2112618" cy="276369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8" name="직선 연결선 251">
                <a:extLst>
                  <a:ext uri="{FF2B5EF4-FFF2-40B4-BE49-F238E27FC236}">
                    <a16:creationId xmlns:a16="http://schemas.microsoft.com/office/drawing/2014/main" id="{75C5FABB-E7A0-4757-B564-AE93297AF14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B82D30D4-8F27-4833-A60F-410616A0E455}"/>
                </a:ext>
              </a:extLst>
            </xdr:cNvPr>
            <xdr:cNvCxnSpPr/>
          </xdr:nvCxnSpPr>
          <xdr:spPr>
            <a:xfrm>
              <a:off x="789488" y="51248840"/>
              <a:ext cx="2183079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BC942F2-4869-4D24-A03D-23CD79448707}"/>
                </a:ext>
              </a:extLst>
            </xdr:cNvPr>
            <xdr:cNvCxnSpPr/>
          </xdr:nvCxnSpPr>
          <xdr:spPr>
            <a:xfrm flipH="1">
              <a:off x="2699086" y="50921237"/>
              <a:ext cx="37895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83C273C2-6BD8-4CC1-9BB0-354007F692D0}"/>
                </a:ext>
              </a:extLst>
            </xdr:cNvPr>
            <xdr:cNvCxnSpPr/>
          </xdr:nvCxnSpPr>
          <xdr:spPr>
            <a:xfrm>
              <a:off x="2853403" y="50923591"/>
              <a:ext cx="0" cy="32705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45B416B-51A9-45CC-AC88-1AD153308C41}"/>
                </a:ext>
              </a:extLst>
            </xdr:cNvPr>
            <xdr:cNvSpPr txBox="1"/>
          </xdr:nvSpPr>
          <xdr:spPr>
            <a:xfrm>
              <a:off x="701974" y="51102392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E594A58F-624D-4FD4-9AA1-2DF6610FFF83}"/>
                </a:ext>
              </a:extLst>
            </xdr:cNvPr>
            <xdr:cNvSpPr txBox="1"/>
          </xdr:nvSpPr>
          <xdr:spPr>
            <a:xfrm>
              <a:off x="2783316" y="50966405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233D578-1B43-4EBE-A1FC-33437415F8BB}"/>
                </a:ext>
              </a:extLst>
            </xdr:cNvPr>
            <xdr:cNvCxnSpPr/>
          </xdr:nvCxnSpPr>
          <xdr:spPr>
            <a:xfrm flipH="1">
              <a:off x="2211847" y="52029513"/>
              <a:ext cx="86619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1" name="Straight Connector 460">
              <a:extLst>
                <a:ext uri="{FF2B5EF4-FFF2-40B4-BE49-F238E27FC236}">
                  <a16:creationId xmlns:a16="http://schemas.microsoft.com/office/drawing/2014/main" id="{BD21096C-B729-47D9-8D01-B289BB127697}"/>
                </a:ext>
              </a:extLst>
            </xdr:cNvPr>
            <xdr:cNvCxnSpPr/>
          </xdr:nvCxnSpPr>
          <xdr:spPr>
            <a:xfrm>
              <a:off x="3071653" y="50917198"/>
              <a:ext cx="0" cy="1112315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>
              <a:extLst>
                <a:ext uri="{FF2B5EF4-FFF2-40B4-BE49-F238E27FC236}">
                  <a16:creationId xmlns:a16="http://schemas.microsoft.com/office/drawing/2014/main" id="{F3FBFF48-6589-4543-BBB0-6406DAE5D98C}"/>
                </a:ext>
              </a:extLst>
            </xdr:cNvPr>
            <xdr:cNvSpPr txBox="1"/>
          </xdr:nvSpPr>
          <xdr:spPr>
            <a:xfrm>
              <a:off x="3007727" y="51374271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7</xdr:col>
      <xdr:colOff>355589</xdr:colOff>
      <xdr:row>688</xdr:row>
      <xdr:rowOff>0</xdr:rowOff>
    </xdr:from>
    <xdr:to>
      <xdr:col>12</xdr:col>
      <xdr:colOff>365903</xdr:colOff>
      <xdr:row>696</xdr:row>
      <xdr:rowOff>69205</xdr:rowOff>
    </xdr:to>
    <xdr:grpSp>
      <xdr:nvGrpSpPr>
        <xdr:cNvPr id="469" name="Group 468">
          <a:extLst>
            <a:ext uri="{FF2B5EF4-FFF2-40B4-BE49-F238E27FC236}">
              <a16:creationId xmlns:a16="http://schemas.microsoft.com/office/drawing/2014/main" id="{4A8E2373-996E-455E-BF91-718E91924A7A}"/>
            </a:ext>
          </a:extLst>
        </xdr:cNvPr>
        <xdr:cNvGrpSpPr/>
      </xdr:nvGrpSpPr>
      <xdr:grpSpPr>
        <a:xfrm>
          <a:off x="3422639" y="45165397"/>
          <a:ext cx="2201064" cy="1423908"/>
          <a:chOff x="744784" y="50571300"/>
          <a:chExt cx="2297296" cy="1433777"/>
        </a:xfrm>
      </xdr:grpSpPr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9D1DE085-AAF8-4C81-A43A-C52D3606EC8D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부모멘트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69B51B27-4908-45E6-A010-1A074EA68622}"/>
              </a:ext>
            </a:extLst>
          </xdr:cNvPr>
          <xdr:cNvGrpSpPr/>
        </xdr:nvGrpSpPr>
        <xdr:grpSpPr>
          <a:xfrm>
            <a:off x="744784" y="50916559"/>
            <a:ext cx="2297296" cy="1088518"/>
            <a:chOff x="744784" y="50916559"/>
            <a:chExt cx="2297296" cy="1088518"/>
          </a:xfrm>
        </xdr:grpSpPr>
        <xdr:grpSp>
          <xdr:nvGrpSpPr>
            <xdr:cNvPr id="472" name="Group 471">
              <a:extLst>
                <a:ext uri="{FF2B5EF4-FFF2-40B4-BE49-F238E27FC236}">
                  <a16:creationId xmlns:a16="http://schemas.microsoft.com/office/drawing/2014/main" id="{DFF98691-7B94-4485-BE2B-AA339A27BA72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81" name="자유형 240">
                <a:extLst>
                  <a:ext uri="{FF2B5EF4-FFF2-40B4-BE49-F238E27FC236}">
                    <a16:creationId xmlns:a16="http://schemas.microsoft.com/office/drawing/2014/main" id="{A834435B-39E5-4593-A78F-758C5622053A}"/>
                  </a:ext>
                </a:extLst>
              </xdr:cNvPr>
              <xdr:cNvSpPr/>
            </xdr:nvSpPr>
            <xdr:spPr>
              <a:xfrm>
                <a:off x="2121713" y="51659705"/>
                <a:ext cx="751128" cy="233047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2" name="직선 연결선 254">
                <a:extLst>
                  <a:ext uri="{FF2B5EF4-FFF2-40B4-BE49-F238E27FC236}">
                    <a16:creationId xmlns:a16="http://schemas.microsoft.com/office/drawing/2014/main" id="{7E389EAD-429B-4F82-A4BF-00FBAD79ACD5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3" name="직선 연결선 255">
                <a:extLst>
                  <a:ext uri="{FF2B5EF4-FFF2-40B4-BE49-F238E27FC236}">
                    <a16:creationId xmlns:a16="http://schemas.microsoft.com/office/drawing/2014/main" id="{7E5563DE-8821-43A3-9DD0-203D067AE980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4" name="직선 연결선 256">
                <a:extLst>
                  <a:ext uri="{FF2B5EF4-FFF2-40B4-BE49-F238E27FC236}">
                    <a16:creationId xmlns:a16="http://schemas.microsoft.com/office/drawing/2014/main" id="{EDD41C64-1DA6-4CBE-9D3B-E85E68949BE8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5" name="자유형 253">
                <a:extLst>
                  <a:ext uri="{FF2B5EF4-FFF2-40B4-BE49-F238E27FC236}">
                    <a16:creationId xmlns:a16="http://schemas.microsoft.com/office/drawing/2014/main" id="{3E8979FD-FA68-4E45-A262-D93C50FF24B2}"/>
                  </a:ext>
                </a:extLst>
              </xdr:cNvPr>
              <xdr:cNvSpPr/>
            </xdr:nvSpPr>
            <xdr:spPr>
              <a:xfrm>
                <a:off x="1428750" y="50673000"/>
                <a:ext cx="2112618" cy="267284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6" name="직선 연결선 251">
                <a:extLst>
                  <a:ext uri="{FF2B5EF4-FFF2-40B4-BE49-F238E27FC236}">
                    <a16:creationId xmlns:a16="http://schemas.microsoft.com/office/drawing/2014/main" id="{2257802C-F60A-4EC5-BD81-812D602AB3E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483B6D3E-5C66-458E-9F6A-B1C4E2CBF8F2}"/>
                </a:ext>
              </a:extLst>
            </xdr:cNvPr>
            <xdr:cNvCxnSpPr/>
          </xdr:nvCxnSpPr>
          <xdr:spPr>
            <a:xfrm>
              <a:off x="786937" y="51640586"/>
              <a:ext cx="1880054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5858D9DB-BEF6-49D6-A1D5-83870F1E9E0B}"/>
                </a:ext>
              </a:extLst>
            </xdr:cNvPr>
            <xdr:cNvCxnSpPr/>
          </xdr:nvCxnSpPr>
          <xdr:spPr>
            <a:xfrm flipH="1">
              <a:off x="2316529" y="51105345"/>
              <a:ext cx="488183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DA0411B4-BA64-47B9-913A-D5A0FEC78E4F}"/>
                </a:ext>
              </a:extLst>
            </xdr:cNvPr>
            <xdr:cNvCxnSpPr/>
          </xdr:nvCxnSpPr>
          <xdr:spPr>
            <a:xfrm>
              <a:off x="2519304" y="51643992"/>
              <a:ext cx="0" cy="332382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6" name="TextBox 475">
              <a:extLst>
                <a:ext uri="{FF2B5EF4-FFF2-40B4-BE49-F238E27FC236}">
                  <a16:creationId xmlns:a16="http://schemas.microsoft.com/office/drawing/2014/main" id="{5EEB1AFC-161B-4E6B-A72A-7CE31035234B}"/>
                </a:ext>
              </a:extLst>
            </xdr:cNvPr>
            <xdr:cNvSpPr txBox="1"/>
          </xdr:nvSpPr>
          <xdr:spPr>
            <a:xfrm>
              <a:off x="744784" y="51470918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69986EEE-8E69-4878-9D67-3FA0B4302A34}"/>
                </a:ext>
              </a:extLst>
            </xdr:cNvPr>
            <xdr:cNvSpPr txBox="1"/>
          </xdr:nvSpPr>
          <xdr:spPr>
            <a:xfrm>
              <a:off x="2435442" y="51698302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C607CA06-7DF1-4734-819C-651049C3ED54}"/>
                </a:ext>
              </a:extLst>
            </xdr:cNvPr>
            <xdr:cNvCxnSpPr/>
          </xdr:nvCxnSpPr>
          <xdr:spPr>
            <a:xfrm flipH="1">
              <a:off x="2183542" y="51976763"/>
              <a:ext cx="623722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9" name="Straight Connector 478">
              <a:extLst>
                <a:ext uri="{FF2B5EF4-FFF2-40B4-BE49-F238E27FC236}">
                  <a16:creationId xmlns:a16="http://schemas.microsoft.com/office/drawing/2014/main" id="{9BA31170-06F3-48F0-80FD-2C8EF367CBB0}"/>
                </a:ext>
              </a:extLst>
            </xdr:cNvPr>
            <xdr:cNvCxnSpPr/>
          </xdr:nvCxnSpPr>
          <xdr:spPr>
            <a:xfrm>
              <a:off x="2801312" y="51104295"/>
              <a:ext cx="0" cy="87447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0" name="TextBox 479">
              <a:extLst>
                <a:ext uri="{FF2B5EF4-FFF2-40B4-BE49-F238E27FC236}">
                  <a16:creationId xmlns:a16="http://schemas.microsoft.com/office/drawing/2014/main" id="{9E38DC91-C804-4C22-A4A9-0127D794D771}"/>
                </a:ext>
              </a:extLst>
            </xdr:cNvPr>
            <xdr:cNvSpPr txBox="1"/>
          </xdr:nvSpPr>
          <xdr:spPr>
            <a:xfrm>
              <a:off x="2731370" y="51349807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3</xdr:col>
      <xdr:colOff>166818</xdr:colOff>
      <xdr:row>1178</xdr:row>
      <xdr:rowOff>0</xdr:rowOff>
    </xdr:from>
    <xdr:to>
      <xdr:col>10</xdr:col>
      <xdr:colOff>44929</xdr:colOff>
      <xdr:row>1183</xdr:row>
      <xdr:rowOff>151782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4F3A5D05-3D73-447A-8CA2-03E32DF3E754}"/>
            </a:ext>
          </a:extLst>
        </xdr:cNvPr>
        <xdr:cNvGrpSpPr/>
      </xdr:nvGrpSpPr>
      <xdr:grpSpPr>
        <a:xfrm>
          <a:off x="1481268" y="83284559"/>
          <a:ext cx="2945161" cy="1087273"/>
          <a:chOff x="855680" y="136658236"/>
          <a:chExt cx="3011058" cy="107026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61B07ACC-30E2-43EA-A5A5-08AB4BE5F3DE}"/>
              </a:ext>
            </a:extLst>
          </xdr:cNvPr>
          <xdr:cNvGrpSpPr/>
        </xdr:nvGrpSpPr>
        <xdr:grpSpPr>
          <a:xfrm>
            <a:off x="870389" y="136979361"/>
            <a:ext cx="2996349" cy="749140"/>
            <a:chOff x="376197" y="140741881"/>
            <a:chExt cx="4238225" cy="1080242"/>
          </a:xfrm>
        </xdr:grpSpPr>
        <xdr:sp macro="" textlink="">
          <xdr:nvSpPr>
            <xdr:cNvPr id="507" name="Freeform 206">
              <a:extLst>
                <a:ext uri="{FF2B5EF4-FFF2-40B4-BE49-F238E27FC236}">
                  <a16:creationId xmlns:a16="http://schemas.microsoft.com/office/drawing/2014/main" id="{49462BFE-4A42-41A3-9CC7-A230B7EE9C6D}"/>
                </a:ext>
              </a:extLst>
            </xdr:cNvPr>
            <xdr:cNvSpPr/>
          </xdr:nvSpPr>
          <xdr:spPr>
            <a:xfrm>
              <a:off x="376197" y="140741881"/>
              <a:ext cx="4238225" cy="232121"/>
            </a:xfrm>
            <a:custGeom>
              <a:avLst/>
              <a:gdLst>
                <a:gd name="connsiteX0" fmla="*/ 240127 w 4238225"/>
                <a:gd name="connsiteY0" fmla="*/ 176092 h 232121"/>
                <a:gd name="connsiteX1" fmla="*/ 0 w 4238225"/>
                <a:gd name="connsiteY1" fmla="*/ 176092 h 232121"/>
                <a:gd name="connsiteX2" fmla="*/ 0 w 4238225"/>
                <a:gd name="connsiteY2" fmla="*/ 0 h 232121"/>
                <a:gd name="connsiteX3" fmla="*/ 4238225 w 4238225"/>
                <a:gd name="connsiteY3" fmla="*/ 0 h 232121"/>
                <a:gd name="connsiteX4" fmla="*/ 4238225 w 4238225"/>
                <a:gd name="connsiteY4" fmla="*/ 160084 h 232121"/>
                <a:gd name="connsiteX5" fmla="*/ 3982091 w 4238225"/>
                <a:gd name="connsiteY5" fmla="*/ 160084 h 232121"/>
                <a:gd name="connsiteX6" fmla="*/ 3926061 w 4238225"/>
                <a:gd name="connsiteY6" fmla="*/ 216114 h 232121"/>
                <a:gd name="connsiteX7" fmla="*/ 2433278 w 4238225"/>
                <a:gd name="connsiteY7" fmla="*/ 216114 h 232121"/>
                <a:gd name="connsiteX8" fmla="*/ 2381250 w 4238225"/>
                <a:gd name="connsiteY8" fmla="*/ 164086 h 232121"/>
                <a:gd name="connsiteX9" fmla="*/ 1856975 w 4238225"/>
                <a:gd name="connsiteY9" fmla="*/ 164086 h 232121"/>
                <a:gd name="connsiteX10" fmla="*/ 1788940 w 4238225"/>
                <a:gd name="connsiteY10" fmla="*/ 232121 h 232121"/>
                <a:gd name="connsiteX11" fmla="*/ 308162 w 4238225"/>
                <a:gd name="connsiteY11" fmla="*/ 232121 h 232121"/>
                <a:gd name="connsiteX12" fmla="*/ 240127 w 4238225"/>
                <a:gd name="connsiteY12" fmla="*/ 176092 h 2321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238225" h="232121">
                  <a:moveTo>
                    <a:pt x="240127" y="176092"/>
                  </a:moveTo>
                  <a:lnTo>
                    <a:pt x="0" y="176092"/>
                  </a:lnTo>
                  <a:lnTo>
                    <a:pt x="0" y="0"/>
                  </a:lnTo>
                  <a:lnTo>
                    <a:pt x="4238225" y="0"/>
                  </a:lnTo>
                  <a:lnTo>
                    <a:pt x="4238225" y="160084"/>
                  </a:lnTo>
                  <a:lnTo>
                    <a:pt x="3982091" y="160084"/>
                  </a:lnTo>
                  <a:lnTo>
                    <a:pt x="3926061" y="216114"/>
                  </a:lnTo>
                  <a:lnTo>
                    <a:pt x="2433278" y="216114"/>
                  </a:lnTo>
                  <a:lnTo>
                    <a:pt x="2381250" y="164086"/>
                  </a:lnTo>
                  <a:lnTo>
                    <a:pt x="1856975" y="164086"/>
                  </a:lnTo>
                  <a:lnTo>
                    <a:pt x="1788940" y="232121"/>
                  </a:lnTo>
                  <a:lnTo>
                    <a:pt x="308162" y="232121"/>
                  </a:lnTo>
                  <a:lnTo>
                    <a:pt x="240127" y="176092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08" name="그룹 30">
              <a:extLst>
                <a:ext uri="{FF2B5EF4-FFF2-40B4-BE49-F238E27FC236}">
                  <a16:creationId xmlns:a16="http://schemas.microsoft.com/office/drawing/2014/main" id="{E1CAF0AD-85DC-454F-8689-3136BAAB2A66}"/>
                </a:ext>
              </a:extLst>
            </xdr:cNvPr>
            <xdr:cNvGrpSpPr/>
          </xdr:nvGrpSpPr>
          <xdr:grpSpPr>
            <a:xfrm>
              <a:off x="677934" y="140940085"/>
              <a:ext cx="1497953" cy="882038"/>
              <a:chOff x="4444381" y="313952"/>
              <a:chExt cx="1570114" cy="1069110"/>
            </a:xfrm>
          </xdr:grpSpPr>
          <xdr:grpSp>
            <xdr:nvGrpSpPr>
              <xdr:cNvPr id="516" name="그룹 7">
                <a:extLst>
                  <a:ext uri="{FF2B5EF4-FFF2-40B4-BE49-F238E27FC236}">
                    <a16:creationId xmlns:a16="http://schemas.microsoft.com/office/drawing/2014/main" id="{12E37635-1367-474D-8072-61CAABBE1ED7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8" name="직선 연결선 3">
                  <a:extLst>
                    <a:ext uri="{FF2B5EF4-FFF2-40B4-BE49-F238E27FC236}">
                      <a16:creationId xmlns:a16="http://schemas.microsoft.com/office/drawing/2014/main" id="{C2E3622A-3AB3-44CC-B928-BBA80E8A4114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9" name="직선 연결선 4">
                  <a:extLst>
                    <a:ext uri="{FF2B5EF4-FFF2-40B4-BE49-F238E27FC236}">
                      <a16:creationId xmlns:a16="http://schemas.microsoft.com/office/drawing/2014/main" id="{657D4ACC-C817-4781-AA95-257C07CBDD87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직선 연결선 5">
                  <a:extLst>
                    <a:ext uri="{FF2B5EF4-FFF2-40B4-BE49-F238E27FC236}">
                      <a16:creationId xmlns:a16="http://schemas.microsoft.com/office/drawing/2014/main" id="{2A355B4A-0612-4E00-B046-360ECC84AA6B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직선 연결선 6">
                  <a:extLst>
                    <a:ext uri="{FF2B5EF4-FFF2-40B4-BE49-F238E27FC236}">
                      <a16:creationId xmlns:a16="http://schemas.microsoft.com/office/drawing/2014/main" id="{C10FF4CA-713C-414E-8DA9-09EAA960AD9C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7" name="직선 연결선 29">
                <a:extLst>
                  <a:ext uri="{FF2B5EF4-FFF2-40B4-BE49-F238E27FC236}">
                    <a16:creationId xmlns:a16="http://schemas.microsoft.com/office/drawing/2014/main" id="{C93570D1-C3B9-43FF-9F86-C1DF0D6BE51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09" name="그룹 30">
              <a:extLst>
                <a:ext uri="{FF2B5EF4-FFF2-40B4-BE49-F238E27FC236}">
                  <a16:creationId xmlns:a16="http://schemas.microsoft.com/office/drawing/2014/main" id="{FF657CFA-5214-44FC-B1C1-0CA6398231F4}"/>
                </a:ext>
              </a:extLst>
            </xdr:cNvPr>
            <xdr:cNvGrpSpPr/>
          </xdr:nvGrpSpPr>
          <xdr:grpSpPr>
            <a:xfrm>
              <a:off x="2803992" y="140934082"/>
              <a:ext cx="1497953" cy="882038"/>
              <a:chOff x="4444381" y="313952"/>
              <a:chExt cx="1570114" cy="1069110"/>
            </a:xfrm>
          </xdr:grpSpPr>
          <xdr:grpSp>
            <xdr:nvGrpSpPr>
              <xdr:cNvPr id="510" name="그룹 7">
                <a:extLst>
                  <a:ext uri="{FF2B5EF4-FFF2-40B4-BE49-F238E27FC236}">
                    <a16:creationId xmlns:a16="http://schemas.microsoft.com/office/drawing/2014/main" id="{764CD638-4A2D-4685-8D25-BC19044BDEDE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2" name="직선 연결선 3">
                  <a:extLst>
                    <a:ext uri="{FF2B5EF4-FFF2-40B4-BE49-F238E27FC236}">
                      <a16:creationId xmlns:a16="http://schemas.microsoft.com/office/drawing/2014/main" id="{6490CA6F-9312-4BCA-8012-32FBAD5683C9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직선 연결선 4">
                  <a:extLst>
                    <a:ext uri="{FF2B5EF4-FFF2-40B4-BE49-F238E27FC236}">
                      <a16:creationId xmlns:a16="http://schemas.microsoft.com/office/drawing/2014/main" id="{23B60557-4C01-498E-9EE7-4D408B6A503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직선 연결선 5">
                  <a:extLst>
                    <a:ext uri="{FF2B5EF4-FFF2-40B4-BE49-F238E27FC236}">
                      <a16:creationId xmlns:a16="http://schemas.microsoft.com/office/drawing/2014/main" id="{A63AE99E-C9DF-4F92-818E-0C2DB1633243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직선 연결선 6">
                  <a:extLst>
                    <a:ext uri="{FF2B5EF4-FFF2-40B4-BE49-F238E27FC236}">
                      <a16:creationId xmlns:a16="http://schemas.microsoft.com/office/drawing/2014/main" id="{C10721C5-43C4-4C1B-A7A4-B58B2C22C87D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1" name="직선 연결선 29">
                <a:extLst>
                  <a:ext uri="{FF2B5EF4-FFF2-40B4-BE49-F238E27FC236}">
                    <a16:creationId xmlns:a16="http://schemas.microsoft.com/office/drawing/2014/main" id="{6C9CB894-69DB-48F9-8A31-539ACA64F385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3A2B45BD-C8A7-4E0D-B349-682DDE91E2D6}"/>
              </a:ext>
            </a:extLst>
          </xdr:cNvPr>
          <xdr:cNvCxnSpPr/>
        </xdr:nvCxnSpPr>
        <xdr:spPr>
          <a:xfrm>
            <a:off x="1190626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Connector 499">
            <a:extLst>
              <a:ext uri="{FF2B5EF4-FFF2-40B4-BE49-F238E27FC236}">
                <a16:creationId xmlns:a16="http://schemas.microsoft.com/office/drawing/2014/main" id="{6B11BF34-89E3-4055-B5CC-9A68DB064023}"/>
              </a:ext>
            </a:extLst>
          </xdr:cNvPr>
          <xdr:cNvCxnSpPr/>
        </xdr:nvCxnSpPr>
        <xdr:spPr>
          <a:xfrm>
            <a:off x="2046305" y="136826364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Straight Connector 500">
            <a:extLst>
              <a:ext uri="{FF2B5EF4-FFF2-40B4-BE49-F238E27FC236}">
                <a16:creationId xmlns:a16="http://schemas.microsoft.com/office/drawing/2014/main" id="{7EFCCACF-33C2-4DCD-82BE-8BF8E7ED4D61}"/>
              </a:ext>
            </a:extLst>
          </xdr:cNvPr>
          <xdr:cNvCxnSpPr/>
        </xdr:nvCxnSpPr>
        <xdr:spPr>
          <a:xfrm flipH="1">
            <a:off x="855680" y="136826363"/>
            <a:ext cx="1842199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" name="Straight Connector 501">
            <a:extLst>
              <a:ext uri="{FF2B5EF4-FFF2-40B4-BE49-F238E27FC236}">
                <a16:creationId xmlns:a16="http://schemas.microsoft.com/office/drawing/2014/main" id="{C48F9EAC-349E-4191-BCD0-CFCE42FEC889}"/>
              </a:ext>
            </a:extLst>
          </xdr:cNvPr>
          <xdr:cNvCxnSpPr/>
        </xdr:nvCxnSpPr>
        <xdr:spPr>
          <a:xfrm>
            <a:off x="2692644" y="136828980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Straight Connector 502">
            <a:extLst>
              <a:ext uri="{FF2B5EF4-FFF2-40B4-BE49-F238E27FC236}">
                <a16:creationId xmlns:a16="http://schemas.microsoft.com/office/drawing/2014/main" id="{436B8E2A-827C-4A34-B31A-C96699C780ED}"/>
              </a:ext>
            </a:extLst>
          </xdr:cNvPr>
          <xdr:cNvCxnSpPr/>
        </xdr:nvCxnSpPr>
        <xdr:spPr>
          <a:xfrm>
            <a:off x="868763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4" name="TextBox 503">
            <a:extLst>
              <a:ext uri="{FF2B5EF4-FFF2-40B4-BE49-F238E27FC236}">
                <a16:creationId xmlns:a16="http://schemas.microsoft.com/office/drawing/2014/main" id="{8A2F36EC-1F46-42DA-8F1D-469F6AE5EAE4}"/>
              </a:ext>
            </a:extLst>
          </xdr:cNvPr>
          <xdr:cNvSpPr txBox="1"/>
        </xdr:nvSpPr>
        <xdr:spPr>
          <a:xfrm>
            <a:off x="909978" y="136658236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b</a:t>
            </a:r>
          </a:p>
        </xdr:txBody>
      </xdr:sp>
      <xdr:sp macro="" textlink="">
        <xdr:nvSpPr>
          <xdr:cNvPr id="505" name="TextBox 504">
            <a:extLst>
              <a:ext uri="{FF2B5EF4-FFF2-40B4-BE49-F238E27FC236}">
                <a16:creationId xmlns:a16="http://schemas.microsoft.com/office/drawing/2014/main" id="{A4641A61-94BF-432C-A5E6-62A9234D081F}"/>
              </a:ext>
            </a:extLst>
          </xdr:cNvPr>
          <xdr:cNvSpPr txBox="1"/>
        </xdr:nvSpPr>
        <xdr:spPr>
          <a:xfrm>
            <a:off x="1479777" y="136666740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w</a:t>
            </a:r>
          </a:p>
        </xdr:txBody>
      </xdr:sp>
      <xdr:sp macro="" textlink="">
        <xdr:nvSpPr>
          <xdr:cNvPr id="506" name="TextBox 505">
            <a:extLst>
              <a:ext uri="{FF2B5EF4-FFF2-40B4-BE49-F238E27FC236}">
                <a16:creationId xmlns:a16="http://schemas.microsoft.com/office/drawing/2014/main" id="{BFF3E65D-4865-4701-8DFA-81AE8F9F5D21}"/>
              </a:ext>
            </a:extLst>
          </xdr:cNvPr>
          <xdr:cNvSpPr txBox="1"/>
        </xdr:nvSpPr>
        <xdr:spPr>
          <a:xfrm>
            <a:off x="2270691" y="136666741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a</a:t>
            </a:r>
          </a:p>
        </xdr:txBody>
      </xdr:sp>
    </xdr:grpSp>
    <xdr:clientData/>
  </xdr:twoCellAnchor>
  <xdr:twoCellAnchor>
    <xdr:from>
      <xdr:col>9</xdr:col>
      <xdr:colOff>97588</xdr:colOff>
      <xdr:row>2451</xdr:row>
      <xdr:rowOff>0</xdr:rowOff>
    </xdr:from>
    <xdr:to>
      <xdr:col>13</xdr:col>
      <xdr:colOff>361626</xdr:colOff>
      <xdr:row>2456</xdr:row>
      <xdr:rowOff>133046</xdr:rowOff>
    </xdr:to>
    <xdr:grpSp>
      <xdr:nvGrpSpPr>
        <xdr:cNvPr id="447" name="그룹 59">
          <a:extLst>
            <a:ext uri="{FF2B5EF4-FFF2-40B4-BE49-F238E27FC236}">
              <a16:creationId xmlns:a16="http://schemas.microsoft.com/office/drawing/2014/main" id="{2B0B11F7-9F8A-4477-8D6C-6A66157C21E1}"/>
            </a:ext>
          </a:extLst>
        </xdr:cNvPr>
        <xdr:cNvGrpSpPr/>
      </xdr:nvGrpSpPr>
      <xdr:grpSpPr>
        <a:xfrm>
          <a:off x="4040938" y="95693766"/>
          <a:ext cx="2016638" cy="1098980"/>
          <a:chOff x="538689" y="21665334"/>
          <a:chExt cx="2549636" cy="1147041"/>
        </a:xfrm>
      </xdr:grpSpPr>
      <xdr:grpSp>
        <xdr:nvGrpSpPr>
          <xdr:cNvPr id="448" name="그룹 17">
            <a:extLst>
              <a:ext uri="{FF2B5EF4-FFF2-40B4-BE49-F238E27FC236}">
                <a16:creationId xmlns:a16="http://schemas.microsoft.com/office/drawing/2014/main" id="{FEBD22CA-714C-4F3B-986C-56B273355FFC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450" name="그룹 112">
              <a:extLst>
                <a:ext uri="{FF2B5EF4-FFF2-40B4-BE49-F238E27FC236}">
                  <a16:creationId xmlns:a16="http://schemas.microsoft.com/office/drawing/2014/main" id="{6F309D3B-040C-446A-B945-BF6F00DB26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491" name="그룹 176">
                <a:extLst>
                  <a:ext uri="{FF2B5EF4-FFF2-40B4-BE49-F238E27FC236}">
                    <a16:creationId xmlns:a16="http://schemas.microsoft.com/office/drawing/2014/main" id="{4F77C7B3-B0BD-4641-85F4-65EB5DA16E41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525" name="자유형 179">
                  <a:extLst>
                    <a:ext uri="{FF2B5EF4-FFF2-40B4-BE49-F238E27FC236}">
                      <a16:creationId xmlns:a16="http://schemas.microsoft.com/office/drawing/2014/main" id="{56FCC243-B2E0-4725-9BC8-F883AE895D6A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26" name="그룹 180">
                  <a:extLst>
                    <a:ext uri="{FF2B5EF4-FFF2-40B4-BE49-F238E27FC236}">
                      <a16:creationId xmlns:a16="http://schemas.microsoft.com/office/drawing/2014/main" id="{885C6E84-1CCC-40BE-9252-F231FB8C910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527" name="그룹 181">
                    <a:extLst>
                      <a:ext uri="{FF2B5EF4-FFF2-40B4-BE49-F238E27FC236}">
                        <a16:creationId xmlns:a16="http://schemas.microsoft.com/office/drawing/2014/main" id="{C71B6F23-0A7A-46E7-80F8-F2C0D925EED6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529" name="직선 연결선 183">
                      <a:extLst>
                        <a:ext uri="{FF2B5EF4-FFF2-40B4-BE49-F238E27FC236}">
                          <a16:creationId xmlns:a16="http://schemas.microsoft.com/office/drawing/2014/main" id="{D84B0255-AAF9-4D46-8603-6790A1D1C165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0" name="직선 연결선 184">
                      <a:extLst>
                        <a:ext uri="{FF2B5EF4-FFF2-40B4-BE49-F238E27FC236}">
                          <a16:creationId xmlns:a16="http://schemas.microsoft.com/office/drawing/2014/main" id="{D1B8CFF7-3476-471D-9C84-8C909A0FA08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1" name="직선 연결선 185">
                      <a:extLst>
                        <a:ext uri="{FF2B5EF4-FFF2-40B4-BE49-F238E27FC236}">
                          <a16:creationId xmlns:a16="http://schemas.microsoft.com/office/drawing/2014/main" id="{92D2C0E7-5148-4EEB-8A84-9B4579B98221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2" name="직선 연결선 186">
                      <a:extLst>
                        <a:ext uri="{FF2B5EF4-FFF2-40B4-BE49-F238E27FC236}">
                          <a16:creationId xmlns:a16="http://schemas.microsoft.com/office/drawing/2014/main" id="{FB36800E-4444-4C61-BA71-5C3BFB224F97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528" name="직선 연결선 182">
                    <a:extLst>
                      <a:ext uri="{FF2B5EF4-FFF2-40B4-BE49-F238E27FC236}">
                        <a16:creationId xmlns:a16="http://schemas.microsoft.com/office/drawing/2014/main" id="{46156668-9BFE-45D5-A3B8-8668B9DF0CE2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2" name="그룹 122">
                <a:extLst>
                  <a:ext uri="{FF2B5EF4-FFF2-40B4-BE49-F238E27FC236}">
                    <a16:creationId xmlns:a16="http://schemas.microsoft.com/office/drawing/2014/main" id="{1277776F-44D9-4025-AE6F-9B79682752F4}"/>
                  </a:ext>
                </a:extLst>
              </xdr:cNvPr>
              <xdr:cNvGrpSpPr/>
            </xdr:nvGrpSpPr>
            <xdr:grpSpPr>
              <a:xfrm>
                <a:off x="4843434" y="6654079"/>
                <a:ext cx="848704" cy="797165"/>
                <a:chOff x="4843434" y="6654079"/>
                <a:chExt cx="848704" cy="797165"/>
              </a:xfrm>
            </xdr:grpSpPr>
            <xdr:sp macro="" textlink="">
              <xdr:nvSpPr>
                <xdr:cNvPr id="493" name="TextBox 492">
                  <a:extLst>
                    <a:ext uri="{FF2B5EF4-FFF2-40B4-BE49-F238E27FC236}">
                      <a16:creationId xmlns:a16="http://schemas.microsoft.com/office/drawing/2014/main" id="{54AAC91B-7E5A-4A7D-87B3-ABB504FC7FCA}"/>
                    </a:ext>
                  </a:extLst>
                </xdr:cNvPr>
                <xdr:cNvSpPr txBox="1"/>
              </xdr:nvSpPr>
              <xdr:spPr>
                <a:xfrm>
                  <a:off x="4843434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494" name="그룹 135">
                  <a:extLst>
                    <a:ext uri="{FF2B5EF4-FFF2-40B4-BE49-F238E27FC236}">
                      <a16:creationId xmlns:a16="http://schemas.microsoft.com/office/drawing/2014/main" id="{71B807CE-220D-4562-ADE4-DB15949A2BF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495" name="직선 화살표 연결선 153">
                    <a:extLst>
                      <a:ext uri="{FF2B5EF4-FFF2-40B4-BE49-F238E27FC236}">
                        <a16:creationId xmlns:a16="http://schemas.microsoft.com/office/drawing/2014/main" id="{44EBD9A7-7A43-49C6-A9FB-27425C7AD2EB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6" name="직선 화살표 연결선 154">
                    <a:extLst>
                      <a:ext uri="{FF2B5EF4-FFF2-40B4-BE49-F238E27FC236}">
                        <a16:creationId xmlns:a16="http://schemas.microsoft.com/office/drawing/2014/main" id="{40366F6F-BD61-4BED-A193-B27C0AA5FB1F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2" name="직선 연결선 155">
                    <a:extLst>
                      <a:ext uri="{FF2B5EF4-FFF2-40B4-BE49-F238E27FC236}">
                        <a16:creationId xmlns:a16="http://schemas.microsoft.com/office/drawing/2014/main" id="{60FAAF7A-86A6-49A3-9EE2-C0FF0BF017D9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3" name="직선 연결선 157">
                    <a:extLst>
                      <a:ext uri="{FF2B5EF4-FFF2-40B4-BE49-F238E27FC236}">
                        <a16:creationId xmlns:a16="http://schemas.microsoft.com/office/drawing/2014/main" id="{6BD3985E-11E9-466F-B345-94ABB4C3CC77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4" name="직선 연결선 159">
                    <a:extLst>
                      <a:ext uri="{FF2B5EF4-FFF2-40B4-BE49-F238E27FC236}">
                        <a16:creationId xmlns:a16="http://schemas.microsoft.com/office/drawing/2014/main" id="{C8C448F5-C93D-4101-84B7-6A837E84CC0A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487" name="그룹 16">
              <a:extLst>
                <a:ext uri="{FF2B5EF4-FFF2-40B4-BE49-F238E27FC236}">
                  <a16:creationId xmlns:a16="http://schemas.microsoft.com/office/drawing/2014/main" id="{70FF301F-91F9-41D1-B1AA-32AE45A6E376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488" name="직선 연결선 8">
                <a:extLst>
                  <a:ext uri="{FF2B5EF4-FFF2-40B4-BE49-F238E27FC236}">
                    <a16:creationId xmlns:a16="http://schemas.microsoft.com/office/drawing/2014/main" id="{B4399B40-6B77-4C2C-B0B3-899EFD5CA005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9" name="TextBox 488">
                <a:extLst>
                  <a:ext uri="{FF2B5EF4-FFF2-40B4-BE49-F238E27FC236}">
                    <a16:creationId xmlns:a16="http://schemas.microsoft.com/office/drawing/2014/main" id="{5CA27E56-4111-490B-8577-F24C6308A90A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  <a:sym typeface="Symbol"/>
                  </a:rPr>
                  <a:t>θ</a:t>
                </a:r>
                <a:endParaRPr lang="en-US" sz="900"/>
              </a:p>
            </xdr:txBody>
          </xdr:sp>
          <xdr:sp macro="" textlink="">
            <xdr:nvSpPr>
              <xdr:cNvPr id="490" name="원호 13">
                <a:extLst>
                  <a:ext uri="{FF2B5EF4-FFF2-40B4-BE49-F238E27FC236}">
                    <a16:creationId xmlns:a16="http://schemas.microsoft.com/office/drawing/2014/main" id="{DF51E158-7E35-428A-A670-DE90C29AC2DE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449" name="직선 화살표 연결선 56">
            <a:extLst>
              <a:ext uri="{FF2B5EF4-FFF2-40B4-BE49-F238E27FC236}">
                <a16:creationId xmlns:a16="http://schemas.microsoft.com/office/drawing/2014/main" id="{76CBDD74-F1A1-4C2C-ADD6-F7A5E105D90A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295274</xdr:colOff>
      <xdr:row>1157</xdr:row>
      <xdr:rowOff>0</xdr:rowOff>
    </xdr:from>
    <xdr:to>
      <xdr:col>11</xdr:col>
      <xdr:colOff>152400</xdr:colOff>
      <xdr:row>1176</xdr:row>
      <xdr:rowOff>180975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98E61F4-A07D-4A4D-BF6B-920A6C70845C}"/>
            </a:ext>
          </a:extLst>
        </xdr:cNvPr>
        <xdr:cNvGrpSpPr/>
      </xdr:nvGrpSpPr>
      <xdr:grpSpPr>
        <a:xfrm>
          <a:off x="733424" y="79305151"/>
          <a:ext cx="4238626" cy="3762374"/>
          <a:chOff x="533399" y="79228951"/>
          <a:chExt cx="4429126" cy="3762374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E9D2825-815D-4D01-9EF6-0A4698923754}"/>
              </a:ext>
            </a:extLst>
          </xdr:cNvPr>
          <xdr:cNvGrpSpPr/>
        </xdr:nvGrpSpPr>
        <xdr:grpSpPr>
          <a:xfrm>
            <a:off x="1781175" y="79705200"/>
            <a:ext cx="590550" cy="428625"/>
            <a:chOff x="1781175" y="79705200"/>
            <a:chExt cx="590550" cy="428625"/>
          </a:xfrm>
        </xdr:grpSpPr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1AA5EC43-8306-498D-B001-5ADB40C34900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3" name="TextBox 542">
              <a:extLst>
                <a:ext uri="{FF2B5EF4-FFF2-40B4-BE49-F238E27FC236}">
                  <a16:creationId xmlns:a16="http://schemas.microsoft.com/office/drawing/2014/main" id="{EA95AA87-C9F3-4497-9643-6103EF5DABB3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548" name="Group 547">
            <a:extLst>
              <a:ext uri="{FF2B5EF4-FFF2-40B4-BE49-F238E27FC236}">
                <a16:creationId xmlns:a16="http://schemas.microsoft.com/office/drawing/2014/main" id="{6205EBC1-CB26-4BD7-AB2C-4B3D3F7B27A8}"/>
              </a:ext>
            </a:extLst>
          </xdr:cNvPr>
          <xdr:cNvGrpSpPr/>
        </xdr:nvGrpSpPr>
        <xdr:grpSpPr>
          <a:xfrm>
            <a:off x="1781175" y="80619600"/>
            <a:ext cx="590550" cy="428625"/>
            <a:chOff x="1781175" y="79705200"/>
            <a:chExt cx="590550" cy="428625"/>
          </a:xfrm>
        </xdr:grpSpPr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80723427-672F-44A5-9D09-FD5C22F269B8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0" name="TextBox 549">
              <a:extLst>
                <a:ext uri="{FF2B5EF4-FFF2-40B4-BE49-F238E27FC236}">
                  <a16:creationId xmlns:a16="http://schemas.microsoft.com/office/drawing/2014/main" id="{6CEAC439-640F-4A45-9606-223EDD1CF728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E80E739A-2D27-41CD-AB5B-16E9E27D4EA4}"/>
              </a:ext>
            </a:extLst>
          </xdr:cNvPr>
          <xdr:cNvGrpSpPr/>
        </xdr:nvGrpSpPr>
        <xdr:grpSpPr>
          <a:xfrm>
            <a:off x="533399" y="79228951"/>
            <a:ext cx="4429126" cy="3762374"/>
            <a:chOff x="533399" y="79228951"/>
            <a:chExt cx="4429126" cy="3762374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F529B27B-EFAE-459C-B405-70E77AE19649}"/>
                </a:ext>
              </a:extLst>
            </xdr:cNvPr>
            <xdr:cNvGrpSpPr/>
          </xdr:nvGrpSpPr>
          <xdr:grpSpPr>
            <a:xfrm>
              <a:off x="1181100" y="79228951"/>
              <a:ext cx="1285875" cy="475059"/>
              <a:chOff x="1181100" y="79228951"/>
              <a:chExt cx="1285875" cy="475059"/>
            </a:xfrm>
          </xdr:grpSpPr>
          <xdr:sp macro="" textlink="">
            <xdr:nvSpPr>
              <xdr:cNvPr id="2" name="Diamond 1">
                <a:extLst>
                  <a:ext uri="{FF2B5EF4-FFF2-40B4-BE49-F238E27FC236}">
                    <a16:creationId xmlns:a16="http://schemas.microsoft.com/office/drawing/2014/main" id="{976ADDBB-36E9-4587-ABBC-B422564E545B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6" name="TextBox 535">
                <a:extLst>
                  <a:ext uri="{FF2B5EF4-FFF2-40B4-BE49-F238E27FC236}">
                    <a16:creationId xmlns:a16="http://schemas.microsoft.com/office/drawing/2014/main" id="{0E9E6C82-C4E8-41AA-AC65-DBFB5C37D590}"/>
                  </a:ext>
                </a:extLst>
              </xdr:cNvPr>
              <xdr:cNvSpPr txBox="1"/>
            </xdr:nvSpPr>
            <xdr:spPr>
              <a:xfrm>
                <a:off x="1343025" y="79333725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Positive</a:t>
                </a:r>
                <a:r>
                  <a:rPr lang="en-US" sz="900" baseline="0"/>
                  <a:t> moment</a:t>
                </a:r>
                <a:endParaRPr lang="en-US" sz="900"/>
              </a:p>
            </xdr:txBody>
          </xdr: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575CA34B-4AA2-439B-851C-792794694DE5}"/>
                </a:ext>
              </a:extLst>
            </xdr:cNvPr>
            <xdr:cNvGrpSpPr/>
          </xdr:nvGrpSpPr>
          <xdr:grpSpPr>
            <a:xfrm>
              <a:off x="3743325" y="79267050"/>
              <a:ext cx="1219200" cy="390525"/>
              <a:chOff x="3695700" y="79295625"/>
              <a:chExt cx="1219200" cy="390525"/>
            </a:xfrm>
          </xdr:grpSpPr>
          <xdr:sp macro="" textlink="">
            <xdr:nvSpPr>
              <xdr:cNvPr id="4" name="Rectangle: Rounded Corners 3">
                <a:extLst>
                  <a:ext uri="{FF2B5EF4-FFF2-40B4-BE49-F238E27FC236}">
                    <a16:creationId xmlns:a16="http://schemas.microsoft.com/office/drawing/2014/main" id="{1CD7AA14-CD23-4136-A69F-82837434028C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8" name="TextBox 537">
                <a:extLst>
                  <a:ext uri="{FF2B5EF4-FFF2-40B4-BE49-F238E27FC236}">
                    <a16:creationId xmlns:a16="http://schemas.microsoft.com/office/drawing/2014/main" id="{1AF1BAC5-26C3-4E70-AEAC-0F7FB7E3C14A}"/>
                  </a:ext>
                </a:extLst>
              </xdr:cNvPr>
              <xdr:cNvSpPr txBox="1"/>
            </xdr:nvSpPr>
            <xdr:spPr>
              <a:xfrm>
                <a:off x="3924300" y="79362300"/>
                <a:ext cx="83820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Not classified</a:t>
                </a:r>
              </a:p>
            </xdr:txBody>
          </xdr:sp>
        </xdr:grpSp>
        <xdr:grpSp>
          <xdr:nvGrpSpPr>
            <xdr:cNvPr id="540" name="Group 539">
              <a:extLst>
                <a:ext uri="{FF2B5EF4-FFF2-40B4-BE49-F238E27FC236}">
                  <a16:creationId xmlns:a16="http://schemas.microsoft.com/office/drawing/2014/main" id="{524EE82F-5305-4E25-97D4-2CBC3EF3836F}"/>
                </a:ext>
              </a:extLst>
            </xdr:cNvPr>
            <xdr:cNvGrpSpPr/>
          </xdr:nvGrpSpPr>
          <xdr:grpSpPr>
            <a:xfrm>
              <a:off x="1171575" y="80133825"/>
              <a:ext cx="1323975" cy="475059"/>
              <a:chOff x="1181100" y="79228951"/>
              <a:chExt cx="1323975" cy="475059"/>
            </a:xfrm>
          </xdr:grpSpPr>
          <xdr:sp macro="" textlink="">
            <xdr:nvSpPr>
              <xdr:cNvPr id="541" name="Diamond 540">
                <a:extLst>
                  <a:ext uri="{FF2B5EF4-FFF2-40B4-BE49-F238E27FC236}">
                    <a16:creationId xmlns:a16="http://schemas.microsoft.com/office/drawing/2014/main" id="{3FDF09B9-BFBE-4E70-9AB3-C4AD3D4C644C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2" name="TextBox 541">
                <a:extLst>
                  <a:ext uri="{FF2B5EF4-FFF2-40B4-BE49-F238E27FC236}">
                    <a16:creationId xmlns:a16="http://schemas.microsoft.com/office/drawing/2014/main" id="{FD03DFDF-A139-482D-A6F2-F799A9E384CF}"/>
                  </a:ext>
                </a:extLst>
              </xdr:cNvPr>
              <xdr:cNvSpPr txBox="1"/>
            </xdr:nvSpPr>
            <xdr:spPr>
              <a:xfrm>
                <a:off x="1381125" y="79343250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Straight bridge</a:t>
                </a:r>
              </a:p>
            </xdr:txBody>
          </xdr: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FA7906C8-C1A9-4240-BB12-56F75E464BFB}"/>
                </a:ext>
              </a:extLst>
            </xdr:cNvPr>
            <xdr:cNvGrpSpPr/>
          </xdr:nvGrpSpPr>
          <xdr:grpSpPr>
            <a:xfrm>
              <a:off x="2406015" y="79257525"/>
              <a:ext cx="1341120" cy="266700"/>
              <a:chOff x="2406015" y="79257525"/>
              <a:chExt cx="1341120" cy="266700"/>
            </a:xfrm>
          </xdr:grpSpPr>
          <xdr:sp macro="" textlink="">
            <xdr:nvSpPr>
              <xdr:cNvPr id="539" name="TextBox 538">
                <a:extLst>
                  <a:ext uri="{FF2B5EF4-FFF2-40B4-BE49-F238E27FC236}">
                    <a16:creationId xmlns:a16="http://schemas.microsoft.com/office/drawing/2014/main" id="{ACD2C390-D6FB-4449-8545-26EC2479B967}"/>
                  </a:ext>
                </a:extLst>
              </xdr:cNvPr>
              <xdr:cNvSpPr txBox="1"/>
            </xdr:nvSpPr>
            <xdr:spPr>
              <a:xfrm>
                <a:off x="2724150" y="792575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F9085902-28B3-461F-90AF-A383197667E0}"/>
                  </a:ext>
                </a:extLst>
              </xdr:cNvPr>
              <xdr:cNvCxnSpPr/>
            </xdr:nvCxnSpPr>
            <xdr:spPr>
              <a:xfrm>
                <a:off x="2406015" y="79467075"/>
                <a:ext cx="1341120" cy="0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4" name="Group 543">
              <a:extLst>
                <a:ext uri="{FF2B5EF4-FFF2-40B4-BE49-F238E27FC236}">
                  <a16:creationId xmlns:a16="http://schemas.microsoft.com/office/drawing/2014/main" id="{318D643F-6F17-4868-9D89-EA87F2FB6E2A}"/>
                </a:ext>
              </a:extLst>
            </xdr:cNvPr>
            <xdr:cNvGrpSpPr/>
          </xdr:nvGrpSpPr>
          <xdr:grpSpPr>
            <a:xfrm>
              <a:off x="3695700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45" name="Rectangle: Rounded Corners 544">
                <a:extLst>
                  <a:ext uri="{FF2B5EF4-FFF2-40B4-BE49-F238E27FC236}">
                    <a16:creationId xmlns:a16="http://schemas.microsoft.com/office/drawing/2014/main" id="{38D8F99D-6A4B-49DF-90FB-80BA57B1FE52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6" name="TextBox 545">
                <a:extLst>
                  <a:ext uri="{FF2B5EF4-FFF2-40B4-BE49-F238E27FC236}">
                    <a16:creationId xmlns:a16="http://schemas.microsoft.com/office/drawing/2014/main" id="{56A4C925-F0F4-4B3D-A187-7BE224FFB5E3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Non-compact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14F8EAB2-40F4-4088-870E-DBF3A84202E0}"/>
                </a:ext>
              </a:extLst>
            </xdr:cNvPr>
            <xdr:cNvGrpSpPr/>
          </xdr:nvGrpSpPr>
          <xdr:grpSpPr>
            <a:xfrm>
              <a:off x="533399" y="81048225"/>
              <a:ext cx="2705101" cy="1209675"/>
              <a:chOff x="1000124" y="80876775"/>
              <a:chExt cx="2705101" cy="1209675"/>
            </a:xfrm>
          </xdr:grpSpPr>
          <xdr:sp macro="" textlink="">
            <xdr:nvSpPr>
              <xdr:cNvPr id="21" name="Rectangle: Rounded Corners 20">
                <a:extLst>
                  <a:ext uri="{FF2B5EF4-FFF2-40B4-BE49-F238E27FC236}">
                    <a16:creationId xmlns:a16="http://schemas.microsoft.com/office/drawing/2014/main" id="{FD77B032-563F-4DC5-85C0-219F22C2ECAF}"/>
                  </a:ext>
                </a:extLst>
              </xdr:cNvPr>
              <xdr:cNvSpPr/>
            </xdr:nvSpPr>
            <xdr:spPr>
              <a:xfrm>
                <a:off x="1000124" y="80876775"/>
                <a:ext cx="2562225" cy="1209675"/>
              </a:xfrm>
              <a:prstGeom prst="roundRect">
                <a:avLst>
                  <a:gd name="adj" fmla="val 50000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7" name="TextBox 546">
                <a:extLst>
                  <a:ext uri="{FF2B5EF4-FFF2-40B4-BE49-F238E27FC236}">
                    <a16:creationId xmlns:a16="http://schemas.microsoft.com/office/drawing/2014/main" id="{33CBBC30-39E9-42B4-B001-EF2EF378048B}"/>
                  </a:ext>
                </a:extLst>
              </xdr:cNvPr>
              <xdr:cNvSpPr txBox="1"/>
            </xdr:nvSpPr>
            <xdr:spPr>
              <a:xfrm>
                <a:off x="1095374" y="80943450"/>
                <a:ext cx="2609851" cy="1085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F</a:t>
                </a:r>
                <a:r>
                  <a:rPr lang="en-US" sz="900" baseline="-25000">
                    <a:latin typeface="+mn-lt"/>
                    <a:ea typeface="+mj-ea"/>
                  </a:rPr>
                  <a:t>yf</a:t>
                </a:r>
                <a:r>
                  <a:rPr lang="en-US" sz="900">
                    <a:latin typeface="+mn-lt"/>
                    <a:ea typeface="+mj-ea"/>
                  </a:rPr>
                  <a:t>, F</a:t>
                </a:r>
                <a:r>
                  <a:rPr lang="en-US" sz="900" baseline="-25000">
                    <a:latin typeface="+mn-lt"/>
                    <a:ea typeface="+mj-ea"/>
                  </a:rPr>
                  <a:t>yw</a:t>
                </a:r>
                <a:r>
                  <a:rPr lang="en-US" sz="900">
                    <a:latin typeface="+mn-lt"/>
                    <a:ea typeface="+mj-ea"/>
                  </a:rPr>
                  <a:t> ≤ 455MPa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D/t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>
                    <a:latin typeface="+mn-lt"/>
                    <a:ea typeface="+mj-ea"/>
                  </a:rPr>
                  <a:t> ≤ 150 without longitudinally stiffeners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0.8w</a:t>
                </a:r>
                <a:r>
                  <a:rPr lang="en-US" sz="900" baseline="0">
                    <a:latin typeface="+mn-lt"/>
                    <a:ea typeface="+mj-ea"/>
                  </a:rPr>
                  <a:t> ≤ a ≤ 1.2w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0.65w ≤ a ≤ 1.35w for nonparallel box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S ≤ 1/4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b ≤ min(a; 1800)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2D</a:t>
                </a:r>
                <a:r>
                  <a:rPr lang="en-US" sz="900" baseline="-25000">
                    <a:latin typeface="+mn-lt"/>
                    <a:ea typeface="+mj-ea"/>
                  </a:rPr>
                  <a:t>cp</a:t>
                </a:r>
                <a:r>
                  <a:rPr lang="en-US" sz="900" baseline="0">
                    <a:latin typeface="+mn-lt"/>
                    <a:ea typeface="+mj-ea"/>
                  </a:rPr>
                  <a:t> / 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 baseline="0">
                    <a:latin typeface="+mn-lt"/>
                    <a:ea typeface="+mj-ea"/>
                  </a:rPr>
                  <a:t> ≤ 3.76√(E / F</a:t>
                </a:r>
                <a:r>
                  <a:rPr lang="en-US" sz="900" baseline="-25000">
                    <a:latin typeface="+mn-lt"/>
                    <a:ea typeface="+mj-ea"/>
                  </a:rPr>
                  <a:t>yc</a:t>
                </a:r>
                <a:r>
                  <a:rPr lang="en-US" sz="900" baseline="0">
                    <a:latin typeface="+mn-lt"/>
                    <a:ea typeface="+mj-ea"/>
                  </a:rPr>
                  <a:t>)</a:t>
                </a:r>
                <a:endParaRPr lang="en-US" sz="900">
                  <a:latin typeface="+mn-lt"/>
                  <a:ea typeface="+mj-ea"/>
                </a:endParaRPr>
              </a:p>
            </xdr:txBody>
          </xdr:sp>
        </xdr:grp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4DE68AC9-0A03-4E66-AB94-C95D8AA483CF}"/>
                </a:ext>
              </a:extLst>
            </xdr:cNvPr>
            <xdr:cNvSpPr/>
          </xdr:nvSpPr>
          <xdr:spPr>
            <a:xfrm>
              <a:off x="2447925" y="80371950"/>
              <a:ext cx="1876425" cy="2219325"/>
            </a:xfrm>
            <a:custGeom>
              <a:avLst/>
              <a:gdLst>
                <a:gd name="connsiteX0" fmla="*/ 0 w 1876425"/>
                <a:gd name="connsiteY0" fmla="*/ 0 h 2219325"/>
                <a:gd name="connsiteX1" fmla="*/ 1876425 w 1876425"/>
                <a:gd name="connsiteY1" fmla="*/ 0 h 2219325"/>
                <a:gd name="connsiteX2" fmla="*/ 1876425 w 1876425"/>
                <a:gd name="connsiteY2" fmla="*/ 2219325 h 22193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76425" h="2219325">
                  <a:moveTo>
                    <a:pt x="0" y="0"/>
                  </a:moveTo>
                  <a:lnTo>
                    <a:pt x="1876425" y="0"/>
                  </a:lnTo>
                  <a:lnTo>
                    <a:pt x="1876425" y="2219325"/>
                  </a:lnTo>
                </a:path>
              </a:pathLst>
            </a:custGeom>
            <a:noFill/>
            <a:ln w="12700">
              <a:solidFill>
                <a:schemeClr val="accent5">
                  <a:lumMod val="75000"/>
                </a:schemeClr>
              </a:solidFill>
              <a:tailEnd type="stealth" w="lg" len="lg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3E96C5B1-299B-4532-AEBE-92FC77519265}"/>
                </a:ext>
              </a:extLst>
            </xdr:cNvPr>
            <xdr:cNvSpPr txBox="1"/>
          </xdr:nvSpPr>
          <xdr:spPr>
            <a:xfrm>
              <a:off x="2714625" y="801719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No</a:t>
              </a:r>
            </a:p>
          </xdr:txBody>
        </xdr:sp>
        <xdr:grpSp>
          <xdr:nvGrpSpPr>
            <xdr:cNvPr id="552" name="Group 551">
              <a:extLst>
                <a:ext uri="{FF2B5EF4-FFF2-40B4-BE49-F238E27FC236}">
                  <a16:creationId xmlns:a16="http://schemas.microsoft.com/office/drawing/2014/main" id="{F45B2BDB-1ED4-47E9-B2E1-AEAFFDDB9579}"/>
                </a:ext>
              </a:extLst>
            </xdr:cNvPr>
            <xdr:cNvGrpSpPr/>
          </xdr:nvGrpSpPr>
          <xdr:grpSpPr>
            <a:xfrm>
              <a:off x="3105150" y="81438750"/>
              <a:ext cx="1219200" cy="266700"/>
              <a:chOff x="2457450" y="79267050"/>
              <a:chExt cx="914400" cy="266700"/>
            </a:xfrm>
          </xdr:grpSpPr>
          <xdr:sp macro="" textlink="">
            <xdr:nvSpPr>
              <xdr:cNvPr id="553" name="TextBox 552">
                <a:extLst>
                  <a:ext uri="{FF2B5EF4-FFF2-40B4-BE49-F238E27FC236}">
                    <a16:creationId xmlns:a16="http://schemas.microsoft.com/office/drawing/2014/main" id="{947A9E26-B9D1-437B-A169-F9A866799C6D}"/>
                  </a:ext>
                </a:extLst>
              </xdr:cNvPr>
              <xdr:cNvSpPr txBox="1"/>
            </xdr:nvSpPr>
            <xdr:spPr>
              <a:xfrm>
                <a:off x="2745581" y="79267050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554" name="Straight Connector 553">
                <a:extLst>
                  <a:ext uri="{FF2B5EF4-FFF2-40B4-BE49-F238E27FC236}">
                    <a16:creationId xmlns:a16="http://schemas.microsoft.com/office/drawing/2014/main" id="{888AB7B9-E891-42E5-B821-9F5094DCC7D6}"/>
                  </a:ext>
                </a:extLst>
              </xdr:cNvPr>
              <xdr:cNvCxnSpPr/>
            </xdr:nvCxnSpPr>
            <xdr:spPr>
              <a:xfrm>
                <a:off x="2457450" y="79467075"/>
                <a:ext cx="914400" cy="0"/>
              </a:xfrm>
              <a:prstGeom prst="line">
                <a:avLst/>
              </a:prstGeom>
              <a:ln w="12700">
                <a:tailEnd type="none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5" name="Group 554">
              <a:extLst>
                <a:ext uri="{FF2B5EF4-FFF2-40B4-BE49-F238E27FC236}">
                  <a16:creationId xmlns:a16="http://schemas.microsoft.com/office/drawing/2014/main" id="{91BF83DA-82A9-405E-AD4A-AF6D4467ACC7}"/>
                </a:ext>
              </a:extLst>
            </xdr:cNvPr>
            <xdr:cNvGrpSpPr/>
          </xdr:nvGrpSpPr>
          <xdr:grpSpPr>
            <a:xfrm>
              <a:off x="1209675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56" name="Rectangle: Rounded Corners 555">
                <a:extLst>
                  <a:ext uri="{FF2B5EF4-FFF2-40B4-BE49-F238E27FC236}">
                    <a16:creationId xmlns:a16="http://schemas.microsoft.com/office/drawing/2014/main" id="{3A25EDEF-C680-4CE7-BCE1-C900D4AA8871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7" name="TextBox 556">
                <a:extLst>
                  <a:ext uri="{FF2B5EF4-FFF2-40B4-BE49-F238E27FC236}">
                    <a16:creationId xmlns:a16="http://schemas.microsoft.com/office/drawing/2014/main" id="{F47F1689-42A7-4960-AD25-AD76588DA0A8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 b="1"/>
                  <a:t>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558" name="Group 557">
              <a:extLst>
                <a:ext uri="{FF2B5EF4-FFF2-40B4-BE49-F238E27FC236}">
                  <a16:creationId xmlns:a16="http://schemas.microsoft.com/office/drawing/2014/main" id="{D49C768B-B104-436A-9BFB-3A2C6BFF36AF}"/>
                </a:ext>
              </a:extLst>
            </xdr:cNvPr>
            <xdr:cNvGrpSpPr/>
          </xdr:nvGrpSpPr>
          <xdr:grpSpPr>
            <a:xfrm>
              <a:off x="1771650" y="82263571"/>
              <a:ext cx="590550" cy="322032"/>
              <a:chOff x="1781175" y="79739446"/>
              <a:chExt cx="590550" cy="322032"/>
            </a:xfrm>
          </xdr:grpSpPr>
          <xdr:cxnSp macro="">
            <xdr:nvCxnSpPr>
              <xdr:cNvPr id="559" name="Straight Connector 558">
                <a:extLst>
                  <a:ext uri="{FF2B5EF4-FFF2-40B4-BE49-F238E27FC236}">
                    <a16:creationId xmlns:a16="http://schemas.microsoft.com/office/drawing/2014/main" id="{27117920-C871-43C2-B2AB-5C74377146D2}"/>
                  </a:ext>
                </a:extLst>
              </xdr:cNvPr>
              <xdr:cNvCxnSpPr/>
            </xdr:nvCxnSpPr>
            <xdr:spPr>
              <a:xfrm>
                <a:off x="1809750" y="79739446"/>
                <a:ext cx="0" cy="322032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0" name="TextBox 559">
                <a:extLst>
                  <a:ext uri="{FF2B5EF4-FFF2-40B4-BE49-F238E27FC236}">
                    <a16:creationId xmlns:a16="http://schemas.microsoft.com/office/drawing/2014/main" id="{53BBAAF4-959D-44BF-8A39-2BE2326A804E}"/>
                  </a:ext>
                </a:extLst>
              </xdr:cNvPr>
              <xdr:cNvSpPr txBox="1"/>
            </xdr:nvSpPr>
            <xdr:spPr>
              <a:xfrm>
                <a:off x="1781175" y="797528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Yes</a:t>
                </a:r>
              </a:p>
            </xdr:txBody>
          </xdr:sp>
        </xdr:grpSp>
      </xdr:grpSp>
    </xdr:grpSp>
    <xdr:clientData/>
  </xdr:twoCellAnchor>
  <xdr:twoCellAnchor>
    <xdr:from>
      <xdr:col>8</xdr:col>
      <xdr:colOff>200025</xdr:colOff>
      <xdr:row>27</xdr:row>
      <xdr:rowOff>38100</xdr:rowOff>
    </xdr:from>
    <xdr:to>
      <xdr:col>13</xdr:col>
      <xdr:colOff>152400</xdr:colOff>
      <xdr:row>33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2CC57D-70AF-448E-8C8E-81C4F5E9E228}"/>
            </a:ext>
          </a:extLst>
        </xdr:cNvPr>
        <xdr:cNvSpPr/>
      </xdr:nvSpPr>
      <xdr:spPr>
        <a:xfrm>
          <a:off x="3400425" y="5181600"/>
          <a:ext cx="1952625" cy="122872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405745</xdr:colOff>
      <xdr:row>235</xdr:row>
      <xdr:rowOff>0</xdr:rowOff>
    </xdr:from>
    <xdr:to>
      <xdr:col>11</xdr:col>
      <xdr:colOff>76200</xdr:colOff>
      <xdr:row>244</xdr:row>
      <xdr:rowOff>50675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3A744414-C2D8-4099-985D-885F95D779D7}"/>
            </a:ext>
          </a:extLst>
        </xdr:cNvPr>
        <xdr:cNvGrpSpPr/>
      </xdr:nvGrpSpPr>
      <xdr:grpSpPr>
        <a:xfrm>
          <a:off x="843895" y="16923429"/>
          <a:ext cx="4051955" cy="1700996"/>
          <a:chOff x="643870" y="22323999"/>
          <a:chExt cx="4056657" cy="1709547"/>
        </a:xfrm>
      </xdr:grpSpPr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6315D708-237A-4949-B810-A4727E7390AC}"/>
              </a:ext>
            </a:extLst>
          </xdr:cNvPr>
          <xdr:cNvGrpSpPr/>
        </xdr:nvGrpSpPr>
        <xdr:grpSpPr>
          <a:xfrm>
            <a:off x="643870" y="22323999"/>
            <a:ext cx="4056657" cy="1709547"/>
            <a:chOff x="643870" y="22323999"/>
            <a:chExt cx="4056657" cy="1709547"/>
          </a:xfrm>
        </xdr:grpSpPr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689CE9A6-93DA-4E36-B625-D32B84774E3D}"/>
                </a:ext>
              </a:extLst>
            </xdr:cNvPr>
            <xdr:cNvGrpSpPr/>
          </xdr:nvGrpSpPr>
          <xdr:grpSpPr>
            <a:xfrm>
              <a:off x="643870" y="22323999"/>
              <a:ext cx="4056657" cy="1709547"/>
              <a:chOff x="643870" y="22210310"/>
              <a:chExt cx="4056657" cy="1700479"/>
            </a:xfrm>
          </xdr:grpSpPr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AD44642B-34B9-4603-AA56-DCCCD6B6715C}"/>
                  </a:ext>
                </a:extLst>
              </xdr:cNvPr>
              <xdr:cNvGrpSpPr/>
            </xdr:nvGrpSpPr>
            <xdr:grpSpPr>
              <a:xfrm>
                <a:off x="643870" y="22210310"/>
                <a:ext cx="4056657" cy="1700479"/>
                <a:chOff x="643870" y="22210310"/>
                <a:chExt cx="4056657" cy="1700479"/>
              </a:xfrm>
            </xdr:grpSpPr>
            <xdr:grpSp>
              <xdr:nvGrpSpPr>
                <xdr:cNvPr id="152" name="Group 151">
                  <a:extLst>
                    <a:ext uri="{FF2B5EF4-FFF2-40B4-BE49-F238E27FC236}">
                      <a16:creationId xmlns:a16="http://schemas.microsoft.com/office/drawing/2014/main" id="{C275323F-9BBB-4710-B118-1D0F92A407B7}"/>
                    </a:ext>
                  </a:extLst>
                </xdr:cNvPr>
                <xdr:cNvGrpSpPr/>
              </xdr:nvGrpSpPr>
              <xdr:grpSpPr>
                <a:xfrm>
                  <a:off x="643870" y="22210310"/>
                  <a:ext cx="4056657" cy="1700479"/>
                  <a:chOff x="7207675" y="21761748"/>
                  <a:chExt cx="4109104" cy="1691416"/>
                </a:xfrm>
              </xdr:grpSpPr>
              <xdr:grpSp>
                <xdr:nvGrpSpPr>
                  <xdr:cNvPr id="155" name="Group 154">
                    <a:extLst>
                      <a:ext uri="{FF2B5EF4-FFF2-40B4-BE49-F238E27FC236}">
                        <a16:creationId xmlns:a16="http://schemas.microsoft.com/office/drawing/2014/main" id="{3E1BD987-C263-408C-A073-A29F8813E18E}"/>
                      </a:ext>
                    </a:extLst>
                  </xdr:cNvPr>
                  <xdr:cNvGrpSpPr/>
                </xdr:nvGrpSpPr>
                <xdr:grpSpPr>
                  <a:xfrm>
                    <a:off x="7207675" y="21761748"/>
                    <a:ext cx="4109104" cy="1691416"/>
                    <a:chOff x="7206917" y="21885107"/>
                    <a:chExt cx="4107494" cy="1701176"/>
                  </a:xfrm>
                </xdr:grpSpPr>
                <xdr:grpSp>
                  <xdr:nvGrpSpPr>
                    <xdr:cNvPr id="159" name="Group 158">
                      <a:extLst>
                        <a:ext uri="{FF2B5EF4-FFF2-40B4-BE49-F238E27FC236}">
                          <a16:creationId xmlns:a16="http://schemas.microsoft.com/office/drawing/2014/main" id="{FAB772AB-D9D1-42CC-BA11-1A4695A9DC88}"/>
                        </a:ext>
                      </a:extLst>
                    </xdr:cNvPr>
                    <xdr:cNvGrpSpPr/>
                  </xdr:nvGrpSpPr>
                  <xdr:grpSpPr>
                    <a:xfrm>
                      <a:off x="7372927" y="21885107"/>
                      <a:ext cx="3941484" cy="1701176"/>
                      <a:chOff x="362527" y="4628867"/>
                      <a:chExt cx="3941484" cy="1705956"/>
                    </a:xfrm>
                  </xdr:grpSpPr>
                  <xdr:grpSp>
                    <xdr:nvGrpSpPr>
                      <xdr:cNvPr id="165" name="Group 164">
                        <a:extLst>
                          <a:ext uri="{FF2B5EF4-FFF2-40B4-BE49-F238E27FC236}">
                            <a16:creationId xmlns:a16="http://schemas.microsoft.com/office/drawing/2014/main" id="{A21B3FB7-9C23-44DC-8BE8-A065304D8E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2527" y="4628867"/>
                        <a:ext cx="3941484" cy="1705956"/>
                        <a:chOff x="510666" y="111134356"/>
                        <a:chExt cx="3941484" cy="1701176"/>
                      </a:xfrm>
                    </xdr:grpSpPr>
                    <xdr:grpSp>
                      <xdr:nvGrpSpPr>
                        <xdr:cNvPr id="169" name="Group 168">
                          <a:extLst>
                            <a:ext uri="{FF2B5EF4-FFF2-40B4-BE49-F238E27FC236}">
                              <a16:creationId xmlns:a16="http://schemas.microsoft.com/office/drawing/2014/main" id="{845FFC69-F58D-4B60-BB53-62CA5B0DCAD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10666" y="111134356"/>
                          <a:ext cx="3941484" cy="1643821"/>
                          <a:chOff x="1216851" y="110401772"/>
                          <a:chExt cx="3963164" cy="1634284"/>
                        </a:xfrm>
                      </xdr:grpSpPr>
                      <xdr:sp macro="" textlink="">
                        <xdr:nvSpPr>
                          <xdr:cNvPr id="175" name="Freeform 57">
                            <a:extLst>
                              <a:ext uri="{FF2B5EF4-FFF2-40B4-BE49-F238E27FC236}">
                                <a16:creationId xmlns:a16="http://schemas.microsoft.com/office/drawing/2014/main" id="{1DB6BDA2-E5FC-4DF4-B967-07CA529D37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912652" y="111591730"/>
                            <a:ext cx="435194" cy="263266"/>
                          </a:xfrm>
                          <a:custGeom>
                            <a:avLst/>
                            <a:gdLst>
                              <a:gd name="connsiteX0" fmla="*/ 0 w 404812"/>
                              <a:gd name="connsiteY0" fmla="*/ 0 h 264319"/>
                              <a:gd name="connsiteX1" fmla="*/ 404812 w 404812"/>
                              <a:gd name="connsiteY1" fmla="*/ 0 h 264319"/>
                              <a:gd name="connsiteX2" fmla="*/ 404812 w 404812"/>
                              <a:gd name="connsiteY2" fmla="*/ 264319 h 264319"/>
                              <a:gd name="connsiteX3" fmla="*/ 73819 w 404812"/>
                              <a:gd name="connsiteY3" fmla="*/ 264319 h 264319"/>
                              <a:gd name="connsiteX4" fmla="*/ 0 w 404812"/>
                              <a:gd name="connsiteY4" fmla="*/ 0 h 264319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404812" h="264319">
                                <a:moveTo>
                                  <a:pt x="0" y="0"/>
                                </a:moveTo>
                                <a:lnTo>
                                  <a:pt x="404812" y="0"/>
                                </a:lnTo>
                                <a:lnTo>
                                  <a:pt x="404812" y="264319"/>
                                </a:lnTo>
                                <a:lnTo>
                                  <a:pt x="73819" y="264319"/>
                                </a:lnTo>
                                <a:lnTo>
                                  <a:pt x="0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9525"/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ko-KR" altLang="en-US" sz="1100"/>
                          </a:p>
                        </xdr:txBody>
                      </xdr:sp>
                      <xdr:cxnSp macro="">
                        <xdr:nvCxnSpPr>
                          <xdr:cNvPr id="176" name="Straight Connector 175">
                            <a:extLst>
                              <a:ext uri="{FF2B5EF4-FFF2-40B4-BE49-F238E27FC236}">
                                <a16:creationId xmlns:a16="http://schemas.microsoft.com/office/drawing/2014/main" id="{EC2068F4-18F7-48A2-B02D-54D215133EE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581900" y="111446165"/>
                            <a:ext cx="3129881" cy="0"/>
                          </a:xfrm>
                          <a:prstGeom prst="line">
                            <a:avLst/>
                          </a:prstGeom>
                          <a:ln>
                            <a:solidFill>
                              <a:srgbClr val="FF0000"/>
                            </a:solidFill>
                            <a:prstDash val="sysDot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177" name="Group 176">
                            <a:extLst>
                              <a:ext uri="{FF2B5EF4-FFF2-40B4-BE49-F238E27FC236}">
                                <a16:creationId xmlns:a16="http://schemas.microsoft.com/office/drawing/2014/main" id="{086190A4-D65E-43C9-9B7B-010D279FCB7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216851" y="110401772"/>
                            <a:ext cx="3963164" cy="1634284"/>
                            <a:chOff x="1216851" y="110401772"/>
                            <a:chExt cx="3963164" cy="1634284"/>
                          </a:xfrm>
                        </xdr:grpSpPr>
                        <xdr:grpSp>
                          <xdr:nvGrpSpPr>
                            <xdr:cNvPr id="178" name="Group 177">
                              <a:extLst>
                                <a:ext uri="{FF2B5EF4-FFF2-40B4-BE49-F238E27FC236}">
                                  <a16:creationId xmlns:a16="http://schemas.microsoft.com/office/drawing/2014/main" id="{4C337E27-9FBB-4012-804C-5ED0AEF78B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12044" y="110401772"/>
                              <a:ext cx="3867971" cy="1634284"/>
                              <a:chOff x="1305466" y="111014807"/>
                              <a:chExt cx="3846986" cy="1643283"/>
                            </a:xfrm>
                          </xdr:grpSpPr>
                          <xdr:grpSp>
                            <xdr:nvGrpSpPr>
                              <xdr:cNvPr id="208" name="Group 207">
                                <a:extLst>
                                  <a:ext uri="{FF2B5EF4-FFF2-40B4-BE49-F238E27FC236}">
                                    <a16:creationId xmlns:a16="http://schemas.microsoft.com/office/drawing/2014/main" id="{0AB88FD3-7F37-47F0-9184-6D367575BAC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1305466" y="111014807"/>
                                <a:ext cx="3846986" cy="1643283"/>
                                <a:chOff x="4455319" y="111897883"/>
                                <a:chExt cx="4690943" cy="1967475"/>
                              </a:xfrm>
                            </xdr:grpSpPr>
                            <xdr:sp macro="" textlink="">
                              <xdr:nvSpPr>
                                <xdr:cNvPr id="211" name="Freeform 99">
                                  <a:extLst>
                                    <a:ext uri="{FF2B5EF4-FFF2-40B4-BE49-F238E27FC236}">
                                      <a16:creationId xmlns:a16="http://schemas.microsoft.com/office/drawing/2014/main" id="{1D26552A-620B-49CD-A7AF-FCB1419FA16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5634037" y="112206541"/>
                                  <a:ext cx="152837" cy="1658817"/>
                                </a:xfrm>
                                <a:custGeom>
                                  <a:avLst/>
                                  <a:gdLst>
                                    <a:gd name="connsiteX0" fmla="*/ 73478 w 155121"/>
                                    <a:gd name="connsiteY0" fmla="*/ 0 h 1687286"/>
                                    <a:gd name="connsiteX1" fmla="*/ 73478 w 155121"/>
                                    <a:gd name="connsiteY1" fmla="*/ 767443 h 1687286"/>
                                    <a:gd name="connsiteX2" fmla="*/ 155121 w 155121"/>
                                    <a:gd name="connsiteY2" fmla="*/ 767443 h 1687286"/>
                                    <a:gd name="connsiteX3" fmla="*/ 0 w 155121"/>
                                    <a:gd name="connsiteY3" fmla="*/ 808265 h 1687286"/>
                                    <a:gd name="connsiteX4" fmla="*/ 78921 w 155121"/>
                                    <a:gd name="connsiteY4" fmla="*/ 808265 h 1687286"/>
                                    <a:gd name="connsiteX5" fmla="*/ 78921 w 155121"/>
                                    <a:gd name="connsiteY5" fmla="*/ 1687286 h 1687286"/>
                                  </a:gdLst>
                                  <a:ahLst/>
                                  <a:cxnLst>
                                    <a:cxn ang="0">
                                      <a:pos x="connsiteX0" y="connsiteY0"/>
                                    </a:cxn>
                                    <a:cxn ang="0">
                                      <a:pos x="connsiteX1" y="connsiteY1"/>
                                    </a:cxn>
                                    <a:cxn ang="0">
                                      <a:pos x="connsiteX2" y="connsiteY2"/>
                                    </a:cxn>
                                    <a:cxn ang="0">
                                      <a:pos x="connsiteX3" y="connsiteY3"/>
                                    </a:cxn>
                                    <a:cxn ang="0">
                                      <a:pos x="connsiteX4" y="connsiteY4"/>
                                    </a:cxn>
                                    <a:cxn ang="0">
                                      <a:pos x="connsiteX5" y="connsiteY5"/>
                                    </a:cxn>
                                  </a:cxnLst>
                                  <a:rect l="l" t="t" r="r" b="b"/>
                                  <a:pathLst>
                                    <a:path w="155121" h="1687286">
                                      <a:moveTo>
                                        <a:pt x="73478" y="0"/>
                                      </a:moveTo>
                                      <a:lnTo>
                                        <a:pt x="73478" y="767443"/>
                                      </a:lnTo>
                                      <a:lnTo>
                                        <a:pt x="155121" y="767443"/>
                                      </a:lnTo>
                                      <a:lnTo>
                                        <a:pt x="0" y="808265"/>
                                      </a:lnTo>
                                      <a:lnTo>
                                        <a:pt x="78921" y="808265"/>
                                      </a:lnTo>
                                      <a:lnTo>
                                        <a:pt x="78921" y="1687286"/>
                                      </a:lnTo>
                                    </a:path>
                                  </a:pathLst>
                                </a:custGeom>
                                <a:noFill/>
                                <a:ln w="3175"/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endParaRPr lang="ko-KR" altLang="en-US" sz="1100"/>
                                </a:p>
                              </xdr:txBody>
                            </xdr:sp>
                            <xdr:grpSp>
                              <xdr:nvGrpSpPr>
                                <xdr:cNvPr id="212" name="Group 211">
                                  <a:extLst>
                                    <a:ext uri="{FF2B5EF4-FFF2-40B4-BE49-F238E27FC236}">
                                      <a16:creationId xmlns:a16="http://schemas.microsoft.com/office/drawing/2014/main" id="{028F00F4-C999-4290-BC9E-E1C71B5C5799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4455319" y="111897883"/>
                                  <a:ext cx="4690943" cy="1784990"/>
                                  <a:chOff x="4455319" y="113927529"/>
                                  <a:chExt cx="4690943" cy="1813094"/>
                                </a:xfrm>
                              </xdr:grpSpPr>
                              <xdr:sp macro="" textlink="">
                                <xdr:nvSpPr>
                                  <xdr:cNvPr id="213" name="Freeform 101">
                                    <a:extLst>
                                      <a:ext uri="{FF2B5EF4-FFF2-40B4-BE49-F238E27FC236}">
                                        <a16:creationId xmlns:a16="http://schemas.microsoft.com/office/drawing/2014/main" id="{6F644D2B-DF3E-4DEA-AFA5-4C0B551B066F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4455319" y="114429614"/>
                                    <a:ext cx="1254919" cy="278605"/>
                                  </a:xfrm>
                                  <a:custGeom>
                                    <a:avLst/>
                                    <a:gdLst>
                                      <a:gd name="connsiteX0" fmla="*/ 373856 w 1254919"/>
                                      <a:gd name="connsiteY0" fmla="*/ 278606 h 278606"/>
                                      <a:gd name="connsiteX1" fmla="*/ 1254919 w 1254919"/>
                                      <a:gd name="connsiteY1" fmla="*/ 278606 h 278606"/>
                                      <a:gd name="connsiteX2" fmla="*/ 1254919 w 1254919"/>
                                      <a:gd name="connsiteY2" fmla="*/ 0 h 278606"/>
                                      <a:gd name="connsiteX3" fmla="*/ 0 w 1254919"/>
                                      <a:gd name="connsiteY3" fmla="*/ 0 h 278606"/>
                                      <a:gd name="connsiteX4" fmla="*/ 0 w 1254919"/>
                                      <a:gd name="connsiteY4" fmla="*/ 202406 h 278606"/>
                                      <a:gd name="connsiteX5" fmla="*/ 297656 w 1254919"/>
                                      <a:gd name="connsiteY5" fmla="*/ 202406 h 278606"/>
                                      <a:gd name="connsiteX6" fmla="*/ 373856 w 1254919"/>
                                      <a:gd name="connsiteY6" fmla="*/ 278606 h 278606"/>
                                    </a:gdLst>
                                    <a:ahLst/>
                                    <a:cxnLst>
                                      <a:cxn ang="0">
                                        <a:pos x="connsiteX0" y="connsiteY0"/>
                                      </a:cxn>
                                      <a:cxn ang="0">
                                        <a:pos x="connsiteX1" y="connsiteY1"/>
                                      </a:cxn>
                                      <a:cxn ang="0">
                                        <a:pos x="connsiteX2" y="connsiteY2"/>
                                      </a:cxn>
                                      <a:cxn ang="0">
                                        <a:pos x="connsiteX3" y="connsiteY3"/>
                                      </a:cxn>
                                      <a:cxn ang="0">
                                        <a:pos x="connsiteX4" y="connsiteY4"/>
                                      </a:cxn>
                                      <a:cxn ang="0">
                                        <a:pos x="connsiteX5" y="connsiteY5"/>
                                      </a:cxn>
                                      <a:cxn ang="0">
                                        <a:pos x="connsiteX6" y="connsiteY6"/>
                                      </a:cxn>
                                    </a:cxnLst>
                                    <a:rect l="l" t="t" r="r" b="b"/>
                                    <a:pathLst>
                                      <a:path w="1254919" h="278606">
                                        <a:moveTo>
                                          <a:pt x="373856" y="278606"/>
                                        </a:moveTo>
                                        <a:lnTo>
                                          <a:pt x="1254919" y="278606"/>
                                        </a:lnTo>
                                        <a:lnTo>
                                          <a:pt x="1254919" y="0"/>
                                        </a:lnTo>
                                        <a:lnTo>
                                          <a:pt x="0" y="0"/>
                                        </a:lnTo>
                                        <a:lnTo>
                                          <a:pt x="0" y="202406"/>
                                        </a:lnTo>
                                        <a:lnTo>
                                          <a:pt x="297656" y="202406"/>
                                        </a:lnTo>
                                        <a:lnTo>
                                          <a:pt x="373856" y="278606"/>
                                        </a:lnTo>
                                        <a:close/>
                                      </a:path>
                                    </a:pathLst>
                                  </a:custGeom>
                                  <a:solidFill>
                                    <a:schemeClr val="accent6">
                                      <a:lumMod val="40000"/>
                                      <a:lumOff val="60000"/>
                                    </a:schemeClr>
                                  </a:solidFill>
                                  <a:ln w="1270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grpSp>
                                <xdr:nvGrpSpPr>
                                  <xdr:cNvPr id="214" name="그룹 26">
                                    <a:extLst>
                                      <a:ext uri="{FF2B5EF4-FFF2-40B4-BE49-F238E27FC236}">
                                        <a16:creationId xmlns:a16="http://schemas.microsoft.com/office/drawing/2014/main" id="{8645D7CB-C5A7-47CB-AF0B-F0DA218D3688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4822940" y="113927529"/>
                                    <a:ext cx="4323322" cy="1813094"/>
                                    <a:chOff x="2971800" y="-373107"/>
                                    <a:chExt cx="3759689" cy="1815394"/>
                                  </a:xfrm>
                                </xdr:grpSpPr>
                                <xdr:grpSp>
                                  <xdr:nvGrpSpPr>
                                    <xdr:cNvPr id="215" name="그룹 7">
                                      <a:extLst>
                                        <a:ext uri="{FF2B5EF4-FFF2-40B4-BE49-F238E27FC236}">
                                          <a16:creationId xmlns:a16="http://schemas.microsoft.com/office/drawing/2014/main" id="{CE4DC5A4-95FC-43A5-8564-31C49C673BA2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2971800" y="381000"/>
                                      <a:ext cx="773686" cy="1061287"/>
                                      <a:chOff x="2971800" y="381000"/>
                                      <a:chExt cx="773686" cy="1061287"/>
                                    </a:xfrm>
                                  </xdr:grpSpPr>
                                  <xdr:cxnSp macro="">
                                    <xdr:nvCxnSpPr>
                                      <xdr:cNvPr id="217" name="직선 연결선 3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E19342F-BE71-4C0E-8C65-34ECE0DB8DE2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3207515" y="1442287"/>
                                        <a:ext cx="537971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8" name="직선 연결선 4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6562725A-56FB-4EF5-9110-74F3F12CF77A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 flipV="1">
                                        <a:off x="3121216" y="388272"/>
                                        <a:ext cx="247294" cy="1050604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9" name="직선 연결선 6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3A584D3F-3B4B-4715-B2DE-B8173AB9530F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2971800" y="381000"/>
                                        <a:ext cx="363653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</xdr:grpSp>
                                <xdr:sp macro="" textlink="">
                                  <xdr:nvSpPr>
                                    <xdr:cNvPr id="216" name="TextBox 215">
                                      <a:extLst>
                                        <a:ext uri="{FF2B5EF4-FFF2-40B4-BE49-F238E27FC236}">
                                          <a16:creationId xmlns:a16="http://schemas.microsoft.com/office/drawing/2014/main" id="{C887902F-F70D-4034-8A6B-188E8FAB752A}"/>
                                        </a:ext>
                                      </a:extLst>
                                    </xdr:cNvPr>
                                    <xdr:cNvSpPr txBox="1"/>
                                  </xdr:nvSpPr>
                                  <xdr:spPr>
                                    <a:xfrm>
                                      <a:off x="4440706" y="-373107"/>
                                      <a:ext cx="2290783" cy="28509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ctr"/>
                                    <a:lstStyle/>
                                    <a:p>
                                      <a:r>
                                        <a:rPr lang="ko-KR" altLang="en-US" sz="900"/>
                                        <a:t>정모멘트                      부모멘트</a:t>
                                      </a:r>
                                      <a:endParaRPr lang="en-US" sz="900"/>
                                    </a:p>
                                  </xdr:txBody>
                                </xdr:sp>
                              </xdr:grpSp>
                            </xdr:grpSp>
                          </xdr:grpSp>
                          <xdr:cxnSp macro="">
                            <xdr:nvCxnSpPr>
                              <xdr:cNvPr id="209" name="Straight Connector 208">
                                <a:extLst>
                                  <a:ext uri="{FF2B5EF4-FFF2-40B4-BE49-F238E27FC236}">
                                    <a16:creationId xmlns:a16="http://schemas.microsoft.com/office/drawing/2014/main" id="{F9DAF280-5FC8-4AE8-9C98-3E5B5C14D54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8569" y="111473457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10" name="Straight Connector 209">
                                <a:extLst>
                                  <a:ext uri="{FF2B5EF4-FFF2-40B4-BE49-F238E27FC236}">
                                    <a16:creationId xmlns:a16="http://schemas.microsoft.com/office/drawing/2014/main" id="{A70F7DF2-2B1A-4E02-A4E7-3418A474719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6831" y="111540132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grpSp>
                          <xdr:nvGrpSpPr>
                            <xdr:cNvPr id="179" name="Group 178">
                              <a:extLst>
                                <a:ext uri="{FF2B5EF4-FFF2-40B4-BE49-F238E27FC236}">
                                  <a16:creationId xmlns:a16="http://schemas.microsoft.com/office/drawing/2014/main" id="{2F68F12F-7E5D-4AF4-849F-541DA5EC0D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216851" y="110808798"/>
                              <a:ext cx="3620384" cy="1106720"/>
                              <a:chOff x="1216851" y="110808798"/>
                              <a:chExt cx="3620384" cy="1106720"/>
                            </a:xfrm>
                          </xdr:grpSpPr>
                          <xdr:grpSp>
                            <xdr:nvGrpSpPr>
                              <xdr:cNvPr id="180" name="Group 179">
                                <a:extLst>
                                  <a:ext uri="{FF2B5EF4-FFF2-40B4-BE49-F238E27FC236}">
                                    <a16:creationId xmlns:a16="http://schemas.microsoft.com/office/drawing/2014/main" id="{DE9A4B5F-BBCB-4C81-97F2-C1186B6A931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12951" y="110808798"/>
                                <a:ext cx="608229" cy="1106720"/>
                                <a:chOff x="2897716" y="111423450"/>
                                <a:chExt cx="606511" cy="1113068"/>
                              </a:xfrm>
                            </xdr:grpSpPr>
                            <xdr:cxnSp macro="">
                              <xdr:nvCxnSpPr>
                                <xdr:cNvPr id="196" name="Straight Connector 195">
                                  <a:extLst>
                                    <a:ext uri="{FF2B5EF4-FFF2-40B4-BE49-F238E27FC236}">
                                      <a16:creationId xmlns:a16="http://schemas.microsoft.com/office/drawing/2014/main" id="{133D769E-5F8E-46AF-B789-25739BD492CB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51" y="111423450"/>
                                  <a:ext cx="0" cy="110920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7" name="Straight Connector 196">
                                  <a:extLst>
                                    <a:ext uri="{FF2B5EF4-FFF2-40B4-BE49-F238E27FC236}">
                                      <a16:creationId xmlns:a16="http://schemas.microsoft.com/office/drawing/2014/main" id="{23406C86-7BA6-44B2-A459-4AD5144B141F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49" y="111604425"/>
                                  <a:ext cx="2933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8" name="Straight Connector 197">
                                  <a:extLst>
                                    <a:ext uri="{FF2B5EF4-FFF2-40B4-BE49-F238E27FC236}">
                                      <a16:creationId xmlns:a16="http://schemas.microsoft.com/office/drawing/2014/main" id="{05B51201-9D81-47D1-81C3-790483019107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897718" y="112531047"/>
                                  <a:ext cx="32181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9" name="Straight Connector 198">
                                  <a:extLst>
                                    <a:ext uri="{FF2B5EF4-FFF2-40B4-BE49-F238E27FC236}">
                                      <a16:creationId xmlns:a16="http://schemas.microsoft.com/office/drawing/2014/main" id="{0A0A1A55-AB65-4F8F-B6C2-B7B07983805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2897716" y="111610002"/>
                                  <a:ext cx="604125" cy="926516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0" name="Straight Connector 199">
                                  <a:extLst>
                                    <a:ext uri="{FF2B5EF4-FFF2-40B4-BE49-F238E27FC236}">
                                      <a16:creationId xmlns:a16="http://schemas.microsoft.com/office/drawing/2014/main" id="{8218AB79-8E4D-49DD-8648-9DBD7B43807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3332296" y="111423450"/>
                                  <a:ext cx="91914" cy="183357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1" name="Straight Connector 200">
                                  <a:extLst>
                                    <a:ext uri="{FF2B5EF4-FFF2-40B4-BE49-F238E27FC236}">
                                      <a16:creationId xmlns:a16="http://schemas.microsoft.com/office/drawing/2014/main" id="{5C43F6DC-0F99-470F-A01C-6225827799E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3466" y="111428334"/>
                                  <a:ext cx="228935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202" name="Group 201">
                                  <a:extLst>
                                    <a:ext uri="{FF2B5EF4-FFF2-40B4-BE49-F238E27FC236}">
                                      <a16:creationId xmlns:a16="http://schemas.microsoft.com/office/drawing/2014/main" id="{33BC6E0C-A639-474B-8F36-FB1F316423E4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066763" y="112342031"/>
                                  <a:ext cx="100013" cy="100013"/>
                                  <a:chOff x="3066763" y="112342031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206" name="Plus 94">
                                    <a:extLst>
                                      <a:ext uri="{FF2B5EF4-FFF2-40B4-BE49-F238E27FC236}">
                                        <a16:creationId xmlns:a16="http://schemas.microsoft.com/office/drawing/2014/main" id="{D989AEC1-A8BF-44B0-9EBA-808FD14D3477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73908" y="112349170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7" name="Oval 206">
                                    <a:extLst>
                                      <a:ext uri="{FF2B5EF4-FFF2-40B4-BE49-F238E27FC236}">
                                        <a16:creationId xmlns:a16="http://schemas.microsoft.com/office/drawing/2014/main" id="{48D720A3-C555-4FFF-BFF0-D3B3716CE75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66763" y="112342031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03" name="Group 202">
                                  <a:extLst>
                                    <a:ext uri="{FF2B5EF4-FFF2-40B4-BE49-F238E27FC236}">
                                      <a16:creationId xmlns:a16="http://schemas.microsoft.com/office/drawing/2014/main" id="{ED335494-52F6-4DDB-8281-8E58D733FAD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262315" y="111687893"/>
                                  <a:ext cx="100013" cy="107156"/>
                                  <a:chOff x="3262315" y="111685512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204" name="Oval 203">
                                    <a:extLst>
                                      <a:ext uri="{FF2B5EF4-FFF2-40B4-BE49-F238E27FC236}">
                                        <a16:creationId xmlns:a16="http://schemas.microsoft.com/office/drawing/2014/main" id="{AA519724-1C2F-47AE-9D07-99606F0C3469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62315" y="111685512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5" name="Minus 93">
                                    <a:extLst>
                                      <a:ext uri="{FF2B5EF4-FFF2-40B4-BE49-F238E27FC236}">
                                        <a16:creationId xmlns:a16="http://schemas.microsoft.com/office/drawing/2014/main" id="{C27C20C4-1033-4DEE-B42D-0C972A1DC90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78982" y="111685512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grpSp>
                            <xdr:nvGrpSpPr>
                              <xdr:cNvPr id="181" name="Group 180">
                                <a:extLst>
                                  <a:ext uri="{FF2B5EF4-FFF2-40B4-BE49-F238E27FC236}">
                                    <a16:creationId xmlns:a16="http://schemas.microsoft.com/office/drawing/2014/main" id="{79797ACF-2C79-4E8B-81BC-90B1AB44096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243383" y="110810598"/>
                                <a:ext cx="593852" cy="1102521"/>
                                <a:chOff x="3427708" y="111423716"/>
                                <a:chExt cx="590910" cy="1108037"/>
                              </a:xfrm>
                            </xdr:grpSpPr>
                            <xdr:cxnSp macro="">
                              <xdr:nvCxnSpPr>
                                <xdr:cNvPr id="185" name="Straight Connector 184">
                                  <a:extLst>
                                    <a:ext uri="{FF2B5EF4-FFF2-40B4-BE49-F238E27FC236}">
                                      <a16:creationId xmlns:a16="http://schemas.microsoft.com/office/drawing/2014/main" id="{6D443B8E-2A76-4FF1-8527-1C1CEA23161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8146" y="111423716"/>
                                  <a:ext cx="0" cy="1104633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6" name="Straight Connector 185">
                                  <a:extLst>
                                    <a:ext uri="{FF2B5EF4-FFF2-40B4-BE49-F238E27FC236}">
                                      <a16:creationId xmlns:a16="http://schemas.microsoft.com/office/drawing/2014/main" id="{55C8C9E5-4D73-40A9-91B3-9CC80F29BE48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31577" y="111604425"/>
                                  <a:ext cx="2865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7" name="Straight Connector 186">
                                  <a:extLst>
                                    <a:ext uri="{FF2B5EF4-FFF2-40B4-BE49-F238E27FC236}">
                                      <a16:creationId xmlns:a16="http://schemas.microsoft.com/office/drawing/2014/main" id="{9B88B2DB-4F23-40A9-A015-BA6D341D3B36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5748" y="112525968"/>
                                  <a:ext cx="2995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8" name="Straight Connector 187">
                                  <a:extLst>
                                    <a:ext uri="{FF2B5EF4-FFF2-40B4-BE49-F238E27FC236}">
                                      <a16:creationId xmlns:a16="http://schemas.microsoft.com/office/drawing/2014/main" id="{DD7231B0-3656-4F63-96B2-06D548081173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427708" y="111601899"/>
                                  <a:ext cx="590910" cy="92985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9" name="Straight Connector 188">
                                  <a:extLst>
                                    <a:ext uri="{FF2B5EF4-FFF2-40B4-BE49-F238E27FC236}">
                                      <a16:creationId xmlns:a16="http://schemas.microsoft.com/office/drawing/2014/main" id="{61A93F8F-FE7D-43C0-9EC9-6DB2ABD2158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65006" y="111429579"/>
                                  <a:ext cx="2506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90" name="Group 189">
                                  <a:extLst>
                                    <a:ext uri="{FF2B5EF4-FFF2-40B4-BE49-F238E27FC236}">
                                      <a16:creationId xmlns:a16="http://schemas.microsoft.com/office/drawing/2014/main" id="{B5EBFE8C-485A-4244-A502-78D011B1B3B2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579554" y="111680284"/>
                                  <a:ext cx="100013" cy="100013"/>
                                  <a:chOff x="3579554" y="111680284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194" name="Plus 82">
                                    <a:extLst>
                                      <a:ext uri="{FF2B5EF4-FFF2-40B4-BE49-F238E27FC236}">
                                        <a16:creationId xmlns:a16="http://schemas.microsoft.com/office/drawing/2014/main" id="{C30158F5-945D-46C6-8C15-66660E73EED3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86706" y="111687429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5" name="Oval 194">
                                    <a:extLst>
                                      <a:ext uri="{FF2B5EF4-FFF2-40B4-BE49-F238E27FC236}">
                                        <a16:creationId xmlns:a16="http://schemas.microsoft.com/office/drawing/2014/main" id="{5D0F9620-81B9-4720-9965-AE899084F84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79554" y="111680284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191" name="Group 190">
                                  <a:extLst>
                                    <a:ext uri="{FF2B5EF4-FFF2-40B4-BE49-F238E27FC236}">
                                      <a16:creationId xmlns:a16="http://schemas.microsoft.com/office/drawing/2014/main" id="{99CA8026-5E8E-451E-B7A9-B00E433A3553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769999" y="112351117"/>
                                  <a:ext cx="100013" cy="107156"/>
                                  <a:chOff x="3769999" y="112348736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192" name="Oval 191">
                                    <a:extLst>
                                      <a:ext uri="{FF2B5EF4-FFF2-40B4-BE49-F238E27FC236}">
                                        <a16:creationId xmlns:a16="http://schemas.microsoft.com/office/drawing/2014/main" id="{31F953A9-07D0-4759-9A1A-30DBAC491BEA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69999" y="112348736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3" name="Minus 81">
                                    <a:extLst>
                                      <a:ext uri="{FF2B5EF4-FFF2-40B4-BE49-F238E27FC236}">
                                        <a16:creationId xmlns:a16="http://schemas.microsoft.com/office/drawing/2014/main" id="{4082F7C0-4B57-4084-A598-F1328DB09B3D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86676" y="112348736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cxnSp macro="">
                            <xdr:nvCxnSpPr>
                              <xdr:cNvPr id="182" name="Straight Connector 181">
                                <a:extLst>
                                  <a:ext uri="{FF2B5EF4-FFF2-40B4-BE49-F238E27FC236}">
                                    <a16:creationId xmlns:a16="http://schemas.microsoft.com/office/drawing/2014/main" id="{20BA174A-3100-4843-AC15-B85852624F15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27730" y="111907967"/>
                                <a:ext cx="331270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3" name="Straight Connector 182">
                                <a:extLst>
                                  <a:ext uri="{FF2B5EF4-FFF2-40B4-BE49-F238E27FC236}">
                                    <a16:creationId xmlns:a16="http://schemas.microsoft.com/office/drawing/2014/main" id="{86C44DBE-3570-4652-BE51-D5F187D1ADEA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16851" y="110991350"/>
                                <a:ext cx="307064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4" name="Straight Connector 183">
                                <a:extLst>
                                  <a:ext uri="{FF2B5EF4-FFF2-40B4-BE49-F238E27FC236}">
                                    <a16:creationId xmlns:a16="http://schemas.microsoft.com/office/drawing/2014/main" id="{2E74B3A3-3AD6-4020-B9B7-A2EE530EAF08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307856" y="110813609"/>
                                <a:ext cx="1975510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</xdr:grpSp>
                    </xdr:grpSp>
                    <xdr:grpSp>
                      <xdr:nvGrpSpPr>
                        <xdr:cNvPr id="170" name="Group 169">
                          <a:extLst>
                            <a:ext uri="{FF2B5EF4-FFF2-40B4-BE49-F238E27FC236}">
                              <a16:creationId xmlns:a16="http://schemas.microsoft.com/office/drawing/2014/main" id="{5C1246C1-326F-4795-9063-B729449ABF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047877" y="111697293"/>
                          <a:ext cx="2309172" cy="1138239"/>
                          <a:chOff x="2047877" y="111697293"/>
                          <a:chExt cx="2309172" cy="1138239"/>
                        </a:xfrm>
                      </xdr:grpSpPr>
                      <xdr:sp macro="" textlink="">
                        <xdr:nvSpPr>
                          <xdr:cNvPr id="171" name="TextBox 170">
                            <a:extLst>
                              <a:ext uri="{FF2B5EF4-FFF2-40B4-BE49-F238E27FC236}">
                                <a16:creationId xmlns:a16="http://schemas.microsoft.com/office/drawing/2014/main" id="{913EA51F-A116-4D85-9F29-75F4DA037D8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047877" y="112661701"/>
                            <a:ext cx="321468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2" name="TextBox 171">
                            <a:extLst>
                              <a:ext uri="{FF2B5EF4-FFF2-40B4-BE49-F238E27FC236}">
                                <a16:creationId xmlns:a16="http://schemas.microsoft.com/office/drawing/2014/main" id="{48812394-E436-4AFE-B403-73198C15B48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740818" y="111697293"/>
                            <a:ext cx="362453" cy="18332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3" name="TextBox 172">
                            <a:extLst>
                              <a:ext uri="{FF2B5EF4-FFF2-40B4-BE49-F238E27FC236}">
                                <a16:creationId xmlns:a16="http://schemas.microsoft.com/office/drawing/2014/main" id="{8448E7EF-3238-4103-BC5F-50DFA9EDE95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353970" y="111700108"/>
                            <a:ext cx="269736" cy="17859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4" name="TextBox 173">
                            <a:extLst>
                              <a:ext uri="{FF2B5EF4-FFF2-40B4-BE49-F238E27FC236}">
                                <a16:creationId xmlns:a16="http://schemas.microsoft.com/office/drawing/2014/main" id="{2E0E320F-5A79-4DF7-AA23-4869A82BA1B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1538" y="112592645"/>
                            <a:ext cx="315511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  <xdr:grpSp>
                    <xdr:nvGrpSpPr>
                      <xdr:cNvPr id="166" name="Group 165">
                        <a:extLst>
                          <a:ext uri="{FF2B5EF4-FFF2-40B4-BE49-F238E27FC236}">
                            <a16:creationId xmlns:a16="http://schemas.microsoft.com/office/drawing/2014/main" id="{9568BB8C-E60A-44BE-B052-9598773A2E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391353" y="5094828"/>
                        <a:ext cx="99748" cy="107468"/>
                        <a:chOff x="2728915" y="5348654"/>
                        <a:chExt cx="99748" cy="107468"/>
                      </a:xfrm>
                    </xdr:grpSpPr>
                    <xdr:sp macro="" textlink="">
                      <xdr:nvSpPr>
                        <xdr:cNvPr id="167" name="Oval 166">
                          <a:extLst>
                            <a:ext uri="{FF2B5EF4-FFF2-40B4-BE49-F238E27FC236}">
                              <a16:creationId xmlns:a16="http://schemas.microsoft.com/office/drawing/2014/main" id="{C630FE24-0520-422D-85A9-A7FCE04C13E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8915" y="5348654"/>
                          <a:ext cx="99748" cy="100304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68" name="Minus 36">
                          <a:extLst>
                            <a:ext uri="{FF2B5EF4-FFF2-40B4-BE49-F238E27FC236}">
                              <a16:creationId xmlns:a16="http://schemas.microsoft.com/office/drawing/2014/main" id="{F739F16E-2EC4-4BAF-99E5-A57AB9C0807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45539" y="5348654"/>
                          <a:ext cx="68872" cy="107468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60" name="Straight Connector 159">
                      <a:extLst>
                        <a:ext uri="{FF2B5EF4-FFF2-40B4-BE49-F238E27FC236}">
                          <a16:creationId xmlns:a16="http://schemas.microsoft.com/office/drawing/2014/main" id="{D92FF7C9-C42D-4DC1-892B-383E505EFAB9}"/>
                        </a:ext>
                      </a:extLst>
                    </xdr:cNvPr>
                    <xdr:cNvCxnSpPr/>
                  </xdr:nvCxnSpPr>
                  <xdr:spPr>
                    <a:xfrm>
                      <a:off x="9165592" y="22477898"/>
                      <a:ext cx="0" cy="458302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1" name="TextBox 160">
                      <a:extLst>
                        <a:ext uri="{FF2B5EF4-FFF2-40B4-BE49-F238E27FC236}">
                          <a16:creationId xmlns:a16="http://schemas.microsoft.com/office/drawing/2014/main" id="{43241233-58DC-4963-9B21-D32135B7FF91}"/>
                        </a:ext>
                      </a:extLst>
                    </xdr:cNvPr>
                    <xdr:cNvSpPr txBox="1"/>
                  </xdr:nvSpPr>
                  <xdr:spPr>
                    <a:xfrm>
                      <a:off x="8921293" y="2262629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r>
                        <a:rPr lang="en-US" sz="7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c</a:t>
                      </a:r>
                      <a:endParaRPr lang="en-US" sz="700"/>
                    </a:p>
                  </xdr:txBody>
                </xdr:sp>
                <xdr:cxnSp macro="">
                  <xdr:nvCxnSpPr>
                    <xdr:cNvPr id="162" name="Straight Connector 161">
                      <a:extLst>
                        <a:ext uri="{FF2B5EF4-FFF2-40B4-BE49-F238E27FC236}">
                          <a16:creationId xmlns:a16="http://schemas.microsoft.com/office/drawing/2014/main" id="{54F28068-3F8C-4A16-8379-8F10C8237F16}"/>
                        </a:ext>
                      </a:extLst>
                    </xdr:cNvPr>
                    <xdr:cNvCxnSpPr/>
                  </xdr:nvCxnSpPr>
                  <xdr:spPr>
                    <a:xfrm>
                      <a:off x="8460581" y="22526625"/>
                      <a:ext cx="70299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3" name="Straight Connector 162">
                      <a:extLst>
                        <a:ext uri="{FF2B5EF4-FFF2-40B4-BE49-F238E27FC236}">
                          <a16:creationId xmlns:a16="http://schemas.microsoft.com/office/drawing/2014/main" id="{F0062910-23B1-43D7-BC1F-3966F39DF28E}"/>
                        </a:ext>
                      </a:extLst>
                    </xdr:cNvPr>
                    <xdr:cNvCxnSpPr/>
                  </xdr:nvCxnSpPr>
                  <xdr:spPr>
                    <a:xfrm>
                      <a:off x="7379454" y="22474238"/>
                      <a:ext cx="0" cy="926306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2E73EC44-B6B7-47F5-9B59-AA7E522F5CAD}"/>
                        </a:ext>
                      </a:extLst>
                    </xdr:cNvPr>
                    <xdr:cNvSpPr txBox="1"/>
                  </xdr:nvSpPr>
                  <xdr:spPr>
                    <a:xfrm>
                      <a:off x="7206917" y="2281305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endParaRPr lang="en-US" sz="700"/>
                    </a:p>
                  </xdr:txBody>
                </xdr:sp>
              </xdr:grpSp>
              <xdr:cxnSp macro="">
                <xdr:nvCxnSpPr>
                  <xdr:cNvPr id="156" name="Straight Connector 155">
                    <a:extLst>
                      <a:ext uri="{FF2B5EF4-FFF2-40B4-BE49-F238E27FC236}">
                        <a16:creationId xmlns:a16="http://schemas.microsoft.com/office/drawing/2014/main" id="{47963379-3A20-41B8-BC0D-7D6535B620D5}"/>
                      </a:ext>
                    </a:extLst>
                  </xdr:cNvPr>
                  <xdr:cNvCxnSpPr/>
                </xdr:nvCxnSpPr>
                <xdr:spPr>
                  <a:xfrm>
                    <a:off x="10371968" y="22805881"/>
                    <a:ext cx="0" cy="464248"/>
                  </a:xfrm>
                  <a:prstGeom prst="line">
                    <a:avLst/>
                  </a:prstGeom>
                  <a:ln w="3175">
                    <a:headEnd type="oval" w="sm" len="sm"/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Straight Connector 156">
                    <a:extLst>
                      <a:ext uri="{FF2B5EF4-FFF2-40B4-BE49-F238E27FC236}">
                        <a16:creationId xmlns:a16="http://schemas.microsoft.com/office/drawing/2014/main" id="{DD021A7A-588C-431D-9A11-F470BEA7B0B5}"/>
                      </a:ext>
                    </a:extLst>
                  </xdr:cNvPr>
                  <xdr:cNvCxnSpPr/>
                </xdr:nvCxnSpPr>
                <xdr:spPr>
                  <a:xfrm>
                    <a:off x="8480497" y="23214482"/>
                    <a:ext cx="1894176" cy="0"/>
                  </a:xfrm>
                  <a:prstGeom prst="line">
                    <a:avLst/>
                  </a:prstGeom>
                  <a:ln w="3175">
                    <a:prstDash val="sysDash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74674058-B7BA-4652-A940-3EC35A29CFEC}"/>
                      </a:ext>
                    </a:extLst>
                  </xdr:cNvPr>
                  <xdr:cNvSpPr txBox="1"/>
                </xdr:nvSpPr>
                <xdr:spPr>
                  <a:xfrm>
                    <a:off x="10141961" y="22922237"/>
                    <a:ext cx="321594" cy="17283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D</a:t>
                    </a:r>
                    <a:r>
                      <a:rPr lang="en-US" sz="7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c</a:t>
                    </a:r>
                    <a:endParaRPr lang="en-US" sz="700"/>
                  </a:p>
                </xdr:txBody>
              </xdr:sp>
            </xdr:grpSp>
            <xdr:cxnSp macro="">
              <xdr:nvCxnSpPr>
                <xdr:cNvPr id="153" name="Straight Connector 152">
                  <a:extLst>
                    <a:ext uri="{FF2B5EF4-FFF2-40B4-BE49-F238E27FC236}">
                      <a16:creationId xmlns:a16="http://schemas.microsoft.com/office/drawing/2014/main" id="{76FD74A5-6A77-46B1-9C03-BBCD884EE7EF}"/>
                    </a:ext>
                  </a:extLst>
                </xdr:cNvPr>
                <xdr:cNvCxnSpPr/>
              </xdr:nvCxnSpPr>
              <xdr:spPr>
                <a:xfrm>
                  <a:off x="2578894" y="22693313"/>
                  <a:ext cx="0" cy="159543"/>
                </a:xfrm>
                <a:prstGeom prst="line">
                  <a:avLst/>
                </a:prstGeom>
                <a:ln w="3175">
                  <a:headEnd type="none" w="sm" len="sm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4" name="TextBox 153">
                  <a:extLst>
                    <a:ext uri="{FF2B5EF4-FFF2-40B4-BE49-F238E27FC236}">
                      <a16:creationId xmlns:a16="http://schemas.microsoft.com/office/drawing/2014/main" id="{84864626-D52F-48FF-8E89-F15B86C3B24A}"/>
                    </a:ext>
                  </a:extLst>
                </xdr:cNvPr>
                <xdr:cNvSpPr txBox="1"/>
              </xdr:nvSpPr>
              <xdr:spPr>
                <a:xfrm>
                  <a:off x="2331243" y="22633782"/>
                  <a:ext cx="317489" cy="1737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t</a:t>
                  </a:r>
                  <a:r>
                    <a:rPr lang="en-US" sz="7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fc</a:t>
                  </a:r>
                  <a:endParaRPr lang="en-US" sz="700"/>
                </a:p>
              </xdr:txBody>
            </xdr:sp>
          </xdr:grp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F14DCBC1-C5EF-4D5E-B2AA-F5F91B49E510}"/>
                  </a:ext>
                </a:extLst>
              </xdr:cNvPr>
              <xdr:cNvCxnSpPr/>
            </xdr:nvCxnSpPr>
            <xdr:spPr>
              <a:xfrm>
                <a:off x="3767138" y="23672006"/>
                <a:ext cx="0" cy="219075"/>
              </a:xfrm>
              <a:prstGeom prst="line">
                <a:avLst/>
              </a:prstGeom>
              <a:ln w="3175">
                <a:headEnd type="oval" w="sm" len="sm"/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1" name="TextBox 150">
                <a:extLst>
                  <a:ext uri="{FF2B5EF4-FFF2-40B4-BE49-F238E27FC236}">
                    <a16:creationId xmlns:a16="http://schemas.microsoft.com/office/drawing/2014/main" id="{E0C2704B-8CB6-4B88-A076-C8F03ECC0585}"/>
                  </a:ext>
                </a:extLst>
              </xdr:cNvPr>
              <xdr:cNvSpPr txBox="1"/>
            </xdr:nvSpPr>
            <xdr:spPr>
              <a:xfrm>
                <a:off x="3538538" y="23719630"/>
                <a:ext cx="317489" cy="173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t</a:t>
                </a:r>
                <a:r>
                  <a:rPr lang="en-US" sz="7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fc</a:t>
                </a:r>
                <a:endParaRPr lang="en-US" sz="700"/>
              </a:p>
            </xdr:txBody>
          </xdr:sp>
        </xdr:grpSp>
        <xdr:cxnSp macro="">
          <xdr:nvCxnSpPr>
            <xdr:cNvPr id="145" name="Straight Connector 144">
              <a:extLst>
                <a:ext uri="{FF2B5EF4-FFF2-40B4-BE49-F238E27FC236}">
                  <a16:creationId xmlns:a16="http://schemas.microsoft.com/office/drawing/2014/main" id="{4A2591CC-DEBD-45AC-AB60-5CD77732E42B}"/>
                </a:ext>
              </a:extLst>
            </xdr:cNvPr>
            <xdr:cNvCxnSpPr/>
          </xdr:nvCxnSpPr>
          <xdr:spPr>
            <a:xfrm flipH="1" flipV="1">
              <a:off x="3814555" y="22739710"/>
              <a:ext cx="111773" cy="179208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0DDCFDFD-C200-4E88-95E2-EC9F03A1AF6F}"/>
                </a:ext>
              </a:extLst>
            </xdr:cNvPr>
            <xdr:cNvGrpSpPr/>
          </xdr:nvGrpSpPr>
          <xdr:grpSpPr>
            <a:xfrm>
              <a:off x="3920470" y="22776533"/>
              <a:ext cx="98724" cy="100588"/>
              <a:chOff x="4286250" y="22594871"/>
              <a:chExt cx="98724" cy="100588"/>
            </a:xfrm>
          </xdr:grpSpPr>
          <xdr:sp macro="" textlink="">
            <xdr:nvSpPr>
              <xdr:cNvPr id="147" name="Plus 169">
                <a:extLst>
                  <a:ext uri="{FF2B5EF4-FFF2-40B4-BE49-F238E27FC236}">
                    <a16:creationId xmlns:a16="http://schemas.microsoft.com/office/drawing/2014/main" id="{457F586D-067B-4E74-8368-ED6BC3E66A03}"/>
                  </a:ext>
                </a:extLst>
              </xdr:cNvPr>
              <xdr:cNvSpPr/>
            </xdr:nvSpPr>
            <xdr:spPr>
              <a:xfrm>
                <a:off x="4293310" y="22602057"/>
                <a:ext cx="86970" cy="88613"/>
              </a:xfrm>
              <a:prstGeom prst="mathPlus">
                <a:avLst>
                  <a:gd name="adj1" fmla="val 26462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DEEFBCE4-E83D-44DF-9095-54D9C526B27B}"/>
                  </a:ext>
                </a:extLst>
              </xdr:cNvPr>
              <xdr:cNvSpPr/>
            </xdr:nvSpPr>
            <xdr:spPr>
              <a:xfrm>
                <a:off x="4286250" y="22594871"/>
                <a:ext cx="98724" cy="100588"/>
              </a:xfrm>
              <a:prstGeom prst="ellipse">
                <a:avLst/>
              </a:prstGeom>
              <a:noFill/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99FBB47-6467-4169-9E58-864D6551CBB7}"/>
              </a:ext>
            </a:extLst>
          </xdr:cNvPr>
          <xdr:cNvSpPr txBox="1"/>
        </xdr:nvSpPr>
        <xdr:spPr>
          <a:xfrm>
            <a:off x="2906598" y="22553137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F5E6B998-7C2F-425C-8A83-8C44470690CC}"/>
              </a:ext>
            </a:extLst>
          </xdr:cNvPr>
          <xdr:cNvSpPr txBox="1"/>
        </xdr:nvSpPr>
        <xdr:spPr>
          <a:xfrm>
            <a:off x="3652887" y="22560503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210</xdr:row>
      <xdr:rowOff>0</xdr:rowOff>
    </xdr:from>
    <xdr:to>
      <xdr:col>13</xdr:col>
      <xdr:colOff>361950</xdr:colOff>
      <xdr:row>216</xdr:row>
      <xdr:rowOff>72078</xdr:rowOff>
    </xdr:to>
    <xdr:grpSp>
      <xdr:nvGrpSpPr>
        <xdr:cNvPr id="82" name="그룹 59">
          <a:extLst>
            <a:ext uri="{FF2B5EF4-FFF2-40B4-BE49-F238E27FC236}">
              <a16:creationId xmlns:a16="http://schemas.microsoft.com/office/drawing/2014/main" id="{44E8FE24-A73D-40AC-8420-3F94E64994CE}"/>
            </a:ext>
          </a:extLst>
        </xdr:cNvPr>
        <xdr:cNvGrpSpPr/>
      </xdr:nvGrpSpPr>
      <xdr:grpSpPr>
        <a:xfrm>
          <a:off x="4391025" y="11096626"/>
          <a:ext cx="1666875" cy="1148402"/>
          <a:chOff x="538689" y="21665334"/>
          <a:chExt cx="2549636" cy="1147041"/>
        </a:xfrm>
      </xdr:grpSpPr>
      <xdr:grpSp>
        <xdr:nvGrpSpPr>
          <xdr:cNvPr id="83" name="그룹 17">
            <a:extLst>
              <a:ext uri="{FF2B5EF4-FFF2-40B4-BE49-F238E27FC236}">
                <a16:creationId xmlns:a16="http://schemas.microsoft.com/office/drawing/2014/main" id="{245153F4-BB7F-415E-81C7-5B47792B8AA1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85" name="그룹 112">
              <a:extLst>
                <a:ext uri="{FF2B5EF4-FFF2-40B4-BE49-F238E27FC236}">
                  <a16:creationId xmlns:a16="http://schemas.microsoft.com/office/drawing/2014/main" id="{9E1E675A-EEDC-4DF2-82C3-527A520D75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90" name="그룹 176">
                <a:extLst>
                  <a:ext uri="{FF2B5EF4-FFF2-40B4-BE49-F238E27FC236}">
                    <a16:creationId xmlns:a16="http://schemas.microsoft.com/office/drawing/2014/main" id="{A15C2236-F134-49CC-B49E-BB01ABA3567B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99" name="자유형 179">
                  <a:extLst>
                    <a:ext uri="{FF2B5EF4-FFF2-40B4-BE49-F238E27FC236}">
                      <a16:creationId xmlns:a16="http://schemas.microsoft.com/office/drawing/2014/main" id="{784AA31B-53B4-4E75-A578-5C3C9AE451F6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00" name="그룹 180">
                  <a:extLst>
                    <a:ext uri="{FF2B5EF4-FFF2-40B4-BE49-F238E27FC236}">
                      <a16:creationId xmlns:a16="http://schemas.microsoft.com/office/drawing/2014/main" id="{2E5D4B0F-CB28-44E3-98D6-D17E115CF2C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01" name="그룹 181">
                    <a:extLst>
                      <a:ext uri="{FF2B5EF4-FFF2-40B4-BE49-F238E27FC236}">
                        <a16:creationId xmlns:a16="http://schemas.microsoft.com/office/drawing/2014/main" id="{42082A63-4F3A-4F46-95EA-DDDFA442CA25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03" name="직선 연결선 183">
                      <a:extLst>
                        <a:ext uri="{FF2B5EF4-FFF2-40B4-BE49-F238E27FC236}">
                          <a16:creationId xmlns:a16="http://schemas.microsoft.com/office/drawing/2014/main" id="{092654F0-F366-454F-B77D-AA24D71650BD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직선 연결선 184">
                      <a:extLst>
                        <a:ext uri="{FF2B5EF4-FFF2-40B4-BE49-F238E27FC236}">
                          <a16:creationId xmlns:a16="http://schemas.microsoft.com/office/drawing/2014/main" id="{C5FB98D1-97F3-42DA-BC63-6E6B973CCA5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직선 연결선 185">
                      <a:extLst>
                        <a:ext uri="{FF2B5EF4-FFF2-40B4-BE49-F238E27FC236}">
                          <a16:creationId xmlns:a16="http://schemas.microsoft.com/office/drawing/2014/main" id="{4E58D55C-F1D0-4D16-A44A-961CFF2B7C6E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직선 연결선 186">
                      <a:extLst>
                        <a:ext uri="{FF2B5EF4-FFF2-40B4-BE49-F238E27FC236}">
                          <a16:creationId xmlns:a16="http://schemas.microsoft.com/office/drawing/2014/main" id="{0318F342-70FE-41CF-8541-FD0D6F149A0F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02" name="직선 연결선 182">
                    <a:extLst>
                      <a:ext uri="{FF2B5EF4-FFF2-40B4-BE49-F238E27FC236}">
                        <a16:creationId xmlns:a16="http://schemas.microsoft.com/office/drawing/2014/main" id="{EEFB275A-A0CA-4194-9185-1EAED916D9A4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91" name="그룹 122">
                <a:extLst>
                  <a:ext uri="{FF2B5EF4-FFF2-40B4-BE49-F238E27FC236}">
                    <a16:creationId xmlns:a16="http://schemas.microsoft.com/office/drawing/2014/main" id="{DC6092DA-5B18-4B5B-A12F-977F30230FD5}"/>
                  </a:ext>
                </a:extLst>
              </xdr:cNvPr>
              <xdr:cNvGrpSpPr/>
            </xdr:nvGrpSpPr>
            <xdr:grpSpPr>
              <a:xfrm>
                <a:off x="4698953" y="6665478"/>
                <a:ext cx="848704" cy="785766"/>
                <a:chOff x="4698953" y="6665478"/>
                <a:chExt cx="848704" cy="785766"/>
              </a:xfrm>
            </xdr:grpSpPr>
            <xdr:sp macro="" textlink="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AA2A5F03-CADC-4419-9F87-7B0DE57207D0}"/>
                    </a:ext>
                  </a:extLst>
                </xdr:cNvPr>
                <xdr:cNvSpPr txBox="1"/>
              </xdr:nvSpPr>
              <xdr:spPr>
                <a:xfrm>
                  <a:off x="4698953" y="6665478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93" name="그룹 135">
                  <a:extLst>
                    <a:ext uri="{FF2B5EF4-FFF2-40B4-BE49-F238E27FC236}">
                      <a16:creationId xmlns:a16="http://schemas.microsoft.com/office/drawing/2014/main" id="{FEFD6A94-FC23-4261-A627-031C25E99F5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94" name="직선 화살표 연결선 153">
                    <a:extLst>
                      <a:ext uri="{FF2B5EF4-FFF2-40B4-BE49-F238E27FC236}">
                        <a16:creationId xmlns:a16="http://schemas.microsoft.com/office/drawing/2014/main" id="{4B334CF7-9154-446E-B873-68665B5AB1CD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직선 화살표 연결선 154">
                    <a:extLst>
                      <a:ext uri="{FF2B5EF4-FFF2-40B4-BE49-F238E27FC236}">
                        <a16:creationId xmlns:a16="http://schemas.microsoft.com/office/drawing/2014/main" id="{0FB1347C-C824-4F8A-962C-9980EEC771C7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직선 연결선 155">
                    <a:extLst>
                      <a:ext uri="{FF2B5EF4-FFF2-40B4-BE49-F238E27FC236}">
                        <a16:creationId xmlns:a16="http://schemas.microsoft.com/office/drawing/2014/main" id="{81CD6889-599F-4875-9D36-5BFC00178427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직선 연결선 157">
                    <a:extLst>
                      <a:ext uri="{FF2B5EF4-FFF2-40B4-BE49-F238E27FC236}">
                        <a16:creationId xmlns:a16="http://schemas.microsoft.com/office/drawing/2014/main" id="{E4E9151B-7258-41B5-BD48-B783B417160D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8" name="직선 연결선 159">
                    <a:extLst>
                      <a:ext uri="{FF2B5EF4-FFF2-40B4-BE49-F238E27FC236}">
                        <a16:creationId xmlns:a16="http://schemas.microsoft.com/office/drawing/2014/main" id="{6FC023EA-FB87-4E10-B11E-EEE395C511D1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86" name="그룹 16">
              <a:extLst>
                <a:ext uri="{FF2B5EF4-FFF2-40B4-BE49-F238E27FC236}">
                  <a16:creationId xmlns:a16="http://schemas.microsoft.com/office/drawing/2014/main" id="{7CE7A647-81F5-4A60-B533-81CF2344C2D5}"/>
                </a:ext>
              </a:extLst>
            </xdr:cNvPr>
            <xdr:cNvGrpSpPr/>
          </xdr:nvGrpSpPr>
          <xdr:grpSpPr>
            <a:xfrm>
              <a:off x="8005780" y="21978937"/>
              <a:ext cx="290732" cy="542926"/>
              <a:chOff x="8005780" y="21978937"/>
              <a:chExt cx="290732" cy="542926"/>
            </a:xfrm>
          </xdr:grpSpPr>
          <xdr:cxnSp macro="">
            <xdr:nvCxnSpPr>
              <xdr:cNvPr id="87" name="직선 연결선 8">
                <a:extLst>
                  <a:ext uri="{FF2B5EF4-FFF2-40B4-BE49-F238E27FC236}">
                    <a16:creationId xmlns:a16="http://schemas.microsoft.com/office/drawing/2014/main" id="{CBBAFC85-DE69-4A8F-8CB8-F93CA5130513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47E17166-DAAE-4620-B62B-5FC7411BA4BF}"/>
                  </a:ext>
                </a:extLst>
              </xdr:cNvPr>
              <xdr:cNvSpPr txBox="1"/>
            </xdr:nvSpPr>
            <xdr:spPr>
              <a:xfrm>
                <a:off x="8005780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89" name="원호 13">
                <a:extLst>
                  <a:ext uri="{FF2B5EF4-FFF2-40B4-BE49-F238E27FC236}">
                    <a16:creationId xmlns:a16="http://schemas.microsoft.com/office/drawing/2014/main" id="{DC69B741-96FF-4ED4-B240-3E1420520F6C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84" name="직선 화살표 연결선 56">
            <a:extLst>
              <a:ext uri="{FF2B5EF4-FFF2-40B4-BE49-F238E27FC236}">
                <a16:creationId xmlns:a16="http://schemas.microsoft.com/office/drawing/2014/main" id="{71679E80-6FE6-4ED1-9C50-703445F6A819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985-B586-4169-A752-BBBAAA94F0CF}">
  <dimension ref="A1:CW154"/>
  <sheetViews>
    <sheetView workbookViewId="0">
      <selection activeCell="D16" sqref="D16"/>
    </sheetView>
  </sheetViews>
  <sheetFormatPr defaultRowHeight="15"/>
  <cols>
    <col min="1" max="1" width="9" customWidth="1" style="173"/>
    <col min="2" max="2" width="9" customWidth="1" style="279"/>
    <col min="39" max="59" width="9" customWidth="1" style="305"/>
    <col min="60" max="60" width="9" customWidth="1" style="67"/>
    <col min="86" max="87" width="10.85546875" customWidth="1"/>
    <col min="92" max="94" width="9" customWidth="1" style="305"/>
  </cols>
  <sheetData>
    <row r="1">
      <c r="H1" s="0" t="s">
        <v>0</v>
      </c>
      <c r="K1" s="0" t="s">
        <v>1</v>
      </c>
      <c r="O1" s="0" t="s">
        <v>2</v>
      </c>
      <c r="Q1" s="0" t="s">
        <v>3</v>
      </c>
      <c r="R1" s="0" t="s">
        <v>4</v>
      </c>
      <c r="AC1" s="0" t="s">
        <v>5</v>
      </c>
      <c r="AD1" s="0" t="s">
        <v>6</v>
      </c>
      <c r="AO1" s="305" t="s">
        <v>7</v>
      </c>
      <c r="AT1" s="305" t="s">
        <v>8</v>
      </c>
      <c r="BE1" s="305" t="s">
        <v>9</v>
      </c>
      <c r="BQ1" s="0" t="s">
        <v>10</v>
      </c>
      <c r="CF1" s="0" t="s">
        <v>11</v>
      </c>
      <c r="CQ1" s="0" t="s">
        <v>12</v>
      </c>
    </row>
    <row r="2" s="173" customFormat="1">
      <c r="A2" s="173" t="s">
        <v>13</v>
      </c>
      <c r="B2" s="279" t="s">
        <v>14</v>
      </c>
      <c r="D2" s="173" t="s">
        <v>15</v>
      </c>
      <c r="E2" s="173" t="s">
        <v>16</v>
      </c>
      <c r="F2" s="173" t="s">
        <v>17</v>
      </c>
      <c r="G2" s="173" t="s">
        <v>18</v>
      </c>
      <c r="H2" s="173" t="s">
        <v>19</v>
      </c>
      <c r="I2" s="173" t="s">
        <v>20</v>
      </c>
      <c r="J2" s="173" t="s">
        <v>21</v>
      </c>
      <c r="K2" s="173" t="s">
        <v>22</v>
      </c>
      <c r="L2" s="173" t="s">
        <v>23</v>
      </c>
      <c r="M2" s="173" t="s">
        <v>24</v>
      </c>
      <c r="N2" s="173" t="s">
        <v>25</v>
      </c>
      <c r="O2" s="173" t="s">
        <v>26</v>
      </c>
      <c r="P2" s="173" t="s">
        <v>27</v>
      </c>
      <c r="Q2" s="173" t="s">
        <v>28</v>
      </c>
      <c r="R2" s="173" t="s">
        <v>29</v>
      </c>
      <c r="S2" s="173" t="s">
        <v>30</v>
      </c>
      <c r="T2" s="173" t="s">
        <v>31</v>
      </c>
      <c r="U2" s="173" t="s">
        <v>32</v>
      </c>
      <c r="V2" s="173" t="s">
        <v>33</v>
      </c>
      <c r="W2" s="173" t="s">
        <v>34</v>
      </c>
      <c r="X2" s="173" t="s">
        <v>35</v>
      </c>
      <c r="Y2" s="173" t="s">
        <v>36</v>
      </c>
      <c r="Z2" s="173" t="s">
        <v>37</v>
      </c>
      <c r="AA2" s="173" t="s">
        <v>38</v>
      </c>
      <c r="AB2" s="173" t="s">
        <v>39</v>
      </c>
      <c r="AC2" s="173" t="s">
        <v>40</v>
      </c>
      <c r="AD2" s="173" t="s">
        <v>41</v>
      </c>
      <c r="AE2" s="173" t="s">
        <v>42</v>
      </c>
      <c r="AF2" s="173" t="s">
        <v>43</v>
      </c>
      <c r="AG2" s="173" t="s">
        <v>44</v>
      </c>
      <c r="AH2" s="173" t="s">
        <v>45</v>
      </c>
      <c r="AI2" s="173" t="s">
        <v>46</v>
      </c>
      <c r="AJ2" s="173" t="s">
        <v>47</v>
      </c>
      <c r="AK2" s="173" t="s">
        <v>48</v>
      </c>
      <c r="AL2" s="173" t="s">
        <v>49</v>
      </c>
      <c r="AM2" s="468" t="s">
        <v>50</v>
      </c>
      <c r="AN2" s="468" t="s">
        <v>51</v>
      </c>
      <c r="AO2" s="468" t="s">
        <v>52</v>
      </c>
      <c r="AP2" s="468" t="s">
        <v>53</v>
      </c>
      <c r="AQ2" s="468" t="s">
        <v>54</v>
      </c>
      <c r="AR2" s="468" t="s">
        <v>55</v>
      </c>
      <c r="AS2" s="468" t="s">
        <v>56</v>
      </c>
      <c r="AT2" s="468" t="s">
        <v>57</v>
      </c>
      <c r="AU2" s="468" t="s">
        <v>58</v>
      </c>
      <c r="AV2" s="468" t="s">
        <v>59</v>
      </c>
      <c r="AW2" s="468" t="s">
        <v>60</v>
      </c>
      <c r="AX2" s="468" t="s">
        <v>61</v>
      </c>
      <c r="AY2" s="468" t="s">
        <v>62</v>
      </c>
      <c r="AZ2" s="468" t="s">
        <v>63</v>
      </c>
      <c r="BA2" s="468" t="s">
        <v>64</v>
      </c>
      <c r="BB2" s="468" t="s">
        <v>65</v>
      </c>
      <c r="BC2" s="468" t="s">
        <v>66</v>
      </c>
      <c r="BD2" s="468" t="s">
        <v>67</v>
      </c>
      <c r="BE2" s="468" t="s">
        <v>68</v>
      </c>
      <c r="BF2" s="468" t="s">
        <v>69</v>
      </c>
      <c r="BG2" s="468" t="s">
        <v>70</v>
      </c>
      <c r="BH2" s="469" t="s">
        <v>71</v>
      </c>
      <c r="BI2" s="173" t="s">
        <v>72</v>
      </c>
      <c r="BJ2" s="173" t="s">
        <v>73</v>
      </c>
      <c r="BK2" s="173" t="s">
        <v>74</v>
      </c>
      <c r="BL2" s="173" t="s">
        <v>75</v>
      </c>
      <c r="BM2" s="173" t="s">
        <v>76</v>
      </c>
      <c r="BN2" s="173" t="s">
        <v>77</v>
      </c>
      <c r="BO2" s="173" t="s">
        <v>78</v>
      </c>
      <c r="BP2" s="173" t="s">
        <v>79</v>
      </c>
      <c r="BQ2" s="173" t="s">
        <v>80</v>
      </c>
      <c r="BR2" s="173" t="s">
        <v>81</v>
      </c>
      <c r="BS2" s="173" t="s">
        <v>82</v>
      </c>
      <c r="BT2" s="173" t="s">
        <v>83</v>
      </c>
      <c r="BU2" s="173" t="s">
        <v>84</v>
      </c>
      <c r="BV2" s="173" t="s">
        <v>85</v>
      </c>
      <c r="BW2" s="173" t="s">
        <v>86</v>
      </c>
      <c r="BX2" s="173" t="s">
        <v>87</v>
      </c>
      <c r="BY2" s="173" t="s">
        <v>88</v>
      </c>
      <c r="BZ2" s="173" t="s">
        <v>89</v>
      </c>
      <c r="CA2" s="173" t="s">
        <v>90</v>
      </c>
      <c r="CB2" s="173" t="s">
        <v>91</v>
      </c>
      <c r="CC2" s="173" t="s">
        <v>92</v>
      </c>
      <c r="CD2" s="173" t="s">
        <v>93</v>
      </c>
      <c r="CE2" s="173" t="s">
        <v>94</v>
      </c>
      <c r="CF2" s="173" t="s">
        <v>57</v>
      </c>
      <c r="CG2" s="173" t="s">
        <v>58</v>
      </c>
      <c r="CH2" s="173" t="s">
        <v>95</v>
      </c>
      <c r="CI2" s="173" t="s">
        <v>96</v>
      </c>
      <c r="CJ2" s="173" t="s">
        <v>97</v>
      </c>
      <c r="CK2" s="173" t="s">
        <v>98</v>
      </c>
      <c r="CL2" s="173" t="s">
        <v>99</v>
      </c>
      <c r="CM2" s="173" t="s">
        <v>100</v>
      </c>
      <c r="CN2" s="468" t="s">
        <v>101</v>
      </c>
      <c r="CO2" s="468" t="s">
        <v>102</v>
      </c>
      <c r="CP2" s="468" t="s">
        <v>103</v>
      </c>
      <c r="CQ2" s="173" t="s">
        <v>104</v>
      </c>
      <c r="CR2" s="173" t="s">
        <v>105</v>
      </c>
      <c r="CS2" s="173" t="s">
        <v>106</v>
      </c>
      <c r="CT2" s="173" t="s">
        <v>107</v>
      </c>
      <c r="CU2" s="173" t="s">
        <v>108</v>
      </c>
      <c r="CV2" s="173" t="s">
        <v>109</v>
      </c>
      <c r="CW2" s="173" t="s">
        <v>110</v>
      </c>
    </row>
    <row r="3">
      <c r="A3" s="173" t="s">
        <v>111</v>
      </c>
      <c r="B3" s="279" t="s">
        <v>112</v>
      </c>
      <c r="D3" s="0">
        <v>101</v>
      </c>
      <c r="E3" s="0" t="s">
        <v>113</v>
      </c>
      <c r="F3" s="0">
        <v>0</v>
      </c>
      <c r="G3" s="0">
        <v>0</v>
      </c>
      <c r="H3" s="0">
        <v>2</v>
      </c>
      <c r="I3" s="0">
        <v>500</v>
      </c>
      <c r="J3" s="0">
        <v>22</v>
      </c>
      <c r="K3" s="0">
        <v>1936.3312351792665</v>
      </c>
      <c r="L3" s="0">
        <v>12</v>
      </c>
      <c r="M3" s="0">
        <v>120</v>
      </c>
      <c r="N3" s="0">
        <v>2800</v>
      </c>
      <c r="O3" s="0">
        <v>12</v>
      </c>
      <c r="P3" s="0">
        <v>0.125</v>
      </c>
      <c r="Q3" s="0">
        <v>0</v>
      </c>
      <c r="R3" s="0">
        <v>290</v>
      </c>
      <c r="S3" s="0">
        <v>0</v>
      </c>
      <c r="T3" s="0">
        <v>0</v>
      </c>
      <c r="U3" s="0">
        <v>2400</v>
      </c>
      <c r="V3" s="0">
        <v>2400</v>
      </c>
      <c r="W3" s="0">
        <v>0</v>
      </c>
      <c r="X3" s="0">
        <v>0</v>
      </c>
      <c r="Y3" s="0">
        <v>6100</v>
      </c>
      <c r="Z3" s="0">
        <v>65080</v>
      </c>
      <c r="AA3" s="0">
        <v>5450</v>
      </c>
      <c r="AB3" s="0">
        <v>2</v>
      </c>
      <c r="AC3" s="0">
        <v>1587.5</v>
      </c>
      <c r="AD3" s="0">
        <v>2</v>
      </c>
      <c r="AE3" s="0">
        <v>10</v>
      </c>
      <c r="AF3" s="0">
        <v>160</v>
      </c>
      <c r="AG3" s="0">
        <v>0</v>
      </c>
      <c r="AH3" s="0">
        <v>0</v>
      </c>
      <c r="AI3" s="0">
        <v>0</v>
      </c>
      <c r="AJ3" s="0">
        <v>5428.6721054031623</v>
      </c>
      <c r="AK3" s="0">
        <v>5428.6721054031623</v>
      </c>
      <c r="AL3" s="0">
        <v>0</v>
      </c>
      <c r="AM3" s="305">
        <v>3175</v>
      </c>
      <c r="AN3" s="305">
        <v>700</v>
      </c>
      <c r="AO3" s="305">
        <v>380</v>
      </c>
      <c r="AP3" s="305">
        <v>380</v>
      </c>
      <c r="AQ3" s="305">
        <v>355</v>
      </c>
      <c r="AR3" s="305">
        <v>0.60695545900194237</v>
      </c>
      <c r="AS3" s="305">
        <v>-0.5613011256267133</v>
      </c>
      <c r="AT3" s="305">
        <v>1472.3749846085932</v>
      </c>
      <c r="AU3" s="305">
        <v>1361.6250153914068</v>
      </c>
      <c r="AV3" s="305">
        <v>1360.1280922046149</v>
      </c>
      <c r="AW3" s="305">
        <v>-15.450687251974125</v>
      </c>
      <c r="AX3" s="305">
        <v>0.0077810315162377564</v>
      </c>
      <c r="AY3" s="305">
        <v>-33.358852623308422</v>
      </c>
      <c r="AZ3" s="305" t="s">
        <v>27</v>
      </c>
      <c r="BA3" s="305">
        <v>1349.6250153914068</v>
      </c>
      <c r="BB3" s="305">
        <v>-683.35517469674232</v>
      </c>
      <c r="BC3" s="305">
        <v>-0.91059939832501868</v>
      </c>
      <c r="BD3" s="305">
        <v>-1194.0301894616568</v>
      </c>
      <c r="BE3" s="305">
        <v>-11.221598452888429</v>
      </c>
      <c r="BF3" s="305">
        <v>-2.330866368538409E-05</v>
      </c>
      <c r="BG3" s="305">
        <v>-34.7103241229197</v>
      </c>
      <c r="BH3" s="67">
        <v>380</v>
      </c>
      <c r="BI3" s="0">
        <v>380</v>
      </c>
      <c r="BJ3" s="0" t="s">
        <v>114</v>
      </c>
      <c r="BK3" s="0">
        <v>1245.273804662846</v>
      </c>
      <c r="BL3" s="0">
        <v>49150.378220967606</v>
      </c>
      <c r="BM3" s="0">
        <v>-16.412485402193852</v>
      </c>
      <c r="BN3" s="0">
        <v>-8.999003956472734</v>
      </c>
      <c r="BO3" s="0">
        <v>0.20136282870134892</v>
      </c>
      <c r="BP3" s="0">
        <v>-0.077584609589393949</v>
      </c>
      <c r="BQ3" s="0">
        <v>94594968.220569268</v>
      </c>
      <c r="BR3" s="0">
        <v>94594968.220569268</v>
      </c>
      <c r="BS3" s="0">
        <v>104092098.67581166</v>
      </c>
      <c r="BT3" s="0">
        <v>123240019.78823511</v>
      </c>
      <c r="BU3" s="0">
        <v>102289002.70150694</v>
      </c>
      <c r="BV3" s="0">
        <v>102289002.70150694</v>
      </c>
      <c r="BW3" s="0">
        <v>105151259.22625338</v>
      </c>
      <c r="BX3" s="0">
        <v>109913620.18406133</v>
      </c>
      <c r="BY3" s="0">
        <v>103198490.90631922</v>
      </c>
      <c r="BZ3" s="0">
        <v>110801218.3096953</v>
      </c>
      <c r="CA3" s="0">
        <v>546882264.39991891</v>
      </c>
      <c r="CB3" s="0">
        <v>681.48636646994623</v>
      </c>
      <c r="CC3" s="0">
        <v>-30.995046428479881</v>
      </c>
      <c r="CD3" s="0">
        <v>753.41665672307568</v>
      </c>
      <c r="CE3" s="0">
        <v>-2107.9034132057982</v>
      </c>
      <c r="CF3" s="0">
        <v>1336.0083061051159</v>
      </c>
      <c r="CG3" s="0">
        <v>1497.9916938948841</v>
      </c>
      <c r="CH3" s="0">
        <v>0.9348580328415943</v>
      </c>
      <c r="CI3" s="0">
        <v>-0.88604962936538267</v>
      </c>
      <c r="CJ3" s="0">
        <v>-436.06870446189714</v>
      </c>
      <c r="CK3" s="0">
        <v>-314.94994178543857</v>
      </c>
      <c r="CL3" s="0">
        <v>60.30276774327028</v>
      </c>
      <c r="CM3" s="0">
        <v>-1081.62480290104</v>
      </c>
      <c r="CN3" s="305">
        <v>0.73050782555113025</v>
      </c>
      <c r="CO3" s="305">
        <v>-0.691624579055492</v>
      </c>
      <c r="CP3" s="305">
        <v>105951615.21003078</v>
      </c>
      <c r="CQ3" s="0">
        <v>0.64323709751425051</v>
      </c>
      <c r="CR3" s="0">
        <v>-0.60512543551277931</v>
      </c>
      <c r="CS3" s="0">
        <v>0.000649453098666768</v>
      </c>
      <c r="CT3" s="0">
        <v>0.00072819558301501176</v>
      </c>
      <c r="CU3" s="0">
        <v>2406.7982716579568</v>
      </c>
      <c r="CV3" s="0">
        <v>15.401463816048491</v>
      </c>
      <c r="CW3" s="0">
        <v>-283.80180524238034</v>
      </c>
    </row>
    <row r="4">
      <c r="A4" s="173" t="s">
        <v>115</v>
      </c>
      <c r="B4" s="279" t="s">
        <v>116</v>
      </c>
      <c r="D4" s="0">
        <v>101</v>
      </c>
      <c r="E4" s="0" t="s">
        <v>113</v>
      </c>
      <c r="F4" s="0">
        <v>0</v>
      </c>
      <c r="G4" s="0">
        <v>0</v>
      </c>
      <c r="H4" s="0">
        <v>2</v>
      </c>
      <c r="I4" s="0">
        <v>500</v>
      </c>
      <c r="J4" s="0">
        <v>22</v>
      </c>
      <c r="K4" s="0">
        <v>1936.3312351792665</v>
      </c>
      <c r="L4" s="0">
        <v>12</v>
      </c>
      <c r="M4" s="0">
        <v>120</v>
      </c>
      <c r="N4" s="0">
        <v>2800</v>
      </c>
      <c r="O4" s="0">
        <v>12</v>
      </c>
      <c r="P4" s="0">
        <v>0.125</v>
      </c>
      <c r="Q4" s="0">
        <v>0</v>
      </c>
      <c r="R4" s="0">
        <v>290</v>
      </c>
      <c r="S4" s="0">
        <v>0</v>
      </c>
      <c r="T4" s="0">
        <v>0</v>
      </c>
      <c r="U4" s="0">
        <v>2400</v>
      </c>
      <c r="V4" s="0">
        <v>2400</v>
      </c>
      <c r="W4" s="0">
        <v>0</v>
      </c>
      <c r="X4" s="0">
        <v>0</v>
      </c>
      <c r="Y4" s="0">
        <v>6100</v>
      </c>
      <c r="Z4" s="0">
        <v>65080</v>
      </c>
      <c r="AA4" s="0">
        <v>5450</v>
      </c>
      <c r="AB4" s="0">
        <v>2</v>
      </c>
      <c r="AC4" s="0">
        <v>1587.5</v>
      </c>
      <c r="AD4" s="0">
        <v>2</v>
      </c>
      <c r="AE4" s="0">
        <v>10</v>
      </c>
      <c r="AF4" s="0">
        <v>160</v>
      </c>
      <c r="AG4" s="0">
        <v>0</v>
      </c>
      <c r="AH4" s="0">
        <v>0</v>
      </c>
      <c r="AI4" s="0">
        <v>0</v>
      </c>
      <c r="AJ4" s="0">
        <v>5428.6721054031623</v>
      </c>
      <c r="AK4" s="0">
        <v>5428.6721054031623</v>
      </c>
      <c r="AL4" s="0">
        <v>0</v>
      </c>
      <c r="AM4" s="305">
        <v>3175</v>
      </c>
      <c r="AN4" s="305">
        <v>700</v>
      </c>
      <c r="AO4" s="305">
        <v>380</v>
      </c>
      <c r="AP4" s="305">
        <v>380</v>
      </c>
      <c r="AQ4" s="305">
        <v>355</v>
      </c>
      <c r="AR4" s="305">
        <v>-65.166684474711062</v>
      </c>
      <c r="AS4" s="305">
        <v>60.26493840118691</v>
      </c>
      <c r="AT4" s="305">
        <v>1472.3749846085932</v>
      </c>
      <c r="AU4" s="305">
        <v>1361.6250153914068</v>
      </c>
      <c r="AV4" s="305">
        <v>1461.6621196998776</v>
      </c>
      <c r="AW4" s="305">
        <v>-15.450687251974125</v>
      </c>
      <c r="AX4" s="305">
        <v>0.0077810315162377564</v>
      </c>
      <c r="AY4" s="305">
        <v>-33.358852623308422</v>
      </c>
      <c r="AZ4" s="305" t="s">
        <v>27</v>
      </c>
      <c r="BA4" s="305">
        <v>1450.3749846085932</v>
      </c>
      <c r="BB4" s="305">
        <v>-683.35517469674232</v>
      </c>
      <c r="BC4" s="305">
        <v>-0.91059939832501868</v>
      </c>
      <c r="BD4" s="305">
        <v>-1194.0301894616568</v>
      </c>
      <c r="BE4" s="305">
        <v>1799.6696144930902</v>
      </c>
      <c r="BF4" s="305">
        <v>2.4130650968970713</v>
      </c>
      <c r="BG4" s="305">
        <v>3129.4696779501392</v>
      </c>
      <c r="BH4" s="67">
        <v>380</v>
      </c>
      <c r="BI4" s="0">
        <v>380</v>
      </c>
      <c r="BJ4" s="0" t="s">
        <v>117</v>
      </c>
      <c r="BK4" s="0">
        <v>240</v>
      </c>
      <c r="BL4" s="0">
        <v>68857.252235200533</v>
      </c>
      <c r="BM4" s="0">
        <v>1139.1695814218256</v>
      </c>
      <c r="BN4" s="0">
        <v>825.61834177488345</v>
      </c>
      <c r="BO4" s="0">
        <v>2866.374813742194</v>
      </c>
      <c r="BP4" s="0">
        <v>-159.7655788400663</v>
      </c>
      <c r="BQ4" s="0">
        <v>102289002.70150694</v>
      </c>
      <c r="BR4" s="0">
        <v>102289002.70150694</v>
      </c>
      <c r="BS4" s="0">
        <v>130429658.9208211</v>
      </c>
      <c r="BT4" s="0">
        <v>140275343.71373585</v>
      </c>
      <c r="BU4" s="0">
        <v>94594968.220569268</v>
      </c>
      <c r="BV4" s="0">
        <v>94594968.220569268</v>
      </c>
      <c r="BW4" s="0">
        <v>340090559.80419284</v>
      </c>
      <c r="BX4" s="0">
        <v>948167343.47444808</v>
      </c>
      <c r="BY4" s="0">
        <v>103198490.90631922</v>
      </c>
      <c r="BZ4" s="0">
        <v>110801218.3096953</v>
      </c>
      <c r="CA4" s="0">
        <v>546882264.39991891</v>
      </c>
      <c r="CB4" s="0">
        <v>681.48636646994623</v>
      </c>
      <c r="CC4" s="0">
        <v>-30.995046428479881</v>
      </c>
      <c r="CD4" s="0">
        <v>753.41665672307568</v>
      </c>
      <c r="CE4" s="0">
        <v>-2107.9034132057982</v>
      </c>
      <c r="CF4" s="0">
        <v>365.237718773883</v>
      </c>
      <c r="CG4" s="0">
        <v>2468.762281226117</v>
      </c>
      <c r="CH4" s="0">
        <v>-78.436679935948362</v>
      </c>
      <c r="CI4" s="0">
        <v>117.45844465454024</v>
      </c>
      <c r="CJ4" s="0">
        <v>-436.06870446189714</v>
      </c>
      <c r="CK4" s="0">
        <v>-314.94994178543857</v>
      </c>
      <c r="CL4" s="0">
        <v>60.30276774327028</v>
      </c>
      <c r="CM4" s="0">
        <v>-1081.62480290104</v>
      </c>
      <c r="CN4" s="305">
        <v>-61.840585834548541</v>
      </c>
      <c r="CO4" s="305">
        <v>89.84000940616113</v>
      </c>
      <c r="CP4" s="305">
        <v>593765571.73724329</v>
      </c>
      <c r="CQ4" s="0">
        <v>-55.482954173017731</v>
      </c>
      <c r="CR4" s="0">
        <v>56.945927263151276</v>
      </c>
      <c r="CS4" s="0">
        <v>0.627172270740609</v>
      </c>
      <c r="CT4" s="0">
        <v>4.2392643646805821</v>
      </c>
      <c r="CU4" s="0">
        <v>2406.7982716579568</v>
      </c>
      <c r="CV4" s="0">
        <v>15.401463816048491</v>
      </c>
      <c r="CW4" s="0">
        <v>-283.80180524238034</v>
      </c>
    </row>
    <row r="5">
      <c r="A5" s="173" t="s">
        <v>118</v>
      </c>
      <c r="B5" s="279" t="s">
        <v>119</v>
      </c>
      <c r="D5" s="0">
        <v>102</v>
      </c>
      <c r="E5" s="0" t="s">
        <v>120</v>
      </c>
      <c r="F5" s="0">
        <v>2650</v>
      </c>
      <c r="G5" s="0">
        <v>0</v>
      </c>
      <c r="H5" s="0">
        <v>2</v>
      </c>
      <c r="I5" s="0">
        <v>500</v>
      </c>
      <c r="J5" s="0">
        <v>30</v>
      </c>
      <c r="K5" s="0">
        <v>1936.3312351792665</v>
      </c>
      <c r="L5" s="0">
        <v>18</v>
      </c>
      <c r="M5" s="0">
        <v>120</v>
      </c>
      <c r="N5" s="0">
        <v>2800</v>
      </c>
      <c r="O5" s="0">
        <v>12</v>
      </c>
      <c r="P5" s="0">
        <v>0.125</v>
      </c>
      <c r="Q5" s="0">
        <v>0</v>
      </c>
      <c r="R5" s="0">
        <v>290</v>
      </c>
      <c r="S5" s="0">
        <v>0</v>
      </c>
      <c r="T5" s="0">
        <v>0</v>
      </c>
      <c r="U5" s="0">
        <v>2400</v>
      </c>
      <c r="V5" s="0">
        <v>2400</v>
      </c>
      <c r="W5" s="0">
        <v>0</v>
      </c>
      <c r="X5" s="0">
        <v>0</v>
      </c>
      <c r="Y5" s="0">
        <v>6100</v>
      </c>
      <c r="Z5" s="0">
        <v>65080</v>
      </c>
      <c r="AA5" s="0">
        <v>5450</v>
      </c>
      <c r="AB5" s="0">
        <v>2</v>
      </c>
      <c r="AC5" s="0">
        <v>1587.5</v>
      </c>
      <c r="AD5" s="0">
        <v>2</v>
      </c>
      <c r="AE5" s="0">
        <v>10</v>
      </c>
      <c r="AF5" s="0">
        <v>160</v>
      </c>
      <c r="AG5" s="0">
        <v>0</v>
      </c>
      <c r="AH5" s="0">
        <v>0</v>
      </c>
      <c r="AI5" s="0">
        <v>0</v>
      </c>
      <c r="AJ5" s="0">
        <v>5428.6721054031623</v>
      </c>
      <c r="AK5" s="0">
        <v>5428.6721054031623</v>
      </c>
      <c r="AL5" s="0">
        <v>0</v>
      </c>
      <c r="AM5" s="305">
        <v>3175</v>
      </c>
      <c r="AN5" s="305">
        <v>700</v>
      </c>
      <c r="AO5" s="305">
        <v>380</v>
      </c>
      <c r="AP5" s="305">
        <v>380</v>
      </c>
      <c r="AQ5" s="305">
        <v>355</v>
      </c>
      <c r="AR5" s="305">
        <v>-52.697397080011967</v>
      </c>
      <c r="AS5" s="305">
        <v>46.684774808610911</v>
      </c>
      <c r="AT5" s="305">
        <v>1510.1520124964713</v>
      </c>
      <c r="AU5" s="305">
        <v>1337.8479875035287</v>
      </c>
      <c r="AV5" s="305">
        <v>1491.6708789261711</v>
      </c>
      <c r="AW5" s="305">
        <v>-10.863105871699105</v>
      </c>
      <c r="AX5" s="305">
        <v>0.0078207149682842161</v>
      </c>
      <c r="AY5" s="305">
        <v>-35.879942662301573</v>
      </c>
      <c r="AZ5" s="305" t="s">
        <v>27</v>
      </c>
      <c r="BA5" s="305">
        <v>1480.1520124964713</v>
      </c>
      <c r="BB5" s="305">
        <v>-648.58099724072963</v>
      </c>
      <c r="BC5" s="305">
        <v>-0.9109539893015608</v>
      </c>
      <c r="BD5" s="305">
        <v>-1129.5858402457088</v>
      </c>
      <c r="BE5" s="305">
        <v>1810.3626478747465</v>
      </c>
      <c r="BF5" s="305">
        <v>2.4130649407507008</v>
      </c>
      <c r="BG5" s="305">
        <v>3162.7939954921603</v>
      </c>
      <c r="BH5" s="67">
        <v>380</v>
      </c>
      <c r="BI5" s="0">
        <v>380</v>
      </c>
      <c r="BJ5" s="0" t="s">
        <v>121</v>
      </c>
      <c r="BK5" s="0">
        <v>281.00324787526949</v>
      </c>
      <c r="BL5" s="0">
        <v>81442.416969335929</v>
      </c>
      <c r="BM5" s="0">
        <v>1154.858743941877</v>
      </c>
      <c r="BN5" s="0">
        <v>834.25947504455689</v>
      </c>
      <c r="BO5" s="0">
        <v>2866.3730120067676</v>
      </c>
      <c r="BP5" s="0">
        <v>-159.7653502960562</v>
      </c>
      <c r="BQ5" s="0">
        <v>133222494.07610732</v>
      </c>
      <c r="BR5" s="0">
        <v>133222494.07610732</v>
      </c>
      <c r="BS5" s="0">
        <v>161776160.43620878</v>
      </c>
      <c r="BT5" s="0">
        <v>172894999.11348805</v>
      </c>
      <c r="BU5" s="0">
        <v>118022188.571124</v>
      </c>
      <c r="BV5" s="0">
        <v>118022188.571124</v>
      </c>
      <c r="BW5" s="0">
        <v>366632360.06714731</v>
      </c>
      <c r="BX5" s="0">
        <v>951896459.6634047</v>
      </c>
      <c r="BY5" s="0">
        <v>135039373.68351251</v>
      </c>
      <c r="BZ5" s="0">
        <v>142261789.70873713</v>
      </c>
      <c r="CA5" s="0">
        <v>597207231.6297816</v>
      </c>
      <c r="CB5" s="0">
        <v>732.74920574078715</v>
      </c>
      <c r="CC5" s="0">
        <v>-27.464827475651447</v>
      </c>
      <c r="CD5" s="0">
        <v>813.4572862637699</v>
      </c>
      <c r="CE5" s="0">
        <v>-2394.3226868595561</v>
      </c>
      <c r="CF5" s="0">
        <v>437.77444577207143</v>
      </c>
      <c r="CG5" s="0">
        <v>2410.2255542279286</v>
      </c>
      <c r="CH5" s="0">
        <v>-65.46818528578585</v>
      </c>
      <c r="CI5" s="0">
        <v>93.185010640881714</v>
      </c>
      <c r="CJ5" s="0">
        <v>-364.25708034913987</v>
      </c>
      <c r="CK5" s="0">
        <v>-296.52199851488695</v>
      </c>
      <c r="CL5" s="0">
        <v>68.087874045623536</v>
      </c>
      <c r="CM5" s="0">
        <v>-1070.2866559014874</v>
      </c>
      <c r="CN5" s="305">
        <v>-51.497883732387841</v>
      </c>
      <c r="CO5" s="305">
        <v>71.195616526698089</v>
      </c>
      <c r="CP5" s="305">
        <v>643304081.81642187</v>
      </c>
      <c r="CQ5" s="0">
        <v>-45.307827136622329</v>
      </c>
      <c r="CR5" s="0">
        <v>44.486441142065644</v>
      </c>
      <c r="CS5" s="0">
        <v>0.62471221093376261</v>
      </c>
      <c r="CT5" s="0">
        <v>3.4394363338757512</v>
      </c>
      <c r="CU5" s="0">
        <v>2406.7982716579568</v>
      </c>
      <c r="CV5" s="0">
        <v>14.387919385747518</v>
      </c>
      <c r="CW5" s="0">
        <v>-284.04831350302788</v>
      </c>
    </row>
    <row r="6">
      <c r="A6" s="173" t="s">
        <v>122</v>
      </c>
      <c r="B6" s="279" t="s">
        <v>123</v>
      </c>
      <c r="D6" s="0">
        <v>102</v>
      </c>
      <c r="E6" s="0" t="s">
        <v>120</v>
      </c>
      <c r="F6" s="0">
        <v>2650</v>
      </c>
      <c r="G6" s="0">
        <v>0</v>
      </c>
      <c r="H6" s="0">
        <v>2</v>
      </c>
      <c r="I6" s="0">
        <v>500</v>
      </c>
      <c r="J6" s="0">
        <v>30</v>
      </c>
      <c r="K6" s="0">
        <v>1936.3312351792665</v>
      </c>
      <c r="L6" s="0">
        <v>18</v>
      </c>
      <c r="M6" s="0">
        <v>120</v>
      </c>
      <c r="N6" s="0">
        <v>2800</v>
      </c>
      <c r="O6" s="0">
        <v>12</v>
      </c>
      <c r="P6" s="0">
        <v>0.125</v>
      </c>
      <c r="Q6" s="0">
        <v>0</v>
      </c>
      <c r="R6" s="0">
        <v>290</v>
      </c>
      <c r="S6" s="0">
        <v>0</v>
      </c>
      <c r="T6" s="0">
        <v>0</v>
      </c>
      <c r="U6" s="0">
        <v>2400</v>
      </c>
      <c r="V6" s="0">
        <v>2400</v>
      </c>
      <c r="W6" s="0">
        <v>0</v>
      </c>
      <c r="X6" s="0">
        <v>0</v>
      </c>
      <c r="Y6" s="0">
        <v>6100</v>
      </c>
      <c r="Z6" s="0">
        <v>65080</v>
      </c>
      <c r="AA6" s="0">
        <v>5450</v>
      </c>
      <c r="AB6" s="0">
        <v>2</v>
      </c>
      <c r="AC6" s="0">
        <v>1587.5</v>
      </c>
      <c r="AD6" s="0">
        <v>2</v>
      </c>
      <c r="AE6" s="0">
        <v>10</v>
      </c>
      <c r="AF6" s="0">
        <v>160</v>
      </c>
      <c r="AG6" s="0">
        <v>0</v>
      </c>
      <c r="AH6" s="0">
        <v>0</v>
      </c>
      <c r="AI6" s="0">
        <v>0</v>
      </c>
      <c r="AJ6" s="0">
        <v>5428.6721054031623</v>
      </c>
      <c r="AK6" s="0">
        <v>5428.6721054031623</v>
      </c>
      <c r="AL6" s="0">
        <v>0</v>
      </c>
      <c r="AM6" s="305">
        <v>3175</v>
      </c>
      <c r="AN6" s="305">
        <v>700</v>
      </c>
      <c r="AO6" s="305">
        <v>380</v>
      </c>
      <c r="AP6" s="305">
        <v>380</v>
      </c>
      <c r="AQ6" s="305">
        <v>355</v>
      </c>
      <c r="AR6" s="305">
        <v>-62.589772528953496</v>
      </c>
      <c r="AS6" s="305">
        <v>55.448458514940228</v>
      </c>
      <c r="AT6" s="305">
        <v>1510.1520124964713</v>
      </c>
      <c r="AU6" s="305">
        <v>1337.8479875035287</v>
      </c>
      <c r="AV6" s="305">
        <v>1491.6708789261711</v>
      </c>
      <c r="AW6" s="305">
        <v>-10.863105871699105</v>
      </c>
      <c r="AX6" s="305">
        <v>0.0078207149682842161</v>
      </c>
      <c r="AY6" s="305">
        <v>-35.879942662301573</v>
      </c>
      <c r="AZ6" s="305" t="s">
        <v>27</v>
      </c>
      <c r="BA6" s="305">
        <v>1480.1520124964713</v>
      </c>
      <c r="BB6" s="305">
        <v>-648.58099724072963</v>
      </c>
      <c r="BC6" s="305">
        <v>-0.9109539893015608</v>
      </c>
      <c r="BD6" s="305">
        <v>-1129.5858402457088</v>
      </c>
      <c r="BE6" s="305">
        <v>2150.8676714249887</v>
      </c>
      <c r="BF6" s="305">
        <v>2.8913157851402502</v>
      </c>
      <c r="BG6" s="305">
        <v>3755.8265616185963</v>
      </c>
      <c r="BH6" s="67">
        <v>380</v>
      </c>
      <c r="BI6" s="0">
        <v>380</v>
      </c>
      <c r="BJ6" s="0" t="s">
        <v>121</v>
      </c>
      <c r="BK6" s="0">
        <v>281.00324787526949</v>
      </c>
      <c r="BL6" s="0">
        <v>81442.416969335929</v>
      </c>
      <c r="BM6" s="0">
        <v>1346.0937111265957</v>
      </c>
      <c r="BN6" s="0">
        <v>989.93352426541969</v>
      </c>
      <c r="BO6" s="0">
        <v>3411.1427360401749</v>
      </c>
      <c r="BP6" s="0">
        <v>-190.86320381854711</v>
      </c>
      <c r="BQ6" s="0">
        <v>133222494.07610732</v>
      </c>
      <c r="BR6" s="0">
        <v>133222494.07610732</v>
      </c>
      <c r="BS6" s="0">
        <v>161776160.43620878</v>
      </c>
      <c r="BT6" s="0">
        <v>172894999.11348805</v>
      </c>
      <c r="BU6" s="0">
        <v>118022188.571124</v>
      </c>
      <c r="BV6" s="0">
        <v>118022188.571124</v>
      </c>
      <c r="BW6" s="0">
        <v>366632360.06714731</v>
      </c>
      <c r="BX6" s="0">
        <v>951896459.6634047</v>
      </c>
      <c r="BY6" s="0">
        <v>135039373.68351251</v>
      </c>
      <c r="BZ6" s="0">
        <v>142261789.70873713</v>
      </c>
      <c r="CA6" s="0">
        <v>597207231.6297816</v>
      </c>
      <c r="CB6" s="0">
        <v>732.74920574078715</v>
      </c>
      <c r="CC6" s="0">
        <v>-27.464827475651447</v>
      </c>
      <c r="CD6" s="0">
        <v>813.4572862637699</v>
      </c>
      <c r="CE6" s="0">
        <v>-2394.3226868595561</v>
      </c>
      <c r="CF6" s="0">
        <v>437.77444577207143</v>
      </c>
      <c r="CG6" s="0">
        <v>2410.2255542279286</v>
      </c>
      <c r="CH6" s="0">
        <v>-77.6796059284852</v>
      </c>
      <c r="CI6" s="0">
        <v>110.54130186236171</v>
      </c>
      <c r="CJ6" s="0">
        <v>-364.25708034913987</v>
      </c>
      <c r="CK6" s="0">
        <v>-296.52199851488695</v>
      </c>
      <c r="CL6" s="0">
        <v>68.087874045623536</v>
      </c>
      <c r="CM6" s="0">
        <v>-1070.2866559014874</v>
      </c>
      <c r="CN6" s="305">
        <v>-61.101977274444224</v>
      </c>
      <c r="CO6" s="305">
        <v>84.447071551002878</v>
      </c>
      <c r="CP6" s="305">
        <v>643304081.81642187</v>
      </c>
      <c r="CQ6" s="0">
        <v>-53.743326208856132</v>
      </c>
      <c r="CR6" s="0">
        <v>52.679484200082953</v>
      </c>
      <c r="CS6" s="0">
        <v>0.73836285360950571</v>
      </c>
      <c r="CT6" s="0">
        <v>4.0651550935635257</v>
      </c>
      <c r="CU6" s="0">
        <v>2406.7982716579568</v>
      </c>
      <c r="CV6" s="0">
        <v>14.387919385747518</v>
      </c>
      <c r="CW6" s="0">
        <v>-284.04831350302788</v>
      </c>
    </row>
    <row r="7">
      <c r="A7" s="173" t="s">
        <v>124</v>
      </c>
      <c r="B7" s="279" t="s">
        <v>125</v>
      </c>
      <c r="D7" s="0">
        <v>103</v>
      </c>
      <c r="E7" s="0" t="s">
        <v>126</v>
      </c>
      <c r="F7" s="0">
        <v>3175</v>
      </c>
      <c r="G7" s="0">
        <v>0</v>
      </c>
      <c r="H7" s="0">
        <v>2</v>
      </c>
      <c r="I7" s="0">
        <v>500</v>
      </c>
      <c r="J7" s="0">
        <v>30</v>
      </c>
      <c r="K7" s="0">
        <v>1936.3312351792665</v>
      </c>
      <c r="L7" s="0">
        <v>18</v>
      </c>
      <c r="M7" s="0">
        <v>120</v>
      </c>
      <c r="N7" s="0">
        <v>2800</v>
      </c>
      <c r="O7" s="0">
        <v>12</v>
      </c>
      <c r="P7" s="0">
        <v>0.125</v>
      </c>
      <c r="Q7" s="0">
        <v>0</v>
      </c>
      <c r="R7" s="0">
        <v>290</v>
      </c>
      <c r="S7" s="0">
        <v>0</v>
      </c>
      <c r="T7" s="0">
        <v>0</v>
      </c>
      <c r="U7" s="0">
        <v>2400</v>
      </c>
      <c r="V7" s="0">
        <v>2400</v>
      </c>
      <c r="W7" s="0">
        <v>0</v>
      </c>
      <c r="X7" s="0">
        <v>0</v>
      </c>
      <c r="Y7" s="0">
        <v>6100</v>
      </c>
      <c r="Z7" s="0">
        <v>65080</v>
      </c>
      <c r="AA7" s="0">
        <v>5450</v>
      </c>
      <c r="AB7" s="0">
        <v>2</v>
      </c>
      <c r="AC7" s="0">
        <v>1587.5</v>
      </c>
      <c r="AD7" s="0">
        <v>2</v>
      </c>
      <c r="AE7" s="0">
        <v>10</v>
      </c>
      <c r="AF7" s="0">
        <v>160</v>
      </c>
      <c r="AG7" s="0">
        <v>0</v>
      </c>
      <c r="AH7" s="0">
        <v>0</v>
      </c>
      <c r="AI7" s="0">
        <v>0</v>
      </c>
      <c r="AJ7" s="0">
        <v>5428.6721054031623</v>
      </c>
      <c r="AK7" s="0">
        <v>5428.6721054031623</v>
      </c>
      <c r="AL7" s="0">
        <v>0</v>
      </c>
      <c r="AM7" s="305">
        <v>3175</v>
      </c>
      <c r="AN7" s="305">
        <v>700</v>
      </c>
      <c r="AO7" s="305">
        <v>380</v>
      </c>
      <c r="AP7" s="305">
        <v>380</v>
      </c>
      <c r="AQ7" s="305">
        <v>355</v>
      </c>
      <c r="AR7" s="305">
        <v>-61.883175009095538</v>
      </c>
      <c r="AS7" s="305">
        <v>54.822481750949279</v>
      </c>
      <c r="AT7" s="305">
        <v>1510.1520124964713</v>
      </c>
      <c r="AU7" s="305">
        <v>1337.8479875035287</v>
      </c>
      <c r="AV7" s="305">
        <v>1491.6708789261711</v>
      </c>
      <c r="AW7" s="305">
        <v>-3.9464160921429787</v>
      </c>
      <c r="AX7" s="305">
        <v>0.010936184611433966</v>
      </c>
      <c r="AY7" s="305">
        <v>-38.346519008485977</v>
      </c>
      <c r="AZ7" s="305" t="s">
        <v>27</v>
      </c>
      <c r="BA7" s="305">
        <v>1480.1520124964713</v>
      </c>
      <c r="BB7" s="305">
        <v>-604.08764133755176</v>
      </c>
      <c r="BC7" s="305">
        <v>-0.90914623274829864</v>
      </c>
      <c r="BD7" s="305">
        <v>-1052.9200623944635</v>
      </c>
      <c r="BE7" s="305">
        <v>2132.5787969375378</v>
      </c>
      <c r="BF7" s="305">
        <v>2.8913154694025707</v>
      </c>
      <c r="BG7" s="305">
        <v>3707.4000878357328</v>
      </c>
      <c r="BH7" s="67">
        <v>380</v>
      </c>
      <c r="BI7" s="0">
        <v>380</v>
      </c>
      <c r="BJ7" s="0" t="s">
        <v>121</v>
      </c>
      <c r="BK7" s="0">
        <v>281.00324787526949</v>
      </c>
      <c r="BL7" s="0">
        <v>81442.416969335929</v>
      </c>
      <c r="BM7" s="0">
        <v>1323.2587793512212</v>
      </c>
      <c r="BN7" s="0">
        <v>977.37584234273527</v>
      </c>
      <c r="BO7" s="0">
        <v>3411.1412456184344</v>
      </c>
      <c r="BP7" s="0">
        <v>-190.86297776654447</v>
      </c>
      <c r="BQ7" s="0">
        <v>133222494.07610732</v>
      </c>
      <c r="BR7" s="0">
        <v>133222494.07610732</v>
      </c>
      <c r="BS7" s="0">
        <v>161776160.43620878</v>
      </c>
      <c r="BT7" s="0">
        <v>172894999.11348805</v>
      </c>
      <c r="BU7" s="0">
        <v>118022188.571124</v>
      </c>
      <c r="BV7" s="0">
        <v>118022188.571124</v>
      </c>
      <c r="BW7" s="0">
        <v>366632360.06714731</v>
      </c>
      <c r="BX7" s="0">
        <v>951896459.6634047</v>
      </c>
      <c r="BY7" s="0">
        <v>135039373.68351251</v>
      </c>
      <c r="BZ7" s="0">
        <v>142261789.70873713</v>
      </c>
      <c r="CA7" s="0">
        <v>597207231.6297816</v>
      </c>
      <c r="CB7" s="0">
        <v>752.44599566213765</v>
      </c>
      <c r="CC7" s="0">
        <v>-24.447701861631366</v>
      </c>
      <c r="CD7" s="0">
        <v>840.38634825611814</v>
      </c>
      <c r="CE7" s="0">
        <v>-2265.5924323738755</v>
      </c>
      <c r="CF7" s="0">
        <v>437.77444577207143</v>
      </c>
      <c r="CG7" s="0">
        <v>2410.2255542279286</v>
      </c>
      <c r="CH7" s="0">
        <v>-76.843774805554517</v>
      </c>
      <c r="CI7" s="0">
        <v>109.62243461495851</v>
      </c>
      <c r="CJ7" s="0">
        <v>-299.86764831262553</v>
      </c>
      <c r="CK7" s="0">
        <v>-275.53755352705048</v>
      </c>
      <c r="CL7" s="0">
        <v>70.16316053583148</v>
      </c>
      <c r="CM7" s="0">
        <v>-972.12280051909863</v>
      </c>
      <c r="CN7" s="305">
        <v>-60.440162880924674</v>
      </c>
      <c r="CO7" s="305">
        <v>83.727503721912768</v>
      </c>
      <c r="CP7" s="305">
        <v>643304081.81642187</v>
      </c>
      <c r="CQ7" s="0">
        <v>-53.11576527890513</v>
      </c>
      <c r="CR7" s="0">
        <v>52.037551387387012</v>
      </c>
      <c r="CS7" s="0">
        <v>0.73836039600793313</v>
      </c>
      <c r="CT7" s="0">
        <v>4.06514156291054</v>
      </c>
      <c r="CU7" s="0">
        <v>2406.7982716579568</v>
      </c>
      <c r="CV7" s="0">
        <v>13.656108554047931</v>
      </c>
      <c r="CW7" s="0">
        <v>-243.86299938750321</v>
      </c>
    </row>
    <row r="8">
      <c r="A8" s="173" t="s">
        <v>127</v>
      </c>
      <c r="B8" s="279" t="s">
        <v>128</v>
      </c>
      <c r="D8" s="0">
        <v>103</v>
      </c>
      <c r="E8" s="0" t="s">
        <v>126</v>
      </c>
      <c r="F8" s="0">
        <v>3175</v>
      </c>
      <c r="G8" s="0">
        <v>0</v>
      </c>
      <c r="H8" s="0">
        <v>2</v>
      </c>
      <c r="I8" s="0">
        <v>500</v>
      </c>
      <c r="J8" s="0">
        <v>30</v>
      </c>
      <c r="K8" s="0">
        <v>1936.3312351792665</v>
      </c>
      <c r="L8" s="0">
        <v>18</v>
      </c>
      <c r="M8" s="0">
        <v>120</v>
      </c>
      <c r="N8" s="0">
        <v>2800</v>
      </c>
      <c r="O8" s="0">
        <v>12</v>
      </c>
      <c r="P8" s="0">
        <v>0.125</v>
      </c>
      <c r="Q8" s="0">
        <v>0</v>
      </c>
      <c r="R8" s="0">
        <v>290</v>
      </c>
      <c r="S8" s="0">
        <v>0</v>
      </c>
      <c r="T8" s="0">
        <v>0</v>
      </c>
      <c r="U8" s="0">
        <v>2400</v>
      </c>
      <c r="V8" s="0">
        <v>2400</v>
      </c>
      <c r="W8" s="0">
        <v>0</v>
      </c>
      <c r="X8" s="0">
        <v>0</v>
      </c>
      <c r="Y8" s="0">
        <v>6100</v>
      </c>
      <c r="Z8" s="0">
        <v>65080</v>
      </c>
      <c r="AA8" s="0">
        <v>5450</v>
      </c>
      <c r="AB8" s="0">
        <v>2</v>
      </c>
      <c r="AC8" s="0">
        <v>1587.5</v>
      </c>
      <c r="AD8" s="0">
        <v>2</v>
      </c>
      <c r="AE8" s="0">
        <v>10</v>
      </c>
      <c r="AF8" s="0">
        <v>160</v>
      </c>
      <c r="AG8" s="0">
        <v>0</v>
      </c>
      <c r="AH8" s="0">
        <v>0</v>
      </c>
      <c r="AI8" s="0">
        <v>0</v>
      </c>
      <c r="AJ8" s="0">
        <v>5428.6721054031623</v>
      </c>
      <c r="AK8" s="0">
        <v>5428.6721054031623</v>
      </c>
      <c r="AL8" s="0">
        <v>0</v>
      </c>
      <c r="AM8" s="305">
        <v>3175</v>
      </c>
      <c r="AN8" s="305">
        <v>700</v>
      </c>
      <c r="AO8" s="305">
        <v>380</v>
      </c>
      <c r="AP8" s="305">
        <v>380</v>
      </c>
      <c r="AQ8" s="305">
        <v>355</v>
      </c>
      <c r="AR8" s="305">
        <v>-117.63419588033429</v>
      </c>
      <c r="AS8" s="305">
        <v>104.21247061078155</v>
      </c>
      <c r="AT8" s="305">
        <v>1510.1520124964713</v>
      </c>
      <c r="AU8" s="305">
        <v>1337.8479875035287</v>
      </c>
      <c r="AV8" s="305">
        <v>1491.6708789261711</v>
      </c>
      <c r="AW8" s="305">
        <v>-3.9464160921429787</v>
      </c>
      <c r="AX8" s="305">
        <v>0.010936184611433966</v>
      </c>
      <c r="AY8" s="305">
        <v>-38.346519008485977</v>
      </c>
      <c r="AZ8" s="305" t="s">
        <v>27</v>
      </c>
      <c r="BA8" s="305">
        <v>1480.1520124964713</v>
      </c>
      <c r="BB8" s="305">
        <v>-604.08764133755176</v>
      </c>
      <c r="BC8" s="305">
        <v>-0.90914623274829864</v>
      </c>
      <c r="BD8" s="305">
        <v>-1052.9200623944635</v>
      </c>
      <c r="BE8" s="305">
        <v>4050.5570581843494</v>
      </c>
      <c r="BF8" s="305">
        <v>5.777854758378453</v>
      </c>
      <c r="BG8" s="305">
        <v>7050.4212859383551</v>
      </c>
      <c r="BH8" s="67">
        <v>380</v>
      </c>
      <c r="BI8" s="0">
        <v>380</v>
      </c>
      <c r="BJ8" s="0" t="s">
        <v>121</v>
      </c>
      <c r="BK8" s="0">
        <v>281.00324787526949</v>
      </c>
      <c r="BL8" s="0">
        <v>81442.416969335929</v>
      </c>
      <c r="BM8" s="0">
        <v>2275.3385627437965</v>
      </c>
      <c r="BN8" s="0">
        <v>1852.2075747911294</v>
      </c>
      <c r="BO8" s="0">
        <v>6404.0875090367836</v>
      </c>
      <c r="BP8" s="0">
        <v>-375.98241481165769</v>
      </c>
      <c r="BQ8" s="0">
        <v>133222494.07610732</v>
      </c>
      <c r="BR8" s="0">
        <v>133222494.07610732</v>
      </c>
      <c r="BS8" s="0">
        <v>161776160.43620878</v>
      </c>
      <c r="BT8" s="0">
        <v>172894999.11348805</v>
      </c>
      <c r="BU8" s="0">
        <v>118022188.571124</v>
      </c>
      <c r="BV8" s="0">
        <v>118022188.571124</v>
      </c>
      <c r="BW8" s="0">
        <v>366632360.06714731</v>
      </c>
      <c r="BX8" s="0">
        <v>951896459.6634047</v>
      </c>
      <c r="BY8" s="0">
        <v>135039373.68351251</v>
      </c>
      <c r="BZ8" s="0">
        <v>142261789.70873713</v>
      </c>
      <c r="CA8" s="0">
        <v>597207231.6297816</v>
      </c>
      <c r="CB8" s="0">
        <v>752.44599566213765</v>
      </c>
      <c r="CC8" s="0">
        <v>-24.447701861631366</v>
      </c>
      <c r="CD8" s="0">
        <v>840.38634825611814</v>
      </c>
      <c r="CE8" s="0">
        <v>-2265.5924323738755</v>
      </c>
      <c r="CF8" s="0">
        <v>437.77444577207143</v>
      </c>
      <c r="CG8" s="0">
        <v>2410.2255542279286</v>
      </c>
      <c r="CH8" s="0">
        <v>-145.07956543764519</v>
      </c>
      <c r="CI8" s="0">
        <v>205.63977768151881</v>
      </c>
      <c r="CJ8" s="0">
        <v>-299.86764831262553</v>
      </c>
      <c r="CK8" s="0">
        <v>-275.53755352705048</v>
      </c>
      <c r="CL8" s="0">
        <v>70.16316053583148</v>
      </c>
      <c r="CM8" s="0">
        <v>-972.12280051909863</v>
      </c>
      <c r="CN8" s="305">
        <v>-114.11138275924647</v>
      </c>
      <c r="CO8" s="305">
        <v>157.03633625007694</v>
      </c>
      <c r="CP8" s="305">
        <v>643304081.81642187</v>
      </c>
      <c r="CQ8" s="0">
        <v>-100.31340617116958</v>
      </c>
      <c r="CR8" s="0">
        <v>97.434709862248624</v>
      </c>
      <c r="CS8" s="0">
        <v>1.359627364522648</v>
      </c>
      <c r="CT8" s="0">
        <v>7.4856096554942377</v>
      </c>
      <c r="CU8" s="0">
        <v>2406.7982716579568</v>
      </c>
      <c r="CV8" s="0">
        <v>13.656108554047931</v>
      </c>
      <c r="CW8" s="0">
        <v>-243.86299938750321</v>
      </c>
    </row>
    <row r="9">
      <c r="A9" s="173" t="s">
        <v>129</v>
      </c>
      <c r="B9" s="279" t="s">
        <v>121</v>
      </c>
      <c r="D9" s="0">
        <v>104</v>
      </c>
      <c r="E9" s="0" t="s">
        <v>130</v>
      </c>
      <c r="F9" s="0">
        <v>6350</v>
      </c>
      <c r="G9" s="0">
        <v>0</v>
      </c>
      <c r="H9" s="0">
        <v>2</v>
      </c>
      <c r="I9" s="0">
        <v>500</v>
      </c>
      <c r="J9" s="0">
        <v>30</v>
      </c>
      <c r="K9" s="0">
        <v>1936.3312351792665</v>
      </c>
      <c r="L9" s="0">
        <v>18</v>
      </c>
      <c r="M9" s="0">
        <v>120</v>
      </c>
      <c r="N9" s="0">
        <v>2800</v>
      </c>
      <c r="O9" s="0">
        <v>12</v>
      </c>
      <c r="P9" s="0">
        <v>0.125</v>
      </c>
      <c r="Q9" s="0">
        <v>0</v>
      </c>
      <c r="R9" s="0">
        <v>290</v>
      </c>
      <c r="S9" s="0">
        <v>0</v>
      </c>
      <c r="T9" s="0">
        <v>0</v>
      </c>
      <c r="U9" s="0">
        <v>2400</v>
      </c>
      <c r="V9" s="0">
        <v>2400</v>
      </c>
      <c r="W9" s="0">
        <v>0</v>
      </c>
      <c r="X9" s="0">
        <v>0</v>
      </c>
      <c r="Y9" s="0">
        <v>6100</v>
      </c>
      <c r="Z9" s="0">
        <v>65080</v>
      </c>
      <c r="AA9" s="0">
        <v>5450</v>
      </c>
      <c r="AB9" s="0">
        <v>2</v>
      </c>
      <c r="AC9" s="0">
        <v>2500</v>
      </c>
      <c r="AD9" s="0">
        <v>2</v>
      </c>
      <c r="AE9" s="0">
        <v>10</v>
      </c>
      <c r="AF9" s="0">
        <v>160</v>
      </c>
      <c r="AG9" s="0">
        <v>0</v>
      </c>
      <c r="AH9" s="0">
        <v>0</v>
      </c>
      <c r="AI9" s="0">
        <v>0</v>
      </c>
      <c r="AJ9" s="0">
        <v>5428.6721054031623</v>
      </c>
      <c r="AK9" s="0">
        <v>5428.6721054031623</v>
      </c>
      <c r="AL9" s="0">
        <v>0</v>
      </c>
      <c r="AM9" s="305">
        <v>5000</v>
      </c>
      <c r="AN9" s="305">
        <v>700</v>
      </c>
      <c r="AO9" s="305">
        <v>380</v>
      </c>
      <c r="AP9" s="305">
        <v>380</v>
      </c>
      <c r="AQ9" s="305">
        <v>355</v>
      </c>
      <c r="AR9" s="305">
        <v>-116.55900230109502</v>
      </c>
      <c r="AS9" s="305">
        <v>103.25995354345397</v>
      </c>
      <c r="AT9" s="305">
        <v>1510.1520124964713</v>
      </c>
      <c r="AU9" s="305">
        <v>1337.8479875035287</v>
      </c>
      <c r="AV9" s="305">
        <v>1491.6708789261711</v>
      </c>
      <c r="AW9" s="305">
        <v>-1.3659498616936734</v>
      </c>
      <c r="AX9" s="305">
        <v>0.0066891844436112839</v>
      </c>
      <c r="AY9" s="305">
        <v>-7.6500874217170036</v>
      </c>
      <c r="AZ9" s="305" t="s">
        <v>27</v>
      </c>
      <c r="BA9" s="305">
        <v>1480.1520124964713</v>
      </c>
      <c r="BB9" s="305">
        <v>-537.44789579396456</v>
      </c>
      <c r="BC9" s="305">
        <v>-0.91226722697066975</v>
      </c>
      <c r="BD9" s="305">
        <v>-897.0858059456732</v>
      </c>
      <c r="BE9" s="305">
        <v>4022.7275740905316</v>
      </c>
      <c r="BF9" s="305">
        <v>5.7778543420049573</v>
      </c>
      <c r="BG9" s="305">
        <v>6976.7334109609947</v>
      </c>
      <c r="BH9" s="67">
        <v>380</v>
      </c>
      <c r="BI9" s="0">
        <v>380</v>
      </c>
      <c r="BJ9" s="0" t="s">
        <v>121</v>
      </c>
      <c r="BK9" s="0">
        <v>281.00324787526949</v>
      </c>
      <c r="BL9" s="0">
        <v>81442.416969335929</v>
      </c>
      <c r="BM9" s="0">
        <v>2240.610814140673</v>
      </c>
      <c r="BN9" s="0">
        <v>1833.0995674914302</v>
      </c>
      <c r="BO9" s="0">
        <v>6404.0870658104986</v>
      </c>
      <c r="BP9" s="0">
        <v>-375.98235651276821</v>
      </c>
      <c r="BQ9" s="0">
        <v>133222494.07610732</v>
      </c>
      <c r="BR9" s="0">
        <v>133222494.07610732</v>
      </c>
      <c r="BS9" s="0">
        <v>161776160.43620878</v>
      </c>
      <c r="BT9" s="0">
        <v>172894999.11348805</v>
      </c>
      <c r="BU9" s="0">
        <v>118022188.571124</v>
      </c>
      <c r="BV9" s="0">
        <v>118022188.571124</v>
      </c>
      <c r="BW9" s="0">
        <v>366632360.06714731</v>
      </c>
      <c r="BX9" s="0">
        <v>951896459.6634047</v>
      </c>
      <c r="BY9" s="0">
        <v>135039373.68351251</v>
      </c>
      <c r="BZ9" s="0">
        <v>142261789.70873713</v>
      </c>
      <c r="CA9" s="0">
        <v>597207231.6297816</v>
      </c>
      <c r="CB9" s="0">
        <v>741.15520141060961</v>
      </c>
      <c r="CC9" s="0">
        <v>-13.839831369818619</v>
      </c>
      <c r="CD9" s="0">
        <v>851.04879690441317</v>
      </c>
      <c r="CE9" s="0">
        <v>-1621.1127786016589</v>
      </c>
      <c r="CF9" s="0">
        <v>437.77444577207143</v>
      </c>
      <c r="CG9" s="0">
        <v>2410.2255542279286</v>
      </c>
      <c r="CH9" s="0">
        <v>-143.80779345497842</v>
      </c>
      <c r="CI9" s="0">
        <v>204.24175342073568</v>
      </c>
      <c r="CJ9" s="0">
        <v>-227.89804835321047</v>
      </c>
      <c r="CK9" s="0">
        <v>-234.08316876551544</v>
      </c>
      <c r="CL9" s="0">
        <v>102.55049023297332</v>
      </c>
      <c r="CM9" s="0">
        <v>-797.85715483200192</v>
      </c>
      <c r="CN9" s="305">
        <v>-113.10438876299767</v>
      </c>
      <c r="CO9" s="305">
        <v>155.94153997300941</v>
      </c>
      <c r="CP9" s="305">
        <v>643304081.81642187</v>
      </c>
      <c r="CQ9" s="0">
        <v>-99.3585304037184</v>
      </c>
      <c r="CR9" s="0">
        <v>96.45803078111048</v>
      </c>
      <c r="CS9" s="0">
        <v>1.3596267150972794</v>
      </c>
      <c r="CT9" s="0">
        <v>7.4856060799963231</v>
      </c>
      <c r="CU9" s="0">
        <v>1319.8720409480259</v>
      </c>
      <c r="CV9" s="0">
        <v>13.738323000655891</v>
      </c>
      <c r="CW9" s="0">
        <v>-200.59916509215361</v>
      </c>
    </row>
    <row r="10">
      <c r="D10" s="0">
        <v>104</v>
      </c>
      <c r="E10" s="0" t="s">
        <v>130</v>
      </c>
      <c r="F10" s="0">
        <v>6350</v>
      </c>
      <c r="G10" s="0">
        <v>0</v>
      </c>
      <c r="H10" s="0">
        <v>2</v>
      </c>
      <c r="I10" s="0">
        <v>500</v>
      </c>
      <c r="J10" s="0">
        <v>30</v>
      </c>
      <c r="K10" s="0">
        <v>1936.3312351792665</v>
      </c>
      <c r="L10" s="0">
        <v>18</v>
      </c>
      <c r="M10" s="0">
        <v>120</v>
      </c>
      <c r="N10" s="0">
        <v>2800</v>
      </c>
      <c r="O10" s="0">
        <v>12</v>
      </c>
      <c r="P10" s="0">
        <v>0.125</v>
      </c>
      <c r="Q10" s="0">
        <v>0</v>
      </c>
      <c r="R10" s="0">
        <v>290</v>
      </c>
      <c r="S10" s="0">
        <v>0</v>
      </c>
      <c r="T10" s="0">
        <v>0</v>
      </c>
      <c r="U10" s="0">
        <v>2400</v>
      </c>
      <c r="V10" s="0">
        <v>2400</v>
      </c>
      <c r="W10" s="0">
        <v>0</v>
      </c>
      <c r="X10" s="0">
        <v>0</v>
      </c>
      <c r="Y10" s="0">
        <v>6100</v>
      </c>
      <c r="Z10" s="0">
        <v>65080</v>
      </c>
      <c r="AA10" s="0">
        <v>5450</v>
      </c>
      <c r="AB10" s="0">
        <v>2</v>
      </c>
      <c r="AC10" s="0">
        <v>2500</v>
      </c>
      <c r="AD10" s="0">
        <v>2</v>
      </c>
      <c r="AE10" s="0">
        <v>10</v>
      </c>
      <c r="AF10" s="0">
        <v>160</v>
      </c>
      <c r="AG10" s="0">
        <v>0</v>
      </c>
      <c r="AH10" s="0">
        <v>0</v>
      </c>
      <c r="AI10" s="0">
        <v>0</v>
      </c>
      <c r="AJ10" s="0">
        <v>5428.6721054031623</v>
      </c>
      <c r="AK10" s="0">
        <v>5428.6721054031623</v>
      </c>
      <c r="AL10" s="0">
        <v>0</v>
      </c>
      <c r="AM10" s="305">
        <v>5000</v>
      </c>
      <c r="AN10" s="305">
        <v>700</v>
      </c>
      <c r="AO10" s="305">
        <v>380</v>
      </c>
      <c r="AP10" s="305">
        <v>380</v>
      </c>
      <c r="AQ10" s="305">
        <v>355</v>
      </c>
      <c r="AR10" s="305">
        <v>-192.57468557775633</v>
      </c>
      <c r="AS10" s="305">
        <v>170.60246479321108</v>
      </c>
      <c r="AT10" s="305">
        <v>1510.1520124964713</v>
      </c>
      <c r="AU10" s="305">
        <v>1337.8479875035287</v>
      </c>
      <c r="AV10" s="305">
        <v>1491.6708789261711</v>
      </c>
      <c r="AW10" s="305">
        <v>-1.3659498616936734</v>
      </c>
      <c r="AX10" s="305">
        <v>0.0066891844436112839</v>
      </c>
      <c r="AY10" s="305">
        <v>-7.6500874217170036</v>
      </c>
      <c r="AZ10" s="305" t="s">
        <v>27</v>
      </c>
      <c r="BA10" s="305">
        <v>1480.1520124964713</v>
      </c>
      <c r="BB10" s="305">
        <v>-537.44789579396456</v>
      </c>
      <c r="BC10" s="305">
        <v>-0.91226722697066975</v>
      </c>
      <c r="BD10" s="305">
        <v>-897.0858059456732</v>
      </c>
      <c r="BE10" s="305">
        <v>6709.9670530602161</v>
      </c>
      <c r="BF10" s="305">
        <v>10.339190476858334</v>
      </c>
      <c r="BG10" s="305">
        <v>11462.162440689222</v>
      </c>
      <c r="BH10" s="67">
        <v>380</v>
      </c>
      <c r="BI10" s="0">
        <v>380</v>
      </c>
      <c r="BJ10" s="0" t="s">
        <v>121</v>
      </c>
      <c r="BK10" s="0">
        <v>281.00324787526949</v>
      </c>
      <c r="BL10" s="0">
        <v>81442.416969335929</v>
      </c>
      <c r="BM10" s="0">
        <v>3380.1010559066781</v>
      </c>
      <c r="BN10" s="0">
        <v>3003.5154113189783</v>
      </c>
      <c r="BO10" s="0">
        <v>9809.11394680378</v>
      </c>
      <c r="BP10" s="0">
        <v>-667.59807312901694</v>
      </c>
      <c r="BQ10" s="0">
        <v>133222494.07610732</v>
      </c>
      <c r="BR10" s="0">
        <v>133222494.07610732</v>
      </c>
      <c r="BS10" s="0">
        <v>161776160.43620878</v>
      </c>
      <c r="BT10" s="0">
        <v>172894999.11348805</v>
      </c>
      <c r="BU10" s="0">
        <v>118022188.571124</v>
      </c>
      <c r="BV10" s="0">
        <v>118022188.571124</v>
      </c>
      <c r="BW10" s="0">
        <v>366632360.06714731</v>
      </c>
      <c r="BX10" s="0">
        <v>951896459.6634047</v>
      </c>
      <c r="BY10" s="0">
        <v>135039373.68351251</v>
      </c>
      <c r="BZ10" s="0">
        <v>142261789.70873713</v>
      </c>
      <c r="CA10" s="0">
        <v>597207231.6297816</v>
      </c>
      <c r="CB10" s="0">
        <v>741.15520141060961</v>
      </c>
      <c r="CC10" s="0">
        <v>-13.839831369818619</v>
      </c>
      <c r="CD10" s="0">
        <v>851.04879690441317</v>
      </c>
      <c r="CE10" s="0">
        <v>-1621.1127786016589</v>
      </c>
      <c r="CF10" s="0">
        <v>437.77444577207143</v>
      </c>
      <c r="CG10" s="0">
        <v>2410.2255542279286</v>
      </c>
      <c r="CH10" s="0">
        <v>-234.93575521664144</v>
      </c>
      <c r="CI10" s="0">
        <v>326.69051271385717</v>
      </c>
      <c r="CJ10" s="0">
        <v>-227.89804835321047</v>
      </c>
      <c r="CK10" s="0">
        <v>-234.08316876551544</v>
      </c>
      <c r="CL10" s="0">
        <v>102.55049023297332</v>
      </c>
      <c r="CM10" s="0">
        <v>-797.85715483200192</v>
      </c>
      <c r="CN10" s="305">
        <v>-184.86749607897517</v>
      </c>
      <c r="CO10" s="305">
        <v>249.69640374383715</v>
      </c>
      <c r="CP10" s="305">
        <v>643304081.81642187</v>
      </c>
      <c r="CQ10" s="0">
        <v>-163.27906847882232</v>
      </c>
      <c r="CR10" s="0">
        <v>157.37566251676003</v>
      </c>
      <c r="CS10" s="0">
        <v>2.0538081375298503</v>
      </c>
      <c r="CT10" s="0">
        <v>11.307514416072195</v>
      </c>
      <c r="CU10" s="0">
        <v>1319.8720409480259</v>
      </c>
      <c r="CV10" s="0">
        <v>13.738323000655891</v>
      </c>
      <c r="CW10" s="0">
        <v>-200.59916509215361</v>
      </c>
    </row>
    <row r="11">
      <c r="D11" s="0">
        <v>105</v>
      </c>
      <c r="E11" s="0" t="s">
        <v>126</v>
      </c>
      <c r="F11" s="0">
        <v>11350</v>
      </c>
      <c r="G11" s="0">
        <v>0</v>
      </c>
      <c r="H11" s="0">
        <v>2</v>
      </c>
      <c r="I11" s="0">
        <v>500</v>
      </c>
      <c r="J11" s="0">
        <v>38</v>
      </c>
      <c r="K11" s="0">
        <v>1936.3312351792665</v>
      </c>
      <c r="L11" s="0">
        <v>34</v>
      </c>
      <c r="M11" s="0">
        <v>120</v>
      </c>
      <c r="N11" s="0">
        <v>2800</v>
      </c>
      <c r="O11" s="0">
        <v>12</v>
      </c>
      <c r="P11" s="0">
        <v>0.125</v>
      </c>
      <c r="Q11" s="0">
        <v>0</v>
      </c>
      <c r="R11" s="0">
        <v>290</v>
      </c>
      <c r="S11" s="0">
        <v>0</v>
      </c>
      <c r="T11" s="0">
        <v>0</v>
      </c>
      <c r="U11" s="0">
        <v>2400</v>
      </c>
      <c r="V11" s="0">
        <v>2400</v>
      </c>
      <c r="W11" s="0">
        <v>0</v>
      </c>
      <c r="X11" s="0">
        <v>0</v>
      </c>
      <c r="Y11" s="0">
        <v>6100</v>
      </c>
      <c r="Z11" s="0">
        <v>65080</v>
      </c>
      <c r="AA11" s="0">
        <v>5450</v>
      </c>
      <c r="AB11" s="0">
        <v>2</v>
      </c>
      <c r="AC11" s="0">
        <v>2500</v>
      </c>
      <c r="AD11" s="0">
        <v>2</v>
      </c>
      <c r="AE11" s="0">
        <v>10</v>
      </c>
      <c r="AF11" s="0">
        <v>160</v>
      </c>
      <c r="AG11" s="0">
        <v>0</v>
      </c>
      <c r="AH11" s="0">
        <v>0</v>
      </c>
      <c r="AI11" s="0">
        <v>0</v>
      </c>
      <c r="AJ11" s="0">
        <v>5428.6721054031623</v>
      </c>
      <c r="AK11" s="0">
        <v>5428.6721054031623</v>
      </c>
      <c r="AL11" s="0">
        <v>0</v>
      </c>
      <c r="AM11" s="305">
        <v>5000</v>
      </c>
      <c r="AN11" s="305">
        <v>700</v>
      </c>
      <c r="AO11" s="305">
        <v>380</v>
      </c>
      <c r="AP11" s="305">
        <v>380</v>
      </c>
      <c r="AQ11" s="305">
        <v>355</v>
      </c>
      <c r="AR11" s="305">
        <v>-154.72933219267773</v>
      </c>
      <c r="AS11" s="305">
        <v>108.62011817102776</v>
      </c>
      <c r="AT11" s="305">
        <v>1687.4257434129611</v>
      </c>
      <c r="AU11" s="305">
        <v>1184.5742565870389</v>
      </c>
      <c r="AV11" s="305">
        <v>1662.2619350092803</v>
      </c>
      <c r="AW11" s="305">
        <v>-4.3864479724774377</v>
      </c>
      <c r="AX11" s="305">
        <v>0.0059575192239588425</v>
      </c>
      <c r="AY11" s="305">
        <v>-25.893564583610576</v>
      </c>
      <c r="AZ11" s="305" t="s">
        <v>27</v>
      </c>
      <c r="BA11" s="305">
        <v>1649.4257434129611</v>
      </c>
      <c r="BB11" s="305">
        <v>-436.00602933746995</v>
      </c>
      <c r="BC11" s="305">
        <v>-0.913738188739643</v>
      </c>
      <c r="BD11" s="305">
        <v>-701.13861638726667</v>
      </c>
      <c r="BE11" s="305">
        <v>6696.58253114199</v>
      </c>
      <c r="BF11" s="305">
        <v>10.339194604692466</v>
      </c>
      <c r="BG11" s="305">
        <v>11462.167937481252</v>
      </c>
      <c r="BH11" s="67">
        <v>380</v>
      </c>
      <c r="BI11" s="0">
        <v>380</v>
      </c>
      <c r="BJ11" s="0" t="s">
        <v>131</v>
      </c>
      <c r="BK11" s="0">
        <v>17.571293437192708</v>
      </c>
      <c r="BL11" s="0">
        <v>115005.95080917356</v>
      </c>
      <c r="BM11" s="0">
        <v>3380.0924161790463</v>
      </c>
      <c r="BN11" s="0">
        <v>3003.516050881808</v>
      </c>
      <c r="BO11" s="0">
        <v>9809.1155772963866</v>
      </c>
      <c r="BP11" s="0">
        <v>-667.59801497685953</v>
      </c>
      <c r="BQ11" s="0">
        <v>209089830.33211908</v>
      </c>
      <c r="BR11" s="0">
        <v>209089830.33211908</v>
      </c>
      <c r="BS11" s="0">
        <v>244575468.95910794</v>
      </c>
      <c r="BT11" s="0">
        <v>259717270.8049337</v>
      </c>
      <c r="BU11" s="0">
        <v>146781232.47344881</v>
      </c>
      <c r="BV11" s="0">
        <v>146781232.47344881</v>
      </c>
      <c r="BW11" s="0">
        <v>401415748.03087991</v>
      </c>
      <c r="BX11" s="0">
        <v>965718175.15781379</v>
      </c>
      <c r="BY11" s="0">
        <v>215268531.26393002</v>
      </c>
      <c r="BZ11" s="0">
        <v>223567023.24245349</v>
      </c>
      <c r="CA11" s="0">
        <v>682966533.10614753</v>
      </c>
      <c r="CB11" s="0">
        <v>570.99676686838734</v>
      </c>
      <c r="CC11" s="0">
        <v>-14.700149574173125</v>
      </c>
      <c r="CD11" s="0">
        <v>809.42174465475114</v>
      </c>
      <c r="CE11" s="0">
        <v>-1684.1637217508412</v>
      </c>
      <c r="CF11" s="0">
        <v>608.68812323749671</v>
      </c>
      <c r="CG11" s="0">
        <v>2263.3118767625033</v>
      </c>
      <c r="CH11" s="0">
        <v>-194.76151756384442</v>
      </c>
      <c r="CI11" s="0">
        <v>212.29940286205226</v>
      </c>
      <c r="CJ11" s="0">
        <v>-181.16706230409545</v>
      </c>
      <c r="CK11" s="0">
        <v>-183.0944577339942</v>
      </c>
      <c r="CL11" s="0">
        <v>155.54771717509936</v>
      </c>
      <c r="CM11" s="0">
        <v>-767.4615010203147</v>
      </c>
      <c r="CN11" s="305">
        <v>-152.89072673573372</v>
      </c>
      <c r="CO11" s="305">
        <v>162.0958352756569</v>
      </c>
      <c r="CP11" s="305">
        <v>725089176.4217242</v>
      </c>
      <c r="CQ11" s="0">
        <v>-132.20389378358519</v>
      </c>
      <c r="CR11" s="0">
        <v>100.71633755041807</v>
      </c>
      <c r="CS11" s="0">
        <v>2.024411761988838</v>
      </c>
      <c r="CT11" s="0">
        <v>7.527459481214974</v>
      </c>
      <c r="CU11" s="0">
        <v>1319.8720409480259</v>
      </c>
      <c r="CV11" s="0">
        <v>43.39811631313767</v>
      </c>
      <c r="CW11" s="0">
        <v>-198.16975893119206</v>
      </c>
    </row>
    <row r="12">
      <c r="D12" s="0">
        <v>105</v>
      </c>
      <c r="E12" s="0" t="s">
        <v>126</v>
      </c>
      <c r="F12" s="0">
        <v>11350</v>
      </c>
      <c r="G12" s="0">
        <v>0</v>
      </c>
      <c r="H12" s="0">
        <v>2</v>
      </c>
      <c r="I12" s="0">
        <v>500</v>
      </c>
      <c r="J12" s="0">
        <v>38</v>
      </c>
      <c r="K12" s="0">
        <v>1936.3312351792665</v>
      </c>
      <c r="L12" s="0">
        <v>34</v>
      </c>
      <c r="M12" s="0">
        <v>120</v>
      </c>
      <c r="N12" s="0">
        <v>2800</v>
      </c>
      <c r="O12" s="0">
        <v>12</v>
      </c>
      <c r="P12" s="0">
        <v>0.125</v>
      </c>
      <c r="Q12" s="0">
        <v>0</v>
      </c>
      <c r="R12" s="0">
        <v>290</v>
      </c>
      <c r="S12" s="0">
        <v>0</v>
      </c>
      <c r="T12" s="0">
        <v>0</v>
      </c>
      <c r="U12" s="0">
        <v>2400</v>
      </c>
      <c r="V12" s="0">
        <v>2400</v>
      </c>
      <c r="W12" s="0">
        <v>0</v>
      </c>
      <c r="X12" s="0">
        <v>0</v>
      </c>
      <c r="Y12" s="0">
        <v>6100</v>
      </c>
      <c r="Z12" s="0">
        <v>65080</v>
      </c>
      <c r="AA12" s="0">
        <v>5450</v>
      </c>
      <c r="AB12" s="0">
        <v>2</v>
      </c>
      <c r="AC12" s="0">
        <v>2500</v>
      </c>
      <c r="AD12" s="0">
        <v>2</v>
      </c>
      <c r="AE12" s="0">
        <v>10</v>
      </c>
      <c r="AF12" s="0">
        <v>160</v>
      </c>
      <c r="AG12" s="0">
        <v>0</v>
      </c>
      <c r="AH12" s="0">
        <v>0</v>
      </c>
      <c r="AI12" s="0">
        <v>0</v>
      </c>
      <c r="AJ12" s="0">
        <v>5428.6721054031623</v>
      </c>
      <c r="AK12" s="0">
        <v>5428.6721054031623</v>
      </c>
      <c r="AL12" s="0">
        <v>0</v>
      </c>
      <c r="AM12" s="305">
        <v>5000</v>
      </c>
      <c r="AN12" s="305">
        <v>700</v>
      </c>
      <c r="AO12" s="305">
        <v>380</v>
      </c>
      <c r="AP12" s="305">
        <v>380</v>
      </c>
      <c r="AQ12" s="305">
        <v>355</v>
      </c>
      <c r="AR12" s="305">
        <v>-203.18828555883903</v>
      </c>
      <c r="AS12" s="305">
        <v>142.6383431997651</v>
      </c>
      <c r="AT12" s="305">
        <v>1687.4257434129611</v>
      </c>
      <c r="AU12" s="305">
        <v>1184.5742565870389</v>
      </c>
      <c r="AV12" s="305">
        <v>1662.2619350092803</v>
      </c>
      <c r="AW12" s="305">
        <v>-4.3864479724774377</v>
      </c>
      <c r="AX12" s="305">
        <v>0.0059575192239588425</v>
      </c>
      <c r="AY12" s="305">
        <v>-25.893564583610576</v>
      </c>
      <c r="AZ12" s="305" t="s">
        <v>27</v>
      </c>
      <c r="BA12" s="305">
        <v>1649.4257434129611</v>
      </c>
      <c r="BB12" s="305">
        <v>-436.00602933746995</v>
      </c>
      <c r="BC12" s="305">
        <v>-0.913738188739643</v>
      </c>
      <c r="BD12" s="305">
        <v>-701.13861638726667</v>
      </c>
      <c r="BE12" s="305">
        <v>8876.6126778292528</v>
      </c>
      <c r="BF12" s="305">
        <v>14.9078855483898</v>
      </c>
      <c r="BG12" s="305">
        <v>14967.86101941712</v>
      </c>
      <c r="BH12" s="67">
        <v>380</v>
      </c>
      <c r="BI12" s="0">
        <v>380</v>
      </c>
      <c r="BJ12" s="0" t="s">
        <v>131</v>
      </c>
      <c r="BK12" s="0">
        <v>17.571293437192708</v>
      </c>
      <c r="BL12" s="0">
        <v>115005.95080917356</v>
      </c>
      <c r="BM12" s="0">
        <v>4285.9277276994835</v>
      </c>
      <c r="BN12" s="0">
        <v>3918.9883395516808</v>
      </c>
      <c r="BO12" s="0">
        <v>12857.693087522655</v>
      </c>
      <c r="BP12" s="0">
        <v>-958.7568291303337</v>
      </c>
      <c r="BQ12" s="0">
        <v>209089830.33211908</v>
      </c>
      <c r="BR12" s="0">
        <v>209089830.33211908</v>
      </c>
      <c r="BS12" s="0">
        <v>244575468.95910794</v>
      </c>
      <c r="BT12" s="0">
        <v>259717270.8049337</v>
      </c>
      <c r="BU12" s="0">
        <v>146781232.47344881</v>
      </c>
      <c r="BV12" s="0">
        <v>146781232.47344881</v>
      </c>
      <c r="BW12" s="0">
        <v>401415748.03087991</v>
      </c>
      <c r="BX12" s="0">
        <v>965718175.15781379</v>
      </c>
      <c r="BY12" s="0">
        <v>215268531.26393002</v>
      </c>
      <c r="BZ12" s="0">
        <v>223567023.24245349</v>
      </c>
      <c r="CA12" s="0">
        <v>682966533.10614753</v>
      </c>
      <c r="CB12" s="0">
        <v>570.99676686838734</v>
      </c>
      <c r="CC12" s="0">
        <v>-14.700149574173125</v>
      </c>
      <c r="CD12" s="0">
        <v>809.42174465475114</v>
      </c>
      <c r="CE12" s="0">
        <v>-1684.1637217508412</v>
      </c>
      <c r="CF12" s="0">
        <v>608.68812323749671</v>
      </c>
      <c r="CG12" s="0">
        <v>2263.3118767625033</v>
      </c>
      <c r="CH12" s="0">
        <v>-255.14437277010677</v>
      </c>
      <c r="CI12" s="0">
        <v>277.69043228040721</v>
      </c>
      <c r="CJ12" s="0">
        <v>-181.16706230409545</v>
      </c>
      <c r="CK12" s="0">
        <v>-183.0944577339942</v>
      </c>
      <c r="CL12" s="0">
        <v>155.54771717509936</v>
      </c>
      <c r="CM12" s="0">
        <v>-767.4615010203147</v>
      </c>
      <c r="CN12" s="305">
        <v>-200.298937375712</v>
      </c>
      <c r="CO12" s="305">
        <v>212.01670857208742</v>
      </c>
      <c r="CP12" s="305">
        <v>725089176.4217242</v>
      </c>
      <c r="CQ12" s="0">
        <v>-173.22765780808618</v>
      </c>
      <c r="CR12" s="0">
        <v>131.63462226372542</v>
      </c>
      <c r="CS12" s="0">
        <v>2.5997223163185468</v>
      </c>
      <c r="CT12" s="0">
        <v>9.66666207238036</v>
      </c>
      <c r="CU12" s="0">
        <v>1319.8720409480259</v>
      </c>
      <c r="CV12" s="0">
        <v>43.39811631313767</v>
      </c>
      <c r="CW12" s="0">
        <v>-198.16975893119206</v>
      </c>
    </row>
    <row r="13">
      <c r="D13" s="0">
        <v>106</v>
      </c>
      <c r="E13" s="0" t="s">
        <v>130</v>
      </c>
      <c r="F13" s="0">
        <v>16350</v>
      </c>
      <c r="G13" s="0">
        <v>0</v>
      </c>
      <c r="H13" s="0">
        <v>2</v>
      </c>
      <c r="I13" s="0">
        <v>500</v>
      </c>
      <c r="J13" s="0">
        <v>38</v>
      </c>
      <c r="K13" s="0">
        <v>1936.3312351792665</v>
      </c>
      <c r="L13" s="0">
        <v>34</v>
      </c>
      <c r="M13" s="0">
        <v>120</v>
      </c>
      <c r="N13" s="0">
        <v>2800</v>
      </c>
      <c r="O13" s="0">
        <v>12</v>
      </c>
      <c r="P13" s="0">
        <v>0.125</v>
      </c>
      <c r="Q13" s="0">
        <v>0</v>
      </c>
      <c r="R13" s="0">
        <v>290</v>
      </c>
      <c r="S13" s="0">
        <v>0</v>
      </c>
      <c r="T13" s="0">
        <v>0</v>
      </c>
      <c r="U13" s="0">
        <v>2400</v>
      </c>
      <c r="V13" s="0">
        <v>2400</v>
      </c>
      <c r="W13" s="0">
        <v>0</v>
      </c>
      <c r="X13" s="0">
        <v>0</v>
      </c>
      <c r="Y13" s="0">
        <v>6100</v>
      </c>
      <c r="Z13" s="0">
        <v>65080</v>
      </c>
      <c r="AA13" s="0">
        <v>5450</v>
      </c>
      <c r="AB13" s="0">
        <v>2</v>
      </c>
      <c r="AC13" s="0">
        <v>2500</v>
      </c>
      <c r="AD13" s="0">
        <v>2</v>
      </c>
      <c r="AE13" s="0">
        <v>10</v>
      </c>
      <c r="AF13" s="0">
        <v>160</v>
      </c>
      <c r="AG13" s="0">
        <v>0</v>
      </c>
      <c r="AH13" s="0">
        <v>0</v>
      </c>
      <c r="AI13" s="0">
        <v>0</v>
      </c>
      <c r="AJ13" s="0">
        <v>5428.6721054031623</v>
      </c>
      <c r="AK13" s="0">
        <v>5428.6721054031623</v>
      </c>
      <c r="AL13" s="0">
        <v>0</v>
      </c>
      <c r="AM13" s="305">
        <v>5000</v>
      </c>
      <c r="AN13" s="305">
        <v>700</v>
      </c>
      <c r="AO13" s="305">
        <v>380</v>
      </c>
      <c r="AP13" s="305">
        <v>380</v>
      </c>
      <c r="AQ13" s="305">
        <v>355</v>
      </c>
      <c r="AR13" s="305">
        <v>-203.18827903914223</v>
      </c>
      <c r="AS13" s="305">
        <v>142.63833862293257</v>
      </c>
      <c r="AT13" s="305">
        <v>1687.4257434129611</v>
      </c>
      <c r="AU13" s="305">
        <v>1184.5742565870389</v>
      </c>
      <c r="AV13" s="305">
        <v>1662.2619350092803</v>
      </c>
      <c r="AW13" s="305">
        <v>2.3019948102368151</v>
      </c>
      <c r="AX13" s="305">
        <v>0.0070040388148952908</v>
      </c>
      <c r="AY13" s="305">
        <v>14.387824602816153</v>
      </c>
      <c r="AZ13" s="305" t="s">
        <v>27</v>
      </c>
      <c r="BA13" s="305">
        <v>1649.4257434129611</v>
      </c>
      <c r="BB13" s="305">
        <v>-330.38235258194618</v>
      </c>
      <c r="BC13" s="305">
        <v>-0.91302455559008422</v>
      </c>
      <c r="BD13" s="305">
        <v>-504.61179557186551</v>
      </c>
      <c r="BE13" s="305">
        <v>8876.6123842878442</v>
      </c>
      <c r="BF13" s="305">
        <v>14.907884966919596</v>
      </c>
      <c r="BG13" s="305">
        <v>14967.860547964694</v>
      </c>
      <c r="BH13" s="67">
        <v>380</v>
      </c>
      <c r="BI13" s="0">
        <v>380</v>
      </c>
      <c r="BJ13" s="0" t="s">
        <v>131</v>
      </c>
      <c r="BK13" s="0">
        <v>17.571293437192708</v>
      </c>
      <c r="BL13" s="0">
        <v>115005.95080917356</v>
      </c>
      <c r="BM13" s="0">
        <v>4285.92599837661</v>
      </c>
      <c r="BN13" s="0">
        <v>3918.9883011842758</v>
      </c>
      <c r="BO13" s="0">
        <v>12857.692912229824</v>
      </c>
      <c r="BP13" s="0">
        <v>-958.75677586736015</v>
      </c>
      <c r="BQ13" s="0">
        <v>209089830.33211908</v>
      </c>
      <c r="BR13" s="0">
        <v>209089830.33211908</v>
      </c>
      <c r="BS13" s="0">
        <v>244575468.95910794</v>
      </c>
      <c r="BT13" s="0">
        <v>259717270.8049337</v>
      </c>
      <c r="BU13" s="0">
        <v>146781232.47344881</v>
      </c>
      <c r="BV13" s="0">
        <v>146781232.47344881</v>
      </c>
      <c r="BW13" s="0">
        <v>401415748.03087991</v>
      </c>
      <c r="BX13" s="0">
        <v>965718175.15781379</v>
      </c>
      <c r="BY13" s="0">
        <v>215268531.26393002</v>
      </c>
      <c r="BZ13" s="0">
        <v>223567023.24245349</v>
      </c>
      <c r="CA13" s="0">
        <v>682966533.10614753</v>
      </c>
      <c r="CB13" s="0">
        <v>533.20319039648166</v>
      </c>
      <c r="CC13" s="0">
        <v>-2.1384166295840856</v>
      </c>
      <c r="CD13" s="0">
        <v>1225.1086026884425</v>
      </c>
      <c r="CE13" s="0">
        <v>-1046.5254146253483</v>
      </c>
      <c r="CF13" s="0">
        <v>608.68812323749671</v>
      </c>
      <c r="CG13" s="0">
        <v>2263.3118767625033</v>
      </c>
      <c r="CH13" s="0">
        <v>-255.14436039523747</v>
      </c>
      <c r="CI13" s="0">
        <v>277.69041741498671</v>
      </c>
      <c r="CJ13" s="0">
        <v>-103.02434211065156</v>
      </c>
      <c r="CK13" s="0">
        <v>-131.81873220226953</v>
      </c>
      <c r="CL13" s="0">
        <v>315.11959414542059</v>
      </c>
      <c r="CM13" s="0">
        <v>-599.168070599167</v>
      </c>
      <c r="CN13" s="305">
        <v>-200.29892752034479</v>
      </c>
      <c r="CO13" s="305">
        <v>212.0166968056169</v>
      </c>
      <c r="CP13" s="305">
        <v>725089176.4217242</v>
      </c>
      <c r="CQ13" s="0">
        <v>-173.22764828426935</v>
      </c>
      <c r="CR13" s="0">
        <v>131.63461153154668</v>
      </c>
      <c r="CS13" s="0">
        <v>2.5997219546548784</v>
      </c>
      <c r="CT13" s="0">
        <v>9.6666607275904</v>
      </c>
      <c r="CU13" s="0">
        <v>1319.8720409480259</v>
      </c>
      <c r="CV13" s="0">
        <v>101.97626354722614</v>
      </c>
      <c r="CW13" s="0">
        <v>-157.77896668284103</v>
      </c>
    </row>
    <row r="14">
      <c r="D14" s="0">
        <v>106</v>
      </c>
      <c r="E14" s="0" t="s">
        <v>130</v>
      </c>
      <c r="F14" s="0">
        <v>16350</v>
      </c>
      <c r="G14" s="0">
        <v>0</v>
      </c>
      <c r="H14" s="0">
        <v>2</v>
      </c>
      <c r="I14" s="0">
        <v>500</v>
      </c>
      <c r="J14" s="0">
        <v>38</v>
      </c>
      <c r="K14" s="0">
        <v>1936.3312351792665</v>
      </c>
      <c r="L14" s="0">
        <v>34</v>
      </c>
      <c r="M14" s="0">
        <v>120</v>
      </c>
      <c r="N14" s="0">
        <v>2800</v>
      </c>
      <c r="O14" s="0">
        <v>12</v>
      </c>
      <c r="P14" s="0">
        <v>0.125</v>
      </c>
      <c r="Q14" s="0">
        <v>0</v>
      </c>
      <c r="R14" s="0">
        <v>290</v>
      </c>
      <c r="S14" s="0">
        <v>0</v>
      </c>
      <c r="T14" s="0">
        <v>0</v>
      </c>
      <c r="U14" s="0">
        <v>2400</v>
      </c>
      <c r="V14" s="0">
        <v>2400</v>
      </c>
      <c r="W14" s="0">
        <v>0</v>
      </c>
      <c r="X14" s="0">
        <v>0</v>
      </c>
      <c r="Y14" s="0">
        <v>6100</v>
      </c>
      <c r="Z14" s="0">
        <v>65080</v>
      </c>
      <c r="AA14" s="0">
        <v>5450</v>
      </c>
      <c r="AB14" s="0">
        <v>2</v>
      </c>
      <c r="AC14" s="0">
        <v>2500</v>
      </c>
      <c r="AD14" s="0">
        <v>2</v>
      </c>
      <c r="AE14" s="0">
        <v>10</v>
      </c>
      <c r="AF14" s="0">
        <v>160</v>
      </c>
      <c r="AG14" s="0">
        <v>0</v>
      </c>
      <c r="AH14" s="0">
        <v>0</v>
      </c>
      <c r="AI14" s="0">
        <v>0</v>
      </c>
      <c r="AJ14" s="0">
        <v>5428.6721054031623</v>
      </c>
      <c r="AK14" s="0">
        <v>5428.6721054031623</v>
      </c>
      <c r="AL14" s="0">
        <v>0</v>
      </c>
      <c r="AM14" s="305">
        <v>5000</v>
      </c>
      <c r="AN14" s="305">
        <v>700</v>
      </c>
      <c r="AO14" s="305">
        <v>380</v>
      </c>
      <c r="AP14" s="305">
        <v>380</v>
      </c>
      <c r="AQ14" s="305">
        <v>355</v>
      </c>
      <c r="AR14" s="305">
        <v>-238.78152036430691</v>
      </c>
      <c r="AS14" s="305">
        <v>167.62482324121402</v>
      </c>
      <c r="AT14" s="305">
        <v>1687.4257434129611</v>
      </c>
      <c r="AU14" s="305">
        <v>1184.5742565870389</v>
      </c>
      <c r="AV14" s="305">
        <v>1662.2619350092803</v>
      </c>
      <c r="AW14" s="305">
        <v>2.3019948102368151</v>
      </c>
      <c r="AX14" s="305">
        <v>0.0070040388148952908</v>
      </c>
      <c r="AY14" s="305">
        <v>14.387824602816153</v>
      </c>
      <c r="AZ14" s="305" t="s">
        <v>27</v>
      </c>
      <c r="BA14" s="305">
        <v>1649.4257434129611</v>
      </c>
      <c r="BB14" s="305">
        <v>-330.38235258194618</v>
      </c>
      <c r="BC14" s="305">
        <v>-0.91302455559008422</v>
      </c>
      <c r="BD14" s="305">
        <v>-504.61179557186551</v>
      </c>
      <c r="BE14" s="305">
        <v>10528.52414719708</v>
      </c>
      <c r="BF14" s="305">
        <v>19.473007744870984</v>
      </c>
      <c r="BG14" s="305">
        <v>17490.919525823556</v>
      </c>
      <c r="BH14" s="67">
        <v>380</v>
      </c>
      <c r="BI14" s="0">
        <v>380</v>
      </c>
      <c r="BJ14" s="0" t="s">
        <v>131</v>
      </c>
      <c r="BK14" s="0">
        <v>17.571293437192708</v>
      </c>
      <c r="BL14" s="0">
        <v>115005.95080917356</v>
      </c>
      <c r="BM14" s="0">
        <v>4801.0477089297929</v>
      </c>
      <c r="BN14" s="0">
        <v>4578.0819621955452</v>
      </c>
      <c r="BO14" s="0">
        <v>14456.099249374798</v>
      </c>
      <c r="BP14" s="0">
        <v>-1249.7266056041994</v>
      </c>
      <c r="BQ14" s="0">
        <v>209089830.33211908</v>
      </c>
      <c r="BR14" s="0">
        <v>209089830.33211908</v>
      </c>
      <c r="BS14" s="0">
        <v>244575468.95910794</v>
      </c>
      <c r="BT14" s="0">
        <v>259717270.8049337</v>
      </c>
      <c r="BU14" s="0">
        <v>146781232.47344881</v>
      </c>
      <c r="BV14" s="0">
        <v>146781232.47344881</v>
      </c>
      <c r="BW14" s="0">
        <v>401415748.03087991</v>
      </c>
      <c r="BX14" s="0">
        <v>965718175.15781379</v>
      </c>
      <c r="BY14" s="0">
        <v>215268531.26393002</v>
      </c>
      <c r="BZ14" s="0">
        <v>223567023.24245349</v>
      </c>
      <c r="CA14" s="0">
        <v>682966533.10614753</v>
      </c>
      <c r="CB14" s="0">
        <v>533.20319039648166</v>
      </c>
      <c r="CC14" s="0">
        <v>-2.1384166295840856</v>
      </c>
      <c r="CD14" s="0">
        <v>1225.1086026884425</v>
      </c>
      <c r="CE14" s="0">
        <v>-1046.5254146253483</v>
      </c>
      <c r="CF14" s="0">
        <v>608.68812323749671</v>
      </c>
      <c r="CG14" s="0">
        <v>2263.3118767625033</v>
      </c>
      <c r="CH14" s="0">
        <v>-297.78382989568877</v>
      </c>
      <c r="CI14" s="0">
        <v>320.42984404860096</v>
      </c>
      <c r="CJ14" s="0">
        <v>-103.02434211065156</v>
      </c>
      <c r="CK14" s="0">
        <v>-131.81873220226953</v>
      </c>
      <c r="CL14" s="0">
        <v>315.11959414542059</v>
      </c>
      <c r="CM14" s="0">
        <v>-599.168070599167</v>
      </c>
      <c r="CN14" s="305">
        <v>-233.850397869176</v>
      </c>
      <c r="CO14" s="305">
        <v>244.80765128010034</v>
      </c>
      <c r="CP14" s="305">
        <v>725089176.4217242</v>
      </c>
      <c r="CQ14" s="0">
        <v>-202.9855036804706</v>
      </c>
      <c r="CR14" s="0">
        <v>153.72998637873252</v>
      </c>
      <c r="CS14" s="0">
        <v>2.881675245030173</v>
      </c>
      <c r="CT14" s="0">
        <v>10.715060074376542</v>
      </c>
      <c r="CU14" s="0">
        <v>1319.8720409480259</v>
      </c>
      <c r="CV14" s="0">
        <v>101.97626354722614</v>
      </c>
      <c r="CW14" s="0">
        <v>-157.77896668284103</v>
      </c>
    </row>
    <row r="15">
      <c r="D15" s="0">
        <v>107</v>
      </c>
      <c r="E15" s="0" t="s">
        <v>126</v>
      </c>
      <c r="F15" s="0">
        <v>21350</v>
      </c>
      <c r="G15" s="0">
        <v>0</v>
      </c>
      <c r="H15" s="0">
        <v>2</v>
      </c>
      <c r="I15" s="0">
        <v>600</v>
      </c>
      <c r="J15" s="0">
        <v>40</v>
      </c>
      <c r="K15" s="0">
        <v>1936.3312351792665</v>
      </c>
      <c r="L15" s="0">
        <v>40</v>
      </c>
      <c r="M15" s="0">
        <v>120</v>
      </c>
      <c r="N15" s="0">
        <v>2800</v>
      </c>
      <c r="O15" s="0">
        <v>12</v>
      </c>
      <c r="P15" s="0">
        <v>0.125</v>
      </c>
      <c r="Q15" s="0">
        <v>0</v>
      </c>
      <c r="R15" s="0">
        <v>290</v>
      </c>
      <c r="S15" s="0">
        <v>0</v>
      </c>
      <c r="T15" s="0">
        <v>0</v>
      </c>
      <c r="U15" s="0">
        <v>2400</v>
      </c>
      <c r="V15" s="0">
        <v>2400</v>
      </c>
      <c r="W15" s="0">
        <v>0</v>
      </c>
      <c r="X15" s="0">
        <v>0</v>
      </c>
      <c r="Y15" s="0">
        <v>6100</v>
      </c>
      <c r="Z15" s="0">
        <v>65080</v>
      </c>
      <c r="AA15" s="0">
        <v>5450</v>
      </c>
      <c r="AB15" s="0">
        <v>2</v>
      </c>
      <c r="AC15" s="0">
        <v>2500</v>
      </c>
      <c r="AD15" s="0">
        <v>2</v>
      </c>
      <c r="AE15" s="0">
        <v>10</v>
      </c>
      <c r="AF15" s="0">
        <v>160</v>
      </c>
      <c r="AG15" s="0">
        <v>0</v>
      </c>
      <c r="AH15" s="0">
        <v>0</v>
      </c>
      <c r="AI15" s="0">
        <v>0</v>
      </c>
      <c r="AJ15" s="0">
        <v>5428.6721054031623</v>
      </c>
      <c r="AK15" s="0">
        <v>5428.6721054031623</v>
      </c>
      <c r="AL15" s="0">
        <v>0</v>
      </c>
      <c r="AM15" s="305">
        <v>5000</v>
      </c>
      <c r="AN15" s="305">
        <v>700</v>
      </c>
      <c r="AO15" s="305">
        <v>380</v>
      </c>
      <c r="AP15" s="305">
        <v>380</v>
      </c>
      <c r="AQ15" s="305">
        <v>355</v>
      </c>
      <c r="AR15" s="305">
        <v>-200.91866414665319</v>
      </c>
      <c r="AS15" s="305">
        <v>144.64872989825821</v>
      </c>
      <c r="AT15" s="305">
        <v>1674.4801816202541</v>
      </c>
      <c r="AU15" s="305">
        <v>1205.5198183797459</v>
      </c>
      <c r="AV15" s="305">
        <v>1647.2000635885395</v>
      </c>
      <c r="AW15" s="305">
        <v>-3.5197586535407872</v>
      </c>
      <c r="AX15" s="305">
        <v>0.0047699964000038272</v>
      </c>
      <c r="AY15" s="305">
        <v>-18.488886015926667</v>
      </c>
      <c r="AZ15" s="305" t="s">
        <v>27</v>
      </c>
      <c r="BA15" s="305">
        <v>1634.4801816202541</v>
      </c>
      <c r="BB15" s="305">
        <v>-211.79540602364796</v>
      </c>
      <c r="BC15" s="305">
        <v>-0.91439740972981554</v>
      </c>
      <c r="BD15" s="305">
        <v>-307.82499354402535</v>
      </c>
      <c r="BE15" s="305">
        <v>10521.101604232535</v>
      </c>
      <c r="BF15" s="305">
        <v>19.473010765035497</v>
      </c>
      <c r="BG15" s="305">
        <v>17490.922700410767</v>
      </c>
      <c r="BH15" s="67">
        <v>380</v>
      </c>
      <c r="BI15" s="0">
        <v>380</v>
      </c>
      <c r="BJ15" s="0" t="s">
        <v>131</v>
      </c>
      <c r="BK15" s="0">
        <v>23.650239285608752</v>
      </c>
      <c r="BL15" s="0">
        <v>127657.96900526235</v>
      </c>
      <c r="BM15" s="0">
        <v>4801.043036256262</v>
      </c>
      <c r="BN15" s="0">
        <v>4578.0822181482508</v>
      </c>
      <c r="BO15" s="0">
        <v>14456.100540796633</v>
      </c>
      <c r="BP15" s="0">
        <v>-1249.7264991180248</v>
      </c>
      <c r="BQ15" s="0">
        <v>242237672.38679606</v>
      </c>
      <c r="BR15" s="0">
        <v>242237672.38679606</v>
      </c>
      <c r="BS15" s="0">
        <v>276171816.849445</v>
      </c>
      <c r="BT15" s="0">
        <v>292194124.02817529</v>
      </c>
      <c r="BU15" s="0">
        <v>174395802.36649755</v>
      </c>
      <c r="BV15" s="0">
        <v>174395802.36649755</v>
      </c>
      <c r="BW15" s="0">
        <v>431033723.3003518</v>
      </c>
      <c r="BX15" s="0">
        <v>992522721.47909129</v>
      </c>
      <c r="BY15" s="0">
        <v>250551136.25302339</v>
      </c>
      <c r="BZ15" s="0">
        <v>257954497.22163042</v>
      </c>
      <c r="CA15" s="0">
        <v>718352140.77916825</v>
      </c>
      <c r="CB15" s="0">
        <v>299.22418792392637</v>
      </c>
      <c r="CC15" s="0">
        <v>-7.8629917159977083</v>
      </c>
      <c r="CD15" s="0">
        <v>806.22693748152847</v>
      </c>
      <c r="CE15" s="0">
        <v>-1263.6002846265922</v>
      </c>
      <c r="CF15" s="0">
        <v>655.02299603526535</v>
      </c>
      <c r="CG15" s="0">
        <v>2224.9770039647346</v>
      </c>
      <c r="CH15" s="0">
        <v>-256.9904805541492</v>
      </c>
      <c r="CI15" s="0">
        <v>280.29820372089495</v>
      </c>
      <c r="CJ15" s="0">
        <v>-82.959860294758982</v>
      </c>
      <c r="CK15" s="0">
        <v>-80.977071377357788</v>
      </c>
      <c r="CL15" s="0">
        <v>288.71891576517868</v>
      </c>
      <c r="CM15" s="0">
        <v>-587.29163136305533</v>
      </c>
      <c r="CN15" s="305">
        <v>-201.42904954948466</v>
      </c>
      <c r="CO15" s="305">
        <v>213.9967736259652</v>
      </c>
      <c r="CP15" s="305">
        <v>760359908.062046</v>
      </c>
      <c r="CQ15" s="0">
        <v>-171.87337078673457</v>
      </c>
      <c r="CR15" s="0">
        <v>133.10324524920262</v>
      </c>
      <c r="CS15" s="0">
        <v>2.8038504210172164</v>
      </c>
      <c r="CT15" s="0">
        <v>9.52409724098339</v>
      </c>
      <c r="CU15" s="0">
        <v>1319.8720409480259</v>
      </c>
      <c r="CV15" s="0">
        <v>91.212223386338991</v>
      </c>
      <c r="CW15" s="0">
        <v>-164.86822935298008</v>
      </c>
    </row>
    <row r="16">
      <c r="D16" s="0">
        <v>107</v>
      </c>
      <c r="E16" s="0" t="s">
        <v>126</v>
      </c>
      <c r="F16" s="0">
        <v>21350</v>
      </c>
      <c r="G16" s="0">
        <v>0</v>
      </c>
      <c r="H16" s="0">
        <v>2</v>
      </c>
      <c r="I16" s="0">
        <v>600</v>
      </c>
      <c r="J16" s="0">
        <v>40</v>
      </c>
      <c r="K16" s="0">
        <v>1936.3312351792665</v>
      </c>
      <c r="L16" s="0">
        <v>40</v>
      </c>
      <c r="M16" s="0">
        <v>120</v>
      </c>
      <c r="N16" s="0">
        <v>2800</v>
      </c>
      <c r="O16" s="0">
        <v>12</v>
      </c>
      <c r="P16" s="0">
        <v>0.125</v>
      </c>
      <c r="Q16" s="0">
        <v>0</v>
      </c>
      <c r="R16" s="0">
        <v>290</v>
      </c>
      <c r="S16" s="0">
        <v>0</v>
      </c>
      <c r="T16" s="0">
        <v>0</v>
      </c>
      <c r="U16" s="0">
        <v>2400</v>
      </c>
      <c r="V16" s="0">
        <v>2400</v>
      </c>
      <c r="W16" s="0">
        <v>0</v>
      </c>
      <c r="X16" s="0">
        <v>0</v>
      </c>
      <c r="Y16" s="0">
        <v>6100</v>
      </c>
      <c r="Z16" s="0">
        <v>65080</v>
      </c>
      <c r="AA16" s="0">
        <v>5450</v>
      </c>
      <c r="AB16" s="0">
        <v>2</v>
      </c>
      <c r="AC16" s="0">
        <v>2500</v>
      </c>
      <c r="AD16" s="0">
        <v>2</v>
      </c>
      <c r="AE16" s="0">
        <v>10</v>
      </c>
      <c r="AF16" s="0">
        <v>160</v>
      </c>
      <c r="AG16" s="0">
        <v>0</v>
      </c>
      <c r="AH16" s="0">
        <v>0</v>
      </c>
      <c r="AI16" s="0">
        <v>0</v>
      </c>
      <c r="AJ16" s="0">
        <v>5428.6721054031623</v>
      </c>
      <c r="AK16" s="0">
        <v>5428.6721054031623</v>
      </c>
      <c r="AL16" s="0">
        <v>0</v>
      </c>
      <c r="AM16" s="305">
        <v>5000</v>
      </c>
      <c r="AN16" s="305">
        <v>700</v>
      </c>
      <c r="AO16" s="305">
        <v>380</v>
      </c>
      <c r="AP16" s="305">
        <v>380</v>
      </c>
      <c r="AQ16" s="305">
        <v>355</v>
      </c>
      <c r="AR16" s="305">
        <v>-219.57359985589682</v>
      </c>
      <c r="AS16" s="305">
        <v>158.07910366734794</v>
      </c>
      <c r="AT16" s="305">
        <v>1674.4801816202541</v>
      </c>
      <c r="AU16" s="305">
        <v>1205.5198183797459</v>
      </c>
      <c r="AV16" s="305">
        <v>1647.2000635885395</v>
      </c>
      <c r="AW16" s="305">
        <v>-3.5197586535407872</v>
      </c>
      <c r="AX16" s="305">
        <v>0.0047699964000038272</v>
      </c>
      <c r="AY16" s="305">
        <v>-18.488886015926667</v>
      </c>
      <c r="AZ16" s="305" t="s">
        <v>27</v>
      </c>
      <c r="BA16" s="305">
        <v>1634.4801816202541</v>
      </c>
      <c r="BB16" s="305">
        <v>-211.79540602364796</v>
      </c>
      <c r="BC16" s="305">
        <v>-0.91439740972981554</v>
      </c>
      <c r="BD16" s="305">
        <v>-307.82499354402535</v>
      </c>
      <c r="BE16" s="305">
        <v>11580.078634350648</v>
      </c>
      <c r="BF16" s="305">
        <v>24.044997813685427</v>
      </c>
      <c r="BG16" s="305">
        <v>19030.047668131185</v>
      </c>
      <c r="BH16" s="67">
        <v>380</v>
      </c>
      <c r="BI16" s="0">
        <v>380</v>
      </c>
      <c r="BJ16" s="0" t="s">
        <v>131</v>
      </c>
      <c r="BK16" s="0">
        <v>23.650239285608752</v>
      </c>
      <c r="BL16" s="0">
        <v>127657.96900526235</v>
      </c>
      <c r="BM16" s="0">
        <v>5215.842337729875</v>
      </c>
      <c r="BN16" s="0">
        <v>4982.9675750348542</v>
      </c>
      <c r="BO16" s="0">
        <v>16094.6859295719</v>
      </c>
      <c r="BP16" s="0">
        <v>-1541.1454183278481</v>
      </c>
      <c r="BQ16" s="0">
        <v>242237672.38679606</v>
      </c>
      <c r="BR16" s="0">
        <v>242237672.38679606</v>
      </c>
      <c r="BS16" s="0">
        <v>276171816.849445</v>
      </c>
      <c r="BT16" s="0">
        <v>292194124.02817529</v>
      </c>
      <c r="BU16" s="0">
        <v>174395802.36649755</v>
      </c>
      <c r="BV16" s="0">
        <v>174395802.36649755</v>
      </c>
      <c r="BW16" s="0">
        <v>431033723.3003518</v>
      </c>
      <c r="BX16" s="0">
        <v>992522721.47909129</v>
      </c>
      <c r="BY16" s="0">
        <v>250551136.25302339</v>
      </c>
      <c r="BZ16" s="0">
        <v>257954497.22163042</v>
      </c>
      <c r="CA16" s="0">
        <v>718352140.77916825</v>
      </c>
      <c r="CB16" s="0">
        <v>299.22418792392637</v>
      </c>
      <c r="CC16" s="0">
        <v>-7.8629917159977083</v>
      </c>
      <c r="CD16" s="0">
        <v>806.22693748152847</v>
      </c>
      <c r="CE16" s="0">
        <v>-1263.6002846265922</v>
      </c>
      <c r="CF16" s="0">
        <v>655.02299603526535</v>
      </c>
      <c r="CG16" s="0">
        <v>2224.9770039647346</v>
      </c>
      <c r="CH16" s="0">
        <v>-281.22901361365541</v>
      </c>
      <c r="CI16" s="0">
        <v>307.89928181437494</v>
      </c>
      <c r="CJ16" s="0">
        <v>-82.959860294758982</v>
      </c>
      <c r="CK16" s="0">
        <v>-80.977071377357788</v>
      </c>
      <c r="CL16" s="0">
        <v>288.71891576517868</v>
      </c>
      <c r="CM16" s="0">
        <v>-587.29163136305533</v>
      </c>
      <c r="CN16" s="305">
        <v>-220.40087868133034</v>
      </c>
      <c r="CO16" s="305">
        <v>234.99932225694829</v>
      </c>
      <c r="CP16" s="305">
        <v>760359908.062046</v>
      </c>
      <c r="CQ16" s="0">
        <v>-187.75965542912977</v>
      </c>
      <c r="CR16" s="0">
        <v>145.34950527630255</v>
      </c>
      <c r="CS16" s="0">
        <v>3.125607909258691</v>
      </c>
      <c r="CT16" s="0">
        <v>10.617040567437524</v>
      </c>
      <c r="CU16" s="0">
        <v>1319.8720409480259</v>
      </c>
      <c r="CV16" s="0">
        <v>91.212223386338991</v>
      </c>
      <c r="CW16" s="0">
        <v>-164.86822935298008</v>
      </c>
    </row>
    <row r="17">
      <c r="D17" s="0">
        <v>108</v>
      </c>
      <c r="E17" s="0" t="s">
        <v>130</v>
      </c>
      <c r="F17" s="0">
        <v>26350</v>
      </c>
      <c r="G17" s="0">
        <v>0</v>
      </c>
      <c r="H17" s="0">
        <v>2</v>
      </c>
      <c r="I17" s="0">
        <v>600</v>
      </c>
      <c r="J17" s="0">
        <v>40</v>
      </c>
      <c r="K17" s="0">
        <v>1936.3312351792665</v>
      </c>
      <c r="L17" s="0">
        <v>40</v>
      </c>
      <c r="M17" s="0">
        <v>120</v>
      </c>
      <c r="N17" s="0">
        <v>2800</v>
      </c>
      <c r="O17" s="0">
        <v>12</v>
      </c>
      <c r="P17" s="0">
        <v>0.125</v>
      </c>
      <c r="Q17" s="0">
        <v>0</v>
      </c>
      <c r="R17" s="0">
        <v>290</v>
      </c>
      <c r="S17" s="0">
        <v>0</v>
      </c>
      <c r="T17" s="0">
        <v>0</v>
      </c>
      <c r="U17" s="0">
        <v>2400</v>
      </c>
      <c r="V17" s="0">
        <v>2400</v>
      </c>
      <c r="W17" s="0">
        <v>0</v>
      </c>
      <c r="X17" s="0">
        <v>0</v>
      </c>
      <c r="Y17" s="0">
        <v>6100</v>
      </c>
      <c r="Z17" s="0">
        <v>65080</v>
      </c>
      <c r="AA17" s="0">
        <v>5450</v>
      </c>
      <c r="AB17" s="0">
        <v>2</v>
      </c>
      <c r="AC17" s="0">
        <v>2500</v>
      </c>
      <c r="AD17" s="0">
        <v>2</v>
      </c>
      <c r="AE17" s="0">
        <v>10</v>
      </c>
      <c r="AF17" s="0">
        <v>160</v>
      </c>
      <c r="AG17" s="0">
        <v>0</v>
      </c>
      <c r="AH17" s="0">
        <v>0</v>
      </c>
      <c r="AI17" s="0">
        <v>0</v>
      </c>
      <c r="AJ17" s="0">
        <v>5428.6721054031623</v>
      </c>
      <c r="AK17" s="0">
        <v>5428.6721054031623</v>
      </c>
      <c r="AL17" s="0">
        <v>0</v>
      </c>
      <c r="AM17" s="305">
        <v>5000</v>
      </c>
      <c r="AN17" s="305">
        <v>700</v>
      </c>
      <c r="AO17" s="305">
        <v>380</v>
      </c>
      <c r="AP17" s="305">
        <v>380</v>
      </c>
      <c r="AQ17" s="305">
        <v>355</v>
      </c>
      <c r="AR17" s="305">
        <v>-219.5735977280556</v>
      </c>
      <c r="AS17" s="305">
        <v>158.07910213543681</v>
      </c>
      <c r="AT17" s="305">
        <v>1674.4801816202541</v>
      </c>
      <c r="AU17" s="305">
        <v>1205.5198183797459</v>
      </c>
      <c r="AV17" s="305">
        <v>1647.2000635885395</v>
      </c>
      <c r="AW17" s="305">
        <v>3.7569755770506585</v>
      </c>
      <c r="AX17" s="305">
        <v>0.0077201983600314744</v>
      </c>
      <c r="AY17" s="305">
        <v>22.257679736902027</v>
      </c>
      <c r="AZ17" s="305" t="s">
        <v>27</v>
      </c>
      <c r="BA17" s="305">
        <v>1634.4801816202541</v>
      </c>
      <c r="BB17" s="305">
        <v>-93.693235611599448</v>
      </c>
      <c r="BC17" s="305">
        <v>-0.91211117735346647</v>
      </c>
      <c r="BD17" s="305">
        <v>-110.36103578402617</v>
      </c>
      <c r="BE17" s="305">
        <v>11580.07853403769</v>
      </c>
      <c r="BF17" s="305">
        <v>24.044997529074067</v>
      </c>
      <c r="BG17" s="305">
        <v>19030.047471859492</v>
      </c>
      <c r="BH17" s="67">
        <v>380</v>
      </c>
      <c r="BI17" s="0">
        <v>380</v>
      </c>
      <c r="BJ17" s="0" t="s">
        <v>131</v>
      </c>
      <c r="BK17" s="0">
        <v>23.650239285608752</v>
      </c>
      <c r="BL17" s="0">
        <v>127657.96900526235</v>
      </c>
      <c r="BM17" s="0">
        <v>5215.841593209756</v>
      </c>
      <c r="BN17" s="0">
        <v>4982.9675655972387</v>
      </c>
      <c r="BO17" s="0">
        <v>16094.686014773155</v>
      </c>
      <c r="BP17" s="0">
        <v>-1541.145375207976</v>
      </c>
      <c r="BQ17" s="0">
        <v>242237672.38679606</v>
      </c>
      <c r="BR17" s="0">
        <v>242237672.38679606</v>
      </c>
      <c r="BS17" s="0">
        <v>276171816.849445</v>
      </c>
      <c r="BT17" s="0">
        <v>292194124.02817529</v>
      </c>
      <c r="BU17" s="0">
        <v>174395802.36649755</v>
      </c>
      <c r="BV17" s="0">
        <v>174395802.36649755</v>
      </c>
      <c r="BW17" s="0">
        <v>431033723.3003518</v>
      </c>
      <c r="BX17" s="0">
        <v>992522721.47909129</v>
      </c>
      <c r="BY17" s="0">
        <v>250551136.25302339</v>
      </c>
      <c r="BZ17" s="0">
        <v>257954497.22163042</v>
      </c>
      <c r="CA17" s="0">
        <v>718352140.77916825</v>
      </c>
      <c r="CB17" s="0">
        <v>259.41639363795775</v>
      </c>
      <c r="CC17" s="0">
        <v>4.119722603342538</v>
      </c>
      <c r="CD17" s="0">
        <v>1202.5023724353982</v>
      </c>
      <c r="CE17" s="0">
        <v>-711.46222700336546</v>
      </c>
      <c r="CF17" s="0">
        <v>655.02299603526535</v>
      </c>
      <c r="CG17" s="0">
        <v>2224.9770039647346</v>
      </c>
      <c r="CH17" s="0">
        <v>-281.2290094483767</v>
      </c>
      <c r="CI17" s="0">
        <v>307.89927738624561</v>
      </c>
      <c r="CJ17" s="0">
        <v>-6.3166689616291478</v>
      </c>
      <c r="CK17" s="0">
        <v>-29.791530822929417</v>
      </c>
      <c r="CL17" s="0">
        <v>444.95590125609243</v>
      </c>
      <c r="CM17" s="0">
        <v>-426.69666995337036</v>
      </c>
      <c r="CN17" s="305">
        <v>-220.40087534146841</v>
      </c>
      <c r="CO17" s="305">
        <v>234.99931868045667</v>
      </c>
      <c r="CP17" s="305">
        <v>760359908.062046</v>
      </c>
      <c r="CQ17" s="0">
        <v>-187.75965199956707</v>
      </c>
      <c r="CR17" s="0">
        <v>145.34950135491525</v>
      </c>
      <c r="CS17" s="0">
        <v>3.125607731990661</v>
      </c>
      <c r="CT17" s="0">
        <v>10.617039965294863</v>
      </c>
      <c r="CU17" s="0">
        <v>1319.8720409480259</v>
      </c>
      <c r="CV17" s="0">
        <v>140.1152931421552</v>
      </c>
      <c r="CW17" s="0">
        <v>-124.04544571394315</v>
      </c>
    </row>
    <row r="18">
      <c r="D18" s="0">
        <v>108</v>
      </c>
      <c r="E18" s="0" t="s">
        <v>130</v>
      </c>
      <c r="F18" s="0">
        <v>26350</v>
      </c>
      <c r="G18" s="0">
        <v>0</v>
      </c>
      <c r="H18" s="0">
        <v>2</v>
      </c>
      <c r="I18" s="0">
        <v>600</v>
      </c>
      <c r="J18" s="0">
        <v>40</v>
      </c>
      <c r="K18" s="0">
        <v>1936.3312351792665</v>
      </c>
      <c r="L18" s="0">
        <v>40</v>
      </c>
      <c r="M18" s="0">
        <v>120</v>
      </c>
      <c r="N18" s="0">
        <v>2800</v>
      </c>
      <c r="O18" s="0">
        <v>12</v>
      </c>
      <c r="P18" s="0">
        <v>0.125</v>
      </c>
      <c r="Q18" s="0">
        <v>0</v>
      </c>
      <c r="R18" s="0">
        <v>290</v>
      </c>
      <c r="S18" s="0">
        <v>0</v>
      </c>
      <c r="T18" s="0">
        <v>0</v>
      </c>
      <c r="U18" s="0">
        <v>2400</v>
      </c>
      <c r="V18" s="0">
        <v>2400</v>
      </c>
      <c r="W18" s="0">
        <v>0</v>
      </c>
      <c r="X18" s="0">
        <v>0</v>
      </c>
      <c r="Y18" s="0">
        <v>6100</v>
      </c>
      <c r="Z18" s="0">
        <v>65080</v>
      </c>
      <c r="AA18" s="0">
        <v>5450</v>
      </c>
      <c r="AB18" s="0">
        <v>2</v>
      </c>
      <c r="AC18" s="0">
        <v>2500</v>
      </c>
      <c r="AD18" s="0">
        <v>2</v>
      </c>
      <c r="AE18" s="0">
        <v>10</v>
      </c>
      <c r="AF18" s="0">
        <v>160</v>
      </c>
      <c r="AG18" s="0">
        <v>0</v>
      </c>
      <c r="AH18" s="0">
        <v>0</v>
      </c>
      <c r="AI18" s="0">
        <v>0</v>
      </c>
      <c r="AJ18" s="0">
        <v>5428.6721054031623</v>
      </c>
      <c r="AK18" s="0">
        <v>5428.6721054031623</v>
      </c>
      <c r="AL18" s="0">
        <v>0</v>
      </c>
      <c r="AM18" s="305">
        <v>5000</v>
      </c>
      <c r="AN18" s="305">
        <v>700</v>
      </c>
      <c r="AO18" s="305">
        <v>380</v>
      </c>
      <c r="AP18" s="305">
        <v>380</v>
      </c>
      <c r="AQ18" s="305">
        <v>355</v>
      </c>
      <c r="AR18" s="305">
        <v>-226.91918674854023</v>
      </c>
      <c r="AS18" s="305">
        <v>163.36746161503268</v>
      </c>
      <c r="AT18" s="305">
        <v>1674.4801816202541</v>
      </c>
      <c r="AU18" s="305">
        <v>1205.5198183797459</v>
      </c>
      <c r="AV18" s="305">
        <v>1647.2000635885395</v>
      </c>
      <c r="AW18" s="305">
        <v>3.7569755770506585</v>
      </c>
      <c r="AX18" s="305">
        <v>0.0077201983600314744</v>
      </c>
      <c r="AY18" s="305">
        <v>22.257679736902027</v>
      </c>
      <c r="AZ18" s="305" t="s">
        <v>27</v>
      </c>
      <c r="BA18" s="305">
        <v>1634.4801816202541</v>
      </c>
      <c r="BB18" s="305">
        <v>-93.693235611599448</v>
      </c>
      <c r="BC18" s="305">
        <v>-0.91211117735346647</v>
      </c>
      <c r="BD18" s="305">
        <v>-110.36103578402617</v>
      </c>
      <c r="BE18" s="305">
        <v>12048.544712095769</v>
      </c>
      <c r="BF18" s="305">
        <v>28.605553415843019</v>
      </c>
      <c r="BG18" s="305">
        <v>19581.8526507802</v>
      </c>
      <c r="BH18" s="67">
        <v>380</v>
      </c>
      <c r="BI18" s="0">
        <v>380</v>
      </c>
      <c r="BJ18" s="0" t="s">
        <v>131</v>
      </c>
      <c r="BK18" s="0">
        <v>23.650239285608752</v>
      </c>
      <c r="BL18" s="0">
        <v>127657.96900526235</v>
      </c>
      <c r="BM18" s="0">
        <v>5247.4249380178589</v>
      </c>
      <c r="BN18" s="0">
        <v>5131.9252197120732</v>
      </c>
      <c r="BO18" s="0">
        <v>16218.645515311211</v>
      </c>
      <c r="BP18" s="0">
        <v>-1832.6161940552802</v>
      </c>
      <c r="BQ18" s="0">
        <v>242237672.38679606</v>
      </c>
      <c r="BR18" s="0">
        <v>242237672.38679606</v>
      </c>
      <c r="BS18" s="0">
        <v>276171816.849445</v>
      </c>
      <c r="BT18" s="0">
        <v>292194124.02817529</v>
      </c>
      <c r="BU18" s="0">
        <v>174395802.36649755</v>
      </c>
      <c r="BV18" s="0">
        <v>174395802.36649755</v>
      </c>
      <c r="BW18" s="0">
        <v>431033723.3003518</v>
      </c>
      <c r="BX18" s="0">
        <v>992522721.47909129</v>
      </c>
      <c r="BY18" s="0">
        <v>250551136.25302339</v>
      </c>
      <c r="BZ18" s="0">
        <v>257954497.22163042</v>
      </c>
      <c r="CA18" s="0">
        <v>718352140.77916825</v>
      </c>
      <c r="CB18" s="0">
        <v>259.41639363795775</v>
      </c>
      <c r="CC18" s="0">
        <v>4.119722603342538</v>
      </c>
      <c r="CD18" s="0">
        <v>1202.5023724353982</v>
      </c>
      <c r="CE18" s="0">
        <v>-711.46222700336546</v>
      </c>
      <c r="CF18" s="0">
        <v>655.02299603526535</v>
      </c>
      <c r="CG18" s="0">
        <v>2224.9770039647346</v>
      </c>
      <c r="CH18" s="0">
        <v>-289.40937193324635</v>
      </c>
      <c r="CI18" s="0">
        <v>314.90326344327934</v>
      </c>
      <c r="CJ18" s="0">
        <v>-6.3166689616291478</v>
      </c>
      <c r="CK18" s="0">
        <v>-29.791530822929417</v>
      </c>
      <c r="CL18" s="0">
        <v>444.95590125609243</v>
      </c>
      <c r="CM18" s="0">
        <v>-426.69666995337036</v>
      </c>
      <c r="CN18" s="305">
        <v>-226.85856378525574</v>
      </c>
      <c r="CO18" s="305">
        <v>240.43524119856079</v>
      </c>
      <c r="CP18" s="305">
        <v>760359908.062046</v>
      </c>
      <c r="CQ18" s="0">
        <v>-193.70939670501329</v>
      </c>
      <c r="CR18" s="0">
        <v>149.69455015462188</v>
      </c>
      <c r="CS18" s="0">
        <v>3.1504126771306793</v>
      </c>
      <c r="CT18" s="0">
        <v>10.701297209475918</v>
      </c>
      <c r="CU18" s="0">
        <v>1319.8720409480259</v>
      </c>
      <c r="CV18" s="0">
        <v>140.1152931421552</v>
      </c>
      <c r="CW18" s="0">
        <v>-124.04544571394315</v>
      </c>
    </row>
    <row r="19">
      <c r="D19" s="0">
        <v>109</v>
      </c>
      <c r="E19" s="0" t="s">
        <v>126</v>
      </c>
      <c r="F19" s="0">
        <v>31350</v>
      </c>
      <c r="G19" s="0">
        <v>0</v>
      </c>
      <c r="H19" s="0">
        <v>2</v>
      </c>
      <c r="I19" s="0">
        <v>600</v>
      </c>
      <c r="J19" s="0">
        <v>40</v>
      </c>
      <c r="K19" s="0">
        <v>1936.3312351792665</v>
      </c>
      <c r="L19" s="0">
        <v>40</v>
      </c>
      <c r="M19" s="0">
        <v>120</v>
      </c>
      <c r="N19" s="0">
        <v>2800</v>
      </c>
      <c r="O19" s="0">
        <v>12</v>
      </c>
      <c r="P19" s="0">
        <v>0.125</v>
      </c>
      <c r="Q19" s="0">
        <v>0</v>
      </c>
      <c r="R19" s="0">
        <v>290</v>
      </c>
      <c r="S19" s="0">
        <v>0</v>
      </c>
      <c r="T19" s="0">
        <v>0</v>
      </c>
      <c r="U19" s="0">
        <v>2400</v>
      </c>
      <c r="V19" s="0">
        <v>2400</v>
      </c>
      <c r="W19" s="0">
        <v>0</v>
      </c>
      <c r="X19" s="0">
        <v>0</v>
      </c>
      <c r="Y19" s="0">
        <v>6100</v>
      </c>
      <c r="Z19" s="0">
        <v>65080</v>
      </c>
      <c r="AA19" s="0">
        <v>5450</v>
      </c>
      <c r="AB19" s="0">
        <v>2</v>
      </c>
      <c r="AC19" s="0">
        <v>2500</v>
      </c>
      <c r="AD19" s="0">
        <v>2</v>
      </c>
      <c r="AE19" s="0">
        <v>10</v>
      </c>
      <c r="AF19" s="0">
        <v>160</v>
      </c>
      <c r="AG19" s="0">
        <v>0</v>
      </c>
      <c r="AH19" s="0">
        <v>0</v>
      </c>
      <c r="AI19" s="0">
        <v>0</v>
      </c>
      <c r="AJ19" s="0">
        <v>5428.6721054031623</v>
      </c>
      <c r="AK19" s="0">
        <v>5428.6721054031623</v>
      </c>
      <c r="AL19" s="0">
        <v>0</v>
      </c>
      <c r="AM19" s="305">
        <v>5000</v>
      </c>
      <c r="AN19" s="305">
        <v>700</v>
      </c>
      <c r="AO19" s="305">
        <v>380</v>
      </c>
      <c r="AP19" s="305">
        <v>380</v>
      </c>
      <c r="AQ19" s="305">
        <v>355</v>
      </c>
      <c r="AR19" s="305">
        <v>-226.9191843264158</v>
      </c>
      <c r="AS19" s="305">
        <v>163.36745987125627</v>
      </c>
      <c r="AT19" s="305">
        <v>1674.4801816202541</v>
      </c>
      <c r="AU19" s="305">
        <v>1205.5198183797459</v>
      </c>
      <c r="AV19" s="305">
        <v>1647.2000635885395</v>
      </c>
      <c r="AW19" s="305">
        <v>-1.2935411020467509</v>
      </c>
      <c r="AX19" s="305">
        <v>0.0056856585576800442</v>
      </c>
      <c r="AY19" s="305">
        <v>-4.04377026929388</v>
      </c>
      <c r="AZ19" s="305" t="s">
        <v>27</v>
      </c>
      <c r="BA19" s="305">
        <v>1634.4801816202541</v>
      </c>
      <c r="BB19" s="305">
        <v>30.968851406817407</v>
      </c>
      <c r="BC19" s="305">
        <v>-0.91266653062679381</v>
      </c>
      <c r="BD19" s="305">
        <v>86.99085928095883</v>
      </c>
      <c r="BE19" s="305">
        <v>12048.544588683137</v>
      </c>
      <c r="BF19" s="305">
        <v>28.60555312728161</v>
      </c>
      <c r="BG19" s="305">
        <v>19581.852436554727</v>
      </c>
      <c r="BH19" s="67">
        <v>380</v>
      </c>
      <c r="BI19" s="0">
        <v>380</v>
      </c>
      <c r="BJ19" s="0" t="s">
        <v>131</v>
      </c>
      <c r="BK19" s="0">
        <v>23.650239285608752</v>
      </c>
      <c r="BL19" s="0">
        <v>127657.96900526235</v>
      </c>
      <c r="BM19" s="0">
        <v>5247.4236530462076</v>
      </c>
      <c r="BN19" s="0">
        <v>5131.9252282879079</v>
      </c>
      <c r="BO19" s="0">
        <v>16218.645744599224</v>
      </c>
      <c r="BP19" s="0">
        <v>-1832.6161128283811</v>
      </c>
      <c r="BQ19" s="0">
        <v>242237672.38679606</v>
      </c>
      <c r="BR19" s="0">
        <v>242237672.38679606</v>
      </c>
      <c r="BS19" s="0">
        <v>276171816.849445</v>
      </c>
      <c r="BT19" s="0">
        <v>292194124.02817529</v>
      </c>
      <c r="BU19" s="0">
        <v>174395802.36649755</v>
      </c>
      <c r="BV19" s="0">
        <v>174395802.36649755</v>
      </c>
      <c r="BW19" s="0">
        <v>431033723.3003518</v>
      </c>
      <c r="BX19" s="0">
        <v>992522721.47909129</v>
      </c>
      <c r="BY19" s="0">
        <v>250551136.25302339</v>
      </c>
      <c r="BZ19" s="0">
        <v>257954497.22163042</v>
      </c>
      <c r="CA19" s="0">
        <v>718352140.77916825</v>
      </c>
      <c r="CB19" s="0">
        <v>47.701713713156096</v>
      </c>
      <c r="CC19" s="0">
        <v>-1.7232403898135829</v>
      </c>
      <c r="CD19" s="0">
        <v>836.10203011882356</v>
      </c>
      <c r="CE19" s="0">
        <v>-911.62175906897039</v>
      </c>
      <c r="CF19" s="0">
        <v>655.02299603526535</v>
      </c>
      <c r="CG19" s="0">
        <v>2224.9770039647346</v>
      </c>
      <c r="CH19" s="0">
        <v>-289.40936623036919</v>
      </c>
      <c r="CI19" s="0">
        <v>314.90325734256453</v>
      </c>
      <c r="CJ19" s="0">
        <v>18.170112935634393</v>
      </c>
      <c r="CK19" s="0">
        <v>21.239079098329285</v>
      </c>
      <c r="CL19" s="0">
        <v>441.08644581792754</v>
      </c>
      <c r="CM19" s="0">
        <v>-393.83454553433381</v>
      </c>
      <c r="CN19" s="305">
        <v>-226.85855918663265</v>
      </c>
      <c r="CO19" s="305">
        <v>240.43523620191891</v>
      </c>
      <c r="CP19" s="305">
        <v>760359908.062046</v>
      </c>
      <c r="CQ19" s="0">
        <v>-193.70939178617425</v>
      </c>
      <c r="CR19" s="0">
        <v>149.69454410680285</v>
      </c>
      <c r="CS19" s="0">
        <v>3.15041250343553</v>
      </c>
      <c r="CT19" s="0">
        <v>10.701296619469586</v>
      </c>
      <c r="CU19" s="0">
        <v>1319.8720409480259</v>
      </c>
      <c r="CV19" s="0">
        <v>131.00890903206704</v>
      </c>
      <c r="CW19" s="0">
        <v>-121.56866161916609</v>
      </c>
    </row>
    <row r="20">
      <c r="D20" s="0">
        <v>109</v>
      </c>
      <c r="E20" s="0" t="s">
        <v>126</v>
      </c>
      <c r="F20" s="0">
        <v>31350</v>
      </c>
      <c r="G20" s="0">
        <v>0</v>
      </c>
      <c r="H20" s="0">
        <v>2</v>
      </c>
      <c r="I20" s="0">
        <v>600</v>
      </c>
      <c r="J20" s="0">
        <v>40</v>
      </c>
      <c r="K20" s="0">
        <v>1936.3312351792665</v>
      </c>
      <c r="L20" s="0">
        <v>40</v>
      </c>
      <c r="M20" s="0">
        <v>120</v>
      </c>
      <c r="N20" s="0">
        <v>2800</v>
      </c>
      <c r="O20" s="0">
        <v>12</v>
      </c>
      <c r="P20" s="0">
        <v>0.125</v>
      </c>
      <c r="Q20" s="0">
        <v>0</v>
      </c>
      <c r="R20" s="0">
        <v>290</v>
      </c>
      <c r="S20" s="0">
        <v>0</v>
      </c>
      <c r="T20" s="0">
        <v>0</v>
      </c>
      <c r="U20" s="0">
        <v>2400</v>
      </c>
      <c r="V20" s="0">
        <v>2400</v>
      </c>
      <c r="W20" s="0">
        <v>0</v>
      </c>
      <c r="X20" s="0">
        <v>0</v>
      </c>
      <c r="Y20" s="0">
        <v>6100</v>
      </c>
      <c r="Z20" s="0">
        <v>65080</v>
      </c>
      <c r="AA20" s="0">
        <v>5450</v>
      </c>
      <c r="AB20" s="0">
        <v>2</v>
      </c>
      <c r="AC20" s="0">
        <v>2500</v>
      </c>
      <c r="AD20" s="0">
        <v>2</v>
      </c>
      <c r="AE20" s="0">
        <v>10</v>
      </c>
      <c r="AF20" s="0">
        <v>160</v>
      </c>
      <c r="AG20" s="0">
        <v>0</v>
      </c>
      <c r="AH20" s="0">
        <v>0</v>
      </c>
      <c r="AI20" s="0">
        <v>0</v>
      </c>
      <c r="AJ20" s="0">
        <v>5428.6721054031623</v>
      </c>
      <c r="AK20" s="0">
        <v>5428.6721054031623</v>
      </c>
      <c r="AL20" s="0">
        <v>0</v>
      </c>
      <c r="AM20" s="305">
        <v>5000</v>
      </c>
      <c r="AN20" s="305">
        <v>700</v>
      </c>
      <c r="AO20" s="305">
        <v>380</v>
      </c>
      <c r="AP20" s="305">
        <v>380</v>
      </c>
      <c r="AQ20" s="305">
        <v>355</v>
      </c>
      <c r="AR20" s="305">
        <v>-222.72445018685917</v>
      </c>
      <c r="AS20" s="305">
        <v>160.34751661150594</v>
      </c>
      <c r="AT20" s="305">
        <v>1674.4801816202541</v>
      </c>
      <c r="AU20" s="305">
        <v>1205.5198183797459</v>
      </c>
      <c r="AV20" s="305">
        <v>1647.2000635885395</v>
      </c>
      <c r="AW20" s="305">
        <v>-1.2935411020467509</v>
      </c>
      <c r="AX20" s="305">
        <v>0.0056856585576800442</v>
      </c>
      <c r="AY20" s="305">
        <v>-4.04377026929388</v>
      </c>
      <c r="AZ20" s="305" t="s">
        <v>27</v>
      </c>
      <c r="BA20" s="305">
        <v>1634.4801816202541</v>
      </c>
      <c r="BB20" s="305">
        <v>30.968851406817407</v>
      </c>
      <c r="BC20" s="305">
        <v>-0.91266653062679381</v>
      </c>
      <c r="BD20" s="305">
        <v>86.99085928095883</v>
      </c>
      <c r="BE20" s="305">
        <v>11893.700331649623</v>
      </c>
      <c r="BF20" s="305">
        <v>33.1688857804138</v>
      </c>
      <c r="BG20" s="305">
        <v>19146.89814014942</v>
      </c>
      <c r="BH20" s="67">
        <v>380</v>
      </c>
      <c r="BI20" s="0">
        <v>380</v>
      </c>
      <c r="BJ20" s="0" t="s">
        <v>131</v>
      </c>
      <c r="BK20" s="0">
        <v>23.650239285608752</v>
      </c>
      <c r="BL20" s="0">
        <v>127657.96900526235</v>
      </c>
      <c r="BM20" s="0">
        <v>5156.5730883682781</v>
      </c>
      <c r="BN20" s="0">
        <v>5025.72983279637</v>
      </c>
      <c r="BO20" s="0">
        <v>16263.48288390076</v>
      </c>
      <c r="BP20" s="0">
        <v>-2124.5559796910211</v>
      </c>
      <c r="BQ20" s="0">
        <v>242237672.38679606</v>
      </c>
      <c r="BR20" s="0">
        <v>242237672.38679606</v>
      </c>
      <c r="BS20" s="0">
        <v>276171816.849445</v>
      </c>
      <c r="BT20" s="0">
        <v>292194124.02817529</v>
      </c>
      <c r="BU20" s="0">
        <v>174395802.36649755</v>
      </c>
      <c r="BV20" s="0">
        <v>174395802.36649755</v>
      </c>
      <c r="BW20" s="0">
        <v>431033723.3003518</v>
      </c>
      <c r="BX20" s="0">
        <v>992522721.47909129</v>
      </c>
      <c r="BY20" s="0">
        <v>250551136.25302339</v>
      </c>
      <c r="BZ20" s="0">
        <v>257954497.22163042</v>
      </c>
      <c r="CA20" s="0">
        <v>718352140.77916825</v>
      </c>
      <c r="CB20" s="0">
        <v>47.701713713156096</v>
      </c>
      <c r="CC20" s="0">
        <v>-1.7232403898135829</v>
      </c>
      <c r="CD20" s="0">
        <v>836.10203011882356</v>
      </c>
      <c r="CE20" s="0">
        <v>-911.62175906897039</v>
      </c>
      <c r="CF20" s="0">
        <v>655.02299603526535</v>
      </c>
      <c r="CG20" s="0">
        <v>2224.9770039647346</v>
      </c>
      <c r="CH20" s="0">
        <v>-284.66291922621065</v>
      </c>
      <c r="CI20" s="0">
        <v>311.17152905271632</v>
      </c>
      <c r="CJ20" s="0">
        <v>18.170112935634393</v>
      </c>
      <c r="CK20" s="0">
        <v>21.239079098329285</v>
      </c>
      <c r="CL20" s="0">
        <v>441.08644581792754</v>
      </c>
      <c r="CM20" s="0">
        <v>-393.83454553433381</v>
      </c>
      <c r="CN20" s="305">
        <v>-223.1043518441617</v>
      </c>
      <c r="CO20" s="305">
        <v>237.50527590320749</v>
      </c>
      <c r="CP20" s="305">
        <v>760359908.062046</v>
      </c>
      <c r="CQ20" s="0">
        <v>-190.14283079310491</v>
      </c>
      <c r="CR20" s="0">
        <v>146.94962557460815</v>
      </c>
      <c r="CS20" s="0">
        <v>3.2073680029599134</v>
      </c>
      <c r="CT20" s="0">
        <v>10.894762616019509</v>
      </c>
      <c r="CU20" s="0">
        <v>1319.8720409480259</v>
      </c>
      <c r="CV20" s="0">
        <v>131.00890903206704</v>
      </c>
      <c r="CW20" s="0">
        <v>-121.56866161916609</v>
      </c>
    </row>
    <row r="21">
      <c r="D21" s="0">
        <v>110</v>
      </c>
      <c r="E21" s="0" t="s">
        <v>130</v>
      </c>
      <c r="F21" s="0">
        <v>36350</v>
      </c>
      <c r="G21" s="0">
        <v>0</v>
      </c>
      <c r="H21" s="0">
        <v>2</v>
      </c>
      <c r="I21" s="0">
        <v>600</v>
      </c>
      <c r="J21" s="0">
        <v>40</v>
      </c>
      <c r="K21" s="0">
        <v>1936.3312351792665</v>
      </c>
      <c r="L21" s="0">
        <v>40</v>
      </c>
      <c r="M21" s="0">
        <v>120</v>
      </c>
      <c r="N21" s="0">
        <v>2800</v>
      </c>
      <c r="O21" s="0">
        <v>12</v>
      </c>
      <c r="P21" s="0">
        <v>0.125</v>
      </c>
      <c r="Q21" s="0">
        <v>0</v>
      </c>
      <c r="R21" s="0">
        <v>290</v>
      </c>
      <c r="S21" s="0">
        <v>0</v>
      </c>
      <c r="T21" s="0">
        <v>0</v>
      </c>
      <c r="U21" s="0">
        <v>2400</v>
      </c>
      <c r="V21" s="0">
        <v>2400</v>
      </c>
      <c r="W21" s="0">
        <v>0</v>
      </c>
      <c r="X21" s="0">
        <v>0</v>
      </c>
      <c r="Y21" s="0">
        <v>6100</v>
      </c>
      <c r="Z21" s="0">
        <v>65080</v>
      </c>
      <c r="AA21" s="0">
        <v>5450</v>
      </c>
      <c r="AB21" s="0">
        <v>2</v>
      </c>
      <c r="AC21" s="0">
        <v>2500</v>
      </c>
      <c r="AD21" s="0">
        <v>2</v>
      </c>
      <c r="AE21" s="0">
        <v>10</v>
      </c>
      <c r="AF21" s="0">
        <v>160</v>
      </c>
      <c r="AG21" s="0">
        <v>0</v>
      </c>
      <c r="AH21" s="0">
        <v>0</v>
      </c>
      <c r="AI21" s="0">
        <v>0</v>
      </c>
      <c r="AJ21" s="0">
        <v>5428.6721054031623</v>
      </c>
      <c r="AK21" s="0">
        <v>5428.6721054031623</v>
      </c>
      <c r="AL21" s="0">
        <v>0</v>
      </c>
      <c r="AM21" s="305">
        <v>2500</v>
      </c>
      <c r="AN21" s="305">
        <v>700</v>
      </c>
      <c r="AO21" s="305">
        <v>380</v>
      </c>
      <c r="AP21" s="305">
        <v>380</v>
      </c>
      <c r="AQ21" s="305">
        <v>355</v>
      </c>
      <c r="AR21" s="305">
        <v>-223.7507862048474</v>
      </c>
      <c r="AS21" s="305">
        <v>161.08641362777553</v>
      </c>
      <c r="AT21" s="305">
        <v>1674.4801816202541</v>
      </c>
      <c r="AU21" s="305">
        <v>1205.5198183797459</v>
      </c>
      <c r="AV21" s="305">
        <v>1647.2000635885395</v>
      </c>
      <c r="AW21" s="305">
        <v>1.1723852820497171</v>
      </c>
      <c r="AX21" s="305">
        <v>0.0047565827783522668</v>
      </c>
      <c r="AY21" s="305">
        <v>21.824488487709829</v>
      </c>
      <c r="AZ21" s="305" t="s">
        <v>27</v>
      </c>
      <c r="BA21" s="305">
        <v>1634.4801816202541</v>
      </c>
      <c r="BB21" s="305">
        <v>118.46720602336427</v>
      </c>
      <c r="BC21" s="305">
        <v>-0.913029976869268</v>
      </c>
      <c r="BD21" s="305">
        <v>232.67780470533762</v>
      </c>
      <c r="BE21" s="305">
        <v>11944.283974350808</v>
      </c>
      <c r="BF21" s="305">
        <v>33.168885658499335</v>
      </c>
      <c r="BG21" s="305">
        <v>19239.5054522539</v>
      </c>
      <c r="BH21" s="67">
        <v>380</v>
      </c>
      <c r="BI21" s="0">
        <v>380</v>
      </c>
      <c r="BJ21" s="0" t="s">
        <v>131</v>
      </c>
      <c r="BK21" s="0">
        <v>23.650239285608752</v>
      </c>
      <c r="BL21" s="0">
        <v>127657.96900526235</v>
      </c>
      <c r="BM21" s="0">
        <v>5200.2137885550146</v>
      </c>
      <c r="BN21" s="0">
        <v>5049.7438919653214</v>
      </c>
      <c r="BO21" s="0">
        <v>16263.482835677927</v>
      </c>
      <c r="BP21" s="0">
        <v>-2124.5559587251742</v>
      </c>
      <c r="BQ21" s="0">
        <v>242237672.38679606</v>
      </c>
      <c r="BR21" s="0">
        <v>242237672.38679606</v>
      </c>
      <c r="BS21" s="0">
        <v>276171816.849445</v>
      </c>
      <c r="BT21" s="0">
        <v>292194124.02817529</v>
      </c>
      <c r="BU21" s="0">
        <v>174395802.36649755</v>
      </c>
      <c r="BV21" s="0">
        <v>174395802.36649755</v>
      </c>
      <c r="BW21" s="0">
        <v>431033723.3003518</v>
      </c>
      <c r="BX21" s="0">
        <v>992522721.47909129</v>
      </c>
      <c r="BY21" s="0">
        <v>250551136.25302339</v>
      </c>
      <c r="BZ21" s="0">
        <v>257954497.22163042</v>
      </c>
      <c r="CA21" s="0">
        <v>718352140.77916825</v>
      </c>
      <c r="CB21" s="0">
        <v>15.070535028441554</v>
      </c>
      <c r="CC21" s="0">
        <v>6.1464281224896808</v>
      </c>
      <c r="CD21" s="0">
        <v>1336.7584416228749</v>
      </c>
      <c r="CE21" s="0">
        <v>-727.18942170255411</v>
      </c>
      <c r="CF21" s="0">
        <v>655.02299603526535</v>
      </c>
      <c r="CG21" s="0">
        <v>2224.9770039647346</v>
      </c>
      <c r="CH21" s="0">
        <v>-285.89938248342571</v>
      </c>
      <c r="CI21" s="0">
        <v>312.2383809015198</v>
      </c>
      <c r="CJ21" s="0">
        <v>74.584370368167583</v>
      </c>
      <c r="CK21" s="0">
        <v>59.489768129278673</v>
      </c>
      <c r="CL21" s="0">
        <v>610.03931520266678</v>
      </c>
      <c r="CM21" s="0">
        <v>-310.2336911182673</v>
      </c>
      <c r="CN21" s="305">
        <v>-224.08237991364891</v>
      </c>
      <c r="CO21" s="305">
        <v>238.34136673932525</v>
      </c>
      <c r="CP21" s="305">
        <v>760359908.062046</v>
      </c>
      <c r="CQ21" s="0">
        <v>-191.06514621031948</v>
      </c>
      <c r="CR21" s="0">
        <v>147.69876329512283</v>
      </c>
      <c r="CS21" s="0">
        <v>3.2073679690554791</v>
      </c>
      <c r="CT21" s="0">
        <v>10.89476250085319</v>
      </c>
      <c r="CU21" s="0">
        <v>1319.8720409480259</v>
      </c>
      <c r="CV21" s="0">
        <v>185.19768938054813</v>
      </c>
      <c r="CW21" s="0">
        <v>-99.168071064044341</v>
      </c>
    </row>
    <row r="22">
      <c r="D22" s="0">
        <v>110</v>
      </c>
      <c r="E22" s="0" t="s">
        <v>130</v>
      </c>
      <c r="F22" s="0">
        <v>36350</v>
      </c>
      <c r="G22" s="0">
        <v>0</v>
      </c>
      <c r="H22" s="0">
        <v>2</v>
      </c>
      <c r="I22" s="0">
        <v>600</v>
      </c>
      <c r="J22" s="0">
        <v>40</v>
      </c>
      <c r="K22" s="0">
        <v>1936.3312351792665</v>
      </c>
      <c r="L22" s="0">
        <v>40</v>
      </c>
      <c r="M22" s="0">
        <v>120</v>
      </c>
      <c r="N22" s="0">
        <v>2800</v>
      </c>
      <c r="O22" s="0">
        <v>12</v>
      </c>
      <c r="P22" s="0">
        <v>0.125</v>
      </c>
      <c r="Q22" s="0">
        <v>0</v>
      </c>
      <c r="R22" s="0">
        <v>290</v>
      </c>
      <c r="S22" s="0">
        <v>0</v>
      </c>
      <c r="T22" s="0">
        <v>0</v>
      </c>
      <c r="U22" s="0">
        <v>2400</v>
      </c>
      <c r="V22" s="0">
        <v>2400</v>
      </c>
      <c r="W22" s="0">
        <v>0</v>
      </c>
      <c r="X22" s="0">
        <v>0</v>
      </c>
      <c r="Y22" s="0">
        <v>6100</v>
      </c>
      <c r="Z22" s="0">
        <v>65080</v>
      </c>
      <c r="AA22" s="0">
        <v>5450</v>
      </c>
      <c r="AB22" s="0">
        <v>2</v>
      </c>
      <c r="AC22" s="0">
        <v>2500</v>
      </c>
      <c r="AD22" s="0">
        <v>2</v>
      </c>
      <c r="AE22" s="0">
        <v>10</v>
      </c>
      <c r="AF22" s="0">
        <v>160</v>
      </c>
      <c r="AG22" s="0">
        <v>0</v>
      </c>
      <c r="AH22" s="0">
        <v>0</v>
      </c>
      <c r="AI22" s="0">
        <v>0</v>
      </c>
      <c r="AJ22" s="0">
        <v>5428.6721054031623</v>
      </c>
      <c r="AK22" s="0">
        <v>5428.6721054031623</v>
      </c>
      <c r="AL22" s="0">
        <v>0</v>
      </c>
      <c r="AM22" s="305">
        <v>2500</v>
      </c>
      <c r="AN22" s="305">
        <v>700</v>
      </c>
      <c r="AO22" s="305">
        <v>380</v>
      </c>
      <c r="AP22" s="305">
        <v>380</v>
      </c>
      <c r="AQ22" s="305">
        <v>355</v>
      </c>
      <c r="AR22" s="305">
        <v>-217.47497609361361</v>
      </c>
      <c r="AS22" s="305">
        <v>156.56822729835616</v>
      </c>
      <c r="AT22" s="305">
        <v>1674.4801816202541</v>
      </c>
      <c r="AU22" s="305">
        <v>1205.5198183797459</v>
      </c>
      <c r="AV22" s="305">
        <v>1647.2000635885395</v>
      </c>
      <c r="AW22" s="305">
        <v>1.1723852820497171</v>
      </c>
      <c r="AX22" s="305">
        <v>0.0047565827783522668</v>
      </c>
      <c r="AY22" s="305">
        <v>21.824488487709829</v>
      </c>
      <c r="AZ22" s="305" t="s">
        <v>27</v>
      </c>
      <c r="BA22" s="305">
        <v>1634.4801816202541</v>
      </c>
      <c r="BB22" s="305">
        <v>118.46720602336427</v>
      </c>
      <c r="BC22" s="305">
        <v>-0.913029976869268</v>
      </c>
      <c r="BD22" s="305">
        <v>232.67780470533762</v>
      </c>
      <c r="BE22" s="305">
        <v>11648.115959291401</v>
      </c>
      <c r="BF22" s="305">
        <v>35.451460600676683</v>
      </c>
      <c r="BG22" s="305">
        <v>18657.810940492418</v>
      </c>
      <c r="BH22" s="67">
        <v>380</v>
      </c>
      <c r="BI22" s="0">
        <v>380</v>
      </c>
      <c r="BJ22" s="0" t="s">
        <v>131</v>
      </c>
      <c r="BK22" s="0">
        <v>23.650239285608752</v>
      </c>
      <c r="BL22" s="0">
        <v>127657.96900526235</v>
      </c>
      <c r="BM22" s="0">
        <v>5013.7528626351523</v>
      </c>
      <c r="BN22" s="0">
        <v>4901.019471642383</v>
      </c>
      <c r="BO22" s="0">
        <v>15754.41461951501</v>
      </c>
      <c r="BP22" s="0">
        <v>-2270.5652963920788</v>
      </c>
      <c r="BQ22" s="0">
        <v>242237672.38679606</v>
      </c>
      <c r="BR22" s="0">
        <v>242237672.38679606</v>
      </c>
      <c r="BS22" s="0">
        <v>276171816.849445</v>
      </c>
      <c r="BT22" s="0">
        <v>292194124.02817529</v>
      </c>
      <c r="BU22" s="0">
        <v>174395802.36649755</v>
      </c>
      <c r="BV22" s="0">
        <v>174395802.36649755</v>
      </c>
      <c r="BW22" s="0">
        <v>431033723.3003518</v>
      </c>
      <c r="BX22" s="0">
        <v>992522721.47909129</v>
      </c>
      <c r="BY22" s="0">
        <v>250551136.25302339</v>
      </c>
      <c r="BZ22" s="0">
        <v>257954497.22163042</v>
      </c>
      <c r="CA22" s="0">
        <v>718352140.77916825</v>
      </c>
      <c r="CB22" s="0">
        <v>15.070535028441554</v>
      </c>
      <c r="CC22" s="0">
        <v>6.1464281224896808</v>
      </c>
      <c r="CD22" s="0">
        <v>1336.7584416228749</v>
      </c>
      <c r="CE22" s="0">
        <v>-727.18942170255411</v>
      </c>
      <c r="CF22" s="0">
        <v>655.02299603526535</v>
      </c>
      <c r="CG22" s="0">
        <v>2224.9770039647346</v>
      </c>
      <c r="CH22" s="0">
        <v>-277.64204683255093</v>
      </c>
      <c r="CI22" s="0">
        <v>302.93245219420311</v>
      </c>
      <c r="CJ22" s="0">
        <v>74.584370368167583</v>
      </c>
      <c r="CK22" s="0">
        <v>59.489768129278673</v>
      </c>
      <c r="CL22" s="0">
        <v>610.03931520266678</v>
      </c>
      <c r="CM22" s="0">
        <v>-310.2336911182673</v>
      </c>
      <c r="CN22" s="305">
        <v>-217.61732611278532</v>
      </c>
      <c r="CO22" s="305">
        <v>231.24823969174338</v>
      </c>
      <c r="CP22" s="305">
        <v>760359908.062046</v>
      </c>
      <c r="CQ22" s="0">
        <v>-185.61190801099917</v>
      </c>
      <c r="CR22" s="0">
        <v>143.40905147223339</v>
      </c>
      <c r="CS22" s="0">
        <v>3.1431445557516522</v>
      </c>
      <c r="CT22" s="0">
        <v>10.676608911464635</v>
      </c>
      <c r="CU22" s="0">
        <v>1319.8720409480259</v>
      </c>
      <c r="CV22" s="0">
        <v>185.19768938054813</v>
      </c>
      <c r="CW22" s="0">
        <v>-99.168071064044341</v>
      </c>
    </row>
    <row r="23">
      <c r="D23" s="0">
        <v>111</v>
      </c>
      <c r="E23" s="0" t="s">
        <v>126</v>
      </c>
      <c r="F23" s="0">
        <v>38850</v>
      </c>
      <c r="G23" s="0">
        <v>0</v>
      </c>
      <c r="H23" s="0">
        <v>2</v>
      </c>
      <c r="I23" s="0">
        <v>600</v>
      </c>
      <c r="J23" s="0">
        <v>40</v>
      </c>
      <c r="K23" s="0">
        <v>1936.3312351792665</v>
      </c>
      <c r="L23" s="0">
        <v>40</v>
      </c>
      <c r="M23" s="0">
        <v>120</v>
      </c>
      <c r="N23" s="0">
        <v>2800</v>
      </c>
      <c r="O23" s="0">
        <v>12</v>
      </c>
      <c r="P23" s="0">
        <v>0.125</v>
      </c>
      <c r="Q23" s="0">
        <v>0</v>
      </c>
      <c r="R23" s="0">
        <v>290</v>
      </c>
      <c r="S23" s="0">
        <v>0</v>
      </c>
      <c r="T23" s="0">
        <v>0</v>
      </c>
      <c r="U23" s="0">
        <v>2400</v>
      </c>
      <c r="V23" s="0">
        <v>2400</v>
      </c>
      <c r="W23" s="0">
        <v>0</v>
      </c>
      <c r="X23" s="0">
        <v>0</v>
      </c>
      <c r="Y23" s="0">
        <v>6100</v>
      </c>
      <c r="Z23" s="0">
        <v>65080</v>
      </c>
      <c r="AA23" s="0">
        <v>5450</v>
      </c>
      <c r="AB23" s="0">
        <v>2</v>
      </c>
      <c r="AC23" s="0">
        <v>2500</v>
      </c>
      <c r="AD23" s="0">
        <v>2</v>
      </c>
      <c r="AE23" s="0">
        <v>10</v>
      </c>
      <c r="AF23" s="0">
        <v>160</v>
      </c>
      <c r="AG23" s="0">
        <v>0</v>
      </c>
      <c r="AH23" s="0">
        <v>0</v>
      </c>
      <c r="AI23" s="0">
        <v>0</v>
      </c>
      <c r="AJ23" s="0">
        <v>5428.6721054031623</v>
      </c>
      <c r="AK23" s="0">
        <v>5428.6721054031623</v>
      </c>
      <c r="AL23" s="0">
        <v>0</v>
      </c>
      <c r="AM23" s="305">
        <v>2500</v>
      </c>
      <c r="AN23" s="305">
        <v>700</v>
      </c>
      <c r="AO23" s="305">
        <v>380</v>
      </c>
      <c r="AP23" s="305">
        <v>380</v>
      </c>
      <c r="AQ23" s="305">
        <v>355</v>
      </c>
      <c r="AR23" s="305">
        <v>-217.4749771593909</v>
      </c>
      <c r="AS23" s="305">
        <v>156.56822806564838</v>
      </c>
      <c r="AT23" s="305">
        <v>1674.4801816202541</v>
      </c>
      <c r="AU23" s="305">
        <v>1205.5198183797459</v>
      </c>
      <c r="AV23" s="305">
        <v>1647.2000635885395</v>
      </c>
      <c r="AW23" s="305">
        <v>-2.7379288303200369</v>
      </c>
      <c r="AX23" s="305">
        <v>0.00037985012825325626</v>
      </c>
      <c r="AY23" s="305">
        <v>-23.991244898572035</v>
      </c>
      <c r="AZ23" s="305" t="s">
        <v>27</v>
      </c>
      <c r="BA23" s="305">
        <v>1634.4801816202541</v>
      </c>
      <c r="BB23" s="305">
        <v>190.18860195343586</v>
      </c>
      <c r="BC23" s="305">
        <v>-0.9141754383482521</v>
      </c>
      <c r="BD23" s="305">
        <v>332.97314609373279</v>
      </c>
      <c r="BE23" s="305">
        <v>11648.116012439714</v>
      </c>
      <c r="BF23" s="305">
        <v>35.45146043949353</v>
      </c>
      <c r="BG23" s="305">
        <v>18657.811036198953</v>
      </c>
      <c r="BH23" s="67">
        <v>380</v>
      </c>
      <c r="BI23" s="0">
        <v>380</v>
      </c>
      <c r="BJ23" s="0" t="s">
        <v>131</v>
      </c>
      <c r="BK23" s="0">
        <v>23.650239285608752</v>
      </c>
      <c r="BL23" s="0">
        <v>127657.96900526235</v>
      </c>
      <c r="BM23" s="0">
        <v>5013.7539925558594</v>
      </c>
      <c r="BN23" s="0">
        <v>4901.0194869691331</v>
      </c>
      <c r="BO23" s="0">
        <v>15754.414822106784</v>
      </c>
      <c r="BP23" s="0">
        <v>-2270.5652115068287</v>
      </c>
      <c r="BQ23" s="0">
        <v>242237672.38679606</v>
      </c>
      <c r="BR23" s="0">
        <v>242237672.38679606</v>
      </c>
      <c r="BS23" s="0">
        <v>276171816.849445</v>
      </c>
      <c r="BT23" s="0">
        <v>292194124.02817529</v>
      </c>
      <c r="BU23" s="0">
        <v>174395802.36649755</v>
      </c>
      <c r="BV23" s="0">
        <v>174395802.36649755</v>
      </c>
      <c r="BW23" s="0">
        <v>431033723.3003518</v>
      </c>
      <c r="BX23" s="0">
        <v>992522721.47909129</v>
      </c>
      <c r="BY23" s="0">
        <v>250551136.25302339</v>
      </c>
      <c r="BZ23" s="0">
        <v>257954497.22163042</v>
      </c>
      <c r="CA23" s="0">
        <v>718352140.77916825</v>
      </c>
      <c r="CB23" s="0">
        <v>-172.70666075798</v>
      </c>
      <c r="CC23" s="0">
        <v>-6.92007930207123</v>
      </c>
      <c r="CD23" s="0">
        <v>789.41062660014279</v>
      </c>
      <c r="CE23" s="0">
        <v>-1325.0637459248405</v>
      </c>
      <c r="CF23" s="0">
        <v>655.02299603526535</v>
      </c>
      <c r="CG23" s="0">
        <v>2224.9770039647346</v>
      </c>
      <c r="CH23" s="0">
        <v>-277.64205159585367</v>
      </c>
      <c r="CI23" s="0">
        <v>302.93245940697557</v>
      </c>
      <c r="CJ23" s="0">
        <v>61.552591514846426</v>
      </c>
      <c r="CK23" s="0">
        <v>85.069015725548525</v>
      </c>
      <c r="CL23" s="0">
        <v>545.879155560909</v>
      </c>
      <c r="CM23" s="0">
        <v>-381.75657777662735</v>
      </c>
      <c r="CN23" s="305">
        <v>-217.61732988773937</v>
      </c>
      <c r="CO23" s="305">
        <v>231.24824535379338</v>
      </c>
      <c r="CP23" s="305">
        <v>760359908.062046</v>
      </c>
      <c r="CQ23" s="0">
        <v>-185.61191148504167</v>
      </c>
      <c r="CR23" s="0">
        <v>143.40905617743579</v>
      </c>
      <c r="CS23" s="0">
        <v>3.14314457484943</v>
      </c>
      <c r="CT23" s="0">
        <v>10.676608976335817</v>
      </c>
      <c r="CU23" s="0">
        <v>1319.8720409480259</v>
      </c>
      <c r="CV23" s="0">
        <v>159.33421764007272</v>
      </c>
      <c r="CW23" s="0">
        <v>-120.82667555578725</v>
      </c>
    </row>
    <row r="24">
      <c r="D24" s="0">
        <v>111</v>
      </c>
      <c r="E24" s="0" t="s">
        <v>126</v>
      </c>
      <c r="F24" s="0">
        <v>38850</v>
      </c>
      <c r="G24" s="0">
        <v>0</v>
      </c>
      <c r="H24" s="0">
        <v>2</v>
      </c>
      <c r="I24" s="0">
        <v>600</v>
      </c>
      <c r="J24" s="0">
        <v>40</v>
      </c>
      <c r="K24" s="0">
        <v>1936.3312351792665</v>
      </c>
      <c r="L24" s="0">
        <v>40</v>
      </c>
      <c r="M24" s="0">
        <v>120</v>
      </c>
      <c r="N24" s="0">
        <v>2800</v>
      </c>
      <c r="O24" s="0">
        <v>12</v>
      </c>
      <c r="P24" s="0">
        <v>0.125</v>
      </c>
      <c r="Q24" s="0">
        <v>0</v>
      </c>
      <c r="R24" s="0">
        <v>290</v>
      </c>
      <c r="S24" s="0">
        <v>0</v>
      </c>
      <c r="T24" s="0">
        <v>0</v>
      </c>
      <c r="U24" s="0">
        <v>2400</v>
      </c>
      <c r="V24" s="0">
        <v>2400</v>
      </c>
      <c r="W24" s="0">
        <v>0</v>
      </c>
      <c r="X24" s="0">
        <v>0</v>
      </c>
      <c r="Y24" s="0">
        <v>6100</v>
      </c>
      <c r="Z24" s="0">
        <v>65080</v>
      </c>
      <c r="AA24" s="0">
        <v>5450</v>
      </c>
      <c r="AB24" s="0">
        <v>2</v>
      </c>
      <c r="AC24" s="0">
        <v>2500</v>
      </c>
      <c r="AD24" s="0">
        <v>2</v>
      </c>
      <c r="AE24" s="0">
        <v>10</v>
      </c>
      <c r="AF24" s="0">
        <v>160</v>
      </c>
      <c r="AG24" s="0">
        <v>0</v>
      </c>
      <c r="AH24" s="0">
        <v>0</v>
      </c>
      <c r="AI24" s="0">
        <v>0</v>
      </c>
      <c r="AJ24" s="0">
        <v>5428.6721054031623</v>
      </c>
      <c r="AK24" s="0">
        <v>5428.6721054031623</v>
      </c>
      <c r="AL24" s="0">
        <v>0</v>
      </c>
      <c r="AM24" s="305">
        <v>2500</v>
      </c>
      <c r="AN24" s="305">
        <v>700</v>
      </c>
      <c r="AO24" s="305">
        <v>380</v>
      </c>
      <c r="AP24" s="305">
        <v>380</v>
      </c>
      <c r="AQ24" s="305">
        <v>355</v>
      </c>
      <c r="AR24" s="305">
        <v>-208.116818062339</v>
      </c>
      <c r="AS24" s="305">
        <v>149.83094542780276</v>
      </c>
      <c r="AT24" s="305">
        <v>1674.4801816202541</v>
      </c>
      <c r="AU24" s="305">
        <v>1205.5198183797459</v>
      </c>
      <c r="AV24" s="305">
        <v>1647.2000635885395</v>
      </c>
      <c r="AW24" s="305">
        <v>-2.7379288303200369</v>
      </c>
      <c r="AX24" s="305">
        <v>0.00037985012825325626</v>
      </c>
      <c r="AY24" s="305">
        <v>-23.991244898572035</v>
      </c>
      <c r="AZ24" s="305" t="s">
        <v>27</v>
      </c>
      <c r="BA24" s="305">
        <v>1634.4801816202541</v>
      </c>
      <c r="BB24" s="305">
        <v>190.18860195343586</v>
      </c>
      <c r="BC24" s="305">
        <v>-0.9141754383482521</v>
      </c>
      <c r="BD24" s="305">
        <v>332.97314609373279</v>
      </c>
      <c r="BE24" s="305">
        <v>11172.644507557823</v>
      </c>
      <c r="BF24" s="305">
        <v>37.7368990353674</v>
      </c>
      <c r="BG24" s="305">
        <v>17825.378170962009</v>
      </c>
      <c r="BH24" s="67">
        <v>380</v>
      </c>
      <c r="BI24" s="0">
        <v>380</v>
      </c>
      <c r="BJ24" s="0" t="s">
        <v>131</v>
      </c>
      <c r="BK24" s="0">
        <v>23.650239285608752</v>
      </c>
      <c r="BL24" s="0">
        <v>127657.96900526235</v>
      </c>
      <c r="BM24" s="0">
        <v>4859.8725137684087</v>
      </c>
      <c r="BN24" s="0">
        <v>4688.3469476551545</v>
      </c>
      <c r="BO24" s="0">
        <v>15437.374075533393</v>
      </c>
      <c r="BP24" s="0">
        <v>-2416.8889564662759</v>
      </c>
      <c r="BQ24" s="0">
        <v>242237672.38679606</v>
      </c>
      <c r="BR24" s="0">
        <v>242237672.38679606</v>
      </c>
      <c r="BS24" s="0">
        <v>276171816.849445</v>
      </c>
      <c r="BT24" s="0">
        <v>292194124.02817529</v>
      </c>
      <c r="BU24" s="0">
        <v>174395802.36649755</v>
      </c>
      <c r="BV24" s="0">
        <v>174395802.36649755</v>
      </c>
      <c r="BW24" s="0">
        <v>431033723.3003518</v>
      </c>
      <c r="BX24" s="0">
        <v>992522721.47909129</v>
      </c>
      <c r="BY24" s="0">
        <v>250551136.25302339</v>
      </c>
      <c r="BZ24" s="0">
        <v>257954497.22163042</v>
      </c>
      <c r="CA24" s="0">
        <v>718352140.77916825</v>
      </c>
      <c r="CB24" s="0">
        <v>-172.70666075798</v>
      </c>
      <c r="CC24" s="0">
        <v>-6.92007930207123</v>
      </c>
      <c r="CD24" s="0">
        <v>789.41062660014279</v>
      </c>
      <c r="CE24" s="0">
        <v>-1325.0637459248405</v>
      </c>
      <c r="CF24" s="0">
        <v>655.02299603526535</v>
      </c>
      <c r="CG24" s="0">
        <v>2224.9770039647346</v>
      </c>
      <c r="CH24" s="0">
        <v>-266.52256110929955</v>
      </c>
      <c r="CI24" s="0">
        <v>292.39051107843085</v>
      </c>
      <c r="CJ24" s="0">
        <v>61.552591514846426</v>
      </c>
      <c r="CK24" s="0">
        <v>85.069015725548525</v>
      </c>
      <c r="CL24" s="0">
        <v>545.879155560909</v>
      </c>
      <c r="CM24" s="0">
        <v>-381.75657777662735</v>
      </c>
      <c r="CN24" s="305">
        <v>-208.86513781968856</v>
      </c>
      <c r="CO24" s="305">
        <v>223.12060619853662</v>
      </c>
      <c r="CP24" s="305">
        <v>760359908.062046</v>
      </c>
      <c r="CQ24" s="0">
        <v>-177.76837854758958</v>
      </c>
      <c r="CR24" s="0">
        <v>137.46203534489209</v>
      </c>
      <c r="CS24" s="0">
        <v>3.1070798000003981</v>
      </c>
      <c r="CT24" s="0">
        <v>10.554104430422225</v>
      </c>
      <c r="CU24" s="0">
        <v>1319.8720409480259</v>
      </c>
      <c r="CV24" s="0">
        <v>159.33421764007272</v>
      </c>
      <c r="CW24" s="0">
        <v>-120.82667555578725</v>
      </c>
    </row>
    <row r="25">
      <c r="D25" s="0">
        <v>112</v>
      </c>
      <c r="E25" s="0" t="s">
        <v>130</v>
      </c>
      <c r="F25" s="0">
        <v>41350</v>
      </c>
      <c r="G25" s="0">
        <v>0</v>
      </c>
      <c r="H25" s="0">
        <v>2</v>
      </c>
      <c r="I25" s="0">
        <v>600</v>
      </c>
      <c r="J25" s="0">
        <v>40</v>
      </c>
      <c r="K25" s="0">
        <v>1936.3312351792665</v>
      </c>
      <c r="L25" s="0">
        <v>40</v>
      </c>
      <c r="M25" s="0">
        <v>120</v>
      </c>
      <c r="N25" s="0">
        <v>2800</v>
      </c>
      <c r="O25" s="0">
        <v>12</v>
      </c>
      <c r="P25" s="0">
        <v>0.125</v>
      </c>
      <c r="Q25" s="0">
        <v>0</v>
      </c>
      <c r="R25" s="0">
        <v>290</v>
      </c>
      <c r="S25" s="0">
        <v>0</v>
      </c>
      <c r="T25" s="0">
        <v>0</v>
      </c>
      <c r="U25" s="0">
        <v>2400</v>
      </c>
      <c r="V25" s="0">
        <v>2400</v>
      </c>
      <c r="W25" s="0">
        <v>0</v>
      </c>
      <c r="X25" s="0">
        <v>0</v>
      </c>
      <c r="Y25" s="0">
        <v>6100</v>
      </c>
      <c r="Z25" s="0">
        <v>65080</v>
      </c>
      <c r="AA25" s="0">
        <v>5450</v>
      </c>
      <c r="AB25" s="0">
        <v>2</v>
      </c>
      <c r="AC25" s="0">
        <v>2500</v>
      </c>
      <c r="AD25" s="0">
        <v>2</v>
      </c>
      <c r="AE25" s="0">
        <v>10</v>
      </c>
      <c r="AF25" s="0">
        <v>160</v>
      </c>
      <c r="AG25" s="0">
        <v>0</v>
      </c>
      <c r="AH25" s="0">
        <v>0</v>
      </c>
      <c r="AI25" s="0">
        <v>0</v>
      </c>
      <c r="AJ25" s="0">
        <v>5428.6721054031623</v>
      </c>
      <c r="AK25" s="0">
        <v>5428.6721054031623</v>
      </c>
      <c r="AL25" s="0">
        <v>0</v>
      </c>
      <c r="AM25" s="305">
        <v>5000</v>
      </c>
      <c r="AN25" s="305">
        <v>700</v>
      </c>
      <c r="AO25" s="305">
        <v>380</v>
      </c>
      <c r="AP25" s="305">
        <v>380</v>
      </c>
      <c r="AQ25" s="305">
        <v>355</v>
      </c>
      <c r="AR25" s="305">
        <v>-207.09048389670721</v>
      </c>
      <c r="AS25" s="305">
        <v>149.0920497451126</v>
      </c>
      <c r="AT25" s="305">
        <v>1674.4801816202541</v>
      </c>
      <c r="AU25" s="305">
        <v>1205.5198183797459</v>
      </c>
      <c r="AV25" s="305">
        <v>1647.2000635885395</v>
      </c>
      <c r="AW25" s="305">
        <v>1.8363063162819664</v>
      </c>
      <c r="AX25" s="305">
        <v>0.0078646372185587829</v>
      </c>
      <c r="AY25" s="305">
        <v>5.3075440695868963</v>
      </c>
      <c r="AZ25" s="305" t="s">
        <v>27</v>
      </c>
      <c r="BA25" s="305">
        <v>1634.4801816202541</v>
      </c>
      <c r="BB25" s="305">
        <v>279.14864739923723</v>
      </c>
      <c r="BC25" s="305">
        <v>-0.90848436734690807</v>
      </c>
      <c r="BD25" s="305">
        <v>480.9722922766814</v>
      </c>
      <c r="BE25" s="305">
        <v>11122.060956821588</v>
      </c>
      <c r="BF25" s="305">
        <v>37.736899368752262</v>
      </c>
      <c r="BG25" s="305">
        <v>17732.771025115653</v>
      </c>
      <c r="BH25" s="67">
        <v>380</v>
      </c>
      <c r="BI25" s="0">
        <v>380</v>
      </c>
      <c r="BJ25" s="0" t="s">
        <v>131</v>
      </c>
      <c r="BK25" s="0">
        <v>23.650239285608752</v>
      </c>
      <c r="BL25" s="0">
        <v>127657.96900526235</v>
      </c>
      <c r="BM25" s="0">
        <v>4816.232367570592</v>
      </c>
      <c r="BN25" s="0">
        <v>4664.3329049881286</v>
      </c>
      <c r="BO25" s="0">
        <v>15437.374272817058</v>
      </c>
      <c r="BP25" s="0">
        <v>-2416.8889424624272</v>
      </c>
      <c r="BQ25" s="0">
        <v>242237672.38679606</v>
      </c>
      <c r="BR25" s="0">
        <v>242237672.38679606</v>
      </c>
      <c r="BS25" s="0">
        <v>276171816.849445</v>
      </c>
      <c r="BT25" s="0">
        <v>292194124.02817529</v>
      </c>
      <c r="BU25" s="0">
        <v>174395802.36649755</v>
      </c>
      <c r="BV25" s="0">
        <v>174395802.36649755</v>
      </c>
      <c r="BW25" s="0">
        <v>431033723.3003518</v>
      </c>
      <c r="BX25" s="0">
        <v>992522721.47909129</v>
      </c>
      <c r="BY25" s="0">
        <v>250551136.25302339</v>
      </c>
      <c r="BZ25" s="0">
        <v>257954497.22163042</v>
      </c>
      <c r="CA25" s="0">
        <v>718352140.77916825</v>
      </c>
      <c r="CB25" s="0">
        <v>-202.7175193670937</v>
      </c>
      <c r="CC25" s="0">
        <v>1.267470050120707</v>
      </c>
      <c r="CD25" s="0">
        <v>912.30612891787894</v>
      </c>
      <c r="CE25" s="0">
        <v>-896.80307260742734</v>
      </c>
      <c r="CF25" s="0">
        <v>655.02299603526535</v>
      </c>
      <c r="CG25" s="0">
        <v>2224.9770039647346</v>
      </c>
      <c r="CH25" s="0">
        <v>-265.2861016387692</v>
      </c>
      <c r="CI25" s="0">
        <v>291.32366407853993</v>
      </c>
      <c r="CJ25" s="0">
        <v>118.79671598621098</v>
      </c>
      <c r="CK25" s="0">
        <v>123.49456464280956</v>
      </c>
      <c r="CL25" s="0">
        <v>622.11686174299871</v>
      </c>
      <c r="CM25" s="0">
        <v>-255.23709437989297</v>
      </c>
      <c r="CN25" s="305">
        <v>-207.88711275086649</v>
      </c>
      <c r="CO25" s="305">
        <v>222.2845191581784</v>
      </c>
      <c r="CP25" s="305">
        <v>760359908.062046</v>
      </c>
      <c r="CQ25" s="0">
        <v>-176.8460658975167</v>
      </c>
      <c r="CR25" s="0">
        <v>136.71290069719848</v>
      </c>
      <c r="CS25" s="0">
        <v>3.1070798569276725</v>
      </c>
      <c r="CT25" s="0">
        <v>10.554104623792345</v>
      </c>
      <c r="CU25" s="0">
        <v>1319.8720409480259</v>
      </c>
      <c r="CV25" s="0">
        <v>169.6214680970877</v>
      </c>
      <c r="CW25" s="0">
        <v>-86.284407184626659</v>
      </c>
    </row>
    <row r="26">
      <c r="D26" s="0">
        <v>112</v>
      </c>
      <c r="E26" s="0" t="s">
        <v>130</v>
      </c>
      <c r="F26" s="0">
        <v>41350</v>
      </c>
      <c r="G26" s="0">
        <v>0</v>
      </c>
      <c r="H26" s="0">
        <v>2</v>
      </c>
      <c r="I26" s="0">
        <v>600</v>
      </c>
      <c r="J26" s="0">
        <v>40</v>
      </c>
      <c r="K26" s="0">
        <v>1936.3312351792665</v>
      </c>
      <c r="L26" s="0">
        <v>40</v>
      </c>
      <c r="M26" s="0">
        <v>120</v>
      </c>
      <c r="N26" s="0">
        <v>2800</v>
      </c>
      <c r="O26" s="0">
        <v>12</v>
      </c>
      <c r="P26" s="0">
        <v>0.125</v>
      </c>
      <c r="Q26" s="0">
        <v>0</v>
      </c>
      <c r="R26" s="0">
        <v>290</v>
      </c>
      <c r="S26" s="0">
        <v>0</v>
      </c>
      <c r="T26" s="0">
        <v>0</v>
      </c>
      <c r="U26" s="0">
        <v>2400</v>
      </c>
      <c r="V26" s="0">
        <v>2400</v>
      </c>
      <c r="W26" s="0">
        <v>0</v>
      </c>
      <c r="X26" s="0">
        <v>0</v>
      </c>
      <c r="Y26" s="0">
        <v>6100</v>
      </c>
      <c r="Z26" s="0">
        <v>65080</v>
      </c>
      <c r="AA26" s="0">
        <v>5450</v>
      </c>
      <c r="AB26" s="0">
        <v>2</v>
      </c>
      <c r="AC26" s="0">
        <v>2500</v>
      </c>
      <c r="AD26" s="0">
        <v>2</v>
      </c>
      <c r="AE26" s="0">
        <v>10</v>
      </c>
      <c r="AF26" s="0">
        <v>160</v>
      </c>
      <c r="AG26" s="0">
        <v>0</v>
      </c>
      <c r="AH26" s="0">
        <v>0</v>
      </c>
      <c r="AI26" s="0">
        <v>0</v>
      </c>
      <c r="AJ26" s="0">
        <v>5428.6721054031623</v>
      </c>
      <c r="AK26" s="0">
        <v>5428.6721054031623</v>
      </c>
      <c r="AL26" s="0">
        <v>0</v>
      </c>
      <c r="AM26" s="305">
        <v>5000</v>
      </c>
      <c r="AN26" s="305">
        <v>700</v>
      </c>
      <c r="AO26" s="305">
        <v>380</v>
      </c>
      <c r="AP26" s="305">
        <v>380</v>
      </c>
      <c r="AQ26" s="305">
        <v>355</v>
      </c>
      <c r="AR26" s="305">
        <v>-179.88181384107034</v>
      </c>
      <c r="AS26" s="305">
        <v>129.50352827805804</v>
      </c>
      <c r="AT26" s="305">
        <v>1674.4801816202541</v>
      </c>
      <c r="AU26" s="305">
        <v>1205.5198183797459</v>
      </c>
      <c r="AV26" s="305">
        <v>1647.2000635885395</v>
      </c>
      <c r="AW26" s="305">
        <v>1.8363063162819664</v>
      </c>
      <c r="AX26" s="305">
        <v>0.0078646372185587829</v>
      </c>
      <c r="AY26" s="305">
        <v>5.3075440695868963</v>
      </c>
      <c r="AZ26" s="305" t="s">
        <v>27</v>
      </c>
      <c r="BA26" s="305">
        <v>1634.4801816202541</v>
      </c>
      <c r="BB26" s="305">
        <v>279.14864739923723</v>
      </c>
      <c r="BC26" s="305">
        <v>-0.90848436734690807</v>
      </c>
      <c r="BD26" s="305">
        <v>480.9722922766814</v>
      </c>
      <c r="BE26" s="305">
        <v>9726.3177198252379</v>
      </c>
      <c r="BF26" s="305">
        <v>42.279321205486553</v>
      </c>
      <c r="BG26" s="305">
        <v>15327.9095637328</v>
      </c>
      <c r="BH26" s="67">
        <v>380</v>
      </c>
      <c r="BI26" s="0">
        <v>380</v>
      </c>
      <c r="BJ26" s="0" t="s">
        <v>131</v>
      </c>
      <c r="BK26" s="0">
        <v>23.650239285608752</v>
      </c>
      <c r="BL26" s="0">
        <v>127657.96900526235</v>
      </c>
      <c r="BM26" s="0">
        <v>4222.2487876394225</v>
      </c>
      <c r="BN26" s="0">
        <v>4046.8600817740662</v>
      </c>
      <c r="BO26" s="0">
        <v>13951.895063115084</v>
      </c>
      <c r="BP26" s="0">
        <v>-2709.4974751628956</v>
      </c>
      <c r="BQ26" s="0">
        <v>242237672.38679606</v>
      </c>
      <c r="BR26" s="0">
        <v>242237672.38679606</v>
      </c>
      <c r="BS26" s="0">
        <v>276171816.849445</v>
      </c>
      <c r="BT26" s="0">
        <v>292194124.02817529</v>
      </c>
      <c r="BU26" s="0">
        <v>174395802.36649755</v>
      </c>
      <c r="BV26" s="0">
        <v>174395802.36649755</v>
      </c>
      <c r="BW26" s="0">
        <v>431033723.3003518</v>
      </c>
      <c r="BX26" s="0">
        <v>992522721.47909129</v>
      </c>
      <c r="BY26" s="0">
        <v>250551136.25302339</v>
      </c>
      <c r="BZ26" s="0">
        <v>257954497.22163042</v>
      </c>
      <c r="CA26" s="0">
        <v>718352140.77916825</v>
      </c>
      <c r="CB26" s="0">
        <v>-202.7175193670937</v>
      </c>
      <c r="CC26" s="0">
        <v>1.267470050120707</v>
      </c>
      <c r="CD26" s="0">
        <v>912.30612891787894</v>
      </c>
      <c r="CE26" s="0">
        <v>-896.80307260742734</v>
      </c>
      <c r="CF26" s="0">
        <v>655.02299603526535</v>
      </c>
      <c r="CG26" s="0">
        <v>2224.9770039647346</v>
      </c>
      <c r="CH26" s="0">
        <v>-231.51206054166616</v>
      </c>
      <c r="CI26" s="0">
        <v>256.54195047863891</v>
      </c>
      <c r="CJ26" s="0">
        <v>118.79671598621098</v>
      </c>
      <c r="CK26" s="0">
        <v>123.49456464280956</v>
      </c>
      <c r="CL26" s="0">
        <v>622.11686174299871</v>
      </c>
      <c r="CM26" s="0">
        <v>-255.23709437989297</v>
      </c>
      <c r="CN26" s="305">
        <v>-181.36392160014705</v>
      </c>
      <c r="CO26" s="305">
        <v>195.61805686815939</v>
      </c>
      <c r="CP26" s="305">
        <v>760359908.062046</v>
      </c>
      <c r="CQ26" s="0">
        <v>-153.70108551953106</v>
      </c>
      <c r="CR26" s="0">
        <v>118.89130801464408</v>
      </c>
      <c r="CS26" s="0">
        <v>2.9214661159071094</v>
      </c>
      <c r="CT26" s="0">
        <v>9.92361331602094</v>
      </c>
      <c r="CU26" s="0">
        <v>1319.8720409480259</v>
      </c>
      <c r="CV26" s="0">
        <v>169.6214680970877</v>
      </c>
      <c r="CW26" s="0">
        <v>-86.284407184626659</v>
      </c>
    </row>
    <row r="27">
      <c r="D27" s="0">
        <v>113</v>
      </c>
      <c r="E27" s="0" t="s">
        <v>126</v>
      </c>
      <c r="F27" s="0">
        <v>46350</v>
      </c>
      <c r="G27" s="0">
        <v>0</v>
      </c>
      <c r="H27" s="0">
        <v>2</v>
      </c>
      <c r="I27" s="0">
        <v>500</v>
      </c>
      <c r="J27" s="0">
        <v>36</v>
      </c>
      <c r="K27" s="0">
        <v>1936.3312351792665</v>
      </c>
      <c r="L27" s="0">
        <v>32</v>
      </c>
      <c r="M27" s="0">
        <v>120</v>
      </c>
      <c r="N27" s="0">
        <v>2800</v>
      </c>
      <c r="O27" s="0">
        <v>12</v>
      </c>
      <c r="P27" s="0">
        <v>0.125</v>
      </c>
      <c r="Q27" s="0">
        <v>0</v>
      </c>
      <c r="R27" s="0">
        <v>290</v>
      </c>
      <c r="S27" s="0">
        <v>0</v>
      </c>
      <c r="T27" s="0">
        <v>0</v>
      </c>
      <c r="U27" s="0">
        <v>2400</v>
      </c>
      <c r="V27" s="0">
        <v>2400</v>
      </c>
      <c r="W27" s="0">
        <v>0</v>
      </c>
      <c r="X27" s="0">
        <v>0</v>
      </c>
      <c r="Y27" s="0">
        <v>6100</v>
      </c>
      <c r="Z27" s="0">
        <v>65080</v>
      </c>
      <c r="AA27" s="0">
        <v>5450</v>
      </c>
      <c r="AB27" s="0">
        <v>2</v>
      </c>
      <c r="AC27" s="0">
        <v>2500</v>
      </c>
      <c r="AD27" s="0">
        <v>2</v>
      </c>
      <c r="AE27" s="0">
        <v>16</v>
      </c>
      <c r="AF27" s="0">
        <v>180</v>
      </c>
      <c r="AG27" s="0">
        <v>0</v>
      </c>
      <c r="AH27" s="0">
        <v>0</v>
      </c>
      <c r="AI27" s="0">
        <v>0</v>
      </c>
      <c r="AJ27" s="0">
        <v>5428.6721054031623</v>
      </c>
      <c r="AK27" s="0">
        <v>5428.6721054031623</v>
      </c>
      <c r="AL27" s="0">
        <v>0</v>
      </c>
      <c r="AM27" s="305">
        <v>5000</v>
      </c>
      <c r="AN27" s="305">
        <v>700</v>
      </c>
      <c r="AO27" s="305">
        <v>380</v>
      </c>
      <c r="AP27" s="305">
        <v>380</v>
      </c>
      <c r="AQ27" s="305">
        <v>355</v>
      </c>
      <c r="AR27" s="305">
        <v>-222.07831414146335</v>
      </c>
      <c r="AS27" s="305">
        <v>153.9049331301475</v>
      </c>
      <c r="AT27" s="305">
        <v>1694.0132561215007</v>
      </c>
      <c r="AU27" s="305">
        <v>1173.9867438784993</v>
      </c>
      <c r="AV27" s="305">
        <v>1670.9162776184096</v>
      </c>
      <c r="AW27" s="305">
        <v>-1.8154455974170549</v>
      </c>
      <c r="AX27" s="305">
        <v>0.011330229229496211</v>
      </c>
      <c r="AY27" s="305">
        <v>-17.408421688687433</v>
      </c>
      <c r="AZ27" s="305" t="s">
        <v>27</v>
      </c>
      <c r="BA27" s="305">
        <v>1658.0132561215007</v>
      </c>
      <c r="BB27" s="305">
        <v>397.34748658580065</v>
      </c>
      <c r="BC27" s="305">
        <v>-0.9044401299082736</v>
      </c>
      <c r="BD27" s="305">
        <v>678.80495186257031</v>
      </c>
      <c r="BE27" s="305">
        <v>9734.8781678003</v>
      </c>
      <c r="BF27" s="305">
        <v>42.279313345581009</v>
      </c>
      <c r="BG27" s="305">
        <v>15327.906922369817</v>
      </c>
      <c r="BH27" s="67">
        <v>380</v>
      </c>
      <c r="BI27" s="0">
        <v>380</v>
      </c>
      <c r="BJ27" s="0" t="s">
        <v>131</v>
      </c>
      <c r="BK27" s="0">
        <v>15.91496220201344</v>
      </c>
      <c r="BL27" s="0">
        <v>113438.17361055723</v>
      </c>
      <c r="BM27" s="0">
        <v>4222.2520454036494</v>
      </c>
      <c r="BN27" s="0">
        <v>4046.859890933767</v>
      </c>
      <c r="BO27" s="0">
        <v>13951.895047108377</v>
      </c>
      <c r="BP27" s="0">
        <v>-2709.4971614866413</v>
      </c>
      <c r="BQ27" s="0">
        <v>203900744.86993507</v>
      </c>
      <c r="BR27" s="0">
        <v>203900744.86993507</v>
      </c>
      <c r="BS27" s="0">
        <v>240251321.836472</v>
      </c>
      <c r="BT27" s="0">
        <v>255429395.50931633</v>
      </c>
      <c r="BU27" s="0">
        <v>141307496.07728377</v>
      </c>
      <c r="BV27" s="0">
        <v>141307496.07728377</v>
      </c>
      <c r="BW27" s="0">
        <v>395767724.37721729</v>
      </c>
      <c r="BX27" s="0">
        <v>961757117.79442418</v>
      </c>
      <c r="BY27" s="0">
        <v>209614317.1778568</v>
      </c>
      <c r="BZ27" s="0">
        <v>218245749.91108882</v>
      </c>
      <c r="CA27" s="0">
        <v>676328037.86690688</v>
      </c>
      <c r="CB27" s="0">
        <v>-378.59044002494784</v>
      </c>
      <c r="CC27" s="0">
        <v>-3.5833949900712696</v>
      </c>
      <c r="CD27" s="0">
        <v>811.271219839386</v>
      </c>
      <c r="CE27" s="0">
        <v>-1258.4599340768136</v>
      </c>
      <c r="CF27" s="0">
        <v>601.85641092287642</v>
      </c>
      <c r="CG27" s="0">
        <v>2266.1435890771236</v>
      </c>
      <c r="CH27" s="0">
        <v>-276.86397293242004</v>
      </c>
      <c r="CI27" s="0">
        <v>299.45764724908651</v>
      </c>
      <c r="CJ27" s="0">
        <v>153.28082315223219</v>
      </c>
      <c r="CK27" s="0">
        <v>174.61733212544277</v>
      </c>
      <c r="CL27" s="0">
        <v>689.95835680710525</v>
      </c>
      <c r="CM27" s="0">
        <v>-273.36010871713808</v>
      </c>
      <c r="CN27" s="305">
        <v>-217.41517609063987</v>
      </c>
      <c r="CO27" s="305">
        <v>228.55027518025565</v>
      </c>
      <c r="CP27" s="305">
        <v>718291347.25426841</v>
      </c>
      <c r="CQ27" s="0">
        <v>-188.33116161690455</v>
      </c>
      <c r="CR27" s="0">
        <v>140.69825999021629</v>
      </c>
      <c r="CS27" s="0">
        <v>3.0149206489861236</v>
      </c>
      <c r="CT27" s="0">
        <v>11.3519486978625</v>
      </c>
      <c r="CU27" s="0">
        <v>1319.8720409480259</v>
      </c>
      <c r="CV27" s="0">
        <v>183.40719181632281</v>
      </c>
      <c r="CW27" s="0">
        <v>-92.022646496500229</v>
      </c>
    </row>
    <row r="28">
      <c r="D28" s="0">
        <v>113</v>
      </c>
      <c r="E28" s="0" t="s">
        <v>126</v>
      </c>
      <c r="F28" s="0">
        <v>46350</v>
      </c>
      <c r="G28" s="0">
        <v>0</v>
      </c>
      <c r="H28" s="0">
        <v>2</v>
      </c>
      <c r="I28" s="0">
        <v>500</v>
      </c>
      <c r="J28" s="0">
        <v>36</v>
      </c>
      <c r="K28" s="0">
        <v>1936.3312351792665</v>
      </c>
      <c r="L28" s="0">
        <v>32</v>
      </c>
      <c r="M28" s="0">
        <v>120</v>
      </c>
      <c r="N28" s="0">
        <v>2800</v>
      </c>
      <c r="O28" s="0">
        <v>12</v>
      </c>
      <c r="P28" s="0">
        <v>0.125</v>
      </c>
      <c r="Q28" s="0">
        <v>0</v>
      </c>
      <c r="R28" s="0">
        <v>290</v>
      </c>
      <c r="S28" s="0">
        <v>0</v>
      </c>
      <c r="T28" s="0">
        <v>0</v>
      </c>
      <c r="U28" s="0">
        <v>2400</v>
      </c>
      <c r="V28" s="0">
        <v>2400</v>
      </c>
      <c r="W28" s="0">
        <v>0</v>
      </c>
      <c r="X28" s="0">
        <v>0</v>
      </c>
      <c r="Y28" s="0">
        <v>6100</v>
      </c>
      <c r="Z28" s="0">
        <v>65080</v>
      </c>
      <c r="AA28" s="0">
        <v>5450</v>
      </c>
      <c r="AB28" s="0">
        <v>2</v>
      </c>
      <c r="AC28" s="0">
        <v>2500</v>
      </c>
      <c r="AD28" s="0">
        <v>2</v>
      </c>
      <c r="AE28" s="0">
        <v>16</v>
      </c>
      <c r="AF28" s="0">
        <v>180</v>
      </c>
      <c r="AG28" s="0">
        <v>0</v>
      </c>
      <c r="AH28" s="0">
        <v>0</v>
      </c>
      <c r="AI28" s="0">
        <v>0</v>
      </c>
      <c r="AJ28" s="0">
        <v>5428.6721054031623</v>
      </c>
      <c r="AK28" s="0">
        <v>5428.6721054031623</v>
      </c>
      <c r="AL28" s="0">
        <v>0</v>
      </c>
      <c r="AM28" s="305">
        <v>5000</v>
      </c>
      <c r="AN28" s="305">
        <v>700</v>
      </c>
      <c r="AO28" s="305">
        <v>380</v>
      </c>
      <c r="AP28" s="305">
        <v>380</v>
      </c>
      <c r="AQ28" s="305">
        <v>355</v>
      </c>
      <c r="AR28" s="305">
        <v>-174.52032765067247</v>
      </c>
      <c r="AS28" s="305">
        <v>120.94625024854395</v>
      </c>
      <c r="AT28" s="305">
        <v>1694.0132561215007</v>
      </c>
      <c r="AU28" s="305">
        <v>1173.9867438784993</v>
      </c>
      <c r="AV28" s="305">
        <v>1670.9162776184096</v>
      </c>
      <c r="AW28" s="305">
        <v>-1.8154455974170549</v>
      </c>
      <c r="AX28" s="305">
        <v>0.011330229229496211</v>
      </c>
      <c r="AY28" s="305">
        <v>-17.408421688687433</v>
      </c>
      <c r="AZ28" s="305" t="s">
        <v>27</v>
      </c>
      <c r="BA28" s="305">
        <v>1658.0132561215007</v>
      </c>
      <c r="BB28" s="305">
        <v>397.34748658580065</v>
      </c>
      <c r="BC28" s="305">
        <v>-0.9044401299082736</v>
      </c>
      <c r="BD28" s="305">
        <v>678.80495186257031</v>
      </c>
      <c r="BE28" s="305">
        <v>7748.1407348712673</v>
      </c>
      <c r="BF28" s="305">
        <v>46.801513995124026</v>
      </c>
      <c r="BG28" s="305">
        <v>11933.882163056551</v>
      </c>
      <c r="BH28" s="67">
        <v>380</v>
      </c>
      <c r="BI28" s="0">
        <v>380</v>
      </c>
      <c r="BJ28" s="0" t="s">
        <v>131</v>
      </c>
      <c r="BK28" s="0">
        <v>15.91496220201344</v>
      </c>
      <c r="BL28" s="0">
        <v>113438.17361055723</v>
      </c>
      <c r="BM28" s="0">
        <v>3455.8479296425648</v>
      </c>
      <c r="BN28" s="0">
        <v>3173.773230306484</v>
      </c>
      <c r="BO28" s="0">
        <v>12288.432942002157</v>
      </c>
      <c r="BP28" s="0">
        <v>-3006.4453330699052</v>
      </c>
      <c r="BQ28" s="0">
        <v>203900744.86993507</v>
      </c>
      <c r="BR28" s="0">
        <v>203900744.86993507</v>
      </c>
      <c r="BS28" s="0">
        <v>240251321.836472</v>
      </c>
      <c r="BT28" s="0">
        <v>255429395.50931633</v>
      </c>
      <c r="BU28" s="0">
        <v>141307496.07728377</v>
      </c>
      <c r="BV28" s="0">
        <v>141307496.07728377</v>
      </c>
      <c r="BW28" s="0">
        <v>395767724.37721729</v>
      </c>
      <c r="BX28" s="0">
        <v>961757117.79442418</v>
      </c>
      <c r="BY28" s="0">
        <v>209614317.1778568</v>
      </c>
      <c r="BZ28" s="0">
        <v>218245749.91108882</v>
      </c>
      <c r="CA28" s="0">
        <v>676328037.86690688</v>
      </c>
      <c r="CB28" s="0">
        <v>-378.59044002494784</v>
      </c>
      <c r="CC28" s="0">
        <v>-3.5833949900712696</v>
      </c>
      <c r="CD28" s="0">
        <v>811.271219839386</v>
      </c>
      <c r="CE28" s="0">
        <v>-1258.4599340768136</v>
      </c>
      <c r="CF28" s="0">
        <v>601.85641092287642</v>
      </c>
      <c r="CG28" s="0">
        <v>2266.1435890771236</v>
      </c>
      <c r="CH28" s="0">
        <v>-220.46298120985909</v>
      </c>
      <c r="CI28" s="0">
        <v>245.33802234810551</v>
      </c>
      <c r="CJ28" s="0">
        <v>153.28082315223219</v>
      </c>
      <c r="CK28" s="0">
        <v>174.61733212544277</v>
      </c>
      <c r="CL28" s="0">
        <v>689.95835680710525</v>
      </c>
      <c r="CM28" s="0">
        <v>-273.36010871713808</v>
      </c>
      <c r="CN28" s="305">
        <v>-172.9777393843396</v>
      </c>
      <c r="CO28" s="305">
        <v>186.89312441204592</v>
      </c>
      <c r="CP28" s="305">
        <v>718291347.25426841</v>
      </c>
      <c r="CQ28" s="0">
        <v>-148.34827263271583</v>
      </c>
      <c r="CR28" s="0">
        <v>111.14130369912891</v>
      </c>
      <c r="CS28" s="0">
        <v>2.8330133785100564</v>
      </c>
      <c r="CT28" s="0">
        <v>10.667021217961182</v>
      </c>
      <c r="CU28" s="0">
        <v>1319.8720409480259</v>
      </c>
      <c r="CV28" s="0">
        <v>183.40719181632281</v>
      </c>
      <c r="CW28" s="0">
        <v>-92.022646496500229</v>
      </c>
    </row>
    <row r="29">
      <c r="D29" s="0">
        <v>114</v>
      </c>
      <c r="E29" s="0" t="s">
        <v>130</v>
      </c>
      <c r="F29" s="0">
        <v>51350</v>
      </c>
      <c r="G29" s="0">
        <v>0</v>
      </c>
      <c r="H29" s="0">
        <v>2</v>
      </c>
      <c r="I29" s="0">
        <v>500</v>
      </c>
      <c r="J29" s="0">
        <v>30</v>
      </c>
      <c r="K29" s="0">
        <v>1936.3312351792665</v>
      </c>
      <c r="L29" s="0">
        <v>32</v>
      </c>
      <c r="M29" s="0">
        <v>120</v>
      </c>
      <c r="N29" s="0">
        <v>2800</v>
      </c>
      <c r="O29" s="0">
        <v>12</v>
      </c>
      <c r="P29" s="0">
        <v>0.125</v>
      </c>
      <c r="Q29" s="0">
        <v>0</v>
      </c>
      <c r="R29" s="0">
        <v>290</v>
      </c>
      <c r="S29" s="0">
        <v>0</v>
      </c>
      <c r="T29" s="0">
        <v>0</v>
      </c>
      <c r="U29" s="0">
        <v>2400</v>
      </c>
      <c r="V29" s="0">
        <v>2400</v>
      </c>
      <c r="W29" s="0">
        <v>0</v>
      </c>
      <c r="X29" s="0">
        <v>0</v>
      </c>
      <c r="Y29" s="0">
        <v>6100</v>
      </c>
      <c r="Z29" s="0">
        <v>65080</v>
      </c>
      <c r="AA29" s="0">
        <v>5450</v>
      </c>
      <c r="AB29" s="0">
        <v>2</v>
      </c>
      <c r="AC29" s="0">
        <v>2500</v>
      </c>
      <c r="AD29" s="0">
        <v>2</v>
      </c>
      <c r="AE29" s="0">
        <v>16</v>
      </c>
      <c r="AF29" s="0">
        <v>180</v>
      </c>
      <c r="AG29" s="0">
        <v>0</v>
      </c>
      <c r="AH29" s="0">
        <v>0</v>
      </c>
      <c r="AI29" s="0">
        <v>0</v>
      </c>
      <c r="AJ29" s="0">
        <v>5428.6721054031623</v>
      </c>
      <c r="AK29" s="0">
        <v>5428.6721054031623</v>
      </c>
      <c r="AL29" s="0">
        <v>0</v>
      </c>
      <c r="AM29" s="305">
        <v>5000</v>
      </c>
      <c r="AN29" s="305">
        <v>700</v>
      </c>
      <c r="AO29" s="305">
        <v>380</v>
      </c>
      <c r="AP29" s="305">
        <v>380</v>
      </c>
      <c r="AQ29" s="305">
        <v>355</v>
      </c>
      <c r="AR29" s="305">
        <v>-194.69975116934739</v>
      </c>
      <c r="AS29" s="305">
        <v>123.83846260759961</v>
      </c>
      <c r="AT29" s="305">
        <v>1749.3370143554178</v>
      </c>
      <c r="AU29" s="305">
        <v>1112.6629856445822</v>
      </c>
      <c r="AV29" s="305">
        <v>1732.7172707404327</v>
      </c>
      <c r="AW29" s="305">
        <v>1.7749884805342919</v>
      </c>
      <c r="AX29" s="305">
        <v>-0.0024372173195726654</v>
      </c>
      <c r="AY29" s="305">
        <v>18.121840776035491</v>
      </c>
      <c r="AZ29" s="305" t="s">
        <v>27</v>
      </c>
      <c r="BA29" s="305">
        <v>1719.3370143554178</v>
      </c>
      <c r="BB29" s="305">
        <v>497.176079146775</v>
      </c>
      <c r="BC29" s="305">
        <v>-0.9142614508518534</v>
      </c>
      <c r="BD29" s="305">
        <v>871.49893150979915</v>
      </c>
      <c r="BE29" s="305">
        <v>7750.2013157244655</v>
      </c>
      <c r="BF29" s="305">
        <v>46.801513166341635</v>
      </c>
      <c r="BG29" s="305">
        <v>11933.882110971026</v>
      </c>
      <c r="BH29" s="67">
        <v>380</v>
      </c>
      <c r="BI29" s="0">
        <v>380</v>
      </c>
      <c r="BJ29" s="0" t="s">
        <v>131</v>
      </c>
      <c r="BK29" s="0">
        <v>12.91496220201344</v>
      </c>
      <c r="BL29" s="0">
        <v>113405.30749673664</v>
      </c>
      <c r="BM29" s="0">
        <v>3455.8491843073716</v>
      </c>
      <c r="BN29" s="0">
        <v>3173.7732404450362</v>
      </c>
      <c r="BO29" s="0">
        <v>12288.433069875138</v>
      </c>
      <c r="BP29" s="0">
        <v>-3006.4452904085597</v>
      </c>
      <c r="BQ29" s="0">
        <v>199159499.04011291</v>
      </c>
      <c r="BR29" s="0">
        <v>199159499.04011291</v>
      </c>
      <c r="BS29" s="0">
        <v>239671603.37360221</v>
      </c>
      <c r="BT29" s="0">
        <v>255410855.92407197</v>
      </c>
      <c r="BU29" s="0">
        <v>126675078.04555537</v>
      </c>
      <c r="BV29" s="0">
        <v>126675078.04555537</v>
      </c>
      <c r="BW29" s="0">
        <v>382236622.72569495</v>
      </c>
      <c r="BX29" s="0">
        <v>954360744.57275271</v>
      </c>
      <c r="BY29" s="0">
        <v>205056900.962769</v>
      </c>
      <c r="BZ29" s="0">
        <v>215069133.88899788</v>
      </c>
      <c r="CA29" s="0">
        <v>667246816.14620328</v>
      </c>
      <c r="CB29" s="0">
        <v>-404.26747521539392</v>
      </c>
      <c r="CC29" s="0">
        <v>8.2832660224116381</v>
      </c>
      <c r="CD29" s="0">
        <v>1306.4335034802264</v>
      </c>
      <c r="CE29" s="0">
        <v>-783.51189093419828</v>
      </c>
      <c r="CF29" s="0">
        <v>604.23460871002044</v>
      </c>
      <c r="CG29" s="0">
        <v>2257.7653912899796</v>
      </c>
      <c r="CH29" s="0">
        <v>-241.63286191423953</v>
      </c>
      <c r="CI29" s="0">
        <v>248.32794838238402</v>
      </c>
      <c r="CJ29" s="0">
        <v>233.77201218071423</v>
      </c>
      <c r="CK29" s="0">
        <v>225.51562102697426</v>
      </c>
      <c r="CL29" s="0">
        <v>841.49777141050845</v>
      </c>
      <c r="CM29" s="0">
        <v>-146.97401611744758</v>
      </c>
      <c r="CN29" s="305">
        <v>-189.84300445632675</v>
      </c>
      <c r="CO29" s="305">
        <v>189.27818568179276</v>
      </c>
      <c r="CP29" s="305">
        <v>708220683.444924</v>
      </c>
      <c r="CQ29" s="0">
        <v>-164.80092619360735</v>
      </c>
      <c r="CR29" s="0">
        <v>113.489871621944</v>
      </c>
      <c r="CS29" s="0">
        <v>2.854969555866794</v>
      </c>
      <c r="CT29" s="0">
        <v>10.667795858605007</v>
      </c>
      <c r="CU29" s="0">
        <v>1319.8720409480259</v>
      </c>
      <c r="CV29" s="0">
        <v>212.16577174359182</v>
      </c>
      <c r="CW29" s="0">
        <v>-54.115960128158783</v>
      </c>
    </row>
    <row r="30">
      <c r="D30" s="0">
        <v>114</v>
      </c>
      <c r="E30" s="0" t="s">
        <v>130</v>
      </c>
      <c r="F30" s="0">
        <v>51350</v>
      </c>
      <c r="G30" s="0">
        <v>0</v>
      </c>
      <c r="H30" s="0">
        <v>2</v>
      </c>
      <c r="I30" s="0">
        <v>500</v>
      </c>
      <c r="J30" s="0">
        <v>30</v>
      </c>
      <c r="K30" s="0">
        <v>1936.3312351792665</v>
      </c>
      <c r="L30" s="0">
        <v>32</v>
      </c>
      <c r="M30" s="0">
        <v>120</v>
      </c>
      <c r="N30" s="0">
        <v>2800</v>
      </c>
      <c r="O30" s="0">
        <v>12</v>
      </c>
      <c r="P30" s="0">
        <v>0.125</v>
      </c>
      <c r="Q30" s="0">
        <v>0</v>
      </c>
      <c r="R30" s="0">
        <v>290</v>
      </c>
      <c r="S30" s="0">
        <v>0</v>
      </c>
      <c r="T30" s="0">
        <v>0</v>
      </c>
      <c r="U30" s="0">
        <v>2400</v>
      </c>
      <c r="V30" s="0">
        <v>2400</v>
      </c>
      <c r="W30" s="0">
        <v>0</v>
      </c>
      <c r="X30" s="0">
        <v>0</v>
      </c>
      <c r="Y30" s="0">
        <v>6100</v>
      </c>
      <c r="Z30" s="0">
        <v>65080</v>
      </c>
      <c r="AA30" s="0">
        <v>5450</v>
      </c>
      <c r="AB30" s="0">
        <v>2</v>
      </c>
      <c r="AC30" s="0">
        <v>2500</v>
      </c>
      <c r="AD30" s="0">
        <v>2</v>
      </c>
      <c r="AE30" s="0">
        <v>16</v>
      </c>
      <c r="AF30" s="0">
        <v>180</v>
      </c>
      <c r="AG30" s="0">
        <v>0</v>
      </c>
      <c r="AH30" s="0">
        <v>0</v>
      </c>
      <c r="AI30" s="0">
        <v>0</v>
      </c>
      <c r="AJ30" s="0">
        <v>5428.6721054031623</v>
      </c>
      <c r="AK30" s="0">
        <v>5428.6721054031623</v>
      </c>
      <c r="AL30" s="0">
        <v>0</v>
      </c>
      <c r="AM30" s="305">
        <v>5000</v>
      </c>
      <c r="AN30" s="305">
        <v>700</v>
      </c>
      <c r="AO30" s="305">
        <v>380</v>
      </c>
      <c r="AP30" s="305">
        <v>380</v>
      </c>
      <c r="AQ30" s="305">
        <v>355</v>
      </c>
      <c r="AR30" s="305">
        <v>-127.21603760525554</v>
      </c>
      <c r="AS30" s="305">
        <v>80.915555471678985</v>
      </c>
      <c r="AT30" s="305">
        <v>1749.3370143554178</v>
      </c>
      <c r="AU30" s="305">
        <v>1112.6629856445822</v>
      </c>
      <c r="AV30" s="305">
        <v>1732.7172707404327</v>
      </c>
      <c r="AW30" s="305">
        <v>1.7749884805342919</v>
      </c>
      <c r="AX30" s="305">
        <v>-0.0024372173195726654</v>
      </c>
      <c r="AY30" s="305">
        <v>18.121840776035491</v>
      </c>
      <c r="AZ30" s="305" t="s">
        <v>27</v>
      </c>
      <c r="BA30" s="305">
        <v>1719.3370143554178</v>
      </c>
      <c r="BB30" s="305">
        <v>497.176079146775</v>
      </c>
      <c r="BC30" s="305">
        <v>-0.9142614508518534</v>
      </c>
      <c r="BD30" s="305">
        <v>871.49893150979915</v>
      </c>
      <c r="BE30" s="305">
        <v>5264.3209199908015</v>
      </c>
      <c r="BF30" s="305">
        <v>51.37282042059951</v>
      </c>
      <c r="BG30" s="305">
        <v>7576.3874534222414</v>
      </c>
      <c r="BH30" s="67">
        <v>380</v>
      </c>
      <c r="BI30" s="0">
        <v>380</v>
      </c>
      <c r="BJ30" s="0" t="s">
        <v>131</v>
      </c>
      <c r="BK30" s="0">
        <v>12.91496220201344</v>
      </c>
      <c r="BL30" s="0">
        <v>113405.30749673664</v>
      </c>
      <c r="BM30" s="0">
        <v>2286.9891234037495</v>
      </c>
      <c r="BN30" s="0">
        <v>2046.1951353101904</v>
      </c>
      <c r="BO30" s="0">
        <v>9365.0846998741035</v>
      </c>
      <c r="BP30" s="0">
        <v>-3306.1028525600309</v>
      </c>
      <c r="BQ30" s="0">
        <v>199159499.04011291</v>
      </c>
      <c r="BR30" s="0">
        <v>199159499.04011291</v>
      </c>
      <c r="BS30" s="0">
        <v>239671603.37360221</v>
      </c>
      <c r="BT30" s="0">
        <v>255410855.92407197</v>
      </c>
      <c r="BU30" s="0">
        <v>126675078.04555537</v>
      </c>
      <c r="BV30" s="0">
        <v>126675078.04555537</v>
      </c>
      <c r="BW30" s="0">
        <v>382236622.72569495</v>
      </c>
      <c r="BX30" s="0">
        <v>954360744.57275271</v>
      </c>
      <c r="BY30" s="0">
        <v>205056900.962769</v>
      </c>
      <c r="BZ30" s="0">
        <v>215069133.88899788</v>
      </c>
      <c r="CA30" s="0">
        <v>667246816.14620328</v>
      </c>
      <c r="CB30" s="0">
        <v>-404.26747521539392</v>
      </c>
      <c r="CC30" s="0">
        <v>8.2832660224116381</v>
      </c>
      <c r="CD30" s="0">
        <v>1306.4335034802264</v>
      </c>
      <c r="CE30" s="0">
        <v>-783.51189093419828</v>
      </c>
      <c r="CF30" s="0">
        <v>604.23460871002044</v>
      </c>
      <c r="CG30" s="0">
        <v>2257.7653912899796</v>
      </c>
      <c r="CH30" s="0">
        <v>-160.38812373111276</v>
      </c>
      <c r="CI30" s="0">
        <v>171.64966154034704</v>
      </c>
      <c r="CJ30" s="0">
        <v>233.77201218071423</v>
      </c>
      <c r="CK30" s="0">
        <v>225.51562102697426</v>
      </c>
      <c r="CL30" s="0">
        <v>841.49777141050845</v>
      </c>
      <c r="CM30" s="0">
        <v>-146.97401611744758</v>
      </c>
      <c r="CN30" s="305">
        <v>-125.86604422478831</v>
      </c>
      <c r="CO30" s="305">
        <v>130.47888592914325</v>
      </c>
      <c r="CP30" s="305">
        <v>708220683.444924</v>
      </c>
      <c r="CQ30" s="0">
        <v>-107.75600643997964</v>
      </c>
      <c r="CR30" s="0">
        <v>74.274622471085777</v>
      </c>
      <c r="CS30" s="0">
        <v>2.471365958052639</v>
      </c>
      <c r="CT30" s="0">
        <v>9.2344338587551</v>
      </c>
      <c r="CU30" s="0">
        <v>1319.8720409480259</v>
      </c>
      <c r="CV30" s="0">
        <v>212.16577174359182</v>
      </c>
      <c r="CW30" s="0">
        <v>-54.115960128158783</v>
      </c>
    </row>
    <row r="31">
      <c r="D31" s="0">
        <v>115</v>
      </c>
      <c r="E31" s="0" t="s">
        <v>126</v>
      </c>
      <c r="F31" s="0">
        <v>56350</v>
      </c>
      <c r="G31" s="0">
        <v>0</v>
      </c>
      <c r="H31" s="0">
        <v>2</v>
      </c>
      <c r="I31" s="0">
        <v>500</v>
      </c>
      <c r="J31" s="0">
        <v>30</v>
      </c>
      <c r="K31" s="0">
        <v>1936.3312351792665</v>
      </c>
      <c r="L31" s="0">
        <v>32</v>
      </c>
      <c r="M31" s="0">
        <v>120</v>
      </c>
      <c r="N31" s="0">
        <v>2800</v>
      </c>
      <c r="O31" s="0">
        <v>12</v>
      </c>
      <c r="P31" s="0">
        <v>0.125</v>
      </c>
      <c r="Q31" s="0">
        <v>0</v>
      </c>
      <c r="R31" s="0">
        <v>290</v>
      </c>
      <c r="S31" s="0">
        <v>0</v>
      </c>
      <c r="T31" s="0">
        <v>0</v>
      </c>
      <c r="U31" s="0">
        <v>2400</v>
      </c>
      <c r="V31" s="0">
        <v>2400</v>
      </c>
      <c r="W31" s="0">
        <v>0</v>
      </c>
      <c r="X31" s="0">
        <v>0</v>
      </c>
      <c r="Y31" s="0">
        <v>6100</v>
      </c>
      <c r="Z31" s="0">
        <v>65080</v>
      </c>
      <c r="AA31" s="0">
        <v>5450</v>
      </c>
      <c r="AB31" s="0">
        <v>2</v>
      </c>
      <c r="AC31" s="0">
        <v>2500</v>
      </c>
      <c r="AD31" s="0">
        <v>2</v>
      </c>
      <c r="AE31" s="0">
        <v>16</v>
      </c>
      <c r="AF31" s="0">
        <v>180</v>
      </c>
      <c r="AG31" s="0">
        <v>0</v>
      </c>
      <c r="AH31" s="0">
        <v>0</v>
      </c>
      <c r="AI31" s="0">
        <v>0</v>
      </c>
      <c r="AJ31" s="0">
        <v>5428.6721054031623</v>
      </c>
      <c r="AK31" s="0">
        <v>5428.6721054031623</v>
      </c>
      <c r="AL31" s="0">
        <v>0</v>
      </c>
      <c r="AM31" s="305">
        <v>5000</v>
      </c>
      <c r="AN31" s="305">
        <v>700</v>
      </c>
      <c r="AO31" s="305">
        <v>380</v>
      </c>
      <c r="AP31" s="305">
        <v>380</v>
      </c>
      <c r="AQ31" s="305">
        <v>355</v>
      </c>
      <c r="AR31" s="305">
        <v>-127.21604081146569</v>
      </c>
      <c r="AS31" s="305">
        <v>80.915557510983774</v>
      </c>
      <c r="AT31" s="305">
        <v>1749.3370143554178</v>
      </c>
      <c r="AU31" s="305">
        <v>1112.6629856445822</v>
      </c>
      <c r="AV31" s="305">
        <v>1732.7172707404327</v>
      </c>
      <c r="AW31" s="305">
        <v>-0.74166773487091753</v>
      </c>
      <c r="AX31" s="305">
        <v>0.018898793208959028</v>
      </c>
      <c r="AY31" s="305">
        <v>-2.0771394525667475</v>
      </c>
      <c r="AZ31" s="305" t="s">
        <v>27</v>
      </c>
      <c r="BA31" s="305">
        <v>1719.3370143554178</v>
      </c>
      <c r="BB31" s="305">
        <v>605.34855614556727</v>
      </c>
      <c r="BC31" s="305">
        <v>-0.90068222918765173</v>
      </c>
      <c r="BD31" s="305">
        <v>1069.0182224930322</v>
      </c>
      <c r="BE31" s="305">
        <v>5264.3211414906255</v>
      </c>
      <c r="BF31" s="305">
        <v>51.372827259346423</v>
      </c>
      <c r="BG31" s="305">
        <v>7576.3875500012073</v>
      </c>
      <c r="BH31" s="67">
        <v>380</v>
      </c>
      <c r="BI31" s="0">
        <v>380</v>
      </c>
      <c r="BJ31" s="0" t="s">
        <v>131</v>
      </c>
      <c r="BK31" s="0">
        <v>12.91496220201344</v>
      </c>
      <c r="BL31" s="0">
        <v>113405.30749673664</v>
      </c>
      <c r="BM31" s="0">
        <v>2286.9957877912384</v>
      </c>
      <c r="BN31" s="0">
        <v>2046.1951157508884</v>
      </c>
      <c r="BO31" s="0">
        <v>9365.0852554201665</v>
      </c>
      <c r="BP31" s="0">
        <v>-3306.1028376597123</v>
      </c>
      <c r="BQ31" s="0">
        <v>199159499.04011291</v>
      </c>
      <c r="BR31" s="0">
        <v>199159499.04011291</v>
      </c>
      <c r="BS31" s="0">
        <v>239671603.37360221</v>
      </c>
      <c r="BT31" s="0">
        <v>255410855.92407197</v>
      </c>
      <c r="BU31" s="0">
        <v>126675078.04555537</v>
      </c>
      <c r="BV31" s="0">
        <v>126675078.04555537</v>
      </c>
      <c r="BW31" s="0">
        <v>382236622.72569495</v>
      </c>
      <c r="BX31" s="0">
        <v>954360744.57275271</v>
      </c>
      <c r="BY31" s="0">
        <v>205056900.962769</v>
      </c>
      <c r="BZ31" s="0">
        <v>215069133.88899788</v>
      </c>
      <c r="CA31" s="0">
        <v>667246816.14620328</v>
      </c>
      <c r="CB31" s="0">
        <v>-525.21203251136717</v>
      </c>
      <c r="CC31" s="0">
        <v>5.5941813826116089</v>
      </c>
      <c r="CD31" s="0">
        <v>1180.5716848891207</v>
      </c>
      <c r="CE31" s="0">
        <v>-1047.3279754169864</v>
      </c>
      <c r="CF31" s="0">
        <v>604.23460871002044</v>
      </c>
      <c r="CG31" s="0">
        <v>2257.7653912899796</v>
      </c>
      <c r="CH31" s="0">
        <v>-160.38814970242157</v>
      </c>
      <c r="CI31" s="0">
        <v>171.6497021303436</v>
      </c>
      <c r="CJ31" s="0">
        <v>285.87514746878151</v>
      </c>
      <c r="CK31" s="0">
        <v>276.78870826621278</v>
      </c>
      <c r="CL31" s="0">
        <v>905.25039633410415</v>
      </c>
      <c r="CM31" s="0">
        <v>-153.77235391424932</v>
      </c>
      <c r="CN31" s="305">
        <v>-125.86606493057366</v>
      </c>
      <c r="CO31" s="305">
        <v>130.47891811294721</v>
      </c>
      <c r="CP31" s="305">
        <v>708220683.444924</v>
      </c>
      <c r="CQ31" s="0">
        <v>-107.75602644018839</v>
      </c>
      <c r="CR31" s="0">
        <v>74.274651908858758</v>
      </c>
      <c r="CS31" s="0">
        <v>2.4713665063256296</v>
      </c>
      <c r="CT31" s="0">
        <v>9.2344359074159428</v>
      </c>
      <c r="CU31" s="0">
        <v>1319.8720409480259</v>
      </c>
      <c r="CV31" s="0">
        <v>223.89022038786058</v>
      </c>
      <c r="CW31" s="0">
        <v>-52.415302202645911</v>
      </c>
    </row>
    <row r="32">
      <c r="D32" s="0">
        <v>115</v>
      </c>
      <c r="E32" s="0" t="s">
        <v>126</v>
      </c>
      <c r="F32" s="0">
        <v>56350</v>
      </c>
      <c r="G32" s="0">
        <v>0</v>
      </c>
      <c r="H32" s="0">
        <v>2</v>
      </c>
      <c r="I32" s="0">
        <v>500</v>
      </c>
      <c r="J32" s="0">
        <v>30</v>
      </c>
      <c r="K32" s="0">
        <v>1936.3312351792665</v>
      </c>
      <c r="L32" s="0">
        <v>32</v>
      </c>
      <c r="M32" s="0">
        <v>120</v>
      </c>
      <c r="N32" s="0">
        <v>2800</v>
      </c>
      <c r="O32" s="0">
        <v>12</v>
      </c>
      <c r="P32" s="0">
        <v>0.125</v>
      </c>
      <c r="Q32" s="0">
        <v>0</v>
      </c>
      <c r="R32" s="0">
        <v>290</v>
      </c>
      <c r="S32" s="0">
        <v>0</v>
      </c>
      <c r="T32" s="0">
        <v>0</v>
      </c>
      <c r="U32" s="0">
        <v>2400</v>
      </c>
      <c r="V32" s="0">
        <v>2400</v>
      </c>
      <c r="W32" s="0">
        <v>0</v>
      </c>
      <c r="X32" s="0">
        <v>0</v>
      </c>
      <c r="Y32" s="0">
        <v>6100</v>
      </c>
      <c r="Z32" s="0">
        <v>65080</v>
      </c>
      <c r="AA32" s="0">
        <v>5450</v>
      </c>
      <c r="AB32" s="0">
        <v>2</v>
      </c>
      <c r="AC32" s="0">
        <v>2500</v>
      </c>
      <c r="AD32" s="0">
        <v>2</v>
      </c>
      <c r="AE32" s="0">
        <v>16</v>
      </c>
      <c r="AF32" s="0">
        <v>180</v>
      </c>
      <c r="AG32" s="0">
        <v>0</v>
      </c>
      <c r="AH32" s="0">
        <v>0</v>
      </c>
      <c r="AI32" s="0">
        <v>0</v>
      </c>
      <c r="AJ32" s="0">
        <v>5428.6721054031623</v>
      </c>
      <c r="AK32" s="0">
        <v>5428.6721054031623</v>
      </c>
      <c r="AL32" s="0">
        <v>0</v>
      </c>
      <c r="AM32" s="305">
        <v>5000</v>
      </c>
      <c r="AN32" s="305">
        <v>700</v>
      </c>
      <c r="AO32" s="305">
        <v>380</v>
      </c>
      <c r="AP32" s="305">
        <v>380</v>
      </c>
      <c r="AQ32" s="305">
        <v>355</v>
      </c>
      <c r="AR32" s="305">
        <v>-44.649183431697196</v>
      </c>
      <c r="AS32" s="305">
        <v>28.399041085865512</v>
      </c>
      <c r="AT32" s="305">
        <v>1749.3370143554178</v>
      </c>
      <c r="AU32" s="305">
        <v>1112.6629856445822</v>
      </c>
      <c r="AV32" s="305">
        <v>1732.7172707404327</v>
      </c>
      <c r="AW32" s="305">
        <v>-0.74166773487091753</v>
      </c>
      <c r="AX32" s="305">
        <v>0.018898793208959028</v>
      </c>
      <c r="AY32" s="305">
        <v>-2.0771394525667475</v>
      </c>
      <c r="AZ32" s="305" t="s">
        <v>27</v>
      </c>
      <c r="BA32" s="305">
        <v>1719.3370143554178</v>
      </c>
      <c r="BB32" s="305">
        <v>605.34855614556727</v>
      </c>
      <c r="BC32" s="305">
        <v>-0.90068222918765173</v>
      </c>
      <c r="BD32" s="305">
        <v>1069.0182224930322</v>
      </c>
      <c r="BE32" s="305">
        <v>2237.5783607629128</v>
      </c>
      <c r="BF32" s="305">
        <v>55.876238405285221</v>
      </c>
      <c r="BG32" s="305">
        <v>2231.29643753625</v>
      </c>
      <c r="BH32" s="67">
        <v>380</v>
      </c>
      <c r="BI32" s="0">
        <v>380</v>
      </c>
      <c r="BJ32" s="0" t="s">
        <v>131</v>
      </c>
      <c r="BK32" s="0">
        <v>12.91496220201344</v>
      </c>
      <c r="BL32" s="0">
        <v>113405.30749673664</v>
      </c>
      <c r="BM32" s="0">
        <v>857.62005044736725</v>
      </c>
      <c r="BN32" s="0">
        <v>662.25157441974443</v>
      </c>
      <c r="BO32" s="0">
        <v>6431.4434597297259</v>
      </c>
      <c r="BP32" s="0">
        <v>-3640.6923480961959</v>
      </c>
      <c r="BQ32" s="0">
        <v>199159499.04011291</v>
      </c>
      <c r="BR32" s="0">
        <v>199159499.04011291</v>
      </c>
      <c r="BS32" s="0">
        <v>239671603.37360221</v>
      </c>
      <c r="BT32" s="0">
        <v>255410855.92407197</v>
      </c>
      <c r="BU32" s="0">
        <v>126675078.04555537</v>
      </c>
      <c r="BV32" s="0">
        <v>126675078.04555537</v>
      </c>
      <c r="BW32" s="0">
        <v>382236622.72569495</v>
      </c>
      <c r="BX32" s="0">
        <v>954360744.57275271</v>
      </c>
      <c r="BY32" s="0">
        <v>205056900.962769</v>
      </c>
      <c r="BZ32" s="0">
        <v>215069133.88899788</v>
      </c>
      <c r="CA32" s="0">
        <v>667246816.14620328</v>
      </c>
      <c r="CB32" s="0">
        <v>-525.21203251136717</v>
      </c>
      <c r="CC32" s="0">
        <v>5.5941813826116089</v>
      </c>
      <c r="CD32" s="0">
        <v>1180.5716848891207</v>
      </c>
      <c r="CE32" s="0">
        <v>-1047.3279754169864</v>
      </c>
      <c r="CF32" s="0">
        <v>604.23460871002044</v>
      </c>
      <c r="CG32" s="0">
        <v>2257.7653912899796</v>
      </c>
      <c r="CH32" s="0">
        <v>-62.182861061297807</v>
      </c>
      <c r="CI32" s="0">
        <v>82.3420723551422</v>
      </c>
      <c r="CJ32" s="0">
        <v>285.87514746878151</v>
      </c>
      <c r="CK32" s="0">
        <v>276.78870826621278</v>
      </c>
      <c r="CL32" s="0">
        <v>905.25039633410415</v>
      </c>
      <c r="CM32" s="0">
        <v>-153.77235391424932</v>
      </c>
      <c r="CN32" s="305">
        <v>-48.45631397844096</v>
      </c>
      <c r="CO32" s="305">
        <v>61.795716804433084</v>
      </c>
      <c r="CP32" s="305">
        <v>708220683.444924</v>
      </c>
      <c r="CQ32" s="0">
        <v>-37.963035600527505</v>
      </c>
      <c r="CR32" s="0">
        <v>26.297546020419865</v>
      </c>
      <c r="CS32" s="0">
        <v>2.1612814857381384</v>
      </c>
      <c r="CT32" s="0">
        <v>8.0757812760062677</v>
      </c>
      <c r="CU32" s="0">
        <v>1319.8720409480259</v>
      </c>
      <c r="CV32" s="0">
        <v>223.89022038786058</v>
      </c>
      <c r="CW32" s="0">
        <v>-52.415302202645911</v>
      </c>
    </row>
    <row r="33">
      <c r="D33" s="0">
        <v>116</v>
      </c>
      <c r="E33" s="0" t="s">
        <v>130</v>
      </c>
      <c r="F33" s="0">
        <v>61350</v>
      </c>
      <c r="G33" s="0">
        <v>0</v>
      </c>
      <c r="H33" s="0">
        <v>2</v>
      </c>
      <c r="I33" s="0">
        <v>500</v>
      </c>
      <c r="J33" s="0">
        <v>22</v>
      </c>
      <c r="K33" s="0">
        <v>1936.3312351792665</v>
      </c>
      <c r="L33" s="0">
        <v>18</v>
      </c>
      <c r="M33" s="0">
        <v>120</v>
      </c>
      <c r="N33" s="0">
        <v>2800</v>
      </c>
      <c r="O33" s="0">
        <v>12</v>
      </c>
      <c r="P33" s="0">
        <v>0.125</v>
      </c>
      <c r="Q33" s="0">
        <v>0</v>
      </c>
      <c r="R33" s="0">
        <v>290</v>
      </c>
      <c r="S33" s="0">
        <v>0</v>
      </c>
      <c r="T33" s="0">
        <v>0</v>
      </c>
      <c r="U33" s="0">
        <v>2400</v>
      </c>
      <c r="V33" s="0">
        <v>2400</v>
      </c>
      <c r="W33" s="0">
        <v>0</v>
      </c>
      <c r="X33" s="0">
        <v>0</v>
      </c>
      <c r="Y33" s="0">
        <v>6100</v>
      </c>
      <c r="Z33" s="0">
        <v>65080</v>
      </c>
      <c r="AA33" s="0">
        <v>5450</v>
      </c>
      <c r="AB33" s="0">
        <v>2</v>
      </c>
      <c r="AC33" s="0">
        <v>2500</v>
      </c>
      <c r="AD33" s="0">
        <v>2</v>
      </c>
      <c r="AE33" s="0">
        <v>16</v>
      </c>
      <c r="AF33" s="0">
        <v>180</v>
      </c>
      <c r="AG33" s="0">
        <v>0</v>
      </c>
      <c r="AH33" s="0">
        <v>0</v>
      </c>
      <c r="AI33" s="0">
        <v>0</v>
      </c>
      <c r="AJ33" s="0">
        <v>5428.6721054031623</v>
      </c>
      <c r="AK33" s="0">
        <v>5428.6721054031623</v>
      </c>
      <c r="AL33" s="0">
        <v>0</v>
      </c>
      <c r="AM33" s="305">
        <v>5000</v>
      </c>
      <c r="AN33" s="305">
        <v>700</v>
      </c>
      <c r="AO33" s="305">
        <v>380</v>
      </c>
      <c r="AP33" s="305">
        <v>380</v>
      </c>
      <c r="AQ33" s="305">
        <v>355</v>
      </c>
      <c r="AR33" s="305">
        <v>-57.686321179313239</v>
      </c>
      <c r="AS33" s="305">
        <v>43.536245652673749</v>
      </c>
      <c r="AT33" s="305">
        <v>1618.5042256553261</v>
      </c>
      <c r="AU33" s="305">
        <v>1221.4957743446739</v>
      </c>
      <c r="AV33" s="305">
        <v>1608.9285704351287</v>
      </c>
      <c r="AW33" s="305">
        <v>2.9173861567518102</v>
      </c>
      <c r="AX33" s="305">
        <v>0.043286882821495648</v>
      </c>
      <c r="AY33" s="305">
        <v>29.29105046664678</v>
      </c>
      <c r="AZ33" s="305" t="s">
        <v>27</v>
      </c>
      <c r="BA33" s="305">
        <v>1596.5042256553261</v>
      </c>
      <c r="BB33" s="305">
        <v>682.86902784389531</v>
      </c>
      <c r="BC33" s="305">
        <v>-0.887993647600922</v>
      </c>
      <c r="BD33" s="305">
        <v>1232.7454750413453</v>
      </c>
      <c r="BE33" s="305">
        <v>2272.4656770769507</v>
      </c>
      <c r="BF33" s="305">
        <v>55.876233230201592</v>
      </c>
      <c r="BG33" s="305">
        <v>2294.2691545624402</v>
      </c>
      <c r="BH33" s="67">
        <v>380</v>
      </c>
      <c r="BI33" s="0">
        <v>380</v>
      </c>
      <c r="BJ33" s="0" t="s">
        <v>121</v>
      </c>
      <c r="BK33" s="0">
        <v>268.25357552926693</v>
      </c>
      <c r="BL33" s="0">
        <v>84113.80882200686</v>
      </c>
      <c r="BM33" s="0">
        <v>887.2975171537837</v>
      </c>
      <c r="BN33" s="0">
        <v>678.58109971243539</v>
      </c>
      <c r="BO33" s="0">
        <v>6431.4430567349691</v>
      </c>
      <c r="BP33" s="0">
        <v>-3640.6921775936721</v>
      </c>
      <c r="BQ33" s="0">
        <v>132723062.00183623</v>
      </c>
      <c r="BR33" s="0">
        <v>132723062.00183623</v>
      </c>
      <c r="BS33" s="0">
        <v>167415262.84523562</v>
      </c>
      <c r="BT33" s="0">
        <v>179515803.71655816</v>
      </c>
      <c r="BU33" s="0">
        <v>100166967.02023566</v>
      </c>
      <c r="BV33" s="0">
        <v>100166967.02023566</v>
      </c>
      <c r="BW33" s="0">
        <v>350773532.25197804</v>
      </c>
      <c r="BX33" s="0">
        <v>944749189.87747228</v>
      </c>
      <c r="BY33" s="0">
        <v>134708125.15449575</v>
      </c>
      <c r="BZ33" s="0">
        <v>144021607.49447203</v>
      </c>
      <c r="CA33" s="0">
        <v>593810968.99205422</v>
      </c>
      <c r="CB33" s="0">
        <v>-527.90449702920318</v>
      </c>
      <c r="CC33" s="0">
        <v>15.803289798010795</v>
      </c>
      <c r="CD33" s="0">
        <v>1732.228777033313</v>
      </c>
      <c r="CE33" s="0">
        <v>-687.48752233917844</v>
      </c>
      <c r="CF33" s="0">
        <v>453.47394560887824</v>
      </c>
      <c r="CG33" s="0">
        <v>2386.5260543911218</v>
      </c>
      <c r="CH33" s="0">
        <v>-76.003664140026771</v>
      </c>
      <c r="CI33" s="0">
        <v>120.72904359940647</v>
      </c>
      <c r="CJ33" s="0">
        <v>360.54665627167924</v>
      </c>
      <c r="CK33" s="0">
        <v>320.00286784083437</v>
      </c>
      <c r="CL33" s="0">
        <v>1059.8769115490163</v>
      </c>
      <c r="CM33" s="0">
        <v>-70.661172722972438</v>
      </c>
      <c r="CN33" s="305">
        <v>-59.46296645258731</v>
      </c>
      <c r="CO33" s="305">
        <v>90.75685299754042</v>
      </c>
      <c r="CP33" s="305">
        <v>638027946.64809716</v>
      </c>
      <c r="CQ33" s="0">
        <v>-48.678602178683427</v>
      </c>
      <c r="CR33" s="0">
        <v>40.128976357155786</v>
      </c>
      <c r="CS33" s="0">
        <v>2.18326970565602</v>
      </c>
      <c r="CT33" s="0">
        <v>11.490031757645738</v>
      </c>
      <c r="CU33" s="0">
        <v>1319.8720409480259</v>
      </c>
      <c r="CV33" s="0">
        <v>255.72007314609741</v>
      </c>
      <c r="CW33" s="0">
        <v>-27.279107719892817</v>
      </c>
    </row>
    <row r="34">
      <c r="D34" s="0">
        <v>116</v>
      </c>
      <c r="E34" s="0" t="s">
        <v>130</v>
      </c>
      <c r="F34" s="0">
        <v>61350</v>
      </c>
      <c r="G34" s="0">
        <v>0</v>
      </c>
      <c r="H34" s="0">
        <v>2</v>
      </c>
      <c r="I34" s="0">
        <v>500</v>
      </c>
      <c r="J34" s="0">
        <v>22</v>
      </c>
      <c r="K34" s="0">
        <v>1936.3312351792665</v>
      </c>
      <c r="L34" s="0">
        <v>18</v>
      </c>
      <c r="M34" s="0">
        <v>120</v>
      </c>
      <c r="N34" s="0">
        <v>2800</v>
      </c>
      <c r="O34" s="0">
        <v>12</v>
      </c>
      <c r="P34" s="0">
        <v>0.125</v>
      </c>
      <c r="Q34" s="0">
        <v>0</v>
      </c>
      <c r="R34" s="0">
        <v>290</v>
      </c>
      <c r="S34" s="0">
        <v>0</v>
      </c>
      <c r="T34" s="0">
        <v>0</v>
      </c>
      <c r="U34" s="0">
        <v>2400</v>
      </c>
      <c r="V34" s="0">
        <v>2400</v>
      </c>
      <c r="W34" s="0">
        <v>0</v>
      </c>
      <c r="X34" s="0">
        <v>0</v>
      </c>
      <c r="Y34" s="0">
        <v>6100</v>
      </c>
      <c r="Z34" s="0">
        <v>65080</v>
      </c>
      <c r="AA34" s="0">
        <v>5450</v>
      </c>
      <c r="AB34" s="0">
        <v>2</v>
      </c>
      <c r="AC34" s="0">
        <v>2500</v>
      </c>
      <c r="AD34" s="0">
        <v>2</v>
      </c>
      <c r="AE34" s="0">
        <v>16</v>
      </c>
      <c r="AF34" s="0">
        <v>180</v>
      </c>
      <c r="AG34" s="0">
        <v>0</v>
      </c>
      <c r="AH34" s="0">
        <v>0</v>
      </c>
      <c r="AI34" s="0">
        <v>0</v>
      </c>
      <c r="AJ34" s="0">
        <v>5428.6721054031623</v>
      </c>
      <c r="AK34" s="0">
        <v>5428.6721054031623</v>
      </c>
      <c r="AL34" s="0">
        <v>0</v>
      </c>
      <c r="AM34" s="305">
        <v>5000</v>
      </c>
      <c r="AN34" s="305">
        <v>700</v>
      </c>
      <c r="AO34" s="305">
        <v>380</v>
      </c>
      <c r="AP34" s="305">
        <v>380</v>
      </c>
      <c r="AQ34" s="305">
        <v>355</v>
      </c>
      <c r="AR34" s="305">
        <v>25.943329663786443</v>
      </c>
      <c r="AS34" s="305">
        <v>-19.579601371701667</v>
      </c>
      <c r="AT34" s="305">
        <v>1618.5042256553261</v>
      </c>
      <c r="AU34" s="305">
        <v>1221.4957743446739</v>
      </c>
      <c r="AV34" s="305">
        <v>1212.8616414693638</v>
      </c>
      <c r="AW34" s="305">
        <v>2.9173861567518102</v>
      </c>
      <c r="AX34" s="305">
        <v>0.043286882821495648</v>
      </c>
      <c r="AY34" s="305">
        <v>29.29105046664678</v>
      </c>
      <c r="AZ34" s="305" t="s">
        <v>27</v>
      </c>
      <c r="BA34" s="305">
        <v>1203.4957743446739</v>
      </c>
      <c r="BB34" s="305">
        <v>682.86902784389531</v>
      </c>
      <c r="BC34" s="305">
        <v>-0.887993647600922</v>
      </c>
      <c r="BD34" s="305">
        <v>1232.7454750413453</v>
      </c>
      <c r="BE34" s="305">
        <v>-117.57592037666473</v>
      </c>
      <c r="BF34" s="305">
        <v>58.984210996803881</v>
      </c>
      <c r="BG34" s="305">
        <v>-2020.3400080822175</v>
      </c>
      <c r="BH34" s="67">
        <v>380</v>
      </c>
      <c r="BI34" s="0">
        <v>380</v>
      </c>
      <c r="BJ34" s="0" t="s">
        <v>114</v>
      </c>
      <c r="BK34" s="0">
        <v>1558.9826716467003</v>
      </c>
      <c r="BL34" s="0">
        <v>56648.111881071811</v>
      </c>
      <c r="BM34" s="0">
        <v>-374.61577979718277</v>
      </c>
      <c r="BN34" s="0">
        <v>-441.42893773064134</v>
      </c>
      <c r="BO34" s="0">
        <v>4238.9941388636416</v>
      </c>
      <c r="BP34" s="0">
        <v>-4413.16626220328</v>
      </c>
      <c r="BQ34" s="0">
        <v>100166967.02023566</v>
      </c>
      <c r="BR34" s="0">
        <v>100166967.02023566</v>
      </c>
      <c r="BS34" s="0">
        <v>109982763.7234724</v>
      </c>
      <c r="BT34" s="0">
        <v>129742813.58169347</v>
      </c>
      <c r="BU34" s="0">
        <v>132723062.00183623</v>
      </c>
      <c r="BV34" s="0">
        <v>132723062.00183623</v>
      </c>
      <c r="BW34" s="0">
        <v>136245158.61379117</v>
      </c>
      <c r="BX34" s="0">
        <v>142108978.62069091</v>
      </c>
      <c r="BY34" s="0">
        <v>134708125.15449575</v>
      </c>
      <c r="BZ34" s="0">
        <v>144021607.49447203</v>
      </c>
      <c r="CA34" s="0">
        <v>593810968.99205422</v>
      </c>
      <c r="CB34" s="0">
        <v>-527.90449702920318</v>
      </c>
      <c r="CC34" s="0">
        <v>15.803289798010795</v>
      </c>
      <c r="CD34" s="0">
        <v>1732.228777033313</v>
      </c>
      <c r="CE34" s="0">
        <v>-687.48752233917844</v>
      </c>
      <c r="CF34" s="0">
        <v>1484.5938517201446</v>
      </c>
      <c r="CG34" s="0">
        <v>1355.4061482798554</v>
      </c>
      <c r="CH34" s="0">
        <v>97.447930093206679</v>
      </c>
      <c r="CI34" s="0">
        <v>-83.775150795202876</v>
      </c>
      <c r="CJ34" s="0">
        <v>360.54665627167924</v>
      </c>
      <c r="CK34" s="0">
        <v>320.00286784083437</v>
      </c>
      <c r="CL34" s="0">
        <v>1059.8769115490163</v>
      </c>
      <c r="CM34" s="0">
        <v>-70.661172722972438</v>
      </c>
      <c r="CN34" s="305">
        <v>72.393558576050566</v>
      </c>
      <c r="CO34" s="305">
        <v>-62.024456180384512</v>
      </c>
      <c r="CP34" s="305">
        <v>113130552.62924513</v>
      </c>
      <c r="CQ34" s="0">
        <v>24.160795447623148</v>
      </c>
      <c r="CR34" s="0">
        <v>-18.41325241137104</v>
      </c>
      <c r="CS34" s="0">
        <v>13.750200364670819</v>
      </c>
      <c r="CT34" s="0">
        <v>12.553673243871113</v>
      </c>
      <c r="CU34" s="0">
        <v>1319.8720409480259</v>
      </c>
      <c r="CV34" s="0">
        <v>255.72007314609741</v>
      </c>
      <c r="CW34" s="0">
        <v>-27.279107719892817</v>
      </c>
    </row>
    <row r="35">
      <c r="D35" s="0">
        <v>117</v>
      </c>
      <c r="E35" s="0" t="s">
        <v>120</v>
      </c>
      <c r="F35" s="0">
        <v>64850</v>
      </c>
      <c r="G35" s="0">
        <v>0</v>
      </c>
      <c r="H35" s="0">
        <v>2</v>
      </c>
      <c r="I35" s="0">
        <v>500</v>
      </c>
      <c r="J35" s="0">
        <v>22</v>
      </c>
      <c r="K35" s="0">
        <v>1936.3312351792665</v>
      </c>
      <c r="L35" s="0">
        <v>18</v>
      </c>
      <c r="M35" s="0">
        <v>120</v>
      </c>
      <c r="N35" s="0">
        <v>2800</v>
      </c>
      <c r="O35" s="0">
        <v>12</v>
      </c>
      <c r="P35" s="0">
        <v>0.125</v>
      </c>
      <c r="Q35" s="0">
        <v>0</v>
      </c>
      <c r="R35" s="0">
        <v>290</v>
      </c>
      <c r="S35" s="0">
        <v>0</v>
      </c>
      <c r="T35" s="0">
        <v>0</v>
      </c>
      <c r="U35" s="0">
        <v>2400</v>
      </c>
      <c r="V35" s="0">
        <v>2400</v>
      </c>
      <c r="W35" s="0">
        <v>0</v>
      </c>
      <c r="X35" s="0">
        <v>0</v>
      </c>
      <c r="Y35" s="0">
        <v>6100</v>
      </c>
      <c r="Z35" s="0">
        <v>65080</v>
      </c>
      <c r="AA35" s="0">
        <v>5450</v>
      </c>
      <c r="AB35" s="0">
        <v>2</v>
      </c>
      <c r="AC35" s="0">
        <v>2500</v>
      </c>
      <c r="AD35" s="0">
        <v>2</v>
      </c>
      <c r="AE35" s="0">
        <v>16</v>
      </c>
      <c r="AF35" s="0">
        <v>180</v>
      </c>
      <c r="AG35" s="0">
        <v>0</v>
      </c>
      <c r="AH35" s="0">
        <v>0</v>
      </c>
      <c r="AI35" s="0">
        <v>0</v>
      </c>
      <c r="AJ35" s="0">
        <v>5428.6721054031623</v>
      </c>
      <c r="AK35" s="0">
        <v>5428.6721054031623</v>
      </c>
      <c r="AL35" s="0">
        <v>0</v>
      </c>
      <c r="AM35" s="305">
        <v>5000</v>
      </c>
      <c r="AN35" s="305">
        <v>700</v>
      </c>
      <c r="AO35" s="305">
        <v>380</v>
      </c>
      <c r="AP35" s="305">
        <v>380</v>
      </c>
      <c r="AQ35" s="305">
        <v>355</v>
      </c>
      <c r="AR35" s="305">
        <v>25.10352324178313</v>
      </c>
      <c r="AS35" s="305">
        <v>-18.94579394662113</v>
      </c>
      <c r="AT35" s="305">
        <v>1618.5042256553261</v>
      </c>
      <c r="AU35" s="305">
        <v>1221.4957743446739</v>
      </c>
      <c r="AV35" s="305">
        <v>1212.8616414693638</v>
      </c>
      <c r="AW35" s="305">
        <v>-0.76564679533671409</v>
      </c>
      <c r="AX35" s="305">
        <v>0.034605391210576264</v>
      </c>
      <c r="AY35" s="305">
        <v>0.19043194837209398</v>
      </c>
      <c r="AZ35" s="305" t="s">
        <v>27</v>
      </c>
      <c r="BA35" s="305">
        <v>1203.4957743446739</v>
      </c>
      <c r="BB35" s="305">
        <v>733.32903494650964</v>
      </c>
      <c r="BC35" s="305">
        <v>-0.940753017973293</v>
      </c>
      <c r="BD35" s="305">
        <v>1329.5912873033667</v>
      </c>
      <c r="BE35" s="305">
        <v>-99.669926214322913</v>
      </c>
      <c r="BF35" s="305">
        <v>58.984212814237253</v>
      </c>
      <c r="BG35" s="305">
        <v>-1970.949314321042</v>
      </c>
      <c r="BH35" s="67">
        <v>380</v>
      </c>
      <c r="BI35" s="0">
        <v>380</v>
      </c>
      <c r="BJ35" s="0" t="s">
        <v>114</v>
      </c>
      <c r="BK35" s="0">
        <v>1558.9826716467003</v>
      </c>
      <c r="BL35" s="0">
        <v>56648.111881071811</v>
      </c>
      <c r="BM35" s="0">
        <v>-351.33261594429496</v>
      </c>
      <c r="BN35" s="0">
        <v>-428.62146492677857</v>
      </c>
      <c r="BO35" s="0">
        <v>4238.9932087880607</v>
      </c>
      <c r="BP35" s="0">
        <v>-4413.1661498637795</v>
      </c>
      <c r="BQ35" s="0">
        <v>100166967.02023566</v>
      </c>
      <c r="BR35" s="0">
        <v>100166967.02023566</v>
      </c>
      <c r="BS35" s="0">
        <v>109982763.7234724</v>
      </c>
      <c r="BT35" s="0">
        <v>129742813.58169347</v>
      </c>
      <c r="BU35" s="0">
        <v>132723062.00183623</v>
      </c>
      <c r="BV35" s="0">
        <v>132723062.00183623</v>
      </c>
      <c r="BW35" s="0">
        <v>136245158.61379117</v>
      </c>
      <c r="BX35" s="0">
        <v>142108978.62069091</v>
      </c>
      <c r="BY35" s="0">
        <v>134708125.15449575</v>
      </c>
      <c r="BZ35" s="0">
        <v>144021607.49447203</v>
      </c>
      <c r="CA35" s="0">
        <v>593810968.99205422</v>
      </c>
      <c r="CB35" s="0">
        <v>-548.171317569263</v>
      </c>
      <c r="CC35" s="0">
        <v>9.4123262572297222</v>
      </c>
      <c r="CD35" s="0">
        <v>1497.281666757259</v>
      </c>
      <c r="CE35" s="0">
        <v>-969.08585271077993</v>
      </c>
      <c r="CF35" s="0">
        <v>1484.5938517201446</v>
      </c>
      <c r="CG35" s="0">
        <v>1355.4061482798554</v>
      </c>
      <c r="CH35" s="0">
        <v>96.168824513770019</v>
      </c>
      <c r="CI35" s="0">
        <v>-82.786722638048047</v>
      </c>
      <c r="CJ35" s="0">
        <v>400.8242778077838</v>
      </c>
      <c r="CK35" s="0">
        <v>345.31784681373392</v>
      </c>
      <c r="CL35" s="0">
        <v>1090.6302379302015</v>
      </c>
      <c r="CM35" s="0">
        <v>-121.14375251188017</v>
      </c>
      <c r="CN35" s="305">
        <v>71.393564197295</v>
      </c>
      <c r="CO35" s="305">
        <v>-61.252514393456806</v>
      </c>
      <c r="CP35" s="305">
        <v>113130552.62924513</v>
      </c>
      <c r="CQ35" s="0">
        <v>23.277252012354253</v>
      </c>
      <c r="CR35" s="0">
        <v>-17.735314792734108</v>
      </c>
      <c r="CS35" s="0">
        <v>13.750205885366164</v>
      </c>
      <c r="CT35" s="0">
        <v>12.553678284161698</v>
      </c>
      <c r="CU35" s="0">
        <v>1319.8720409480259</v>
      </c>
      <c r="CV35" s="0">
        <v>264.94809134511394</v>
      </c>
      <c r="CW35" s="0">
        <v>-39.422419166750622</v>
      </c>
    </row>
    <row r="36">
      <c r="D36" s="0">
        <v>117</v>
      </c>
      <c r="E36" s="0" t="s">
        <v>120</v>
      </c>
      <c r="F36" s="0">
        <v>64850</v>
      </c>
      <c r="G36" s="0">
        <v>0</v>
      </c>
      <c r="H36" s="0">
        <v>2</v>
      </c>
      <c r="I36" s="0">
        <v>500</v>
      </c>
      <c r="J36" s="0">
        <v>22</v>
      </c>
      <c r="K36" s="0">
        <v>1936.3312351792665</v>
      </c>
      <c r="L36" s="0">
        <v>18</v>
      </c>
      <c r="M36" s="0">
        <v>120</v>
      </c>
      <c r="N36" s="0">
        <v>2800</v>
      </c>
      <c r="O36" s="0">
        <v>12</v>
      </c>
      <c r="P36" s="0">
        <v>0.125</v>
      </c>
      <c r="Q36" s="0">
        <v>0</v>
      </c>
      <c r="R36" s="0">
        <v>290</v>
      </c>
      <c r="S36" s="0">
        <v>0</v>
      </c>
      <c r="T36" s="0">
        <v>0</v>
      </c>
      <c r="U36" s="0">
        <v>2400</v>
      </c>
      <c r="V36" s="0">
        <v>2400</v>
      </c>
      <c r="W36" s="0">
        <v>0</v>
      </c>
      <c r="X36" s="0">
        <v>0</v>
      </c>
      <c r="Y36" s="0">
        <v>6100</v>
      </c>
      <c r="Z36" s="0">
        <v>65080</v>
      </c>
      <c r="AA36" s="0">
        <v>5450</v>
      </c>
      <c r="AB36" s="0">
        <v>2</v>
      </c>
      <c r="AC36" s="0">
        <v>2500</v>
      </c>
      <c r="AD36" s="0">
        <v>2</v>
      </c>
      <c r="AE36" s="0">
        <v>16</v>
      </c>
      <c r="AF36" s="0">
        <v>180</v>
      </c>
      <c r="AG36" s="0">
        <v>0</v>
      </c>
      <c r="AH36" s="0">
        <v>0</v>
      </c>
      <c r="AI36" s="0">
        <v>0</v>
      </c>
      <c r="AJ36" s="0">
        <v>5428.6721054031623</v>
      </c>
      <c r="AK36" s="0">
        <v>5428.6721054031623</v>
      </c>
      <c r="AL36" s="0">
        <v>0</v>
      </c>
      <c r="AM36" s="305">
        <v>5000</v>
      </c>
      <c r="AN36" s="305">
        <v>700</v>
      </c>
      <c r="AO36" s="305">
        <v>380</v>
      </c>
      <c r="AP36" s="305">
        <v>380</v>
      </c>
      <c r="AQ36" s="305">
        <v>355</v>
      </c>
      <c r="AR36" s="305">
        <v>63.701194782833838</v>
      </c>
      <c r="AS36" s="305">
        <v>-48.075710285175965</v>
      </c>
      <c r="AT36" s="305">
        <v>1618.5042256553261</v>
      </c>
      <c r="AU36" s="305">
        <v>1221.4957743446739</v>
      </c>
      <c r="AV36" s="305">
        <v>1212.8616414693638</v>
      </c>
      <c r="AW36" s="305">
        <v>-0.76564679533671409</v>
      </c>
      <c r="AX36" s="305">
        <v>0.034605391210576264</v>
      </c>
      <c r="AY36" s="305">
        <v>0.19043194837209398</v>
      </c>
      <c r="AZ36" s="305" t="s">
        <v>27</v>
      </c>
      <c r="BA36" s="305">
        <v>1203.4957743446739</v>
      </c>
      <c r="BB36" s="305">
        <v>733.32903494650964</v>
      </c>
      <c r="BC36" s="305">
        <v>-0.940753017973293</v>
      </c>
      <c r="BD36" s="305">
        <v>1329.5912873033667</v>
      </c>
      <c r="BE36" s="305">
        <v>-1199.6634786333889</v>
      </c>
      <c r="BF36" s="305">
        <v>60.3953423412072</v>
      </c>
      <c r="BG36" s="305">
        <v>-3965.336245277198</v>
      </c>
      <c r="BH36" s="67">
        <v>380</v>
      </c>
      <c r="BI36" s="0">
        <v>380</v>
      </c>
      <c r="BJ36" s="0" t="s">
        <v>114</v>
      </c>
      <c r="BK36" s="0">
        <v>1558.9826716467003</v>
      </c>
      <c r="BL36" s="0">
        <v>56648.111881071811</v>
      </c>
      <c r="BM36" s="0">
        <v>-952.56903265637811</v>
      </c>
      <c r="BN36" s="0">
        <v>-946.59823514748132</v>
      </c>
      <c r="BO36" s="0">
        <v>3573.59840363994</v>
      </c>
      <c r="BP36" s="0">
        <v>-4967.6897705472757</v>
      </c>
      <c r="BQ36" s="0">
        <v>100166967.02023566</v>
      </c>
      <c r="BR36" s="0">
        <v>100166967.02023566</v>
      </c>
      <c r="BS36" s="0">
        <v>109982763.7234724</v>
      </c>
      <c r="BT36" s="0">
        <v>129742813.58169347</v>
      </c>
      <c r="BU36" s="0">
        <v>132723062.00183623</v>
      </c>
      <c r="BV36" s="0">
        <v>132723062.00183623</v>
      </c>
      <c r="BW36" s="0">
        <v>136245158.61379117</v>
      </c>
      <c r="BX36" s="0">
        <v>142108978.62069091</v>
      </c>
      <c r="BY36" s="0">
        <v>134708125.15449575</v>
      </c>
      <c r="BZ36" s="0">
        <v>144021607.49447203</v>
      </c>
      <c r="CA36" s="0">
        <v>593810968.99205422</v>
      </c>
      <c r="CB36" s="0">
        <v>-548.171317569263</v>
      </c>
      <c r="CC36" s="0">
        <v>9.4123262572297222</v>
      </c>
      <c r="CD36" s="0">
        <v>1497.281666757259</v>
      </c>
      <c r="CE36" s="0">
        <v>-969.08585271077993</v>
      </c>
      <c r="CF36" s="0">
        <v>1484.5938517201446</v>
      </c>
      <c r="CG36" s="0">
        <v>1355.4061482798554</v>
      </c>
      <c r="CH36" s="0">
        <v>156.35746467730246</v>
      </c>
      <c r="CI36" s="0">
        <v>-130.15924681704456</v>
      </c>
      <c r="CJ36" s="0">
        <v>400.8242778077838</v>
      </c>
      <c r="CK36" s="0">
        <v>345.31784681373392</v>
      </c>
      <c r="CL36" s="0">
        <v>1090.6302379302015</v>
      </c>
      <c r="CM36" s="0">
        <v>-121.14375251188017</v>
      </c>
      <c r="CN36" s="305">
        <v>118.00418972944288</v>
      </c>
      <c r="CO36" s="305">
        <v>-97.843879672376545</v>
      </c>
      <c r="CP36" s="305">
        <v>113130552.62924513</v>
      </c>
      <c r="CQ36" s="0">
        <v>59.622031438545775</v>
      </c>
      <c r="CR36" s="0">
        <v>-45.452149010519896</v>
      </c>
      <c r="CS36" s="0">
        <v>12.9980403522906</v>
      </c>
      <c r="CT36" s="0">
        <v>11.866965358014543</v>
      </c>
      <c r="CU36" s="0">
        <v>1319.8720409480259</v>
      </c>
      <c r="CV36" s="0">
        <v>264.94809134511394</v>
      </c>
      <c r="CW36" s="0">
        <v>-39.422419166750622</v>
      </c>
    </row>
    <row r="37">
      <c r="D37" s="0">
        <v>118</v>
      </c>
      <c r="E37" s="0" t="s">
        <v>126</v>
      </c>
      <c r="F37" s="0">
        <v>66350</v>
      </c>
      <c r="G37" s="0">
        <v>0</v>
      </c>
      <c r="H37" s="0">
        <v>2</v>
      </c>
      <c r="I37" s="0">
        <v>600</v>
      </c>
      <c r="J37" s="0">
        <v>26</v>
      </c>
      <c r="K37" s="0">
        <v>1935.3259940866656</v>
      </c>
      <c r="L37" s="0">
        <v>24</v>
      </c>
      <c r="M37" s="0">
        <v>120</v>
      </c>
      <c r="N37" s="0">
        <v>2804</v>
      </c>
      <c r="O37" s="0">
        <v>12</v>
      </c>
      <c r="P37" s="0">
        <v>0.125</v>
      </c>
      <c r="Q37" s="0">
        <v>0</v>
      </c>
      <c r="R37" s="0">
        <v>290</v>
      </c>
      <c r="S37" s="0">
        <v>0</v>
      </c>
      <c r="T37" s="0">
        <v>0</v>
      </c>
      <c r="U37" s="0">
        <v>2400</v>
      </c>
      <c r="V37" s="0">
        <v>2400</v>
      </c>
      <c r="W37" s="0">
        <v>0</v>
      </c>
      <c r="X37" s="0">
        <v>0</v>
      </c>
      <c r="Y37" s="0">
        <v>6100</v>
      </c>
      <c r="Z37" s="0">
        <v>26144</v>
      </c>
      <c r="AA37" s="0">
        <v>5450</v>
      </c>
      <c r="AB37" s="0">
        <v>2</v>
      </c>
      <c r="AC37" s="0">
        <v>2500</v>
      </c>
      <c r="AD37" s="0">
        <v>2</v>
      </c>
      <c r="AE37" s="0">
        <v>16</v>
      </c>
      <c r="AF37" s="0">
        <v>180</v>
      </c>
      <c r="AG37" s="0">
        <v>0</v>
      </c>
      <c r="AH37" s="0">
        <v>0</v>
      </c>
      <c r="AI37" s="0">
        <v>0</v>
      </c>
      <c r="AJ37" s="0">
        <v>5428.6721054031623</v>
      </c>
      <c r="AK37" s="0">
        <v>5428.6721054031623</v>
      </c>
      <c r="AL37" s="0">
        <v>0</v>
      </c>
      <c r="AM37" s="305">
        <v>5000</v>
      </c>
      <c r="AN37" s="305">
        <v>701</v>
      </c>
      <c r="AO37" s="305">
        <v>380</v>
      </c>
      <c r="AP37" s="305">
        <v>380</v>
      </c>
      <c r="AQ37" s="305">
        <v>355</v>
      </c>
      <c r="AR37" s="305">
        <v>52.240550365311805</v>
      </c>
      <c r="AS37" s="305">
        <v>-39.774480783259087</v>
      </c>
      <c r="AT37" s="305">
        <v>1620.3279929543937</v>
      </c>
      <c r="AU37" s="305">
        <v>1233.6720070456063</v>
      </c>
      <c r="AV37" s="305">
        <v>1219.0859389629122</v>
      </c>
      <c r="AW37" s="305">
        <v>-0.63484030486048937</v>
      </c>
      <c r="AX37" s="305">
        <v>0.10599503165809715</v>
      </c>
      <c r="AY37" s="305">
        <v>-4.0680117059759624</v>
      </c>
      <c r="AZ37" s="305" t="s">
        <v>27</v>
      </c>
      <c r="BA37" s="305">
        <v>1209.6720070456063</v>
      </c>
      <c r="BB37" s="305">
        <v>802.81103088536474</v>
      </c>
      <c r="BC37" s="305">
        <v>-0.95293302375790745</v>
      </c>
      <c r="BD37" s="305">
        <v>1465.7578620616696</v>
      </c>
      <c r="BE37" s="305">
        <v>-1247.5737253439729</v>
      </c>
      <c r="BF37" s="305">
        <v>60.395345115065538</v>
      </c>
      <c r="BG37" s="305">
        <v>-4077.6990880722879</v>
      </c>
      <c r="BH37" s="67">
        <v>380</v>
      </c>
      <c r="BI37" s="0">
        <v>380</v>
      </c>
      <c r="BJ37" s="0" t="s">
        <v>114</v>
      </c>
      <c r="BK37" s="0">
        <v>1613.9503881691576</v>
      </c>
      <c r="BL37" s="0">
        <v>67816.70029393665</v>
      </c>
      <c r="BM37" s="0">
        <v>-1005.5114425666106</v>
      </c>
      <c r="BN37" s="0">
        <v>-975.73522995102394</v>
      </c>
      <c r="BO37" s="0">
        <v>3573.5991039121814</v>
      </c>
      <c r="BP37" s="0">
        <v>-4967.6895508471152</v>
      </c>
      <c r="BQ37" s="0">
        <v>125976789.8568389</v>
      </c>
      <c r="BR37" s="0">
        <v>125976789.8568389</v>
      </c>
      <c r="BS37" s="0">
        <v>136008350.762788</v>
      </c>
      <c r="BT37" s="0">
        <v>156180732.036703</v>
      </c>
      <c r="BU37" s="0">
        <v>165460282.71842206</v>
      </c>
      <c r="BV37" s="0">
        <v>165460282.71842206</v>
      </c>
      <c r="BW37" s="0">
        <v>168598849.87863705</v>
      </c>
      <c r="BX37" s="0">
        <v>173953399.70248187</v>
      </c>
      <c r="BY37" s="0">
        <v>168743029.41514084</v>
      </c>
      <c r="BZ37" s="0">
        <v>177101455.16915357</v>
      </c>
      <c r="CA37" s="0">
        <v>637202834.93885779</v>
      </c>
      <c r="CB37" s="0">
        <v>-544.77288167166773</v>
      </c>
      <c r="CC37" s="0">
        <v>8.52974440647202</v>
      </c>
      <c r="CD37" s="0">
        <v>1232.6997370390036</v>
      </c>
      <c r="CE37" s="0">
        <v>-1003.3785414839209</v>
      </c>
      <c r="CF37" s="0">
        <v>1503.8220984163577</v>
      </c>
      <c r="CG37" s="0">
        <v>1350.1779015836423</v>
      </c>
      <c r="CH37" s="0">
        <v>129.49610571197928</v>
      </c>
      <c r="CI37" s="0">
        <v>-107.31402744156182</v>
      </c>
      <c r="CJ37" s="0">
        <v>462.72841042378786</v>
      </c>
      <c r="CK37" s="0">
        <v>379.68791070250336</v>
      </c>
      <c r="CL37" s="0">
        <v>1092.9552686282939</v>
      </c>
      <c r="CM37" s="0">
        <v>-98.594372031623578</v>
      </c>
      <c r="CN37" s="305">
        <v>97.709043991518115</v>
      </c>
      <c r="CO37" s="305">
        <v>-80.695695923802262</v>
      </c>
      <c r="CP37" s="305">
        <v>136724307.13294467</v>
      </c>
      <c r="CQ37" s="0">
        <v>49.185452831018644</v>
      </c>
      <c r="CR37" s="0">
        <v>-37.783512869833189</v>
      </c>
      <c r="CS37" s="0">
        <v>10.797768085172972</v>
      </c>
      <c r="CT37" s="0">
        <v>9.6945695041843027</v>
      </c>
      <c r="CU37" s="0">
        <v>1320.0860087373214</v>
      </c>
      <c r="CV37" s="0">
        <v>254.92525425742087</v>
      </c>
      <c r="CW37" s="0">
        <v>-35.912427299429346</v>
      </c>
    </row>
    <row r="38">
      <c r="D38" s="0">
        <v>118</v>
      </c>
      <c r="E38" s="0" t="s">
        <v>126</v>
      </c>
      <c r="F38" s="0">
        <v>66350</v>
      </c>
      <c r="G38" s="0">
        <v>0</v>
      </c>
      <c r="H38" s="0">
        <v>2</v>
      </c>
      <c r="I38" s="0">
        <v>600</v>
      </c>
      <c r="J38" s="0">
        <v>26</v>
      </c>
      <c r="K38" s="0">
        <v>1935.3259940866656</v>
      </c>
      <c r="L38" s="0">
        <v>24</v>
      </c>
      <c r="M38" s="0">
        <v>120</v>
      </c>
      <c r="N38" s="0">
        <v>2804</v>
      </c>
      <c r="O38" s="0">
        <v>12</v>
      </c>
      <c r="P38" s="0">
        <v>0.125</v>
      </c>
      <c r="Q38" s="0">
        <v>0</v>
      </c>
      <c r="R38" s="0">
        <v>290</v>
      </c>
      <c r="S38" s="0">
        <v>0</v>
      </c>
      <c r="T38" s="0">
        <v>0</v>
      </c>
      <c r="U38" s="0">
        <v>2400</v>
      </c>
      <c r="V38" s="0">
        <v>2400</v>
      </c>
      <c r="W38" s="0">
        <v>0</v>
      </c>
      <c r="X38" s="0">
        <v>0</v>
      </c>
      <c r="Y38" s="0">
        <v>6100</v>
      </c>
      <c r="Z38" s="0">
        <v>26144</v>
      </c>
      <c r="AA38" s="0">
        <v>5450</v>
      </c>
      <c r="AB38" s="0">
        <v>2</v>
      </c>
      <c r="AC38" s="0">
        <v>2500</v>
      </c>
      <c r="AD38" s="0">
        <v>2</v>
      </c>
      <c r="AE38" s="0">
        <v>16</v>
      </c>
      <c r="AF38" s="0">
        <v>180</v>
      </c>
      <c r="AG38" s="0">
        <v>0</v>
      </c>
      <c r="AH38" s="0">
        <v>0</v>
      </c>
      <c r="AI38" s="0">
        <v>0</v>
      </c>
      <c r="AJ38" s="0">
        <v>5428.6721054031623</v>
      </c>
      <c r="AK38" s="0">
        <v>5428.6721054031623</v>
      </c>
      <c r="AL38" s="0">
        <v>0</v>
      </c>
      <c r="AM38" s="305">
        <v>5000</v>
      </c>
      <c r="AN38" s="305">
        <v>701</v>
      </c>
      <c r="AO38" s="305">
        <v>380</v>
      </c>
      <c r="AP38" s="305">
        <v>380</v>
      </c>
      <c r="AQ38" s="305">
        <v>355</v>
      </c>
      <c r="AR38" s="305">
        <v>164.74222440880993</v>
      </c>
      <c r="AS38" s="305">
        <v>-125.43008052400822</v>
      </c>
      <c r="AT38" s="305">
        <v>1620.3279929543937</v>
      </c>
      <c r="AU38" s="305">
        <v>1233.6720070456063</v>
      </c>
      <c r="AV38" s="305">
        <v>1219.0859389629122</v>
      </c>
      <c r="AW38" s="305">
        <v>-0.63484030486048937</v>
      </c>
      <c r="AX38" s="305">
        <v>0.10599503165809715</v>
      </c>
      <c r="AY38" s="305">
        <v>-4.0680117059759624</v>
      </c>
      <c r="AZ38" s="305" t="s">
        <v>27</v>
      </c>
      <c r="BA38" s="305">
        <v>1209.6720070456063</v>
      </c>
      <c r="BB38" s="305">
        <v>802.81103088536474</v>
      </c>
      <c r="BC38" s="305">
        <v>-0.95293302375790745</v>
      </c>
      <c r="BD38" s="305">
        <v>1465.7578620616696</v>
      </c>
      <c r="BE38" s="305">
        <v>-5261.6288797706948</v>
      </c>
      <c r="BF38" s="305">
        <v>65.160010233855246</v>
      </c>
      <c r="BG38" s="305">
        <v>-11406.488398380636</v>
      </c>
      <c r="BH38" s="67">
        <v>380</v>
      </c>
      <c r="BI38" s="0">
        <v>380</v>
      </c>
      <c r="BJ38" s="0" t="s">
        <v>114</v>
      </c>
      <c r="BK38" s="0">
        <v>1613.9503881691576</v>
      </c>
      <c r="BL38" s="0">
        <v>67816.70029393665</v>
      </c>
      <c r="BM38" s="0">
        <v>-3319.15349468551</v>
      </c>
      <c r="BN38" s="0">
        <v>-2874.1747834635171</v>
      </c>
      <c r="BO38" s="0">
        <v>2114.5237607371796</v>
      </c>
      <c r="BP38" s="0">
        <v>-7608.8710727608523</v>
      </c>
      <c r="BQ38" s="0">
        <v>125976789.8568389</v>
      </c>
      <c r="BR38" s="0">
        <v>125976789.8568389</v>
      </c>
      <c r="BS38" s="0">
        <v>136008350.762788</v>
      </c>
      <c r="BT38" s="0">
        <v>156180732.036703</v>
      </c>
      <c r="BU38" s="0">
        <v>165460282.71842206</v>
      </c>
      <c r="BV38" s="0">
        <v>165460282.71842206</v>
      </c>
      <c r="BW38" s="0">
        <v>168598849.87863705</v>
      </c>
      <c r="BX38" s="0">
        <v>173953399.70248187</v>
      </c>
      <c r="BY38" s="0">
        <v>168743029.41514084</v>
      </c>
      <c r="BZ38" s="0">
        <v>177101455.16915357</v>
      </c>
      <c r="CA38" s="0">
        <v>637202834.93885779</v>
      </c>
      <c r="CB38" s="0">
        <v>-544.77288167166773</v>
      </c>
      <c r="CC38" s="0">
        <v>8.52974440647202</v>
      </c>
      <c r="CD38" s="0">
        <v>1232.6997370390036</v>
      </c>
      <c r="CE38" s="0">
        <v>-1003.3785414839209</v>
      </c>
      <c r="CF38" s="0">
        <v>1503.8220984163577</v>
      </c>
      <c r="CG38" s="0">
        <v>1350.1779015836423</v>
      </c>
      <c r="CH38" s="0">
        <v>314.63885802592779</v>
      </c>
      <c r="CI38" s="0">
        <v>-254.34311461258426</v>
      </c>
      <c r="CJ38" s="0">
        <v>462.72841042378786</v>
      </c>
      <c r="CK38" s="0">
        <v>379.68791070250336</v>
      </c>
      <c r="CL38" s="0">
        <v>1092.9552686282939</v>
      </c>
      <c r="CM38" s="0">
        <v>-98.594372031623578</v>
      </c>
      <c r="CN38" s="305">
        <v>240.66404617152261</v>
      </c>
      <c r="CO38" s="305">
        <v>-193.94128821306316</v>
      </c>
      <c r="CP38" s="305">
        <v>136724307.13294467</v>
      </c>
      <c r="CQ38" s="0">
        <v>156.19782145587362</v>
      </c>
      <c r="CR38" s="0">
        <v>-120.03075562187341</v>
      </c>
      <c r="CS38" s="0">
        <v>9.2583386118102986</v>
      </c>
      <c r="CT38" s="0">
        <v>8.3124222022064611</v>
      </c>
      <c r="CU38" s="0">
        <v>1320.0860087373214</v>
      </c>
      <c r="CV38" s="0">
        <v>254.92525425742087</v>
      </c>
      <c r="CW38" s="0">
        <v>-35.912427299429346</v>
      </c>
    </row>
    <row r="39">
      <c r="D39" s="0">
        <v>119</v>
      </c>
      <c r="E39" s="0" t="s">
        <v>130</v>
      </c>
      <c r="F39" s="0">
        <v>71350</v>
      </c>
      <c r="G39" s="0">
        <v>0</v>
      </c>
      <c r="H39" s="0">
        <v>2</v>
      </c>
      <c r="I39" s="0">
        <v>800</v>
      </c>
      <c r="J39" s="0">
        <v>36</v>
      </c>
      <c r="K39" s="0">
        <v>1917.4550413293136</v>
      </c>
      <c r="L39" s="0">
        <v>28</v>
      </c>
      <c r="M39" s="0">
        <v>120</v>
      </c>
      <c r="N39" s="0">
        <v>2875.1111111111113</v>
      </c>
      <c r="O39" s="0">
        <v>12</v>
      </c>
      <c r="P39" s="0">
        <v>0.125</v>
      </c>
      <c r="Q39" s="0">
        <v>356</v>
      </c>
      <c r="R39" s="0">
        <v>290</v>
      </c>
      <c r="S39" s="0">
        <v>0</v>
      </c>
      <c r="T39" s="0">
        <v>0</v>
      </c>
      <c r="U39" s="0">
        <v>2400</v>
      </c>
      <c r="V39" s="0">
        <v>2400</v>
      </c>
      <c r="W39" s="0">
        <v>0</v>
      </c>
      <c r="X39" s="0">
        <v>0</v>
      </c>
      <c r="Y39" s="0">
        <v>6100</v>
      </c>
      <c r="Z39" s="0">
        <v>26144</v>
      </c>
      <c r="AA39" s="0">
        <v>5450</v>
      </c>
      <c r="AB39" s="0">
        <v>2</v>
      </c>
      <c r="AC39" s="0">
        <v>2500</v>
      </c>
      <c r="AD39" s="0">
        <v>2</v>
      </c>
      <c r="AE39" s="0">
        <v>16</v>
      </c>
      <c r="AF39" s="0">
        <v>180</v>
      </c>
      <c r="AG39" s="0">
        <v>0</v>
      </c>
      <c r="AH39" s="0">
        <v>0</v>
      </c>
      <c r="AI39" s="0">
        <v>0</v>
      </c>
      <c r="AJ39" s="0">
        <v>5428.6721054031623</v>
      </c>
      <c r="AK39" s="0">
        <v>5428.6721054031623</v>
      </c>
      <c r="AL39" s="0">
        <v>0</v>
      </c>
      <c r="AM39" s="305">
        <v>5000</v>
      </c>
      <c r="AN39" s="305">
        <v>718.77777777777783</v>
      </c>
      <c r="AO39" s="305">
        <v>380</v>
      </c>
      <c r="AP39" s="305">
        <v>380</v>
      </c>
      <c r="AQ39" s="305">
        <v>355</v>
      </c>
      <c r="AR39" s="305">
        <v>101.08366007216335</v>
      </c>
      <c r="AS39" s="305">
        <v>-67.372334239601074</v>
      </c>
      <c r="AT39" s="305">
        <v>1938.5081067681958</v>
      </c>
      <c r="AU39" s="305">
        <v>1000.6030043429154</v>
      </c>
      <c r="AV39" s="305">
        <v>1438.728996494744</v>
      </c>
      <c r="AW39" s="305">
        <v>7.4592213743313067</v>
      </c>
      <c r="AX39" s="305">
        <v>0.026925417669315554</v>
      </c>
      <c r="AY39" s="305">
        <v>41.484034872418405</v>
      </c>
      <c r="AZ39" s="305" t="s">
        <v>27</v>
      </c>
      <c r="BA39" s="305">
        <v>972.60300434291537</v>
      </c>
      <c r="BB39" s="305">
        <v>879.47562687186291</v>
      </c>
      <c r="BC39" s="305">
        <v>18.119350127813959</v>
      </c>
      <c r="BD39" s="305">
        <v>1620.1354667511187</v>
      </c>
      <c r="BE39" s="305">
        <v>-5225.7109824988293</v>
      </c>
      <c r="BF39" s="305">
        <v>53.187047279417129</v>
      </c>
      <c r="BG39" s="305">
        <v>-11313.882417171961</v>
      </c>
      <c r="BH39" s="67">
        <v>380</v>
      </c>
      <c r="BI39" s="0">
        <v>380</v>
      </c>
      <c r="BJ39" s="0" t="s">
        <v>114</v>
      </c>
      <c r="BK39" s="0">
        <v>2287.4922122870607</v>
      </c>
      <c r="BL39" s="0">
        <v>105809.11859719793</v>
      </c>
      <c r="BM39" s="0">
        <v>-3275.5113824688015</v>
      </c>
      <c r="BN39" s="0">
        <v>-2850.1608758448274</v>
      </c>
      <c r="BO39" s="0">
        <v>2114.5236202261776</v>
      </c>
      <c r="BP39" s="0">
        <v>-7608.8714629515143</v>
      </c>
      <c r="BQ39" s="0">
        <v>197869290.72811225</v>
      </c>
      <c r="BR39" s="0">
        <v>202291971.42039418</v>
      </c>
      <c r="BS39" s="0">
        <v>212739035.24002951</v>
      </c>
      <c r="BT39" s="0">
        <v>238415837.47139731</v>
      </c>
      <c r="BU39" s="0">
        <v>201658229.44136113</v>
      </c>
      <c r="BV39" s="0">
        <v>271336844.64152724</v>
      </c>
      <c r="BW39" s="0">
        <v>274204840.23524308</v>
      </c>
      <c r="BX39" s="0">
        <v>414241829.94664872</v>
      </c>
      <c r="BY39" s="0">
        <v>412051457.9919551</v>
      </c>
      <c r="BZ39" s="0">
        <v>425334156.06838131</v>
      </c>
      <c r="CA39" s="0">
        <v>710750521.62676811</v>
      </c>
      <c r="CB39" s="0">
        <v>-523.68439262382117</v>
      </c>
      <c r="CC39" s="0">
        <v>20.303649906163059</v>
      </c>
      <c r="CD39" s="0">
        <v>1799.8477221545882</v>
      </c>
      <c r="CE39" s="0">
        <v>-679.15975773592527</v>
      </c>
      <c r="CF39" s="0">
        <v>1865.4538602139016</v>
      </c>
      <c r="CG39" s="0">
        <v>1073.6572508972097</v>
      </c>
      <c r="CH39" s="0">
        <v>199.37495199660918</v>
      </c>
      <c r="CI39" s="0">
        <v>-147.76947467007045</v>
      </c>
      <c r="CJ39" s="0">
        <v>536.87014297379937</v>
      </c>
      <c r="CK39" s="0">
        <v>418.99900984879059</v>
      </c>
      <c r="CL39" s="0">
        <v>1255.5087555041998</v>
      </c>
      <c r="CM39" s="0">
        <v>-39.27432141691596</v>
      </c>
      <c r="CN39" s="305">
        <v>152.35247114605545</v>
      </c>
      <c r="CO39" s="305">
        <v>-113.5651782706649</v>
      </c>
      <c r="CP39" s="305">
        <v>214913583.1910637</v>
      </c>
      <c r="CQ39" s="0">
        <v>97.466446688526887</v>
      </c>
      <c r="CR39" s="0">
        <v>-79.292258646272884</v>
      </c>
      <c r="CS39" s="0">
        <v>6.064924376983126</v>
      </c>
      <c r="CT39" s="0">
        <v>3.4906518849758732</v>
      </c>
      <c r="CU39" s="0">
        <v>1324.2777716891489</v>
      </c>
      <c r="CV39" s="0">
        <v>288.83064885087106</v>
      </c>
      <c r="CW39" s="0">
        <v>-12.692442615605687</v>
      </c>
    </row>
    <row r="40">
      <c r="D40" s="0">
        <v>119</v>
      </c>
      <c r="E40" s="0" t="s">
        <v>130</v>
      </c>
      <c r="F40" s="0">
        <v>71350</v>
      </c>
      <c r="G40" s="0">
        <v>0</v>
      </c>
      <c r="H40" s="0">
        <v>2</v>
      </c>
      <c r="I40" s="0">
        <v>800</v>
      </c>
      <c r="J40" s="0">
        <v>36</v>
      </c>
      <c r="K40" s="0">
        <v>1917.4550413293136</v>
      </c>
      <c r="L40" s="0">
        <v>28</v>
      </c>
      <c r="M40" s="0">
        <v>120</v>
      </c>
      <c r="N40" s="0">
        <v>2875.1111111111113</v>
      </c>
      <c r="O40" s="0">
        <v>12</v>
      </c>
      <c r="P40" s="0">
        <v>0.125</v>
      </c>
      <c r="Q40" s="0">
        <v>356</v>
      </c>
      <c r="R40" s="0">
        <v>290</v>
      </c>
      <c r="S40" s="0">
        <v>0</v>
      </c>
      <c r="T40" s="0">
        <v>0</v>
      </c>
      <c r="U40" s="0">
        <v>2400</v>
      </c>
      <c r="V40" s="0">
        <v>2400</v>
      </c>
      <c r="W40" s="0">
        <v>0</v>
      </c>
      <c r="X40" s="0">
        <v>0</v>
      </c>
      <c r="Y40" s="0">
        <v>6100</v>
      </c>
      <c r="Z40" s="0">
        <v>26144</v>
      </c>
      <c r="AA40" s="0">
        <v>5450</v>
      </c>
      <c r="AB40" s="0">
        <v>2</v>
      </c>
      <c r="AC40" s="0">
        <v>2500</v>
      </c>
      <c r="AD40" s="0">
        <v>2</v>
      </c>
      <c r="AE40" s="0">
        <v>16</v>
      </c>
      <c r="AF40" s="0">
        <v>180</v>
      </c>
      <c r="AG40" s="0">
        <v>0</v>
      </c>
      <c r="AH40" s="0">
        <v>0</v>
      </c>
      <c r="AI40" s="0">
        <v>0</v>
      </c>
      <c r="AJ40" s="0">
        <v>5428.6721054031623</v>
      </c>
      <c r="AK40" s="0">
        <v>5428.6721054031623</v>
      </c>
      <c r="AL40" s="0">
        <v>0</v>
      </c>
      <c r="AM40" s="305">
        <v>5000</v>
      </c>
      <c r="AN40" s="305">
        <v>718.77777777777783</v>
      </c>
      <c r="AO40" s="305">
        <v>380</v>
      </c>
      <c r="AP40" s="305">
        <v>380</v>
      </c>
      <c r="AQ40" s="305">
        <v>355</v>
      </c>
      <c r="AR40" s="305">
        <v>139.74921803122754</v>
      </c>
      <c r="AS40" s="305">
        <v>-93.922773834111283</v>
      </c>
      <c r="AT40" s="305">
        <v>1938.5081067681958</v>
      </c>
      <c r="AU40" s="305">
        <v>1000.6030043429154</v>
      </c>
      <c r="AV40" s="305">
        <v>1438.728996494744</v>
      </c>
      <c r="AW40" s="305">
        <v>7.4592213743313067</v>
      </c>
      <c r="AX40" s="305">
        <v>0.026925417669315554</v>
      </c>
      <c r="AY40" s="305">
        <v>41.484034872418405</v>
      </c>
      <c r="AZ40" s="305" t="s">
        <v>27</v>
      </c>
      <c r="BA40" s="305">
        <v>972.60300434291537</v>
      </c>
      <c r="BB40" s="305">
        <v>879.47562687186291</v>
      </c>
      <c r="BC40" s="305">
        <v>18.119350127813959</v>
      </c>
      <c r="BD40" s="305">
        <v>1620.1354667511187</v>
      </c>
      <c r="BE40" s="305">
        <v>-7424.4000496785156</v>
      </c>
      <c r="BF40" s="305">
        <v>7.888671959885869</v>
      </c>
      <c r="BG40" s="305">
        <v>-15364.221084049088</v>
      </c>
      <c r="BH40" s="67">
        <v>380</v>
      </c>
      <c r="BI40" s="0">
        <v>380</v>
      </c>
      <c r="BJ40" s="0" t="s">
        <v>114</v>
      </c>
      <c r="BK40" s="0">
        <v>2287.4922122870607</v>
      </c>
      <c r="BL40" s="0">
        <v>105809.11859719793</v>
      </c>
      <c r="BM40" s="0">
        <v>-4617.6867399033508</v>
      </c>
      <c r="BN40" s="0">
        <v>-3897.6584004667238</v>
      </c>
      <c r="BO40" s="0">
        <v>1346.370805828692</v>
      </c>
      <c r="BP40" s="0">
        <v>-9870.7483920381856</v>
      </c>
      <c r="BQ40" s="0">
        <v>197869290.72811225</v>
      </c>
      <c r="BR40" s="0">
        <v>202291971.42039418</v>
      </c>
      <c r="BS40" s="0">
        <v>212739035.24002951</v>
      </c>
      <c r="BT40" s="0">
        <v>238415837.47139731</v>
      </c>
      <c r="BU40" s="0">
        <v>201658229.44136113</v>
      </c>
      <c r="BV40" s="0">
        <v>271336844.64152724</v>
      </c>
      <c r="BW40" s="0">
        <v>274204840.23524308</v>
      </c>
      <c r="BX40" s="0">
        <v>414241829.94664872</v>
      </c>
      <c r="BY40" s="0">
        <v>412051457.9919551</v>
      </c>
      <c r="BZ40" s="0">
        <v>425334156.06838131</v>
      </c>
      <c r="CA40" s="0">
        <v>710750521.62676811</v>
      </c>
      <c r="CB40" s="0">
        <v>-523.68439262382117</v>
      </c>
      <c r="CC40" s="0">
        <v>20.303649906163059</v>
      </c>
      <c r="CD40" s="0">
        <v>1799.8477221545882</v>
      </c>
      <c r="CE40" s="0">
        <v>-679.15975773592527</v>
      </c>
      <c r="CF40" s="0">
        <v>1865.4538602139016</v>
      </c>
      <c r="CG40" s="0">
        <v>1073.6572508972097</v>
      </c>
      <c r="CH40" s="0">
        <v>270.92756484105053</v>
      </c>
      <c r="CI40" s="0">
        <v>-202.0154374952204</v>
      </c>
      <c r="CJ40" s="0">
        <v>536.87014297379937</v>
      </c>
      <c r="CK40" s="0">
        <v>418.99900984879059</v>
      </c>
      <c r="CL40" s="0">
        <v>1255.5087555041998</v>
      </c>
      <c r="CM40" s="0">
        <v>-39.27432141691596</v>
      </c>
      <c r="CN40" s="305">
        <v>207.28159394453482</v>
      </c>
      <c r="CO40" s="305">
        <v>-155.43348359111567</v>
      </c>
      <c r="CP40" s="305">
        <v>214913583.1910637</v>
      </c>
      <c r="CQ40" s="0">
        <v>135.13846697426411</v>
      </c>
      <c r="CR40" s="0">
        <v>-110.24207047193634</v>
      </c>
      <c r="CS40" s="0">
        <v>6.4875251110681731</v>
      </c>
      <c r="CT40" s="0">
        <v>3.7338786685816965</v>
      </c>
      <c r="CU40" s="0">
        <v>1324.2777716891489</v>
      </c>
      <c r="CV40" s="0">
        <v>288.83064885087106</v>
      </c>
      <c r="CW40" s="0">
        <v>-12.692442615605687</v>
      </c>
    </row>
    <row r="41">
      <c r="D41" s="0">
        <v>120</v>
      </c>
      <c r="E41" s="0" t="s">
        <v>132</v>
      </c>
      <c r="F41" s="0">
        <v>73850</v>
      </c>
      <c r="G41" s="0">
        <v>0</v>
      </c>
      <c r="H41" s="0">
        <v>2</v>
      </c>
      <c r="I41" s="0">
        <v>800</v>
      </c>
      <c r="J41" s="0">
        <v>36</v>
      </c>
      <c r="K41" s="0">
        <v>1900.142555845629</v>
      </c>
      <c r="L41" s="0">
        <v>28</v>
      </c>
      <c r="M41" s="0">
        <v>120</v>
      </c>
      <c r="N41" s="0">
        <v>2944</v>
      </c>
      <c r="O41" s="0">
        <v>12</v>
      </c>
      <c r="P41" s="0">
        <v>0.125</v>
      </c>
      <c r="Q41" s="0">
        <v>356</v>
      </c>
      <c r="R41" s="0">
        <v>290</v>
      </c>
      <c r="S41" s="0">
        <v>0</v>
      </c>
      <c r="T41" s="0">
        <v>0</v>
      </c>
      <c r="U41" s="0">
        <v>2400</v>
      </c>
      <c r="V41" s="0">
        <v>2400</v>
      </c>
      <c r="W41" s="0">
        <v>0</v>
      </c>
      <c r="X41" s="0">
        <v>0</v>
      </c>
      <c r="Y41" s="0">
        <v>6100</v>
      </c>
      <c r="Z41" s="0">
        <v>26144</v>
      </c>
      <c r="AA41" s="0">
        <v>5450</v>
      </c>
      <c r="AB41" s="0">
        <v>2</v>
      </c>
      <c r="AC41" s="0">
        <v>2500</v>
      </c>
      <c r="AD41" s="0">
        <v>2</v>
      </c>
      <c r="AE41" s="0">
        <v>16</v>
      </c>
      <c r="AF41" s="0">
        <v>180</v>
      </c>
      <c r="AG41" s="0">
        <v>0</v>
      </c>
      <c r="AH41" s="0">
        <v>0</v>
      </c>
      <c r="AI41" s="0">
        <v>0</v>
      </c>
      <c r="AJ41" s="0">
        <v>5428.6721054031623</v>
      </c>
      <c r="AK41" s="0">
        <v>5428.6721054031623</v>
      </c>
      <c r="AL41" s="0">
        <v>0</v>
      </c>
      <c r="AM41" s="305">
        <v>5000</v>
      </c>
      <c r="AN41" s="305">
        <v>736</v>
      </c>
      <c r="AO41" s="305">
        <v>380</v>
      </c>
      <c r="AP41" s="305">
        <v>380</v>
      </c>
      <c r="AQ41" s="305">
        <v>355</v>
      </c>
      <c r="AR41" s="305">
        <v>135.83089358217711</v>
      </c>
      <c r="AS41" s="305">
        <v>-91.940454378142647</v>
      </c>
      <c r="AT41" s="305">
        <v>1978.3476170430122</v>
      </c>
      <c r="AU41" s="305">
        <v>1029.6523829569878</v>
      </c>
      <c r="AV41" s="305">
        <v>1477.0287640796937</v>
      </c>
      <c r="AW41" s="305">
        <v>13.602902872004867</v>
      </c>
      <c r="AX41" s="305">
        <v>0.23676973265450052</v>
      </c>
      <c r="AY41" s="305">
        <v>36.36409773107934</v>
      </c>
      <c r="AZ41" s="305" t="s">
        <v>27</v>
      </c>
      <c r="BA41" s="305">
        <v>1001.6523829569878</v>
      </c>
      <c r="BB41" s="305">
        <v>948.46290970777045</v>
      </c>
      <c r="BC41" s="305">
        <v>56.185140228860064</v>
      </c>
      <c r="BD41" s="305">
        <v>1717.6147690612706</v>
      </c>
      <c r="BE41" s="305">
        <v>-7424.5017261510366</v>
      </c>
      <c r="BF41" s="305">
        <v>8.0090530139650582</v>
      </c>
      <c r="BG41" s="305">
        <v>-15364.221154152066</v>
      </c>
      <c r="BH41" s="67">
        <v>380</v>
      </c>
      <c r="BI41" s="0">
        <v>380</v>
      </c>
      <c r="BJ41" s="0" t="s">
        <v>114</v>
      </c>
      <c r="BK41" s="0">
        <v>2300.5344534974006</v>
      </c>
      <c r="BL41" s="0">
        <v>108776.96861577527</v>
      </c>
      <c r="BM41" s="0">
        <v>-4617.6807965179323</v>
      </c>
      <c r="BN41" s="0">
        <v>-3897.6584273881745</v>
      </c>
      <c r="BO41" s="0">
        <v>1346.3699294746443</v>
      </c>
      <c r="BP41" s="0">
        <v>-9870.7491451424976</v>
      </c>
      <c r="BQ41" s="0">
        <v>203267140.62737262</v>
      </c>
      <c r="BR41" s="0">
        <v>208047672.80149961</v>
      </c>
      <c r="BS41" s="0">
        <v>218699515.04960293</v>
      </c>
      <c r="BT41" s="0">
        <v>245200768.02488387</v>
      </c>
      <c r="BU41" s="0">
        <v>206091561.65572175</v>
      </c>
      <c r="BV41" s="0">
        <v>277048779.73311555</v>
      </c>
      <c r="BW41" s="0">
        <v>279957490.34719408</v>
      </c>
      <c r="BX41" s="0">
        <v>422820867.19356543</v>
      </c>
      <c r="BY41" s="0">
        <v>420426012.37700593</v>
      </c>
      <c r="BZ41" s="0">
        <v>433822599.507847</v>
      </c>
      <c r="CA41" s="0">
        <v>729428395.54164243</v>
      </c>
      <c r="CB41" s="0">
        <v>-468.93546411303362</v>
      </c>
      <c r="CC41" s="0">
        <v>20.995543322017483</v>
      </c>
      <c r="CD41" s="0">
        <v>1771.3834929479638</v>
      </c>
      <c r="CE41" s="0">
        <v>-641.386591588024</v>
      </c>
      <c r="CF41" s="0">
        <v>1903.8981695590437</v>
      </c>
      <c r="CG41" s="0">
        <v>1104.1018304409563</v>
      </c>
      <c r="CH41" s="0">
        <v>263.506162099446</v>
      </c>
      <c r="CI41" s="0">
        <v>-197.82615939612046</v>
      </c>
      <c r="CJ41" s="0">
        <v>602.00726576877059</v>
      </c>
      <c r="CK41" s="0">
        <v>444.73230452965072</v>
      </c>
      <c r="CL41" s="0">
        <v>1296.3747944872152</v>
      </c>
      <c r="CM41" s="0">
        <v>-28.207786247026483</v>
      </c>
      <c r="CN41" s="305">
        <v>201.60472388436506</v>
      </c>
      <c r="CO41" s="305">
        <v>-152.20816436939594</v>
      </c>
      <c r="CP41" s="305">
        <v>221470515.11255258</v>
      </c>
      <c r="CQ41" s="0">
        <v>131.45022453067705</v>
      </c>
      <c r="CR41" s="0">
        <v>-107.93735430733454</v>
      </c>
      <c r="CS41" s="0">
        <v>6.3080058555146978</v>
      </c>
      <c r="CT41" s="0">
        <v>3.6581162390208708</v>
      </c>
      <c r="CU41" s="0">
        <v>1329.0046822632357</v>
      </c>
      <c r="CV41" s="0">
        <v>297.35218849292869</v>
      </c>
      <c r="CW41" s="0">
        <v>-10.985786014057322</v>
      </c>
    </row>
    <row r="42">
      <c r="D42" s="0">
        <v>120</v>
      </c>
      <c r="E42" s="0" t="s">
        <v>132</v>
      </c>
      <c r="F42" s="0">
        <v>73850</v>
      </c>
      <c r="G42" s="0">
        <v>0</v>
      </c>
      <c r="H42" s="0">
        <v>2</v>
      </c>
      <c r="I42" s="0">
        <v>800</v>
      </c>
      <c r="J42" s="0">
        <v>36</v>
      </c>
      <c r="K42" s="0">
        <v>1900.142555845629</v>
      </c>
      <c r="L42" s="0">
        <v>28</v>
      </c>
      <c r="M42" s="0">
        <v>120</v>
      </c>
      <c r="N42" s="0">
        <v>2944</v>
      </c>
      <c r="O42" s="0">
        <v>12</v>
      </c>
      <c r="P42" s="0">
        <v>0.125</v>
      </c>
      <c r="Q42" s="0">
        <v>356</v>
      </c>
      <c r="R42" s="0">
        <v>290</v>
      </c>
      <c r="S42" s="0">
        <v>0</v>
      </c>
      <c r="T42" s="0">
        <v>0</v>
      </c>
      <c r="U42" s="0">
        <v>2400</v>
      </c>
      <c r="V42" s="0">
        <v>2400</v>
      </c>
      <c r="W42" s="0">
        <v>0</v>
      </c>
      <c r="X42" s="0">
        <v>0</v>
      </c>
      <c r="Y42" s="0">
        <v>6100</v>
      </c>
      <c r="Z42" s="0">
        <v>26144</v>
      </c>
      <c r="AA42" s="0">
        <v>5450</v>
      </c>
      <c r="AB42" s="0">
        <v>2</v>
      </c>
      <c r="AC42" s="0">
        <v>2500</v>
      </c>
      <c r="AD42" s="0">
        <v>2</v>
      </c>
      <c r="AE42" s="0">
        <v>16</v>
      </c>
      <c r="AF42" s="0">
        <v>180</v>
      </c>
      <c r="AG42" s="0">
        <v>0</v>
      </c>
      <c r="AH42" s="0">
        <v>0</v>
      </c>
      <c r="AI42" s="0">
        <v>0</v>
      </c>
      <c r="AJ42" s="0">
        <v>5428.6721054031623</v>
      </c>
      <c r="AK42" s="0">
        <v>5428.6721054031623</v>
      </c>
      <c r="AL42" s="0">
        <v>0</v>
      </c>
      <c r="AM42" s="305">
        <v>5000</v>
      </c>
      <c r="AN42" s="305">
        <v>736</v>
      </c>
      <c r="AO42" s="305">
        <v>380</v>
      </c>
      <c r="AP42" s="305">
        <v>380</v>
      </c>
      <c r="AQ42" s="305">
        <v>355</v>
      </c>
      <c r="AR42" s="305">
        <v>176.49195313969722</v>
      </c>
      <c r="AS42" s="305">
        <v>-120.29790301873483</v>
      </c>
      <c r="AT42" s="305">
        <v>1978.3476170430122</v>
      </c>
      <c r="AU42" s="305">
        <v>1029.6523829569878</v>
      </c>
      <c r="AV42" s="305">
        <v>1477.0287640796937</v>
      </c>
      <c r="AW42" s="305">
        <v>13.602902872004867</v>
      </c>
      <c r="AX42" s="305">
        <v>0.23676973265450052</v>
      </c>
      <c r="AY42" s="305">
        <v>36.36409773107934</v>
      </c>
      <c r="AZ42" s="305" t="s">
        <v>27</v>
      </c>
      <c r="BA42" s="305">
        <v>1001.6523829569878</v>
      </c>
      <c r="BB42" s="305">
        <v>948.46290970777045</v>
      </c>
      <c r="BC42" s="305">
        <v>56.185140228860064</v>
      </c>
      <c r="BD42" s="305">
        <v>1717.6147690612706</v>
      </c>
      <c r="BE42" s="305">
        <v>-9795.6590004202444</v>
      </c>
      <c r="BF42" s="305">
        <v>-132.45379755818522</v>
      </c>
      <c r="BG42" s="305">
        <v>-19658.258076805621</v>
      </c>
      <c r="BH42" s="67">
        <v>380</v>
      </c>
      <c r="BI42" s="0">
        <v>380</v>
      </c>
      <c r="BJ42" s="0" t="s">
        <v>114</v>
      </c>
      <c r="BK42" s="0">
        <v>2300.5344534974006</v>
      </c>
      <c r="BL42" s="0">
        <v>108776.96861577527</v>
      </c>
      <c r="BM42" s="0">
        <v>-6122.6989609397715</v>
      </c>
      <c r="BN42" s="0">
        <v>-5009.4891887121485</v>
      </c>
      <c r="BO42" s="0">
        <v>637.339397205405</v>
      </c>
      <c r="BP42" s="0">
        <v>-12347.737974781889</v>
      </c>
      <c r="BQ42" s="0">
        <v>203267140.62737262</v>
      </c>
      <c r="BR42" s="0">
        <v>208047672.80149961</v>
      </c>
      <c r="BS42" s="0">
        <v>218699515.04960293</v>
      </c>
      <c r="BT42" s="0">
        <v>245200768.02488387</v>
      </c>
      <c r="BU42" s="0">
        <v>206091561.65572175</v>
      </c>
      <c r="BV42" s="0">
        <v>277048779.73311555</v>
      </c>
      <c r="BW42" s="0">
        <v>279957490.34719408</v>
      </c>
      <c r="BX42" s="0">
        <v>422820867.19356543</v>
      </c>
      <c r="BY42" s="0">
        <v>420426012.37700593</v>
      </c>
      <c r="BZ42" s="0">
        <v>433822599.507847</v>
      </c>
      <c r="CA42" s="0">
        <v>729428395.54164243</v>
      </c>
      <c r="CB42" s="0">
        <v>-468.93546411303362</v>
      </c>
      <c r="CC42" s="0">
        <v>20.995543322017483</v>
      </c>
      <c r="CD42" s="0">
        <v>1771.3834929479638</v>
      </c>
      <c r="CE42" s="0">
        <v>-641.386591588024</v>
      </c>
      <c r="CF42" s="0">
        <v>1903.8981695590437</v>
      </c>
      <c r="CG42" s="0">
        <v>1104.1018304409563</v>
      </c>
      <c r="CH42" s="0">
        <v>339.16229102446152</v>
      </c>
      <c r="CI42" s="0">
        <v>-255.65564847041455</v>
      </c>
      <c r="CJ42" s="0">
        <v>602.00726576877059</v>
      </c>
      <c r="CK42" s="0">
        <v>444.73230452965072</v>
      </c>
      <c r="CL42" s="0">
        <v>1296.3747944872152</v>
      </c>
      <c r="CM42" s="0">
        <v>-28.207786247026483</v>
      </c>
      <c r="CN42" s="305">
        <v>259.69859813061316</v>
      </c>
      <c r="CO42" s="305">
        <v>-196.85731571258077</v>
      </c>
      <c r="CP42" s="305">
        <v>221470515.11255258</v>
      </c>
      <c r="CQ42" s="0">
        <v>171.32782607528804</v>
      </c>
      <c r="CR42" s="0">
        <v>-140.99935821996135</v>
      </c>
      <c r="CS42" s="0">
        <v>6.7368616314027605</v>
      </c>
      <c r="CT42" s="0">
        <v>3.90681674975399</v>
      </c>
      <c r="CU42" s="0">
        <v>1329.0046822632357</v>
      </c>
      <c r="CV42" s="0">
        <v>297.35218849292869</v>
      </c>
      <c r="CW42" s="0">
        <v>-10.985786014057322</v>
      </c>
    </row>
    <row r="43">
      <c r="D43" s="0">
        <v>121</v>
      </c>
      <c r="E43" s="0" t="s">
        <v>126</v>
      </c>
      <c r="F43" s="0">
        <v>76350</v>
      </c>
      <c r="G43" s="0">
        <v>0</v>
      </c>
      <c r="H43" s="0">
        <v>1</v>
      </c>
      <c r="I43" s="0">
        <v>2800</v>
      </c>
      <c r="J43" s="0">
        <v>40</v>
      </c>
      <c r="K43" s="0">
        <v>1877.2453976252716</v>
      </c>
      <c r="L43" s="0">
        <v>30</v>
      </c>
      <c r="M43" s="0">
        <v>120</v>
      </c>
      <c r="N43" s="0">
        <v>3035.1111111111113</v>
      </c>
      <c r="O43" s="0">
        <v>14</v>
      </c>
      <c r="P43" s="0">
        <v>0.125</v>
      </c>
      <c r="Q43" s="0">
        <v>512</v>
      </c>
      <c r="R43" s="0">
        <v>290</v>
      </c>
      <c r="S43" s="0">
        <v>0</v>
      </c>
      <c r="T43" s="0">
        <v>0</v>
      </c>
      <c r="U43" s="0">
        <v>2400</v>
      </c>
      <c r="V43" s="0">
        <v>2400</v>
      </c>
      <c r="W43" s="0">
        <v>0</v>
      </c>
      <c r="X43" s="0">
        <v>0</v>
      </c>
      <c r="Y43" s="0">
        <v>6100</v>
      </c>
      <c r="Z43" s="0">
        <v>26144</v>
      </c>
      <c r="AA43" s="0">
        <v>5450</v>
      </c>
      <c r="AB43" s="0">
        <v>2</v>
      </c>
      <c r="AC43" s="0">
        <v>2500</v>
      </c>
      <c r="AD43" s="0">
        <v>2</v>
      </c>
      <c r="AE43" s="0">
        <v>10</v>
      </c>
      <c r="AF43" s="0">
        <v>160</v>
      </c>
      <c r="AG43" s="0">
        <v>0</v>
      </c>
      <c r="AH43" s="0">
        <v>0</v>
      </c>
      <c r="AI43" s="0">
        <v>0</v>
      </c>
      <c r="AJ43" s="0">
        <v>5428.6721054031623</v>
      </c>
      <c r="AK43" s="0">
        <v>5428.6721054031623</v>
      </c>
      <c r="AL43" s="0">
        <v>0</v>
      </c>
      <c r="AM43" s="305">
        <v>5000</v>
      </c>
      <c r="AN43" s="305">
        <v>758.77777777777783</v>
      </c>
      <c r="AO43" s="305">
        <v>380</v>
      </c>
      <c r="AP43" s="305">
        <v>380</v>
      </c>
      <c r="AQ43" s="305">
        <v>355</v>
      </c>
      <c r="AR43" s="305">
        <v>100.20801842789578</v>
      </c>
      <c r="AS43" s="305">
        <v>-97.904587408123618</v>
      </c>
      <c r="AT43" s="305">
        <v>1827.0895438343293</v>
      </c>
      <c r="AU43" s="305">
        <v>1278.021567276782</v>
      </c>
      <c r="AV43" s="305">
        <v>1847.9470777289444</v>
      </c>
      <c r="AW43" s="305">
        <v>30.882886901706414</v>
      </c>
      <c r="AX43" s="305">
        <v>0.83826697371291292</v>
      </c>
      <c r="AY43" s="305">
        <v>66.423068478801326</v>
      </c>
      <c r="AZ43" s="305" t="s">
        <v>27</v>
      </c>
      <c r="BA43" s="305">
        <v>1248.021567276782</v>
      </c>
      <c r="BB43" s="305">
        <v>1017.6850619394099</v>
      </c>
      <c r="BC43" s="305">
        <v>94.278198932714986</v>
      </c>
      <c r="BD43" s="305">
        <v>1811.0977405284066</v>
      </c>
      <c r="BE43" s="305">
        <v>-9790.357347887475</v>
      </c>
      <c r="BF43" s="305">
        <v>-128.93732628732869</v>
      </c>
      <c r="BG43" s="305">
        <v>-19642.517480812967</v>
      </c>
      <c r="BH43" s="67">
        <v>380</v>
      </c>
      <c r="BI43" s="0">
        <v>380</v>
      </c>
      <c r="BJ43" s="0" t="s">
        <v>114</v>
      </c>
      <c r="BK43" s="0">
        <v>1598.7595353208276</v>
      </c>
      <c r="BL43" s="0">
        <v>162901.08923967648</v>
      </c>
      <c r="BM43" s="0">
        <v>-6115.2753692641854</v>
      </c>
      <c r="BN43" s="0">
        <v>-5005.4069997585029</v>
      </c>
      <c r="BO43" s="0">
        <v>637.33846898257809</v>
      </c>
      <c r="BP43" s="0">
        <v>-12347.739211863576</v>
      </c>
      <c r="BQ43" s="0">
        <v>357450914.06257367</v>
      </c>
      <c r="BR43" s="0">
        <v>366531953.15967309</v>
      </c>
      <c r="BS43" s="0">
        <v>377392844.25574178</v>
      </c>
      <c r="BT43" s="0">
        <v>407548324.4830299</v>
      </c>
      <c r="BU43" s="0">
        <v>238105506.60638872</v>
      </c>
      <c r="BV43" s="0">
        <v>342906234.37260538</v>
      </c>
      <c r="BW43" s="0">
        <v>344666776.64633358</v>
      </c>
      <c r="BX43" s="0">
        <v>545385865.19430506</v>
      </c>
      <c r="BY43" s="0">
        <v>548615805.30005658</v>
      </c>
      <c r="BZ43" s="0">
        <v>557991225.86247158</v>
      </c>
      <c r="CA43" s="0">
        <v>841220657.88158512</v>
      </c>
      <c r="CB43" s="0">
        <v>-416.2667384232825</v>
      </c>
      <c r="CC43" s="0">
        <v>25.268167366152774</v>
      </c>
      <c r="CD43" s="0">
        <v>1890.9356158098954</v>
      </c>
      <c r="CE43" s="0">
        <v>-629.32838099431967</v>
      </c>
      <c r="CF43" s="0">
        <v>1777.1255646008458</v>
      </c>
      <c r="CG43" s="0">
        <v>1327.9855465102655</v>
      </c>
      <c r="CH43" s="0">
        <v>196.36073137838773</v>
      </c>
      <c r="CI43" s="0">
        <v>-208.39170971300615</v>
      </c>
      <c r="CJ43" s="0">
        <v>660.45631895848783</v>
      </c>
      <c r="CK43" s="0">
        <v>467.90313689454342</v>
      </c>
      <c r="CL43" s="0">
        <v>1370.4747087868766</v>
      </c>
      <c r="CM43" s="0">
        <v>-24.872245514935003</v>
      </c>
      <c r="CN43" s="305">
        <v>150.19429581699362</v>
      </c>
      <c r="CO43" s="305">
        <v>-160.63922504061659</v>
      </c>
      <c r="CP43" s="305">
        <v>366321977.32734907</v>
      </c>
      <c r="CQ43" s="0">
        <v>97.544284830414014</v>
      </c>
      <c r="CR43" s="0">
        <v>-116.6842878172729</v>
      </c>
      <c r="CS43" s="0">
        <v>4.0532193214558081</v>
      </c>
      <c r="CT43" s="0">
        <v>3.0288330678189475</v>
      </c>
      <c r="CU43" s="0">
        <v>2121.814859965777</v>
      </c>
      <c r="CV43" s="0">
        <v>317.32102702747216</v>
      </c>
      <c r="CW43" s="0">
        <v>-12.388534821386564</v>
      </c>
    </row>
    <row r="44">
      <c r="D44" s="0">
        <v>121</v>
      </c>
      <c r="E44" s="0" t="s">
        <v>126</v>
      </c>
      <c r="F44" s="0">
        <v>76350</v>
      </c>
      <c r="G44" s="0">
        <v>0</v>
      </c>
      <c r="H44" s="0">
        <v>1</v>
      </c>
      <c r="I44" s="0">
        <v>2800</v>
      </c>
      <c r="J44" s="0">
        <v>40</v>
      </c>
      <c r="K44" s="0">
        <v>1877.2453976252716</v>
      </c>
      <c r="L44" s="0">
        <v>30</v>
      </c>
      <c r="M44" s="0">
        <v>120</v>
      </c>
      <c r="N44" s="0">
        <v>3035.1111111111113</v>
      </c>
      <c r="O44" s="0">
        <v>14</v>
      </c>
      <c r="P44" s="0">
        <v>0.125</v>
      </c>
      <c r="Q44" s="0">
        <v>512</v>
      </c>
      <c r="R44" s="0">
        <v>290</v>
      </c>
      <c r="S44" s="0">
        <v>0</v>
      </c>
      <c r="T44" s="0">
        <v>0</v>
      </c>
      <c r="U44" s="0">
        <v>2400</v>
      </c>
      <c r="V44" s="0">
        <v>2400</v>
      </c>
      <c r="W44" s="0">
        <v>0</v>
      </c>
      <c r="X44" s="0">
        <v>0</v>
      </c>
      <c r="Y44" s="0">
        <v>6100</v>
      </c>
      <c r="Z44" s="0">
        <v>26144</v>
      </c>
      <c r="AA44" s="0">
        <v>5450</v>
      </c>
      <c r="AB44" s="0">
        <v>2</v>
      </c>
      <c r="AC44" s="0">
        <v>2500</v>
      </c>
      <c r="AD44" s="0">
        <v>2</v>
      </c>
      <c r="AE44" s="0">
        <v>10</v>
      </c>
      <c r="AF44" s="0">
        <v>160</v>
      </c>
      <c r="AG44" s="0">
        <v>0</v>
      </c>
      <c r="AH44" s="0">
        <v>0</v>
      </c>
      <c r="AI44" s="0">
        <v>0</v>
      </c>
      <c r="AJ44" s="0">
        <v>5428.6721054031623</v>
      </c>
      <c r="AK44" s="0">
        <v>5428.6721054031623</v>
      </c>
      <c r="AL44" s="0">
        <v>0</v>
      </c>
      <c r="AM44" s="305">
        <v>5000</v>
      </c>
      <c r="AN44" s="305">
        <v>758.77777777777783</v>
      </c>
      <c r="AO44" s="305">
        <v>380</v>
      </c>
      <c r="AP44" s="305">
        <v>380</v>
      </c>
      <c r="AQ44" s="305">
        <v>355</v>
      </c>
      <c r="AR44" s="305">
        <v>117.584977867178</v>
      </c>
      <c r="AS44" s="305">
        <v>-115.51530161032392</v>
      </c>
      <c r="AT44" s="305">
        <v>1827.0895438343293</v>
      </c>
      <c r="AU44" s="305">
        <v>1278.021567276782</v>
      </c>
      <c r="AV44" s="305">
        <v>1847.9470777289444</v>
      </c>
      <c r="AW44" s="305">
        <v>30.882886901706414</v>
      </c>
      <c r="AX44" s="305">
        <v>0.83826697371291292</v>
      </c>
      <c r="AY44" s="305">
        <v>66.423068478801326</v>
      </c>
      <c r="AZ44" s="305" t="s">
        <v>27</v>
      </c>
      <c r="BA44" s="305">
        <v>1248.021567276782</v>
      </c>
      <c r="BB44" s="305">
        <v>1017.6850619394099</v>
      </c>
      <c r="BC44" s="305">
        <v>94.278198932714986</v>
      </c>
      <c r="BD44" s="305">
        <v>1811.0977405284066</v>
      </c>
      <c r="BE44" s="305">
        <v>-11571.306206281064</v>
      </c>
      <c r="BF44" s="305">
        <v>-293.92417441957878</v>
      </c>
      <c r="BG44" s="305">
        <v>-22811.938526737504</v>
      </c>
      <c r="BH44" s="67">
        <v>380</v>
      </c>
      <c r="BI44" s="0">
        <v>380</v>
      </c>
      <c r="BJ44" s="0" t="s">
        <v>114</v>
      </c>
      <c r="BK44" s="0">
        <v>1598.7595353208276</v>
      </c>
      <c r="BL44" s="0">
        <v>162901.08923967648</v>
      </c>
      <c r="BM44" s="0">
        <v>-7271.0739274412626</v>
      </c>
      <c r="BN44" s="0">
        <v>-5824.23748932383</v>
      </c>
      <c r="BO44" s="0">
        <v>214.99968681955818</v>
      </c>
      <c r="BP44" s="0">
        <v>-14252.797956534547</v>
      </c>
      <c r="BQ44" s="0">
        <v>357450914.06257367</v>
      </c>
      <c r="BR44" s="0">
        <v>366531953.15967309</v>
      </c>
      <c r="BS44" s="0">
        <v>377392844.25574178</v>
      </c>
      <c r="BT44" s="0">
        <v>407548324.4830299</v>
      </c>
      <c r="BU44" s="0">
        <v>238105506.60638872</v>
      </c>
      <c r="BV44" s="0">
        <v>342906234.37260538</v>
      </c>
      <c r="BW44" s="0">
        <v>344666776.64633358</v>
      </c>
      <c r="BX44" s="0">
        <v>545385865.19430506</v>
      </c>
      <c r="BY44" s="0">
        <v>548615805.30005658</v>
      </c>
      <c r="BZ44" s="0">
        <v>557991225.86247158</v>
      </c>
      <c r="CA44" s="0">
        <v>841220657.88158512</v>
      </c>
      <c r="CB44" s="0">
        <v>-416.2667384232825</v>
      </c>
      <c r="CC44" s="0">
        <v>25.268167366152774</v>
      </c>
      <c r="CD44" s="0">
        <v>1890.9356158098954</v>
      </c>
      <c r="CE44" s="0">
        <v>-629.32838099431967</v>
      </c>
      <c r="CF44" s="0">
        <v>1777.1255646008458</v>
      </c>
      <c r="CG44" s="0">
        <v>1327.9855465102655</v>
      </c>
      <c r="CH44" s="0">
        <v>229.47122709414151</v>
      </c>
      <c r="CI44" s="0">
        <v>-244.20374282017835</v>
      </c>
      <c r="CJ44" s="0">
        <v>660.45631895848783</v>
      </c>
      <c r="CK44" s="0">
        <v>467.90313689454342</v>
      </c>
      <c r="CL44" s="0">
        <v>1370.4747087868766</v>
      </c>
      <c r="CM44" s="0">
        <v>-24.872245514935003</v>
      </c>
      <c r="CN44" s="305">
        <v>175.59433063136322</v>
      </c>
      <c r="CO44" s="305">
        <v>-188.32468160741689</v>
      </c>
      <c r="CP44" s="305">
        <v>366321977.32734907</v>
      </c>
      <c r="CQ44" s="0">
        <v>114.69784898130357</v>
      </c>
      <c r="CR44" s="0">
        <v>-137.45306627649367</v>
      </c>
      <c r="CS44" s="0">
        <v>4.4200031399117261</v>
      </c>
      <c r="CT44" s="0">
        <v>3.3029181517914505</v>
      </c>
      <c r="CU44" s="0">
        <v>2121.814859965777</v>
      </c>
      <c r="CV44" s="0">
        <v>317.32102702747216</v>
      </c>
      <c r="CW44" s="0">
        <v>-12.388534821386564</v>
      </c>
    </row>
    <row r="45">
      <c r="D45" s="0">
        <v>122</v>
      </c>
      <c r="E45" s="0" t="s">
        <v>132</v>
      </c>
      <c r="F45" s="0">
        <v>78100</v>
      </c>
      <c r="G45" s="0">
        <v>0</v>
      </c>
      <c r="H45" s="0">
        <v>1</v>
      </c>
      <c r="I45" s="0">
        <v>2800</v>
      </c>
      <c r="J45" s="0">
        <v>40</v>
      </c>
      <c r="K45" s="0">
        <v>1857.8945065927014</v>
      </c>
      <c r="L45" s="0">
        <v>30</v>
      </c>
      <c r="M45" s="0">
        <v>120</v>
      </c>
      <c r="N45" s="0">
        <v>3112.1111111111113</v>
      </c>
      <c r="O45" s="0">
        <v>14</v>
      </c>
      <c r="P45" s="0">
        <v>0.125</v>
      </c>
      <c r="Q45" s="0">
        <v>512</v>
      </c>
      <c r="R45" s="0">
        <v>290</v>
      </c>
      <c r="S45" s="0">
        <v>0</v>
      </c>
      <c r="T45" s="0">
        <v>0</v>
      </c>
      <c r="U45" s="0">
        <v>2400</v>
      </c>
      <c r="V45" s="0">
        <v>2400</v>
      </c>
      <c r="W45" s="0">
        <v>0</v>
      </c>
      <c r="X45" s="0">
        <v>0</v>
      </c>
      <c r="Y45" s="0">
        <v>6100</v>
      </c>
      <c r="Z45" s="0">
        <v>26144</v>
      </c>
      <c r="AA45" s="0">
        <v>5450</v>
      </c>
      <c r="AB45" s="0">
        <v>2</v>
      </c>
      <c r="AC45" s="0">
        <v>2500</v>
      </c>
      <c r="AD45" s="0">
        <v>2</v>
      </c>
      <c r="AE45" s="0">
        <v>10</v>
      </c>
      <c r="AF45" s="0">
        <v>160</v>
      </c>
      <c r="AG45" s="0">
        <v>0</v>
      </c>
      <c r="AH45" s="0">
        <v>0</v>
      </c>
      <c r="AI45" s="0">
        <v>0</v>
      </c>
      <c r="AJ45" s="0">
        <v>5428.6721054031623</v>
      </c>
      <c r="AK45" s="0">
        <v>5428.6721054031623</v>
      </c>
      <c r="AL45" s="0">
        <v>0</v>
      </c>
      <c r="AM45" s="305">
        <v>5000</v>
      </c>
      <c r="AN45" s="305">
        <v>778.02777777777783</v>
      </c>
      <c r="AO45" s="305">
        <v>380</v>
      </c>
      <c r="AP45" s="305">
        <v>380</v>
      </c>
      <c r="AQ45" s="305">
        <v>355</v>
      </c>
      <c r="AR45" s="305">
        <v>114.31366301405609</v>
      </c>
      <c r="AS45" s="305">
        <v>-112.83954568944665</v>
      </c>
      <c r="AT45" s="305">
        <v>1867.3107804497795</v>
      </c>
      <c r="AU45" s="305">
        <v>1314.8003306613318</v>
      </c>
      <c r="AV45" s="305">
        <v>1896.2076392603926</v>
      </c>
      <c r="AW45" s="305">
        <v>42.558837252109292</v>
      </c>
      <c r="AX45" s="305">
        <v>1.3954603374933336</v>
      </c>
      <c r="AY45" s="305">
        <v>79.35146704518101</v>
      </c>
      <c r="AZ45" s="305" t="s">
        <v>27</v>
      </c>
      <c r="BA45" s="305">
        <v>1284.8003306613318</v>
      </c>
      <c r="BB45" s="305">
        <v>1080.2936055800528</v>
      </c>
      <c r="BC45" s="305">
        <v>132.15314500373597</v>
      </c>
      <c r="BD45" s="305">
        <v>1877.8295248690993</v>
      </c>
      <c r="BE45" s="305">
        <v>-11571.373157011112</v>
      </c>
      <c r="BF45" s="305">
        <v>-293.82935469993026</v>
      </c>
      <c r="BG45" s="305">
        <v>-22811.938412654446</v>
      </c>
      <c r="BH45" s="67">
        <v>380</v>
      </c>
      <c r="BI45" s="0">
        <v>380</v>
      </c>
      <c r="BJ45" s="0" t="s">
        <v>114</v>
      </c>
      <c r="BK45" s="0">
        <v>1611.5386110288073</v>
      </c>
      <c r="BL45" s="0">
        <v>167066.1968583636</v>
      </c>
      <c r="BM45" s="0">
        <v>-7271.0699347677873</v>
      </c>
      <c r="BN45" s="0">
        <v>-5824.2375732220244</v>
      </c>
      <c r="BO45" s="0">
        <v>214.99845150528432</v>
      </c>
      <c r="BP45" s="0">
        <v>-14252.798959758089</v>
      </c>
      <c r="BQ45" s="0">
        <v>366966833.3735711</v>
      </c>
      <c r="BR45" s="0">
        <v>376893744.65476644</v>
      </c>
      <c r="BS45" s="0">
        <v>387981341.72609681</v>
      </c>
      <c r="BT45" s="0">
        <v>419418273.56674767</v>
      </c>
      <c r="BU45" s="0">
        <v>243909231.54000857</v>
      </c>
      <c r="BV45" s="0">
        <v>350766869.35114622</v>
      </c>
      <c r="BW45" s="0">
        <v>352555345.74304515</v>
      </c>
      <c r="BX45" s="0">
        <v>557749133.613061</v>
      </c>
      <c r="BY45" s="0">
        <v>560822220.00375247</v>
      </c>
      <c r="BZ45" s="0">
        <v>570275120.84224737</v>
      </c>
      <c r="CA45" s="0">
        <v>865044599.643574</v>
      </c>
      <c r="CB45" s="0">
        <v>-358.8817145892873</v>
      </c>
      <c r="CC45" s="0">
        <v>30.243571738317932</v>
      </c>
      <c r="CD45" s="0">
        <v>2001.5015011864557</v>
      </c>
      <c r="CE45" s="0">
        <v>-600.03672197218452</v>
      </c>
      <c r="CF45" s="0">
        <v>1816.2903328970042</v>
      </c>
      <c r="CG45" s="0">
        <v>1365.8207782141071</v>
      </c>
      <c r="CH45" s="0">
        <v>223.18576816841369</v>
      </c>
      <c r="CI45" s="0">
        <v>-238.65799804821688</v>
      </c>
      <c r="CJ45" s="0">
        <v>714.021773344517</v>
      </c>
      <c r="CK45" s="0">
        <v>487.11637468810659</v>
      </c>
      <c r="CL45" s="0">
        <v>1429.0720628653009</v>
      </c>
      <c r="CM45" s="0">
        <v>-22.418666641421396</v>
      </c>
      <c r="CN45" s="305">
        <v>170.78876338704313</v>
      </c>
      <c r="CO45" s="305">
        <v>-184.04480576446159</v>
      </c>
      <c r="CP45" s="305">
        <v>377815309.27894813</v>
      </c>
      <c r="CQ45" s="0">
        <v>111.60012570029019</v>
      </c>
      <c r="CR45" s="0">
        <v>-134.30435891614616</v>
      </c>
      <c r="CS45" s="0">
        <v>4.2949084427141626</v>
      </c>
      <c r="CT45" s="0">
        <v>3.2297012682051434</v>
      </c>
      <c r="CU45" s="0">
        <v>2132.6649438213763</v>
      </c>
      <c r="CV45" s="0">
        <v>330.543345353594</v>
      </c>
      <c r="CW45" s="0">
        <v>-15.194176520925831</v>
      </c>
    </row>
    <row r="46">
      <c r="D46" s="0">
        <v>122</v>
      </c>
      <c r="E46" s="0" t="s">
        <v>132</v>
      </c>
      <c r="F46" s="0">
        <v>78100</v>
      </c>
      <c r="G46" s="0">
        <v>0</v>
      </c>
      <c r="H46" s="0">
        <v>1</v>
      </c>
      <c r="I46" s="0">
        <v>2800</v>
      </c>
      <c r="J46" s="0">
        <v>40</v>
      </c>
      <c r="K46" s="0">
        <v>1857.8945065927014</v>
      </c>
      <c r="L46" s="0">
        <v>30</v>
      </c>
      <c r="M46" s="0">
        <v>120</v>
      </c>
      <c r="N46" s="0">
        <v>3112.1111111111113</v>
      </c>
      <c r="O46" s="0">
        <v>14</v>
      </c>
      <c r="P46" s="0">
        <v>0.125</v>
      </c>
      <c r="Q46" s="0">
        <v>512</v>
      </c>
      <c r="R46" s="0">
        <v>290</v>
      </c>
      <c r="S46" s="0">
        <v>0</v>
      </c>
      <c r="T46" s="0">
        <v>0</v>
      </c>
      <c r="U46" s="0">
        <v>2400</v>
      </c>
      <c r="V46" s="0">
        <v>2400</v>
      </c>
      <c r="W46" s="0">
        <v>0</v>
      </c>
      <c r="X46" s="0">
        <v>0</v>
      </c>
      <c r="Y46" s="0">
        <v>6100</v>
      </c>
      <c r="Z46" s="0">
        <v>26144</v>
      </c>
      <c r="AA46" s="0">
        <v>5450</v>
      </c>
      <c r="AB46" s="0">
        <v>2</v>
      </c>
      <c r="AC46" s="0">
        <v>2500</v>
      </c>
      <c r="AD46" s="0">
        <v>2</v>
      </c>
      <c r="AE46" s="0">
        <v>10</v>
      </c>
      <c r="AF46" s="0">
        <v>160</v>
      </c>
      <c r="AG46" s="0">
        <v>0</v>
      </c>
      <c r="AH46" s="0">
        <v>0</v>
      </c>
      <c r="AI46" s="0">
        <v>0</v>
      </c>
      <c r="AJ46" s="0">
        <v>5428.6721054031623</v>
      </c>
      <c r="AK46" s="0">
        <v>5428.6721054031623</v>
      </c>
      <c r="AL46" s="0">
        <v>0</v>
      </c>
      <c r="AM46" s="305">
        <v>5000</v>
      </c>
      <c r="AN46" s="305">
        <v>778.02777777777783</v>
      </c>
      <c r="AO46" s="305">
        <v>380</v>
      </c>
      <c r="AP46" s="305">
        <v>380</v>
      </c>
      <c r="AQ46" s="305">
        <v>355</v>
      </c>
      <c r="AR46" s="305">
        <v>132.18644426582549</v>
      </c>
      <c r="AS46" s="305">
        <v>-131.20891899416432</v>
      </c>
      <c r="AT46" s="305">
        <v>1867.3107804497795</v>
      </c>
      <c r="AU46" s="305">
        <v>1314.8003306613318</v>
      </c>
      <c r="AV46" s="305">
        <v>1896.2076392603926</v>
      </c>
      <c r="AW46" s="305">
        <v>42.558837252109292</v>
      </c>
      <c r="AX46" s="305">
        <v>1.3954603374933336</v>
      </c>
      <c r="AY46" s="305">
        <v>79.35146704518101</v>
      </c>
      <c r="AZ46" s="305" t="s">
        <v>27</v>
      </c>
      <c r="BA46" s="305">
        <v>1284.8003306613318</v>
      </c>
      <c r="BB46" s="305">
        <v>1080.2936055800528</v>
      </c>
      <c r="BC46" s="305">
        <v>132.15314500373597</v>
      </c>
      <c r="BD46" s="305">
        <v>1877.8295248690993</v>
      </c>
      <c r="BE46" s="305">
        <v>-13461.886966775754</v>
      </c>
      <c r="BF46" s="305">
        <v>-525.0973584564681</v>
      </c>
      <c r="BG46" s="305">
        <v>-26098.140081175137</v>
      </c>
      <c r="BH46" s="67">
        <v>380</v>
      </c>
      <c r="BI46" s="0">
        <v>380</v>
      </c>
      <c r="BJ46" s="0" t="s">
        <v>114</v>
      </c>
      <c r="BK46" s="0">
        <v>1611.5386110288073</v>
      </c>
      <c r="BL46" s="0">
        <v>167066.1968583636</v>
      </c>
      <c r="BM46" s="0">
        <v>-8520.6080381202628</v>
      </c>
      <c r="BN46" s="0">
        <v>-6676.6912289261818</v>
      </c>
      <c r="BO46" s="0">
        <v>40.696728638117108</v>
      </c>
      <c r="BP46" s="0">
        <v>-16287.387031599923</v>
      </c>
      <c r="BQ46" s="0">
        <v>366966833.3735711</v>
      </c>
      <c r="BR46" s="0">
        <v>376893744.65476644</v>
      </c>
      <c r="BS46" s="0">
        <v>387981341.72609681</v>
      </c>
      <c r="BT46" s="0">
        <v>419418273.56674767</v>
      </c>
      <c r="BU46" s="0">
        <v>243909231.54000857</v>
      </c>
      <c r="BV46" s="0">
        <v>350766869.35114622</v>
      </c>
      <c r="BW46" s="0">
        <v>352555345.74304515</v>
      </c>
      <c r="BX46" s="0">
        <v>557749133.613061</v>
      </c>
      <c r="BY46" s="0">
        <v>560822220.00375247</v>
      </c>
      <c r="BZ46" s="0">
        <v>570275120.84224737</v>
      </c>
      <c r="CA46" s="0">
        <v>865044599.643574</v>
      </c>
      <c r="CB46" s="0">
        <v>-358.8817145892873</v>
      </c>
      <c r="CC46" s="0">
        <v>30.243571738317932</v>
      </c>
      <c r="CD46" s="0">
        <v>2001.5015011864557</v>
      </c>
      <c r="CE46" s="0">
        <v>-600.03672197218452</v>
      </c>
      <c r="CF46" s="0">
        <v>1816.2903328970042</v>
      </c>
      <c r="CG46" s="0">
        <v>1365.8207782141071</v>
      </c>
      <c r="CH46" s="0">
        <v>257.365415880805</v>
      </c>
      <c r="CI46" s="0">
        <v>-275.86592542460818</v>
      </c>
      <c r="CJ46" s="0">
        <v>714.021773344517</v>
      </c>
      <c r="CK46" s="0">
        <v>487.11637468810659</v>
      </c>
      <c r="CL46" s="0">
        <v>1429.0720628653009</v>
      </c>
      <c r="CM46" s="0">
        <v>-22.418666641421396</v>
      </c>
      <c r="CN46" s="305">
        <v>197.01391465363071</v>
      </c>
      <c r="CO46" s="305">
        <v>-212.81686221773697</v>
      </c>
      <c r="CP46" s="305">
        <v>377815309.27894813</v>
      </c>
      <c r="CQ46" s="0">
        <v>129.32185671748329</v>
      </c>
      <c r="CR46" s="0">
        <v>-155.91627501615446</v>
      </c>
      <c r="CS46" s="0">
        <v>4.759902465629632</v>
      </c>
      <c r="CT46" s="0">
        <v>3.5793692077081438</v>
      </c>
      <c r="CU46" s="0">
        <v>2132.6649438213763</v>
      </c>
      <c r="CV46" s="0">
        <v>330.543345353594</v>
      </c>
      <c r="CW46" s="0">
        <v>-15.194176520925831</v>
      </c>
    </row>
    <row r="47">
      <c r="D47" s="0">
        <v>123</v>
      </c>
      <c r="E47" s="0" t="s">
        <v>120</v>
      </c>
      <c r="F47" s="0">
        <v>79850</v>
      </c>
      <c r="G47" s="0">
        <v>0</v>
      </c>
      <c r="H47" s="0">
        <v>1</v>
      </c>
      <c r="I47" s="0">
        <v>2800</v>
      </c>
      <c r="J47" s="0">
        <v>40</v>
      </c>
      <c r="K47" s="0">
        <v>1835.8071259191618</v>
      </c>
      <c r="L47" s="0">
        <v>30</v>
      </c>
      <c r="M47" s="0">
        <v>120</v>
      </c>
      <c r="N47" s="0">
        <v>3200</v>
      </c>
      <c r="O47" s="0">
        <v>14</v>
      </c>
      <c r="P47" s="0">
        <v>0.125</v>
      </c>
      <c r="Q47" s="0">
        <v>600</v>
      </c>
      <c r="R47" s="0">
        <v>290</v>
      </c>
      <c r="S47" s="0">
        <v>0</v>
      </c>
      <c r="T47" s="0">
        <v>0</v>
      </c>
      <c r="U47" s="0">
        <v>2400</v>
      </c>
      <c r="V47" s="0">
        <v>2400</v>
      </c>
      <c r="W47" s="0">
        <v>0</v>
      </c>
      <c r="X47" s="0">
        <v>0</v>
      </c>
      <c r="Y47" s="0">
        <v>6100</v>
      </c>
      <c r="Z47" s="0">
        <v>26144</v>
      </c>
      <c r="AA47" s="0">
        <v>5450</v>
      </c>
      <c r="AB47" s="0">
        <v>2</v>
      </c>
      <c r="AC47" s="0">
        <v>2500</v>
      </c>
      <c r="AD47" s="0">
        <v>2</v>
      </c>
      <c r="AE47" s="0">
        <v>10</v>
      </c>
      <c r="AF47" s="0">
        <v>160</v>
      </c>
      <c r="AG47" s="0">
        <v>0</v>
      </c>
      <c r="AH47" s="0">
        <v>0</v>
      </c>
      <c r="AI47" s="0">
        <v>0</v>
      </c>
      <c r="AJ47" s="0">
        <v>5428.6721054031623</v>
      </c>
      <c r="AK47" s="0">
        <v>5428.6721054031623</v>
      </c>
      <c r="AL47" s="0">
        <v>0</v>
      </c>
      <c r="AM47" s="305">
        <v>5000</v>
      </c>
      <c r="AN47" s="305">
        <v>800</v>
      </c>
      <c r="AO47" s="305">
        <v>380</v>
      </c>
      <c r="AP47" s="305">
        <v>380</v>
      </c>
      <c r="AQ47" s="305">
        <v>355</v>
      </c>
      <c r="AR47" s="305">
        <v>128.46481904551871</v>
      </c>
      <c r="AS47" s="305">
        <v>-124.67691602106358</v>
      </c>
      <c r="AT47" s="305">
        <v>1960.5144360106112</v>
      </c>
      <c r="AU47" s="305">
        <v>1309.4855639893888</v>
      </c>
      <c r="AV47" s="305">
        <v>1951.3628862557773</v>
      </c>
      <c r="AW47" s="305">
        <v>66.4510015691574</v>
      </c>
      <c r="AX47" s="305">
        <v>2.5643470561819903</v>
      </c>
      <c r="AY47" s="305">
        <v>112.04425415406556</v>
      </c>
      <c r="AZ47" s="305" t="s">
        <v>27</v>
      </c>
      <c r="BA47" s="305">
        <v>1279.4855639893888</v>
      </c>
      <c r="BB47" s="305">
        <v>1144.9555098437704</v>
      </c>
      <c r="BC47" s="305">
        <v>170.07659802874196</v>
      </c>
      <c r="BD47" s="305">
        <v>1948.9705341227818</v>
      </c>
      <c r="BE47" s="305">
        <v>-13459.05500928557</v>
      </c>
      <c r="BF47" s="305">
        <v>-523.90478082548361</v>
      </c>
      <c r="BG47" s="305">
        <v>-26094.127358742524</v>
      </c>
      <c r="BH47" s="67">
        <v>380</v>
      </c>
      <c r="BI47" s="0">
        <v>380</v>
      </c>
      <c r="BJ47" s="0" t="s">
        <v>114</v>
      </c>
      <c r="BK47" s="0">
        <v>1852.7993260105854</v>
      </c>
      <c r="BL47" s="0">
        <v>175950.33728295818</v>
      </c>
      <c r="BM47" s="0">
        <v>-8518.7139583034441</v>
      </c>
      <c r="BN47" s="0">
        <v>-6675.6507443760056</v>
      </c>
      <c r="BO47" s="0">
        <v>40.696620171597942</v>
      </c>
      <c r="BP47" s="0">
        <v>-16287.388502920563</v>
      </c>
      <c r="BQ47" s="0">
        <v>377846325.18427092</v>
      </c>
      <c r="BR47" s="0">
        <v>387989250.22403365</v>
      </c>
      <c r="BS47" s="0">
        <v>399296137.57008195</v>
      </c>
      <c r="BT47" s="0">
        <v>430929492.31721324</v>
      </c>
      <c r="BU47" s="0">
        <v>250522242.37820339</v>
      </c>
      <c r="BV47" s="0">
        <v>372927131.76701134</v>
      </c>
      <c r="BW47" s="0">
        <v>374895633.05108595</v>
      </c>
      <c r="BX47" s="0">
        <v>605393871.351356</v>
      </c>
      <c r="BY47" s="0">
        <v>607971999.5866431</v>
      </c>
      <c r="BZ47" s="0">
        <v>619051951.9422648</v>
      </c>
      <c r="CA47" s="0">
        <v>892212615.31639969</v>
      </c>
      <c r="CB47" s="0">
        <v>-299.64105988013125</v>
      </c>
      <c r="CC47" s="0">
        <v>38.688290908051371</v>
      </c>
      <c r="CD47" s="0">
        <v>2189.8182079825892</v>
      </c>
      <c r="CE47" s="0">
        <v>-553.56776704768481</v>
      </c>
      <c r="CF47" s="0">
        <v>1910.2512099225914</v>
      </c>
      <c r="CG47" s="0">
        <v>1359.7487900774086</v>
      </c>
      <c r="CH47" s="0">
        <v>250.10564562064221</v>
      </c>
      <c r="CI47" s="0">
        <v>-260.7734214752677</v>
      </c>
      <c r="CJ47" s="0">
        <v>766.86592379194917</v>
      </c>
      <c r="CK47" s="0">
        <v>505.92194422986358</v>
      </c>
      <c r="CL47" s="0">
        <v>1490.1190960543245</v>
      </c>
      <c r="CM47" s="0">
        <v>-22.239947356325807</v>
      </c>
      <c r="CN47" s="305">
        <v>191.44937468480464</v>
      </c>
      <c r="CO47" s="305">
        <v>-201.29086860343818</v>
      </c>
      <c r="CP47" s="305">
        <v>390087957.40507162</v>
      </c>
      <c r="CQ47" s="0">
        <v>125.59609707739128</v>
      </c>
      <c r="CR47" s="0">
        <v>-148.5092527891463</v>
      </c>
      <c r="CS47" s="0">
        <v>4.6327511078622727</v>
      </c>
      <c r="CT47" s="0">
        <v>3.2976697938596073</v>
      </c>
      <c r="CU47" s="0">
        <v>2146.2974702357506</v>
      </c>
      <c r="CV47" s="0">
        <v>334.35376527421579</v>
      </c>
      <c r="CW47" s="0">
        <v>-16.312555944855557</v>
      </c>
    </row>
    <row r="48">
      <c r="D48" s="0">
        <v>123</v>
      </c>
      <c r="E48" s="0" t="s">
        <v>120</v>
      </c>
      <c r="F48" s="0">
        <v>79850</v>
      </c>
      <c r="G48" s="0">
        <v>0</v>
      </c>
      <c r="H48" s="0">
        <v>1</v>
      </c>
      <c r="I48" s="0">
        <v>2800</v>
      </c>
      <c r="J48" s="0">
        <v>40</v>
      </c>
      <c r="K48" s="0">
        <v>1835.8071259191618</v>
      </c>
      <c r="L48" s="0">
        <v>30</v>
      </c>
      <c r="M48" s="0">
        <v>120</v>
      </c>
      <c r="N48" s="0">
        <v>3200</v>
      </c>
      <c r="O48" s="0">
        <v>14</v>
      </c>
      <c r="P48" s="0">
        <v>0.125</v>
      </c>
      <c r="Q48" s="0">
        <v>600</v>
      </c>
      <c r="R48" s="0">
        <v>290</v>
      </c>
      <c r="S48" s="0">
        <v>0</v>
      </c>
      <c r="T48" s="0">
        <v>0</v>
      </c>
      <c r="U48" s="0">
        <v>2400</v>
      </c>
      <c r="V48" s="0">
        <v>2400</v>
      </c>
      <c r="W48" s="0">
        <v>0</v>
      </c>
      <c r="X48" s="0">
        <v>0</v>
      </c>
      <c r="Y48" s="0">
        <v>6100</v>
      </c>
      <c r="Z48" s="0">
        <v>26144</v>
      </c>
      <c r="AA48" s="0">
        <v>5450</v>
      </c>
      <c r="AB48" s="0">
        <v>2</v>
      </c>
      <c r="AC48" s="0">
        <v>2500</v>
      </c>
      <c r="AD48" s="0">
        <v>2</v>
      </c>
      <c r="AE48" s="0">
        <v>10</v>
      </c>
      <c r="AF48" s="0">
        <v>160</v>
      </c>
      <c r="AG48" s="0">
        <v>0</v>
      </c>
      <c r="AH48" s="0">
        <v>0</v>
      </c>
      <c r="AI48" s="0">
        <v>0</v>
      </c>
      <c r="AJ48" s="0">
        <v>5428.6721054031623</v>
      </c>
      <c r="AK48" s="0">
        <v>5428.6721054031623</v>
      </c>
      <c r="AL48" s="0">
        <v>0</v>
      </c>
      <c r="AM48" s="305">
        <v>5000</v>
      </c>
      <c r="AN48" s="305">
        <v>800</v>
      </c>
      <c r="AO48" s="305">
        <v>380</v>
      </c>
      <c r="AP48" s="305">
        <v>380</v>
      </c>
      <c r="AQ48" s="305">
        <v>355</v>
      </c>
      <c r="AR48" s="305">
        <v>144.20040614762402</v>
      </c>
      <c r="AS48" s="305">
        <v>-140.67069969963177</v>
      </c>
      <c r="AT48" s="305">
        <v>1960.5144360106112</v>
      </c>
      <c r="AU48" s="305">
        <v>1309.4855639893888</v>
      </c>
      <c r="AV48" s="305">
        <v>1951.3628862557773</v>
      </c>
      <c r="AW48" s="305">
        <v>66.4510015691574</v>
      </c>
      <c r="AX48" s="305">
        <v>2.5643470561819903</v>
      </c>
      <c r="AY48" s="305">
        <v>112.04425415406556</v>
      </c>
      <c r="AZ48" s="305" t="s">
        <v>27</v>
      </c>
      <c r="BA48" s="305">
        <v>1279.4855639893888</v>
      </c>
      <c r="BB48" s="305">
        <v>1144.9555098437704</v>
      </c>
      <c r="BC48" s="305">
        <v>170.07659802874196</v>
      </c>
      <c r="BD48" s="305">
        <v>1948.9705341227818</v>
      </c>
      <c r="BE48" s="305">
        <v>-15176.488274050993</v>
      </c>
      <c r="BF48" s="305">
        <v>-779.019677868595</v>
      </c>
      <c r="BG48" s="305">
        <v>-29017.583159926813</v>
      </c>
      <c r="BH48" s="67">
        <v>380</v>
      </c>
      <c r="BI48" s="0">
        <v>380</v>
      </c>
      <c r="BJ48" s="0" t="s">
        <v>114</v>
      </c>
      <c r="BK48" s="0">
        <v>1852.7993260105854</v>
      </c>
      <c r="BL48" s="0">
        <v>175950.33728295818</v>
      </c>
      <c r="BM48" s="0">
        <v>-9669.0128439912223</v>
      </c>
      <c r="BN48" s="0">
        <v>-7434.5336607206264</v>
      </c>
      <c r="BO48" s="0">
        <v>2.8745712934589478</v>
      </c>
      <c r="BP48" s="0">
        <v>-18164.534540267166</v>
      </c>
      <c r="BQ48" s="0">
        <v>377846325.18427092</v>
      </c>
      <c r="BR48" s="0">
        <v>387989250.22403365</v>
      </c>
      <c r="BS48" s="0">
        <v>399296137.57008195</v>
      </c>
      <c r="BT48" s="0">
        <v>430929492.31721324</v>
      </c>
      <c r="BU48" s="0">
        <v>250522242.37820339</v>
      </c>
      <c r="BV48" s="0">
        <v>372927131.76701134</v>
      </c>
      <c r="BW48" s="0">
        <v>374895633.05108595</v>
      </c>
      <c r="BX48" s="0">
        <v>605393871.351356</v>
      </c>
      <c r="BY48" s="0">
        <v>607971999.5866431</v>
      </c>
      <c r="BZ48" s="0">
        <v>619051951.9422648</v>
      </c>
      <c r="CA48" s="0">
        <v>892212615.31639969</v>
      </c>
      <c r="CB48" s="0">
        <v>-299.64105988013125</v>
      </c>
      <c r="CC48" s="0">
        <v>38.688290908051371</v>
      </c>
      <c r="CD48" s="0">
        <v>2189.8182079825892</v>
      </c>
      <c r="CE48" s="0">
        <v>-553.56776704768481</v>
      </c>
      <c r="CF48" s="0">
        <v>1910.2512099225914</v>
      </c>
      <c r="CG48" s="0">
        <v>1359.7487900774086</v>
      </c>
      <c r="CH48" s="0">
        <v>280.3426058475286</v>
      </c>
      <c r="CI48" s="0">
        <v>-292.86765799690909</v>
      </c>
      <c r="CJ48" s="0">
        <v>766.86592379194917</v>
      </c>
      <c r="CK48" s="0">
        <v>505.92194422986358</v>
      </c>
      <c r="CL48" s="0">
        <v>1490.1190960543245</v>
      </c>
      <c r="CM48" s="0">
        <v>-22.239947356325807</v>
      </c>
      <c r="CN48" s="305">
        <v>214.64898696691588</v>
      </c>
      <c r="CO48" s="305">
        <v>-226.12730929926138</v>
      </c>
      <c r="CP48" s="305">
        <v>390087957.40507162</v>
      </c>
      <c r="CQ48" s="0">
        <v>141.23230595770315</v>
      </c>
      <c r="CR48" s="0">
        <v>-167.29052962830283</v>
      </c>
      <c r="CS48" s="0">
        <v>5.179424967212265</v>
      </c>
      <c r="CT48" s="0">
        <v>3.6868013986228485</v>
      </c>
      <c r="CU48" s="0">
        <v>2146.2974702357506</v>
      </c>
      <c r="CV48" s="0">
        <v>334.35376527421579</v>
      </c>
      <c r="CW48" s="0">
        <v>-16.312555944855557</v>
      </c>
    </row>
    <row r="49">
      <c r="D49" s="0">
        <v>124</v>
      </c>
      <c r="E49" s="0" t="s">
        <v>133</v>
      </c>
      <c r="F49" s="0">
        <v>81350</v>
      </c>
      <c r="G49" s="0">
        <v>0</v>
      </c>
      <c r="H49" s="0">
        <v>1</v>
      </c>
      <c r="I49" s="0">
        <v>2800</v>
      </c>
      <c r="J49" s="0">
        <v>40</v>
      </c>
      <c r="K49" s="0">
        <v>1835.8071259191618</v>
      </c>
      <c r="L49" s="0">
        <v>30</v>
      </c>
      <c r="M49" s="0">
        <v>120</v>
      </c>
      <c r="N49" s="0">
        <v>3200</v>
      </c>
      <c r="O49" s="0">
        <v>14</v>
      </c>
      <c r="P49" s="0">
        <v>0.125</v>
      </c>
      <c r="Q49" s="0">
        <v>600</v>
      </c>
      <c r="R49" s="0">
        <v>290</v>
      </c>
      <c r="S49" s="0">
        <v>0</v>
      </c>
      <c r="T49" s="0">
        <v>0</v>
      </c>
      <c r="U49" s="0">
        <v>2400</v>
      </c>
      <c r="V49" s="0">
        <v>2400</v>
      </c>
      <c r="W49" s="0">
        <v>0</v>
      </c>
      <c r="X49" s="0">
        <v>0</v>
      </c>
      <c r="Y49" s="0">
        <v>6100</v>
      </c>
      <c r="Z49" s="0">
        <v>26144</v>
      </c>
      <c r="AA49" s="0">
        <v>5450</v>
      </c>
      <c r="AB49" s="0">
        <v>2</v>
      </c>
      <c r="AC49" s="0">
        <v>2500</v>
      </c>
      <c r="AD49" s="0">
        <v>2</v>
      </c>
      <c r="AE49" s="0">
        <v>10</v>
      </c>
      <c r="AF49" s="0">
        <v>160</v>
      </c>
      <c r="AG49" s="0">
        <v>0</v>
      </c>
      <c r="AH49" s="0">
        <v>0</v>
      </c>
      <c r="AI49" s="0">
        <v>0</v>
      </c>
      <c r="AJ49" s="0">
        <v>5428.6721054031623</v>
      </c>
      <c r="AK49" s="0">
        <v>5428.6721054031623</v>
      </c>
      <c r="AL49" s="0">
        <v>0</v>
      </c>
      <c r="AM49" s="305">
        <v>5000</v>
      </c>
      <c r="AN49" s="305">
        <v>800</v>
      </c>
      <c r="AO49" s="305">
        <v>380</v>
      </c>
      <c r="AP49" s="305">
        <v>380</v>
      </c>
      <c r="AQ49" s="305">
        <v>355</v>
      </c>
      <c r="AR49" s="305">
        <v>144.20119123223404</v>
      </c>
      <c r="AS49" s="305">
        <v>-140.67139198495963</v>
      </c>
      <c r="AT49" s="305">
        <v>1960.5144360106112</v>
      </c>
      <c r="AU49" s="305">
        <v>1309.4855639893888</v>
      </c>
      <c r="AV49" s="305">
        <v>1951.3628862557773</v>
      </c>
      <c r="AW49" s="305">
        <v>-64.315279116637626</v>
      </c>
      <c r="AX49" s="305">
        <v>-2.5470517342549428</v>
      </c>
      <c r="AY49" s="305">
        <v>-102.08190097341954</v>
      </c>
      <c r="AZ49" s="305" t="s">
        <v>27</v>
      </c>
      <c r="BA49" s="305">
        <v>1279.4855639893888</v>
      </c>
      <c r="BB49" s="305">
        <v>-880.38212718779687</v>
      </c>
      <c r="BC49" s="305">
        <v>-167.83469433440587</v>
      </c>
      <c r="BD49" s="305">
        <v>-1547.5098997792229</v>
      </c>
      <c r="BE49" s="305">
        <v>-15176.548530215747</v>
      </c>
      <c r="BF49" s="305">
        <v>-779.01982067066388</v>
      </c>
      <c r="BG49" s="305">
        <v>-29017.768938734429</v>
      </c>
      <c r="BH49" s="67">
        <v>380</v>
      </c>
      <c r="BI49" s="0">
        <v>380</v>
      </c>
      <c r="BJ49" s="0" t="s">
        <v>114</v>
      </c>
      <c r="BK49" s="0">
        <v>1852.7993260105854</v>
      </c>
      <c r="BL49" s="0">
        <v>175950.33728295818</v>
      </c>
      <c r="BM49" s="0">
        <v>-9660.5262403293164</v>
      </c>
      <c r="BN49" s="0">
        <v>-7434.57056962786</v>
      </c>
      <c r="BO49" s="0">
        <v>2.9285171845085332</v>
      </c>
      <c r="BP49" s="0">
        <v>-18164.192933904334</v>
      </c>
      <c r="BQ49" s="0">
        <v>377846325.18427092</v>
      </c>
      <c r="BR49" s="0">
        <v>387989250.22403365</v>
      </c>
      <c r="BS49" s="0">
        <v>399296137.57008195</v>
      </c>
      <c r="BT49" s="0">
        <v>430929492.31721324</v>
      </c>
      <c r="BU49" s="0">
        <v>250522242.37820339</v>
      </c>
      <c r="BV49" s="0">
        <v>372927131.76701134</v>
      </c>
      <c r="BW49" s="0">
        <v>374895633.05108595</v>
      </c>
      <c r="BX49" s="0">
        <v>605393871.351356</v>
      </c>
      <c r="BY49" s="0">
        <v>607971999.5866431</v>
      </c>
      <c r="BZ49" s="0">
        <v>619051951.9422648</v>
      </c>
      <c r="CA49" s="0">
        <v>892212615.31639969</v>
      </c>
      <c r="CB49" s="0">
        <v>-80.840992666689</v>
      </c>
      <c r="CC49" s="0">
        <v>-34.064268519078077</v>
      </c>
      <c r="CD49" s="0">
        <v>487.67373912154852</v>
      </c>
      <c r="CE49" s="0">
        <v>-1881.3460733603015</v>
      </c>
      <c r="CF49" s="0">
        <v>1910.2512099225914</v>
      </c>
      <c r="CG49" s="0">
        <v>1359.7487900774086</v>
      </c>
      <c r="CH49" s="0">
        <v>280.31554856232356</v>
      </c>
      <c r="CI49" s="0">
        <v>-292.83941750130623</v>
      </c>
      <c r="CJ49" s="0">
        <v>-676.75058066128986</v>
      </c>
      <c r="CK49" s="0">
        <v>-401.01853956509149</v>
      </c>
      <c r="CL49" s="0">
        <v>0.21003526435196279</v>
      </c>
      <c r="CM49" s="0">
        <v>-1269.6467154756385</v>
      </c>
      <c r="CN49" s="305">
        <v>214.62743363254663</v>
      </c>
      <c r="CO49" s="305">
        <v>-226.10477621052502</v>
      </c>
      <c r="CP49" s="305">
        <v>390087957.40507162</v>
      </c>
      <c r="CQ49" s="0">
        <v>141.2116907242181</v>
      </c>
      <c r="CR49" s="0">
        <v>-167.26863164105225</v>
      </c>
      <c r="CS49" s="0">
        <v>5.1695460424312705</v>
      </c>
      <c r="CT49" s="0">
        <v>3.6797694145840749</v>
      </c>
      <c r="CU49" s="0">
        <v>2146.2974702357506</v>
      </c>
      <c r="CV49" s="0">
        <v>0</v>
      </c>
      <c r="CW49" s="0">
        <v>-309.18116001711923</v>
      </c>
    </row>
    <row r="50">
      <c r="D50" s="0">
        <v>124</v>
      </c>
      <c r="E50" s="0" t="s">
        <v>133</v>
      </c>
      <c r="F50" s="0">
        <v>81350</v>
      </c>
      <c r="G50" s="0">
        <v>0</v>
      </c>
      <c r="H50" s="0">
        <v>1</v>
      </c>
      <c r="I50" s="0">
        <v>2800</v>
      </c>
      <c r="J50" s="0">
        <v>40</v>
      </c>
      <c r="K50" s="0">
        <v>1835.8071259191618</v>
      </c>
      <c r="L50" s="0">
        <v>30</v>
      </c>
      <c r="M50" s="0">
        <v>120</v>
      </c>
      <c r="N50" s="0">
        <v>3200</v>
      </c>
      <c r="O50" s="0">
        <v>14</v>
      </c>
      <c r="P50" s="0">
        <v>0.125</v>
      </c>
      <c r="Q50" s="0">
        <v>600</v>
      </c>
      <c r="R50" s="0">
        <v>290</v>
      </c>
      <c r="S50" s="0">
        <v>0</v>
      </c>
      <c r="T50" s="0">
        <v>0</v>
      </c>
      <c r="U50" s="0">
        <v>2400</v>
      </c>
      <c r="V50" s="0">
        <v>2400</v>
      </c>
      <c r="W50" s="0">
        <v>0</v>
      </c>
      <c r="X50" s="0">
        <v>0</v>
      </c>
      <c r="Y50" s="0">
        <v>6100</v>
      </c>
      <c r="Z50" s="0">
        <v>26144</v>
      </c>
      <c r="AA50" s="0">
        <v>5450</v>
      </c>
      <c r="AB50" s="0">
        <v>2</v>
      </c>
      <c r="AC50" s="0">
        <v>2500</v>
      </c>
      <c r="AD50" s="0">
        <v>2</v>
      </c>
      <c r="AE50" s="0">
        <v>10</v>
      </c>
      <c r="AF50" s="0">
        <v>160</v>
      </c>
      <c r="AG50" s="0">
        <v>0</v>
      </c>
      <c r="AH50" s="0">
        <v>0</v>
      </c>
      <c r="AI50" s="0">
        <v>0</v>
      </c>
      <c r="AJ50" s="0">
        <v>5428.6721054031623</v>
      </c>
      <c r="AK50" s="0">
        <v>5428.6721054031623</v>
      </c>
      <c r="AL50" s="0">
        <v>0</v>
      </c>
      <c r="AM50" s="305">
        <v>5000</v>
      </c>
      <c r="AN50" s="305">
        <v>800</v>
      </c>
      <c r="AO50" s="305">
        <v>380</v>
      </c>
      <c r="AP50" s="305">
        <v>380</v>
      </c>
      <c r="AQ50" s="305">
        <v>355</v>
      </c>
      <c r="AR50" s="305">
        <v>131.68675317037295</v>
      </c>
      <c r="AS50" s="305">
        <v>-127.94169544080108</v>
      </c>
      <c r="AT50" s="305">
        <v>1960.5144360106112</v>
      </c>
      <c r="AU50" s="305">
        <v>1309.4855639893888</v>
      </c>
      <c r="AV50" s="305">
        <v>1951.3628862557773</v>
      </c>
      <c r="AW50" s="305">
        <v>-64.315279116637626</v>
      </c>
      <c r="AX50" s="305">
        <v>-2.5470517342549428</v>
      </c>
      <c r="AY50" s="305">
        <v>-102.08190097341954</v>
      </c>
      <c r="AZ50" s="305" t="s">
        <v>27</v>
      </c>
      <c r="BA50" s="305">
        <v>1279.4855639893888</v>
      </c>
      <c r="BB50" s="305">
        <v>-880.38212718779687</v>
      </c>
      <c r="BC50" s="305">
        <v>-167.83469433440587</v>
      </c>
      <c r="BD50" s="305">
        <v>-1547.5098997792229</v>
      </c>
      <c r="BE50" s="305">
        <v>-13855.97533943411</v>
      </c>
      <c r="BF50" s="305">
        <v>-527.26777916905485</v>
      </c>
      <c r="BG50" s="305">
        <v>-26696.504089065827</v>
      </c>
      <c r="BH50" s="67">
        <v>380</v>
      </c>
      <c r="BI50" s="0">
        <v>380</v>
      </c>
      <c r="BJ50" s="0" t="s">
        <v>114</v>
      </c>
      <c r="BK50" s="0">
        <v>1852.7993260105854</v>
      </c>
      <c r="BL50" s="0">
        <v>175950.33728295818</v>
      </c>
      <c r="BM50" s="0">
        <v>-8645.4003693372943</v>
      </c>
      <c r="BN50" s="0">
        <v>-6833.0427602801938</v>
      </c>
      <c r="BO50" s="0">
        <v>79.073093931863525</v>
      </c>
      <c r="BP50" s="0">
        <v>-16895.01989951163</v>
      </c>
      <c r="BQ50" s="0">
        <v>377846325.18427092</v>
      </c>
      <c r="BR50" s="0">
        <v>387989250.22403365</v>
      </c>
      <c r="BS50" s="0">
        <v>399296137.57008195</v>
      </c>
      <c r="BT50" s="0">
        <v>430929492.31721324</v>
      </c>
      <c r="BU50" s="0">
        <v>250522242.37820339</v>
      </c>
      <c r="BV50" s="0">
        <v>372927131.76701134</v>
      </c>
      <c r="BW50" s="0">
        <v>374895633.05108595</v>
      </c>
      <c r="BX50" s="0">
        <v>605393871.351356</v>
      </c>
      <c r="BY50" s="0">
        <v>607971999.5866431</v>
      </c>
      <c r="BZ50" s="0">
        <v>619051951.9422648</v>
      </c>
      <c r="CA50" s="0">
        <v>892212615.31639969</v>
      </c>
      <c r="CB50" s="0">
        <v>-80.840992666689</v>
      </c>
      <c r="CC50" s="0">
        <v>-34.064268519078077</v>
      </c>
      <c r="CD50" s="0">
        <v>487.67373912154852</v>
      </c>
      <c r="CE50" s="0">
        <v>-1881.3460733603015</v>
      </c>
      <c r="CF50" s="0">
        <v>1910.2512099225914</v>
      </c>
      <c r="CG50" s="0">
        <v>1359.7487900774086</v>
      </c>
      <c r="CH50" s="0">
        <v>256.89651299797208</v>
      </c>
      <c r="CI50" s="0">
        <v>-267.64855084659325</v>
      </c>
      <c r="CJ50" s="0">
        <v>-676.75058066128986</v>
      </c>
      <c r="CK50" s="0">
        <v>-401.01853956509149</v>
      </c>
      <c r="CL50" s="0">
        <v>0.21003526435196279</v>
      </c>
      <c r="CM50" s="0">
        <v>-1269.6467154756385</v>
      </c>
      <c r="CN50" s="305">
        <v>196.60582709518272</v>
      </c>
      <c r="CO50" s="305">
        <v>-206.56648888577467</v>
      </c>
      <c r="CP50" s="305">
        <v>390087957.40507162</v>
      </c>
      <c r="CQ50" s="0">
        <v>128.52531305238813</v>
      </c>
      <c r="CR50" s="0">
        <v>-152.06023940827816</v>
      </c>
      <c r="CS50" s="0">
        <v>4.9391764002327223</v>
      </c>
      <c r="CT50" s="0">
        <v>3.5157884467286817</v>
      </c>
      <c r="CU50" s="0">
        <v>2146.2974702357506</v>
      </c>
      <c r="CV50" s="0">
        <v>0</v>
      </c>
      <c r="CW50" s="0">
        <v>-309.18116001711923</v>
      </c>
    </row>
    <row r="51">
      <c r="D51" s="0">
        <v>125</v>
      </c>
      <c r="E51" s="0" t="s">
        <v>120</v>
      </c>
      <c r="F51" s="0">
        <v>82850</v>
      </c>
      <c r="G51" s="0">
        <v>0</v>
      </c>
      <c r="H51" s="0">
        <v>1</v>
      </c>
      <c r="I51" s="0">
        <v>2800</v>
      </c>
      <c r="J51" s="0">
        <v>40</v>
      </c>
      <c r="K51" s="0">
        <v>1835.8071259191618</v>
      </c>
      <c r="L51" s="0">
        <v>30</v>
      </c>
      <c r="M51" s="0">
        <v>120</v>
      </c>
      <c r="N51" s="0">
        <v>3200</v>
      </c>
      <c r="O51" s="0">
        <v>14</v>
      </c>
      <c r="P51" s="0">
        <v>0.125</v>
      </c>
      <c r="Q51" s="0">
        <v>512</v>
      </c>
      <c r="R51" s="0">
        <v>290</v>
      </c>
      <c r="S51" s="0">
        <v>0</v>
      </c>
      <c r="T51" s="0">
        <v>0</v>
      </c>
      <c r="U51" s="0">
        <v>2400</v>
      </c>
      <c r="V51" s="0">
        <v>2400</v>
      </c>
      <c r="W51" s="0">
        <v>0</v>
      </c>
      <c r="X51" s="0">
        <v>0</v>
      </c>
      <c r="Y51" s="0">
        <v>6100</v>
      </c>
      <c r="Z51" s="0">
        <v>26144</v>
      </c>
      <c r="AA51" s="0">
        <v>5450</v>
      </c>
      <c r="AB51" s="0">
        <v>2</v>
      </c>
      <c r="AC51" s="0">
        <v>2500</v>
      </c>
      <c r="AD51" s="0">
        <v>2</v>
      </c>
      <c r="AE51" s="0">
        <v>10</v>
      </c>
      <c r="AF51" s="0">
        <v>160</v>
      </c>
      <c r="AG51" s="0">
        <v>0</v>
      </c>
      <c r="AH51" s="0">
        <v>0</v>
      </c>
      <c r="AI51" s="0">
        <v>0</v>
      </c>
      <c r="AJ51" s="0">
        <v>5428.6721054031623</v>
      </c>
      <c r="AK51" s="0">
        <v>5428.6721054031623</v>
      </c>
      <c r="AL51" s="0">
        <v>0</v>
      </c>
      <c r="AM51" s="305">
        <v>5000</v>
      </c>
      <c r="AN51" s="305">
        <v>800</v>
      </c>
      <c r="AO51" s="305">
        <v>380</v>
      </c>
      <c r="AP51" s="305">
        <v>380</v>
      </c>
      <c r="AQ51" s="305">
        <v>355</v>
      </c>
      <c r="AR51" s="305">
        <v>131.31962446557537</v>
      </c>
      <c r="AS51" s="305">
        <v>-131.19922628566945</v>
      </c>
      <c r="AT51" s="305">
        <v>1912.6899678014611</v>
      </c>
      <c r="AU51" s="305">
        <v>1357.3100321985389</v>
      </c>
      <c r="AV51" s="305">
        <v>1951.3628862557773</v>
      </c>
      <c r="AW51" s="305">
        <v>-40.801215539988767</v>
      </c>
      <c r="AX51" s="305">
        <v>-1.4068450893828421</v>
      </c>
      <c r="AY51" s="305">
        <v>-69.699013746838745</v>
      </c>
      <c r="AZ51" s="305" t="s">
        <v>27</v>
      </c>
      <c r="BA51" s="305">
        <v>1327.3100321985389</v>
      </c>
      <c r="BB51" s="305">
        <v>-815.86891005031066</v>
      </c>
      <c r="BC51" s="305">
        <v>-130.17795981686209</v>
      </c>
      <c r="BD51" s="305">
        <v>-1476.8024068821687</v>
      </c>
      <c r="BE51" s="305">
        <v>-13858.883930795826</v>
      </c>
      <c r="BF51" s="305">
        <v>-528.352134599985</v>
      </c>
      <c r="BG51" s="305">
        <v>-26700.517068129266</v>
      </c>
      <c r="BH51" s="67">
        <v>380</v>
      </c>
      <c r="BI51" s="0">
        <v>380</v>
      </c>
      <c r="BJ51" s="0" t="s">
        <v>114</v>
      </c>
      <c r="BK51" s="0">
        <v>1626.1248287560968</v>
      </c>
      <c r="BL51" s="0">
        <v>171791.90913601869</v>
      </c>
      <c r="BM51" s="0">
        <v>-8647.2906635900727</v>
      </c>
      <c r="BN51" s="0">
        <v>-6834.0833028700436</v>
      </c>
      <c r="BO51" s="0">
        <v>79.074918933006842</v>
      </c>
      <c r="BP51" s="0">
        <v>-16895.019135580722</v>
      </c>
      <c r="BQ51" s="0">
        <v>377846325.18427092</v>
      </c>
      <c r="BR51" s="0">
        <v>388753279.99312639</v>
      </c>
      <c r="BS51" s="0">
        <v>400098096.79568404</v>
      </c>
      <c r="BT51" s="0">
        <v>433025191.4974038</v>
      </c>
      <c r="BU51" s="0">
        <v>250522242.37820339</v>
      </c>
      <c r="BV51" s="0">
        <v>359629951.57025182</v>
      </c>
      <c r="BW51" s="0">
        <v>361450576.3816219</v>
      </c>
      <c r="BX51" s="0">
        <v>571564241.48279238</v>
      </c>
      <c r="BY51" s="0">
        <v>574453456.33051944</v>
      </c>
      <c r="BZ51" s="0">
        <v>583993843.2313174</v>
      </c>
      <c r="CA51" s="0">
        <v>892212615.31639969</v>
      </c>
      <c r="CB51" s="0">
        <v>-18.082955266179869</v>
      </c>
      <c r="CC51" s="0">
        <v>-25.585206081733237</v>
      </c>
      <c r="CD51" s="0">
        <v>481.00813804539814</v>
      </c>
      <c r="CE51" s="0">
        <v>-1556.6765067509798</v>
      </c>
      <c r="CF51" s="0">
        <v>1860.4765372697043</v>
      </c>
      <c r="CG51" s="0">
        <v>1409.5234627302957</v>
      </c>
      <c r="CH51" s="0">
        <v>256.31615397015054</v>
      </c>
      <c r="CI51" s="0">
        <v>-276.06431012787283</v>
      </c>
      <c r="CJ51" s="0">
        <v>-622.80340456948034</v>
      </c>
      <c r="CK51" s="0">
        <v>-382.29248458897928</v>
      </c>
      <c r="CL51" s="0">
        <v>12.2447688671072</v>
      </c>
      <c r="CM51" s="0">
        <v>-1168.2965510371728</v>
      </c>
      <c r="CN51" s="305">
        <v>196.17444431878602</v>
      </c>
      <c r="CO51" s="305">
        <v>-212.93167499244908</v>
      </c>
      <c r="CP51" s="305">
        <v>390993633.87809724</v>
      </c>
      <c r="CQ51" s="0">
        <v>128.37230002127828</v>
      </c>
      <c r="CR51" s="0">
        <v>-155.59725017334702</v>
      </c>
      <c r="CS51" s="0">
        <v>4.9152730017649926</v>
      </c>
      <c r="CT51" s="0">
        <v>3.7238806740770949</v>
      </c>
      <c r="CU51" s="0">
        <v>2146.2974702357506</v>
      </c>
      <c r="CV51" s="0">
        <v>5.9559872242368872</v>
      </c>
      <c r="CW51" s="0">
        <v>-283.31213890793265</v>
      </c>
    </row>
    <row r="52">
      <c r="D52" s="0">
        <v>125</v>
      </c>
      <c r="E52" s="0" t="s">
        <v>120</v>
      </c>
      <c r="F52" s="0">
        <v>82850</v>
      </c>
      <c r="G52" s="0">
        <v>0</v>
      </c>
      <c r="H52" s="0">
        <v>1</v>
      </c>
      <c r="I52" s="0">
        <v>2800</v>
      </c>
      <c r="J52" s="0">
        <v>40</v>
      </c>
      <c r="K52" s="0">
        <v>1835.8071259191618</v>
      </c>
      <c r="L52" s="0">
        <v>30</v>
      </c>
      <c r="M52" s="0">
        <v>120</v>
      </c>
      <c r="N52" s="0">
        <v>3200</v>
      </c>
      <c r="O52" s="0">
        <v>14</v>
      </c>
      <c r="P52" s="0">
        <v>0.125</v>
      </c>
      <c r="Q52" s="0">
        <v>512</v>
      </c>
      <c r="R52" s="0">
        <v>290</v>
      </c>
      <c r="S52" s="0">
        <v>0</v>
      </c>
      <c r="T52" s="0">
        <v>0</v>
      </c>
      <c r="U52" s="0">
        <v>2400</v>
      </c>
      <c r="V52" s="0">
        <v>2400</v>
      </c>
      <c r="W52" s="0">
        <v>0</v>
      </c>
      <c r="X52" s="0">
        <v>0</v>
      </c>
      <c r="Y52" s="0">
        <v>6100</v>
      </c>
      <c r="Z52" s="0">
        <v>26144</v>
      </c>
      <c r="AA52" s="0">
        <v>5450</v>
      </c>
      <c r="AB52" s="0">
        <v>2</v>
      </c>
      <c r="AC52" s="0">
        <v>2500</v>
      </c>
      <c r="AD52" s="0">
        <v>2</v>
      </c>
      <c r="AE52" s="0">
        <v>10</v>
      </c>
      <c r="AF52" s="0">
        <v>160</v>
      </c>
      <c r="AG52" s="0">
        <v>0</v>
      </c>
      <c r="AH52" s="0">
        <v>0</v>
      </c>
      <c r="AI52" s="0">
        <v>0</v>
      </c>
      <c r="AJ52" s="0">
        <v>5428.6721054031623</v>
      </c>
      <c r="AK52" s="0">
        <v>5428.6721054031623</v>
      </c>
      <c r="AL52" s="0">
        <v>0</v>
      </c>
      <c r="AM52" s="305">
        <v>5000</v>
      </c>
      <c r="AN52" s="305">
        <v>800</v>
      </c>
      <c r="AO52" s="305">
        <v>380</v>
      </c>
      <c r="AP52" s="305">
        <v>380</v>
      </c>
      <c r="AQ52" s="305">
        <v>355</v>
      </c>
      <c r="AR52" s="305">
        <v>117.73880640099669</v>
      </c>
      <c r="AS52" s="305">
        <v>-117.18785155429725</v>
      </c>
      <c r="AT52" s="305">
        <v>1912.6899678014611</v>
      </c>
      <c r="AU52" s="305">
        <v>1357.3100321985389</v>
      </c>
      <c r="AV52" s="305">
        <v>1951.3628862557773</v>
      </c>
      <c r="AW52" s="305">
        <v>-40.801215539988767</v>
      </c>
      <c r="AX52" s="305">
        <v>-1.4068450893828421</v>
      </c>
      <c r="AY52" s="305">
        <v>-69.699013746838745</v>
      </c>
      <c r="AZ52" s="305" t="s">
        <v>27</v>
      </c>
      <c r="BA52" s="305">
        <v>1327.3100321985389</v>
      </c>
      <c r="BB52" s="305">
        <v>-815.86891005031066</v>
      </c>
      <c r="BC52" s="305">
        <v>-130.17795981686209</v>
      </c>
      <c r="BD52" s="305">
        <v>-1476.8024068821687</v>
      </c>
      <c r="BE52" s="305">
        <v>-12431.113338208059</v>
      </c>
      <c r="BF52" s="305">
        <v>-300.54070492047663</v>
      </c>
      <c r="BG52" s="305">
        <v>-24116.112856084714</v>
      </c>
      <c r="BH52" s="67">
        <v>380</v>
      </c>
      <c r="BI52" s="0">
        <v>380</v>
      </c>
      <c r="BJ52" s="0" t="s">
        <v>114</v>
      </c>
      <c r="BK52" s="0">
        <v>1626.1248287560968</v>
      </c>
      <c r="BL52" s="0">
        <v>171791.90913601869</v>
      </c>
      <c r="BM52" s="0">
        <v>-7557.38470559346</v>
      </c>
      <c r="BN52" s="0">
        <v>-6165.0714548390242</v>
      </c>
      <c r="BO52" s="0">
        <v>611.43310617319912</v>
      </c>
      <c r="BP52" s="0">
        <v>-15579.410158140072</v>
      </c>
      <c r="BQ52" s="0">
        <v>377846325.18427092</v>
      </c>
      <c r="BR52" s="0">
        <v>388753279.99312639</v>
      </c>
      <c r="BS52" s="0">
        <v>400098096.79568404</v>
      </c>
      <c r="BT52" s="0">
        <v>433025191.4974038</v>
      </c>
      <c r="BU52" s="0">
        <v>250522242.37820339</v>
      </c>
      <c r="BV52" s="0">
        <v>359629951.57025182</v>
      </c>
      <c r="BW52" s="0">
        <v>361450576.3816219</v>
      </c>
      <c r="BX52" s="0">
        <v>571564241.48279238</v>
      </c>
      <c r="BY52" s="0">
        <v>574453456.33051944</v>
      </c>
      <c r="BZ52" s="0">
        <v>583993843.2313174</v>
      </c>
      <c r="CA52" s="0">
        <v>892212615.31639969</v>
      </c>
      <c r="CB52" s="0">
        <v>-18.082955266179869</v>
      </c>
      <c r="CC52" s="0">
        <v>-25.585206081733237</v>
      </c>
      <c r="CD52" s="0">
        <v>481.00813804539814</v>
      </c>
      <c r="CE52" s="0">
        <v>-1556.6765067509798</v>
      </c>
      <c r="CF52" s="0">
        <v>1860.4765372697043</v>
      </c>
      <c r="CG52" s="0">
        <v>1409.5234627302957</v>
      </c>
      <c r="CH52" s="0">
        <v>231.14718130401803</v>
      </c>
      <c r="CI52" s="0">
        <v>-248.1320418782515</v>
      </c>
      <c r="CJ52" s="0">
        <v>-622.80340456948034</v>
      </c>
      <c r="CK52" s="0">
        <v>-382.29248458897928</v>
      </c>
      <c r="CL52" s="0">
        <v>12.2447688671072</v>
      </c>
      <c r="CM52" s="0">
        <v>-1168.2965510371728</v>
      </c>
      <c r="CN52" s="305">
        <v>176.79903545713182</v>
      </c>
      <c r="CO52" s="305">
        <v>-191.27828973015437</v>
      </c>
      <c r="CP52" s="305">
        <v>390993633.87809724</v>
      </c>
      <c r="CQ52" s="0">
        <v>114.61864621025899</v>
      </c>
      <c r="CR52" s="0">
        <v>-138.78707312916441</v>
      </c>
      <c r="CS52" s="0">
        <v>5.0829890016332815</v>
      </c>
      <c r="CT52" s="0">
        <v>3.850944698886861</v>
      </c>
      <c r="CU52" s="0">
        <v>2146.2974702357506</v>
      </c>
      <c r="CV52" s="0">
        <v>5.9559872242368872</v>
      </c>
      <c r="CW52" s="0">
        <v>-283.31213890793265</v>
      </c>
    </row>
    <row r="53">
      <c r="D53" s="0">
        <v>126</v>
      </c>
      <c r="E53" s="0" t="s">
        <v>132</v>
      </c>
      <c r="F53" s="0">
        <v>84600</v>
      </c>
      <c r="G53" s="0">
        <v>0</v>
      </c>
      <c r="H53" s="0">
        <v>1</v>
      </c>
      <c r="I53" s="0">
        <v>2800</v>
      </c>
      <c r="J53" s="0">
        <v>40</v>
      </c>
      <c r="K53" s="0">
        <v>1857.8945065927014</v>
      </c>
      <c r="L53" s="0">
        <v>30</v>
      </c>
      <c r="M53" s="0">
        <v>120</v>
      </c>
      <c r="N53" s="0">
        <v>3112.1111111111113</v>
      </c>
      <c r="O53" s="0">
        <v>14</v>
      </c>
      <c r="P53" s="0">
        <v>0.125</v>
      </c>
      <c r="Q53" s="0">
        <v>512</v>
      </c>
      <c r="R53" s="0">
        <v>290</v>
      </c>
      <c r="S53" s="0">
        <v>0</v>
      </c>
      <c r="T53" s="0">
        <v>0</v>
      </c>
      <c r="U53" s="0">
        <v>2400</v>
      </c>
      <c r="V53" s="0">
        <v>2400</v>
      </c>
      <c r="W53" s="0">
        <v>0</v>
      </c>
      <c r="X53" s="0">
        <v>0</v>
      </c>
      <c r="Y53" s="0">
        <v>6100</v>
      </c>
      <c r="Z53" s="0">
        <v>26144</v>
      </c>
      <c r="AA53" s="0">
        <v>5450</v>
      </c>
      <c r="AB53" s="0">
        <v>2</v>
      </c>
      <c r="AC53" s="0">
        <v>2500</v>
      </c>
      <c r="AD53" s="0">
        <v>2</v>
      </c>
      <c r="AE53" s="0">
        <v>10</v>
      </c>
      <c r="AF53" s="0">
        <v>160</v>
      </c>
      <c r="AG53" s="0">
        <v>0</v>
      </c>
      <c r="AH53" s="0">
        <v>0</v>
      </c>
      <c r="AI53" s="0">
        <v>0</v>
      </c>
      <c r="AJ53" s="0">
        <v>5428.6721054031623</v>
      </c>
      <c r="AK53" s="0">
        <v>5428.6721054031623</v>
      </c>
      <c r="AL53" s="0">
        <v>0</v>
      </c>
      <c r="AM53" s="305">
        <v>5000</v>
      </c>
      <c r="AN53" s="305">
        <v>778.02777777777783</v>
      </c>
      <c r="AO53" s="305">
        <v>380</v>
      </c>
      <c r="AP53" s="305">
        <v>380</v>
      </c>
      <c r="AQ53" s="305">
        <v>355</v>
      </c>
      <c r="AR53" s="305">
        <v>121.489921425233</v>
      </c>
      <c r="AS53" s="305">
        <v>-120.25485896084152</v>
      </c>
      <c r="AT53" s="305">
        <v>1867.3107804497795</v>
      </c>
      <c r="AU53" s="305">
        <v>1314.8003306613318</v>
      </c>
      <c r="AV53" s="305">
        <v>1896.2076392603926</v>
      </c>
      <c r="AW53" s="305">
        <v>-28.900648538343482</v>
      </c>
      <c r="AX53" s="305">
        <v>-0.86649541442832945</v>
      </c>
      <c r="AY53" s="305">
        <v>-55.512379833678366</v>
      </c>
      <c r="AZ53" s="305" t="s">
        <v>27</v>
      </c>
      <c r="BA53" s="305">
        <v>1284.8003306613318</v>
      </c>
      <c r="BB53" s="305">
        <v>-752.99013339972589</v>
      </c>
      <c r="BC53" s="305">
        <v>-92.780066853397784</v>
      </c>
      <c r="BD53" s="305">
        <v>-1409.8282800248126</v>
      </c>
      <c r="BE53" s="305">
        <v>-12431.036837418796</v>
      </c>
      <c r="BF53" s="305">
        <v>-300.64893072927362</v>
      </c>
      <c r="BG53" s="305">
        <v>-24116.112912110751</v>
      </c>
      <c r="BH53" s="67">
        <v>380</v>
      </c>
      <c r="BI53" s="0">
        <v>380</v>
      </c>
      <c r="BJ53" s="0" t="s">
        <v>114</v>
      </c>
      <c r="BK53" s="0">
        <v>1611.5386110288073</v>
      </c>
      <c r="BL53" s="0">
        <v>167066.1968583636</v>
      </c>
      <c r="BM53" s="0">
        <v>-7557.3848204672686</v>
      </c>
      <c r="BN53" s="0">
        <v>-6165.0713954966632</v>
      </c>
      <c r="BO53" s="0">
        <v>611.43453970090832</v>
      </c>
      <c r="BP53" s="0">
        <v>-15579.409558987743</v>
      </c>
      <c r="BQ53" s="0">
        <v>366966833.3735711</v>
      </c>
      <c r="BR53" s="0">
        <v>376893744.65476644</v>
      </c>
      <c r="BS53" s="0">
        <v>387981341.72609681</v>
      </c>
      <c r="BT53" s="0">
        <v>419418273.56674767</v>
      </c>
      <c r="BU53" s="0">
        <v>243909231.54000857</v>
      </c>
      <c r="BV53" s="0">
        <v>350766869.35114622</v>
      </c>
      <c r="BW53" s="0">
        <v>352555345.74304515</v>
      </c>
      <c r="BX53" s="0">
        <v>557749133.613061</v>
      </c>
      <c r="BY53" s="0">
        <v>560822220.00375247</v>
      </c>
      <c r="BZ53" s="0">
        <v>570275120.84224737</v>
      </c>
      <c r="CA53" s="0">
        <v>865044599.643574</v>
      </c>
      <c r="CB53" s="0">
        <v>46.71316936288256</v>
      </c>
      <c r="CC53" s="0">
        <v>-20.382863514501089</v>
      </c>
      <c r="CD53" s="0">
        <v>568.571635412678</v>
      </c>
      <c r="CE53" s="0">
        <v>-1373.8976910062879</v>
      </c>
      <c r="CF53" s="0">
        <v>1816.2903328970042</v>
      </c>
      <c r="CG53" s="0">
        <v>1365.8207782141071</v>
      </c>
      <c r="CH53" s="0">
        <v>238.39620736698564</v>
      </c>
      <c r="CI53" s="0">
        <v>-254.49276849002763</v>
      </c>
      <c r="CJ53" s="0">
        <v>-566.90475811238866</v>
      </c>
      <c r="CK53" s="0">
        <v>-363.1902229549014</v>
      </c>
      <c r="CL53" s="0">
        <v>36.269526666402179</v>
      </c>
      <c r="CM53" s="0">
        <v>-1105.4810630258835</v>
      </c>
      <c r="CN53" s="305">
        <v>182.33860189741824</v>
      </c>
      <c r="CO53" s="305">
        <v>-196.18628050809633</v>
      </c>
      <c r="CP53" s="305">
        <v>377815309.27894813</v>
      </c>
      <c r="CQ53" s="0">
        <v>118.15961341553822</v>
      </c>
      <c r="CR53" s="0">
        <v>-142.38702100118675</v>
      </c>
      <c r="CS53" s="0">
        <v>5.2478942440562681</v>
      </c>
      <c r="CT53" s="0">
        <v>3.9463310851683762</v>
      </c>
      <c r="CU53" s="0">
        <v>2132.6649438213763</v>
      </c>
      <c r="CV53" s="0">
        <v>22.216719544298833</v>
      </c>
      <c r="CW53" s="0">
        <v>-271.31017824238455</v>
      </c>
    </row>
    <row r="54">
      <c r="D54" s="0">
        <v>126</v>
      </c>
      <c r="E54" s="0" t="s">
        <v>132</v>
      </c>
      <c r="F54" s="0">
        <v>84600</v>
      </c>
      <c r="G54" s="0">
        <v>0</v>
      </c>
      <c r="H54" s="0">
        <v>1</v>
      </c>
      <c r="I54" s="0">
        <v>2800</v>
      </c>
      <c r="J54" s="0">
        <v>40</v>
      </c>
      <c r="K54" s="0">
        <v>1857.8945065927014</v>
      </c>
      <c r="L54" s="0">
        <v>30</v>
      </c>
      <c r="M54" s="0">
        <v>120</v>
      </c>
      <c r="N54" s="0">
        <v>3112.1111111111113</v>
      </c>
      <c r="O54" s="0">
        <v>14</v>
      </c>
      <c r="P54" s="0">
        <v>0.125</v>
      </c>
      <c r="Q54" s="0">
        <v>512</v>
      </c>
      <c r="R54" s="0">
        <v>290</v>
      </c>
      <c r="S54" s="0">
        <v>0</v>
      </c>
      <c r="T54" s="0">
        <v>0</v>
      </c>
      <c r="U54" s="0">
        <v>2400</v>
      </c>
      <c r="V54" s="0">
        <v>2400</v>
      </c>
      <c r="W54" s="0">
        <v>0</v>
      </c>
      <c r="X54" s="0">
        <v>0</v>
      </c>
      <c r="Y54" s="0">
        <v>6100</v>
      </c>
      <c r="Z54" s="0">
        <v>26144</v>
      </c>
      <c r="AA54" s="0">
        <v>5450</v>
      </c>
      <c r="AB54" s="0">
        <v>2</v>
      </c>
      <c r="AC54" s="0">
        <v>2500</v>
      </c>
      <c r="AD54" s="0">
        <v>2</v>
      </c>
      <c r="AE54" s="0">
        <v>10</v>
      </c>
      <c r="AF54" s="0">
        <v>160</v>
      </c>
      <c r="AG54" s="0">
        <v>0</v>
      </c>
      <c r="AH54" s="0">
        <v>0</v>
      </c>
      <c r="AI54" s="0">
        <v>0</v>
      </c>
      <c r="AJ54" s="0">
        <v>5428.6721054031623</v>
      </c>
      <c r="AK54" s="0">
        <v>5428.6721054031623</v>
      </c>
      <c r="AL54" s="0">
        <v>0</v>
      </c>
      <c r="AM54" s="305">
        <v>5000</v>
      </c>
      <c r="AN54" s="305">
        <v>778.02777777777783</v>
      </c>
      <c r="AO54" s="305">
        <v>380</v>
      </c>
      <c r="AP54" s="305">
        <v>380</v>
      </c>
      <c r="AQ54" s="305">
        <v>355</v>
      </c>
      <c r="AR54" s="305">
        <v>108.45599270050464</v>
      </c>
      <c r="AS54" s="305">
        <v>-107.04209815417236</v>
      </c>
      <c r="AT54" s="305">
        <v>1867.3107804497795</v>
      </c>
      <c r="AU54" s="305">
        <v>1314.8003306613318</v>
      </c>
      <c r="AV54" s="305">
        <v>1896.2076392603926</v>
      </c>
      <c r="AW54" s="305">
        <v>-28.900648538343482</v>
      </c>
      <c r="AX54" s="305">
        <v>-0.86649541442832945</v>
      </c>
      <c r="AY54" s="305">
        <v>-55.512379833678366</v>
      </c>
      <c r="AZ54" s="305" t="s">
        <v>27</v>
      </c>
      <c r="BA54" s="305">
        <v>1284.8003306613318</v>
      </c>
      <c r="BB54" s="305">
        <v>-752.99013339972589</v>
      </c>
      <c r="BC54" s="305">
        <v>-92.780066853397784</v>
      </c>
      <c r="BD54" s="305">
        <v>-1409.8282800248126</v>
      </c>
      <c r="BE54" s="305">
        <v>-11113.304103969014</v>
      </c>
      <c r="BF54" s="305">
        <v>-138.28381373582943</v>
      </c>
      <c r="BG54" s="305">
        <v>-21648.913422067184</v>
      </c>
      <c r="BH54" s="67">
        <v>380</v>
      </c>
      <c r="BI54" s="0">
        <v>380</v>
      </c>
      <c r="BJ54" s="0" t="s">
        <v>114</v>
      </c>
      <c r="BK54" s="0">
        <v>1611.5386110288073</v>
      </c>
      <c r="BL54" s="0">
        <v>167066.1968583636</v>
      </c>
      <c r="BM54" s="0">
        <v>-6565.3014937705011</v>
      </c>
      <c r="BN54" s="0">
        <v>-5529.488505325513</v>
      </c>
      <c r="BO54" s="0">
        <v>1306.7886652369671</v>
      </c>
      <c r="BP54" s="0">
        <v>-14442.30142451205</v>
      </c>
      <c r="BQ54" s="0">
        <v>366966833.3735711</v>
      </c>
      <c r="BR54" s="0">
        <v>376893744.65476644</v>
      </c>
      <c r="BS54" s="0">
        <v>387981341.72609681</v>
      </c>
      <c r="BT54" s="0">
        <v>419418273.56674767</v>
      </c>
      <c r="BU54" s="0">
        <v>243909231.54000857</v>
      </c>
      <c r="BV54" s="0">
        <v>350766869.35114622</v>
      </c>
      <c r="BW54" s="0">
        <v>352555345.74304515</v>
      </c>
      <c r="BX54" s="0">
        <v>557749133.613061</v>
      </c>
      <c r="BY54" s="0">
        <v>560822220.00375247</v>
      </c>
      <c r="BZ54" s="0">
        <v>570275120.84224737</v>
      </c>
      <c r="CA54" s="0">
        <v>865044599.643574</v>
      </c>
      <c r="CB54" s="0">
        <v>46.71316936288256</v>
      </c>
      <c r="CC54" s="0">
        <v>-20.382863514501089</v>
      </c>
      <c r="CD54" s="0">
        <v>568.571635412678</v>
      </c>
      <c r="CE54" s="0">
        <v>-1373.8976910062879</v>
      </c>
      <c r="CF54" s="0">
        <v>1816.2903328970042</v>
      </c>
      <c r="CG54" s="0">
        <v>1365.8207782141071</v>
      </c>
      <c r="CH54" s="0">
        <v>214.63822387319243</v>
      </c>
      <c r="CI54" s="0">
        <v>-228.22391784559863</v>
      </c>
      <c r="CJ54" s="0">
        <v>-566.90475811238866</v>
      </c>
      <c r="CK54" s="0">
        <v>-363.1902229549014</v>
      </c>
      <c r="CL54" s="0">
        <v>36.269526666402179</v>
      </c>
      <c r="CM54" s="0">
        <v>-1105.4810630258835</v>
      </c>
      <c r="CN54" s="305">
        <v>164.03941266607728</v>
      </c>
      <c r="CO54" s="305">
        <v>-175.81718205657597</v>
      </c>
      <c r="CP54" s="305">
        <v>377815309.27894813</v>
      </c>
      <c r="CQ54" s="0">
        <v>105.02310526732295</v>
      </c>
      <c r="CR54" s="0">
        <v>-126.47107973753566</v>
      </c>
      <c r="CS54" s="0">
        <v>5.3590539868303741</v>
      </c>
      <c r="CT54" s="0">
        <v>4.0299214030993467</v>
      </c>
      <c r="CU54" s="0">
        <v>2132.6649438213763</v>
      </c>
      <c r="CV54" s="0">
        <v>22.216719544298833</v>
      </c>
      <c r="CW54" s="0">
        <v>-271.31017824238455</v>
      </c>
    </row>
    <row r="55">
      <c r="D55" s="0">
        <v>127</v>
      </c>
      <c r="E55" s="0" t="s">
        <v>126</v>
      </c>
      <c r="F55" s="0">
        <v>86350</v>
      </c>
      <c r="G55" s="0">
        <v>0</v>
      </c>
      <c r="H55" s="0">
        <v>2</v>
      </c>
      <c r="I55" s="0">
        <v>800</v>
      </c>
      <c r="J55" s="0">
        <v>40</v>
      </c>
      <c r="K55" s="0">
        <v>1877.2453976252716</v>
      </c>
      <c r="L55" s="0">
        <v>30</v>
      </c>
      <c r="M55" s="0">
        <v>120</v>
      </c>
      <c r="N55" s="0">
        <v>3035.1111111111113</v>
      </c>
      <c r="O55" s="0">
        <v>12</v>
      </c>
      <c r="P55" s="0">
        <v>0.125</v>
      </c>
      <c r="Q55" s="0">
        <v>356</v>
      </c>
      <c r="R55" s="0">
        <v>290</v>
      </c>
      <c r="S55" s="0">
        <v>0</v>
      </c>
      <c r="T55" s="0">
        <v>0</v>
      </c>
      <c r="U55" s="0">
        <v>2400</v>
      </c>
      <c r="V55" s="0">
        <v>2400</v>
      </c>
      <c r="W55" s="0">
        <v>0</v>
      </c>
      <c r="X55" s="0">
        <v>0</v>
      </c>
      <c r="Y55" s="0">
        <v>6100</v>
      </c>
      <c r="Z55" s="0">
        <v>26144</v>
      </c>
      <c r="AA55" s="0">
        <v>5450</v>
      </c>
      <c r="AB55" s="0">
        <v>2</v>
      </c>
      <c r="AC55" s="0">
        <v>2500</v>
      </c>
      <c r="AD55" s="0">
        <v>2</v>
      </c>
      <c r="AE55" s="0">
        <v>10</v>
      </c>
      <c r="AF55" s="0">
        <v>160</v>
      </c>
      <c r="AG55" s="0">
        <v>0</v>
      </c>
      <c r="AH55" s="0">
        <v>0</v>
      </c>
      <c r="AI55" s="0">
        <v>0</v>
      </c>
      <c r="AJ55" s="0">
        <v>5428.6721054031623</v>
      </c>
      <c r="AK55" s="0">
        <v>5428.6721054031623</v>
      </c>
      <c r="AL55" s="0">
        <v>0</v>
      </c>
      <c r="AM55" s="305">
        <v>5000</v>
      </c>
      <c r="AN55" s="305">
        <v>758.77777777777783</v>
      </c>
      <c r="AO55" s="305">
        <v>380</v>
      </c>
      <c r="AP55" s="305">
        <v>380</v>
      </c>
      <c r="AQ55" s="305">
        <v>355</v>
      </c>
      <c r="AR55" s="305">
        <v>175.16052849796299</v>
      </c>
      <c r="AS55" s="305">
        <v>-127.40499284230839</v>
      </c>
      <c r="AT55" s="305">
        <v>1996.6548615699021</v>
      </c>
      <c r="AU55" s="305">
        <v>1108.4562495412092</v>
      </c>
      <c r="AV55" s="305">
        <v>1567.7146745392427</v>
      </c>
      <c r="AW55" s="305">
        <v>-12.009726526260295</v>
      </c>
      <c r="AX55" s="305">
        <v>-0.27593261021186344</v>
      </c>
      <c r="AY55" s="305">
        <v>-26.01281818187984</v>
      </c>
      <c r="AZ55" s="305" t="s">
        <v>27</v>
      </c>
      <c r="BA55" s="305">
        <v>1078.4562495412092</v>
      </c>
      <c r="BB55" s="305">
        <v>-682.94275051230215</v>
      </c>
      <c r="BC55" s="305">
        <v>-55.167375589245012</v>
      </c>
      <c r="BD55" s="305">
        <v>-1317.6793953689921</v>
      </c>
      <c r="BE55" s="305">
        <v>-11119.325208189432</v>
      </c>
      <c r="BF55" s="305">
        <v>-141.73590059123808</v>
      </c>
      <c r="BG55" s="305">
        <v>-21664.654493036564</v>
      </c>
      <c r="BH55" s="67">
        <v>380</v>
      </c>
      <c r="BI55" s="0">
        <v>380</v>
      </c>
      <c r="BJ55" s="0" t="s">
        <v>114</v>
      </c>
      <c r="BK55" s="0">
        <v>2202.6043062586582</v>
      </c>
      <c r="BL55" s="0">
        <v>118764.54612018992</v>
      </c>
      <c r="BM55" s="0">
        <v>-6572.7211710557749</v>
      </c>
      <c r="BN55" s="0">
        <v>-5533.5707354656188</v>
      </c>
      <c r="BO55" s="0">
        <v>1306.7899720299392</v>
      </c>
      <c r="BP55" s="0">
        <v>-14442.300867264683</v>
      </c>
      <c r="BQ55" s="0">
        <v>227896665.60535771</v>
      </c>
      <c r="BR55" s="0">
        <v>233308509.93813524</v>
      </c>
      <c r="BS55" s="0">
        <v>244234564.50051969</v>
      </c>
      <c r="BT55" s="0">
        <v>272011016.93458146</v>
      </c>
      <c r="BU55" s="0">
        <v>218395359.84707573</v>
      </c>
      <c r="BV55" s="0">
        <v>292109354.99486756</v>
      </c>
      <c r="BW55" s="0">
        <v>294779534.93963051</v>
      </c>
      <c r="BX55" s="0">
        <v>442828485.81250346</v>
      </c>
      <c r="BY55" s="0">
        <v>442151571.94057125</v>
      </c>
      <c r="BZ55" s="0">
        <v>454364902.55865532</v>
      </c>
      <c r="CA55" s="0">
        <v>768522973.510122</v>
      </c>
      <c r="CB55" s="0">
        <v>111.69689076967786</v>
      </c>
      <c r="CC55" s="0">
        <v>-15.501902645040722</v>
      </c>
      <c r="CD55" s="0">
        <v>574.23566745121821</v>
      </c>
      <c r="CE55" s="0">
        <v>-1288.5116565181288</v>
      </c>
      <c r="CF55" s="0">
        <v>1923.5529742393226</v>
      </c>
      <c r="CG55" s="0">
        <v>1181.5581368717887</v>
      </c>
      <c r="CH55" s="0">
        <v>341.03401460919952</v>
      </c>
      <c r="CI55" s="0">
        <v>-271.89517184422505</v>
      </c>
      <c r="CJ55" s="0">
        <v>-504.48735672080511</v>
      </c>
      <c r="CK55" s="0">
        <v>-340.04399991749233</v>
      </c>
      <c r="CL55" s="0">
        <v>53.090196257544363</v>
      </c>
      <c r="CM55" s="0">
        <v>-1030.7341046781655</v>
      </c>
      <c r="CN55" s="305">
        <v>260.86261795990492</v>
      </c>
      <c r="CO55" s="305">
        <v>-209.19583224538295</v>
      </c>
      <c r="CP55" s="305">
        <v>246392535.05686721</v>
      </c>
      <c r="CQ55" s="0">
        <v>169.18292301053958</v>
      </c>
      <c r="CR55" s="0">
        <v>-148.02605157252162</v>
      </c>
      <c r="CS55" s="0">
        <v>8.2632162096464761</v>
      </c>
      <c r="CT55" s="0">
        <v>5.0757480973975575</v>
      </c>
      <c r="CU55" s="0">
        <v>1336.186617354542</v>
      </c>
      <c r="CV55" s="0">
        <v>26.751302450851242</v>
      </c>
      <c r="CW55" s="0">
        <v>-251.218114607092</v>
      </c>
    </row>
    <row r="56">
      <c r="D56" s="0">
        <v>127</v>
      </c>
      <c r="E56" s="0" t="s">
        <v>126</v>
      </c>
      <c r="F56" s="0">
        <v>86350</v>
      </c>
      <c r="G56" s="0">
        <v>0</v>
      </c>
      <c r="H56" s="0">
        <v>2</v>
      </c>
      <c r="I56" s="0">
        <v>800</v>
      </c>
      <c r="J56" s="0">
        <v>40</v>
      </c>
      <c r="K56" s="0">
        <v>1877.2453976252716</v>
      </c>
      <c r="L56" s="0">
        <v>30</v>
      </c>
      <c r="M56" s="0">
        <v>120</v>
      </c>
      <c r="N56" s="0">
        <v>3035.1111111111113</v>
      </c>
      <c r="O56" s="0">
        <v>12</v>
      </c>
      <c r="P56" s="0">
        <v>0.125</v>
      </c>
      <c r="Q56" s="0">
        <v>356</v>
      </c>
      <c r="R56" s="0">
        <v>290</v>
      </c>
      <c r="S56" s="0">
        <v>0</v>
      </c>
      <c r="T56" s="0">
        <v>0</v>
      </c>
      <c r="U56" s="0">
        <v>2400</v>
      </c>
      <c r="V56" s="0">
        <v>2400</v>
      </c>
      <c r="W56" s="0">
        <v>0</v>
      </c>
      <c r="X56" s="0">
        <v>0</v>
      </c>
      <c r="Y56" s="0">
        <v>6100</v>
      </c>
      <c r="Z56" s="0">
        <v>26144</v>
      </c>
      <c r="AA56" s="0">
        <v>5450</v>
      </c>
      <c r="AB56" s="0">
        <v>2</v>
      </c>
      <c r="AC56" s="0">
        <v>2500</v>
      </c>
      <c r="AD56" s="0">
        <v>2</v>
      </c>
      <c r="AE56" s="0">
        <v>10</v>
      </c>
      <c r="AF56" s="0">
        <v>160</v>
      </c>
      <c r="AG56" s="0">
        <v>0</v>
      </c>
      <c r="AH56" s="0">
        <v>0</v>
      </c>
      <c r="AI56" s="0">
        <v>0</v>
      </c>
      <c r="AJ56" s="0">
        <v>5428.6721054031623</v>
      </c>
      <c r="AK56" s="0">
        <v>5428.6721054031623</v>
      </c>
      <c r="AL56" s="0">
        <v>0</v>
      </c>
      <c r="AM56" s="305">
        <v>5000</v>
      </c>
      <c r="AN56" s="305">
        <v>758.77777777777783</v>
      </c>
      <c r="AO56" s="305">
        <v>380</v>
      </c>
      <c r="AP56" s="305">
        <v>380</v>
      </c>
      <c r="AQ56" s="305">
        <v>355</v>
      </c>
      <c r="AR56" s="305">
        <v>147.79724355239262</v>
      </c>
      <c r="AS56" s="305">
        <v>-107.27139723516842</v>
      </c>
      <c r="AT56" s="305">
        <v>1996.6548615699021</v>
      </c>
      <c r="AU56" s="305">
        <v>1108.4562495412092</v>
      </c>
      <c r="AV56" s="305">
        <v>1567.7146745392427</v>
      </c>
      <c r="AW56" s="305">
        <v>-12.009726526260295</v>
      </c>
      <c r="AX56" s="305">
        <v>-0.27593261021186344</v>
      </c>
      <c r="AY56" s="305">
        <v>-26.01281818187984</v>
      </c>
      <c r="AZ56" s="305" t="s">
        <v>27</v>
      </c>
      <c r="BA56" s="305">
        <v>1078.4562495412092</v>
      </c>
      <c r="BB56" s="305">
        <v>-682.94275051230215</v>
      </c>
      <c r="BC56" s="305">
        <v>-55.167375589245012</v>
      </c>
      <c r="BD56" s="305">
        <v>-1317.6793953689921</v>
      </c>
      <c r="BE56" s="305">
        <v>-9411.9683319086616</v>
      </c>
      <c r="BF56" s="305">
        <v>-3.8174616181267993</v>
      </c>
      <c r="BG56" s="305">
        <v>-18370.456004612905</v>
      </c>
      <c r="BH56" s="67">
        <v>380</v>
      </c>
      <c r="BI56" s="0">
        <v>380</v>
      </c>
      <c r="BJ56" s="0" t="s">
        <v>114</v>
      </c>
      <c r="BK56" s="0">
        <v>2202.6043062586582</v>
      </c>
      <c r="BL56" s="0">
        <v>118764.54612018992</v>
      </c>
      <c r="BM56" s="0">
        <v>-5311.502779253613</v>
      </c>
      <c r="BN56" s="0">
        <v>-4683.4607356717315</v>
      </c>
      <c r="BO56" s="0">
        <v>2296.2744344179091</v>
      </c>
      <c r="BP56" s="0">
        <v>-13043.440554625147</v>
      </c>
      <c r="BQ56" s="0">
        <v>227896665.60535771</v>
      </c>
      <c r="BR56" s="0">
        <v>233308509.93813524</v>
      </c>
      <c r="BS56" s="0">
        <v>244234564.50051969</v>
      </c>
      <c r="BT56" s="0">
        <v>272011016.93458146</v>
      </c>
      <c r="BU56" s="0">
        <v>218395359.84707573</v>
      </c>
      <c r="BV56" s="0">
        <v>292109354.99486756</v>
      </c>
      <c r="BW56" s="0">
        <v>294779534.93963051</v>
      </c>
      <c r="BX56" s="0">
        <v>442828485.81250346</v>
      </c>
      <c r="BY56" s="0">
        <v>442151571.94057125</v>
      </c>
      <c r="BZ56" s="0">
        <v>454364902.55865532</v>
      </c>
      <c r="CA56" s="0">
        <v>768522973.510122</v>
      </c>
      <c r="CB56" s="0">
        <v>111.69689076967786</v>
      </c>
      <c r="CC56" s="0">
        <v>-15.501902645040722</v>
      </c>
      <c r="CD56" s="0">
        <v>574.23566745121821</v>
      </c>
      <c r="CE56" s="0">
        <v>-1288.5116565181288</v>
      </c>
      <c r="CF56" s="0">
        <v>1923.5529742393226</v>
      </c>
      <c r="CG56" s="0">
        <v>1181.5581368717887</v>
      </c>
      <c r="CH56" s="0">
        <v>292.33060667369017</v>
      </c>
      <c r="CI56" s="0">
        <v>-231.87699415890356</v>
      </c>
      <c r="CJ56" s="0">
        <v>-504.48735672080511</v>
      </c>
      <c r="CK56" s="0">
        <v>-340.04399991749233</v>
      </c>
      <c r="CL56" s="0">
        <v>53.090196257544363</v>
      </c>
      <c r="CM56" s="0">
        <v>-1030.7341046781655</v>
      </c>
      <c r="CN56" s="305">
        <v>223.31600633450881</v>
      </c>
      <c r="CO56" s="305">
        <v>-178.20031588220027</v>
      </c>
      <c r="CP56" s="305">
        <v>246392535.05686721</v>
      </c>
      <c r="CQ56" s="0">
        <v>141.80248130082924</v>
      </c>
      <c r="CR56" s="0">
        <v>-124.02101688295157</v>
      </c>
      <c r="CS56" s="0">
        <v>8.78923748076884</v>
      </c>
      <c r="CT56" s="0">
        <v>5.3988609626972783</v>
      </c>
      <c r="CU56" s="0">
        <v>1336.186617354542</v>
      </c>
      <c r="CV56" s="0">
        <v>26.751302450851242</v>
      </c>
      <c r="CW56" s="0">
        <v>-251.218114607092</v>
      </c>
    </row>
    <row r="57">
      <c r="D57" s="0">
        <v>128</v>
      </c>
      <c r="E57" s="0" t="s">
        <v>132</v>
      </c>
      <c r="F57" s="0">
        <v>88850</v>
      </c>
      <c r="G57" s="0">
        <v>0</v>
      </c>
      <c r="H57" s="0">
        <v>2</v>
      </c>
      <c r="I57" s="0">
        <v>800</v>
      </c>
      <c r="J57" s="0">
        <v>40</v>
      </c>
      <c r="K57" s="0">
        <v>1900.142555845629</v>
      </c>
      <c r="L57" s="0">
        <v>30</v>
      </c>
      <c r="M57" s="0">
        <v>120</v>
      </c>
      <c r="N57" s="0">
        <v>2944</v>
      </c>
      <c r="O57" s="0">
        <v>12</v>
      </c>
      <c r="P57" s="0">
        <v>0.125</v>
      </c>
      <c r="Q57" s="0">
        <v>356</v>
      </c>
      <c r="R57" s="0">
        <v>290</v>
      </c>
      <c r="S57" s="0">
        <v>0</v>
      </c>
      <c r="T57" s="0">
        <v>0</v>
      </c>
      <c r="U57" s="0">
        <v>2400</v>
      </c>
      <c r="V57" s="0">
        <v>2400</v>
      </c>
      <c r="W57" s="0">
        <v>0</v>
      </c>
      <c r="X57" s="0">
        <v>0</v>
      </c>
      <c r="Y57" s="0">
        <v>6100</v>
      </c>
      <c r="Z57" s="0">
        <v>26144</v>
      </c>
      <c r="AA57" s="0">
        <v>5450</v>
      </c>
      <c r="AB57" s="0">
        <v>2</v>
      </c>
      <c r="AC57" s="0">
        <v>2500</v>
      </c>
      <c r="AD57" s="0">
        <v>2</v>
      </c>
      <c r="AE57" s="0">
        <v>10</v>
      </c>
      <c r="AF57" s="0">
        <v>160</v>
      </c>
      <c r="AG57" s="0">
        <v>0</v>
      </c>
      <c r="AH57" s="0">
        <v>0</v>
      </c>
      <c r="AI57" s="0">
        <v>0</v>
      </c>
      <c r="AJ57" s="0">
        <v>5428.6721054031623</v>
      </c>
      <c r="AK57" s="0">
        <v>5428.6721054031623</v>
      </c>
      <c r="AL57" s="0">
        <v>0</v>
      </c>
      <c r="AM57" s="305">
        <v>5000</v>
      </c>
      <c r="AN57" s="305">
        <v>736</v>
      </c>
      <c r="AO57" s="305">
        <v>380</v>
      </c>
      <c r="AP57" s="305">
        <v>380</v>
      </c>
      <c r="AQ57" s="305">
        <v>355</v>
      </c>
      <c r="AR57" s="305">
        <v>153.21199692425165</v>
      </c>
      <c r="AS57" s="305">
        <v>-110.17897394466111</v>
      </c>
      <c r="AT57" s="305">
        <v>1945.6291814476554</v>
      </c>
      <c r="AU57" s="305">
        <v>1068.3708185523446</v>
      </c>
      <c r="AV57" s="305">
        <v>1515.7814626928455</v>
      </c>
      <c r="AW57" s="305">
        <v>-4.6814905134588827</v>
      </c>
      <c r="AX57" s="305">
        <v>-0.099555004477324516</v>
      </c>
      <c r="AY57" s="305">
        <v>-22.211776704050287</v>
      </c>
      <c r="AZ57" s="305" t="s">
        <v>27</v>
      </c>
      <c r="BA57" s="305">
        <v>1038.3708185523446</v>
      </c>
      <c r="BB57" s="305">
        <v>-611.87931135410327</v>
      </c>
      <c r="BC57" s="305">
        <v>-17.562508527968134</v>
      </c>
      <c r="BD57" s="305">
        <v>-1219.6551462850766</v>
      </c>
      <c r="BE57" s="305">
        <v>-9411.8379021947039</v>
      </c>
      <c r="BF57" s="305">
        <v>-3.9766716951121452</v>
      </c>
      <c r="BG57" s="305">
        <v>-18370.456290521834</v>
      </c>
      <c r="BH57" s="67">
        <v>380</v>
      </c>
      <c r="BI57" s="0">
        <v>380</v>
      </c>
      <c r="BJ57" s="0" t="s">
        <v>114</v>
      </c>
      <c r="BK57" s="0">
        <v>2186.3681572072383</v>
      </c>
      <c r="BL57" s="0">
        <v>114797.22377639772</v>
      </c>
      <c r="BM57" s="0">
        <v>-5311.504737845753</v>
      </c>
      <c r="BN57" s="0">
        <v>-4683.4607778754289</v>
      </c>
      <c r="BO57" s="0">
        <v>2296.2752949522546</v>
      </c>
      <c r="BP57" s="0">
        <v>-13043.440743455916</v>
      </c>
      <c r="BQ57" s="0">
        <v>220264747.97216555</v>
      </c>
      <c r="BR57" s="0">
        <v>225168552.17122719</v>
      </c>
      <c r="BS57" s="0">
        <v>235825222.18131298</v>
      </c>
      <c r="BT57" s="0">
        <v>262468110.58763936</v>
      </c>
      <c r="BU57" s="0">
        <v>212489413.07927269</v>
      </c>
      <c r="BV57" s="0">
        <v>284569482.30988848</v>
      </c>
      <c r="BW57" s="0">
        <v>287190037.50754374</v>
      </c>
      <c r="BX57" s="0">
        <v>431631304.85038751</v>
      </c>
      <c r="BY57" s="0">
        <v>431226629.4260357</v>
      </c>
      <c r="BZ57" s="0">
        <v>443299960.75839138</v>
      </c>
      <c r="CA57" s="0">
        <v>743445433.60060728</v>
      </c>
      <c r="CB57" s="0">
        <v>171.30597773956038</v>
      </c>
      <c r="CC57" s="0">
        <v>-13.845908446765307</v>
      </c>
      <c r="CD57" s="0">
        <v>552.08321074347964</v>
      </c>
      <c r="CE57" s="0">
        <v>-1326.7067542899963</v>
      </c>
      <c r="CF57" s="0">
        <v>1874.2801447226157</v>
      </c>
      <c r="CG57" s="0">
        <v>1139.7198552773843</v>
      </c>
      <c r="CH57" s="0">
        <v>302.81158184023718</v>
      </c>
      <c r="CI57" s="0">
        <v>-238.05831346906993</v>
      </c>
      <c r="CJ57" s="0">
        <v>-437.93739553047635</v>
      </c>
      <c r="CK57" s="0">
        <v>-314.45532449133316</v>
      </c>
      <c r="CL57" s="0">
        <v>69.881172854167374</v>
      </c>
      <c r="CM57" s="0">
        <v>-986.90589637475125</v>
      </c>
      <c r="CN57" s="305">
        <v>231.31994240025045</v>
      </c>
      <c r="CO57" s="305">
        <v>-182.95442302147939</v>
      </c>
      <c r="CP57" s="305">
        <v>237161200.01864889</v>
      </c>
      <c r="CQ57" s="0">
        <v>146.85612590114044</v>
      </c>
      <c r="CR57" s="0">
        <v>-127.36191991889484</v>
      </c>
      <c r="CS57" s="0">
        <v>9.1087952239585626</v>
      </c>
      <c r="CT57" s="0">
        <v>5.5389130614398043</v>
      </c>
      <c r="CU57" s="0">
        <v>1329.0046822632357</v>
      </c>
      <c r="CV57" s="0">
        <v>25.564775988739274</v>
      </c>
      <c r="CW57" s="0">
        <v>-240.536284856486</v>
      </c>
    </row>
    <row r="58">
      <c r="D58" s="0">
        <v>128</v>
      </c>
      <c r="E58" s="0" t="s">
        <v>132</v>
      </c>
      <c r="F58" s="0">
        <v>88850</v>
      </c>
      <c r="G58" s="0">
        <v>0</v>
      </c>
      <c r="H58" s="0">
        <v>2</v>
      </c>
      <c r="I58" s="0">
        <v>800</v>
      </c>
      <c r="J58" s="0">
        <v>40</v>
      </c>
      <c r="K58" s="0">
        <v>1900.142555845629</v>
      </c>
      <c r="L58" s="0">
        <v>30</v>
      </c>
      <c r="M58" s="0">
        <v>120</v>
      </c>
      <c r="N58" s="0">
        <v>2944</v>
      </c>
      <c r="O58" s="0">
        <v>12</v>
      </c>
      <c r="P58" s="0">
        <v>0.125</v>
      </c>
      <c r="Q58" s="0">
        <v>356</v>
      </c>
      <c r="R58" s="0">
        <v>290</v>
      </c>
      <c r="S58" s="0">
        <v>0</v>
      </c>
      <c r="T58" s="0">
        <v>0</v>
      </c>
      <c r="U58" s="0">
        <v>2400</v>
      </c>
      <c r="V58" s="0">
        <v>2400</v>
      </c>
      <c r="W58" s="0">
        <v>0</v>
      </c>
      <c r="X58" s="0">
        <v>0</v>
      </c>
      <c r="Y58" s="0">
        <v>6100</v>
      </c>
      <c r="Z58" s="0">
        <v>26144</v>
      </c>
      <c r="AA58" s="0">
        <v>5450</v>
      </c>
      <c r="AB58" s="0">
        <v>2</v>
      </c>
      <c r="AC58" s="0">
        <v>2500</v>
      </c>
      <c r="AD58" s="0">
        <v>2</v>
      </c>
      <c r="AE58" s="0">
        <v>10</v>
      </c>
      <c r="AF58" s="0">
        <v>160</v>
      </c>
      <c r="AG58" s="0">
        <v>0</v>
      </c>
      <c r="AH58" s="0">
        <v>0</v>
      </c>
      <c r="AI58" s="0">
        <v>0</v>
      </c>
      <c r="AJ58" s="0">
        <v>5428.6721054031623</v>
      </c>
      <c r="AK58" s="0">
        <v>5428.6721054031623</v>
      </c>
      <c r="AL58" s="0">
        <v>0</v>
      </c>
      <c r="AM58" s="305">
        <v>5000</v>
      </c>
      <c r="AN58" s="305">
        <v>736</v>
      </c>
      <c r="AO58" s="305">
        <v>380</v>
      </c>
      <c r="AP58" s="305">
        <v>380</v>
      </c>
      <c r="AQ58" s="305">
        <v>355</v>
      </c>
      <c r="AR58" s="305">
        <v>127.72071163448169</v>
      </c>
      <c r="AS58" s="305">
        <v>-91.8280971705191</v>
      </c>
      <c r="AT58" s="305">
        <v>1945.6291814476554</v>
      </c>
      <c r="AU58" s="305">
        <v>1068.3708185523446</v>
      </c>
      <c r="AV58" s="305">
        <v>1515.7814626928455</v>
      </c>
      <c r="AW58" s="305">
        <v>-4.6814905134588827</v>
      </c>
      <c r="AX58" s="305">
        <v>-0.099555004477324516</v>
      </c>
      <c r="AY58" s="305">
        <v>-22.211776704050287</v>
      </c>
      <c r="AZ58" s="305" t="s">
        <v>27</v>
      </c>
      <c r="BA58" s="305">
        <v>1038.3708185523446</v>
      </c>
      <c r="BB58" s="305">
        <v>-611.87931135410327</v>
      </c>
      <c r="BC58" s="305">
        <v>-17.562508527968134</v>
      </c>
      <c r="BD58" s="305">
        <v>-1219.6551462850766</v>
      </c>
      <c r="BE58" s="305">
        <v>-7882.1396238091111</v>
      </c>
      <c r="BF58" s="305">
        <v>39.929599624809271</v>
      </c>
      <c r="BG58" s="305">
        <v>-15321.318424809375</v>
      </c>
      <c r="BH58" s="67">
        <v>380</v>
      </c>
      <c r="BI58" s="0">
        <v>380</v>
      </c>
      <c r="BJ58" s="0" t="s">
        <v>114</v>
      </c>
      <c r="BK58" s="0">
        <v>2186.3681572072383</v>
      </c>
      <c r="BL58" s="0">
        <v>114797.22377639772</v>
      </c>
      <c r="BM58" s="0">
        <v>-4216.66124901954</v>
      </c>
      <c r="BN58" s="0">
        <v>-3897.3224666470196</v>
      </c>
      <c r="BO58" s="0">
        <v>3257.9190179354932</v>
      </c>
      <c r="BP58" s="0">
        <v>-11847.636873212348</v>
      </c>
      <c r="BQ58" s="0">
        <v>220264747.97216555</v>
      </c>
      <c r="BR58" s="0">
        <v>225168552.17122719</v>
      </c>
      <c r="BS58" s="0">
        <v>235825222.18131298</v>
      </c>
      <c r="BT58" s="0">
        <v>262468110.58763936</v>
      </c>
      <c r="BU58" s="0">
        <v>212489413.07927269</v>
      </c>
      <c r="BV58" s="0">
        <v>284569482.30988848</v>
      </c>
      <c r="BW58" s="0">
        <v>287190037.50754374</v>
      </c>
      <c r="BX58" s="0">
        <v>431631304.85038751</v>
      </c>
      <c r="BY58" s="0">
        <v>431226629.4260357</v>
      </c>
      <c r="BZ58" s="0">
        <v>443299960.75839138</v>
      </c>
      <c r="CA58" s="0">
        <v>743445433.60060728</v>
      </c>
      <c r="CB58" s="0">
        <v>171.30597773956038</v>
      </c>
      <c r="CC58" s="0">
        <v>-13.845908446765307</v>
      </c>
      <c r="CD58" s="0">
        <v>552.08321074347964</v>
      </c>
      <c r="CE58" s="0">
        <v>-1326.7067542899963</v>
      </c>
      <c r="CF58" s="0">
        <v>1874.2801447226157</v>
      </c>
      <c r="CG58" s="0">
        <v>1139.7198552773843</v>
      </c>
      <c r="CH58" s="0">
        <v>257.95002285630039</v>
      </c>
      <c r="CI58" s="0">
        <v>-201.54959407506578</v>
      </c>
      <c r="CJ58" s="0">
        <v>-437.93739553047635</v>
      </c>
      <c r="CK58" s="0">
        <v>-314.45532449133316</v>
      </c>
      <c r="CL58" s="0">
        <v>69.881172854167374</v>
      </c>
      <c r="CM58" s="0">
        <v>-986.90589637475125</v>
      </c>
      <c r="CN58" s="305">
        <v>196.73524742873414</v>
      </c>
      <c r="CO58" s="305">
        <v>-154.68277662998071</v>
      </c>
      <c r="CP58" s="305">
        <v>237161200.01864889</v>
      </c>
      <c r="CQ58" s="0">
        <v>121.52779008391316</v>
      </c>
      <c r="CR58" s="0">
        <v>-105.42917652642787</v>
      </c>
      <c r="CS58" s="0">
        <v>9.4304004416765714</v>
      </c>
      <c r="CT58" s="0">
        <v>5.7344760637082128</v>
      </c>
      <c r="CU58" s="0">
        <v>1329.0046822632357</v>
      </c>
      <c r="CV58" s="0">
        <v>25.564775988739274</v>
      </c>
      <c r="CW58" s="0">
        <v>-240.536284856486</v>
      </c>
    </row>
    <row r="59">
      <c r="D59" s="0">
        <v>129</v>
      </c>
      <c r="E59" s="0" t="s">
        <v>130</v>
      </c>
      <c r="F59" s="0">
        <v>91350</v>
      </c>
      <c r="G59" s="0">
        <v>0</v>
      </c>
      <c r="H59" s="0">
        <v>2</v>
      </c>
      <c r="I59" s="0">
        <v>600</v>
      </c>
      <c r="J59" s="0">
        <v>40</v>
      </c>
      <c r="K59" s="0">
        <v>1917.4550413293136</v>
      </c>
      <c r="L59" s="0">
        <v>30</v>
      </c>
      <c r="M59" s="0">
        <v>120</v>
      </c>
      <c r="N59" s="0">
        <v>2875.1111111111113</v>
      </c>
      <c r="O59" s="0">
        <v>12</v>
      </c>
      <c r="P59" s="0">
        <v>0.125</v>
      </c>
      <c r="Q59" s="0">
        <v>0</v>
      </c>
      <c r="R59" s="0">
        <v>290</v>
      </c>
      <c r="S59" s="0">
        <v>0</v>
      </c>
      <c r="T59" s="0">
        <v>0</v>
      </c>
      <c r="U59" s="0">
        <v>2400</v>
      </c>
      <c r="V59" s="0">
        <v>2400</v>
      </c>
      <c r="W59" s="0">
        <v>0</v>
      </c>
      <c r="X59" s="0">
        <v>0</v>
      </c>
      <c r="Y59" s="0">
        <v>6100</v>
      </c>
      <c r="Z59" s="0">
        <v>39496</v>
      </c>
      <c r="AA59" s="0">
        <v>5450</v>
      </c>
      <c r="AB59" s="0">
        <v>2</v>
      </c>
      <c r="AC59" s="0">
        <v>2500</v>
      </c>
      <c r="AD59" s="0">
        <v>2</v>
      </c>
      <c r="AE59" s="0">
        <v>10</v>
      </c>
      <c r="AF59" s="0">
        <v>160</v>
      </c>
      <c r="AG59" s="0">
        <v>0</v>
      </c>
      <c r="AH59" s="0">
        <v>0</v>
      </c>
      <c r="AI59" s="0">
        <v>0</v>
      </c>
      <c r="AJ59" s="0">
        <v>5428.6721054031623</v>
      </c>
      <c r="AK59" s="0">
        <v>5428.6721054031623</v>
      </c>
      <c r="AL59" s="0">
        <v>0</v>
      </c>
      <c r="AM59" s="305">
        <v>5000</v>
      </c>
      <c r="AN59" s="305">
        <v>718.77777777777783</v>
      </c>
      <c r="AO59" s="305">
        <v>380</v>
      </c>
      <c r="AP59" s="305">
        <v>380</v>
      </c>
      <c r="AQ59" s="305">
        <v>355</v>
      </c>
      <c r="AR59" s="305">
        <v>165.84620700490603</v>
      </c>
      <c r="AS59" s="305">
        <v>-143.64713662168248</v>
      </c>
      <c r="AT59" s="305">
        <v>1578.1777445110158</v>
      </c>
      <c r="AU59" s="305">
        <v>1366.9333666000955</v>
      </c>
      <c r="AV59" s="305">
        <v>1347.3376742288108</v>
      </c>
      <c r="AW59" s="305">
        <v>-0.057813184253550531</v>
      </c>
      <c r="AX59" s="305">
        <v>-0.1340812079534448</v>
      </c>
      <c r="AY59" s="305">
        <v>2.3152653945208428</v>
      </c>
      <c r="AZ59" s="305" t="s">
        <v>27</v>
      </c>
      <c r="BA59" s="305">
        <v>1336.9333666000955</v>
      </c>
      <c r="BB59" s="305">
        <v>-553.80109106853342</v>
      </c>
      <c r="BC59" s="305">
        <v>1.3534987882148926</v>
      </c>
      <c r="BD59" s="305">
        <v>-1120.508203576981</v>
      </c>
      <c r="BE59" s="305">
        <v>-7880.6672531336662</v>
      </c>
      <c r="BF59" s="305">
        <v>51.782191261026583</v>
      </c>
      <c r="BG59" s="305">
        <v>-15321.317659828288</v>
      </c>
      <c r="BH59" s="67">
        <v>380</v>
      </c>
      <c r="BI59" s="0">
        <v>380</v>
      </c>
      <c r="BJ59" s="0" t="s">
        <v>114</v>
      </c>
      <c r="BK59" s="0">
        <v>1466.2064153357815</v>
      </c>
      <c r="BL59" s="0">
        <v>84599.485093609837</v>
      </c>
      <c r="BM59" s="0">
        <v>-4216.6617856493212</v>
      </c>
      <c r="BN59" s="0">
        <v>-3897.3223588700057</v>
      </c>
      <c r="BO59" s="0">
        <v>3257.919095044771</v>
      </c>
      <c r="BP59" s="0">
        <v>-11847.636584340953</v>
      </c>
      <c r="BQ59" s="0">
        <v>174485470.15169376</v>
      </c>
      <c r="BR59" s="0">
        <v>174485470.15169376</v>
      </c>
      <c r="BS59" s="0">
        <v>184795436.20019749</v>
      </c>
      <c r="BT59" s="0">
        <v>205501798.23495039</v>
      </c>
      <c r="BU59" s="0">
        <v>201450262.655345</v>
      </c>
      <c r="BV59" s="0">
        <v>201450262.655345</v>
      </c>
      <c r="BW59" s="0">
        <v>203831828.3547883</v>
      </c>
      <c r="BX59" s="0">
        <v>208027665.44005728</v>
      </c>
      <c r="BY59" s="0">
        <v>205970688.30305648</v>
      </c>
      <c r="BZ59" s="0">
        <v>212381041.12885177</v>
      </c>
      <c r="CA59" s="0">
        <v>701672693.68041158</v>
      </c>
      <c r="CB59" s="0">
        <v>187.4707173367006</v>
      </c>
      <c r="CC59" s="0">
        <v>-6.9579856075875739</v>
      </c>
      <c r="CD59" s="0">
        <v>718.27795528469107</v>
      </c>
      <c r="CE59" s="0">
        <v>-866.20687348776733</v>
      </c>
      <c r="CF59" s="0">
        <v>1481.5500290144018</v>
      </c>
      <c r="CG59" s="0">
        <v>1463.5610820967095</v>
      </c>
      <c r="CH59" s="0">
        <v>329.77760599078528</v>
      </c>
      <c r="CI59" s="0">
        <v>-300.70025674943372</v>
      </c>
      <c r="CJ59" s="0">
        <v>-387.84473757217074</v>
      </c>
      <c r="CK59" s="0">
        <v>-288.66087753967622</v>
      </c>
      <c r="CL59" s="0">
        <v>126.37988821614735</v>
      </c>
      <c r="CM59" s="0">
        <v>-868.141682828955</v>
      </c>
      <c r="CN59" s="305">
        <v>251.53278732539491</v>
      </c>
      <c r="CO59" s="305">
        <v>-228.76283841296109</v>
      </c>
      <c r="CP59" s="305">
        <v>181059849.47468662</v>
      </c>
      <c r="CQ59" s="0">
        <v>155.49496301962515</v>
      </c>
      <c r="CR59" s="0">
        <v>-135.60467374094517</v>
      </c>
      <c r="CS59" s="0">
        <v>12.044561279362558</v>
      </c>
      <c r="CT59" s="0">
        <v>11.898316488934872</v>
      </c>
      <c r="CU59" s="0">
        <v>1324.2777716891489</v>
      </c>
      <c r="CV59" s="0">
        <v>43.930115382513065</v>
      </c>
      <c r="CW59" s="0">
        <v>-211.04058144471682</v>
      </c>
    </row>
    <row r="60">
      <c r="D60" s="0">
        <v>129</v>
      </c>
      <c r="E60" s="0" t="s">
        <v>130</v>
      </c>
      <c r="F60" s="0">
        <v>91350</v>
      </c>
      <c r="G60" s="0">
        <v>0</v>
      </c>
      <c r="H60" s="0">
        <v>2</v>
      </c>
      <c r="I60" s="0">
        <v>600</v>
      </c>
      <c r="J60" s="0">
        <v>40</v>
      </c>
      <c r="K60" s="0">
        <v>1917.4550413293136</v>
      </c>
      <c r="L60" s="0">
        <v>30</v>
      </c>
      <c r="M60" s="0">
        <v>120</v>
      </c>
      <c r="N60" s="0">
        <v>2875.1111111111113</v>
      </c>
      <c r="O60" s="0">
        <v>12</v>
      </c>
      <c r="P60" s="0">
        <v>0.125</v>
      </c>
      <c r="Q60" s="0">
        <v>0</v>
      </c>
      <c r="R60" s="0">
        <v>290</v>
      </c>
      <c r="S60" s="0">
        <v>0</v>
      </c>
      <c r="T60" s="0">
        <v>0</v>
      </c>
      <c r="U60" s="0">
        <v>2400</v>
      </c>
      <c r="V60" s="0">
        <v>2400</v>
      </c>
      <c r="W60" s="0">
        <v>0</v>
      </c>
      <c r="X60" s="0">
        <v>0</v>
      </c>
      <c r="Y60" s="0">
        <v>6100</v>
      </c>
      <c r="Z60" s="0">
        <v>39496</v>
      </c>
      <c r="AA60" s="0">
        <v>5450</v>
      </c>
      <c r="AB60" s="0">
        <v>2</v>
      </c>
      <c r="AC60" s="0">
        <v>2500</v>
      </c>
      <c r="AD60" s="0">
        <v>2</v>
      </c>
      <c r="AE60" s="0">
        <v>10</v>
      </c>
      <c r="AF60" s="0">
        <v>160</v>
      </c>
      <c r="AG60" s="0">
        <v>0</v>
      </c>
      <c r="AH60" s="0">
        <v>0</v>
      </c>
      <c r="AI60" s="0">
        <v>0</v>
      </c>
      <c r="AJ60" s="0">
        <v>5428.6721054031623</v>
      </c>
      <c r="AK60" s="0">
        <v>5428.6721054031623</v>
      </c>
      <c r="AL60" s="0">
        <v>0</v>
      </c>
      <c r="AM60" s="305">
        <v>5000</v>
      </c>
      <c r="AN60" s="305">
        <v>718.77777777777783</v>
      </c>
      <c r="AO60" s="305">
        <v>380</v>
      </c>
      <c r="AP60" s="305">
        <v>380</v>
      </c>
      <c r="AQ60" s="305">
        <v>355</v>
      </c>
      <c r="AR60" s="305">
        <v>135.88390207768998</v>
      </c>
      <c r="AS60" s="305">
        <v>-117.69538658103791</v>
      </c>
      <c r="AT60" s="305">
        <v>1578.1777445110158</v>
      </c>
      <c r="AU60" s="305">
        <v>1366.9333666000955</v>
      </c>
      <c r="AV60" s="305">
        <v>1347.3376742288108</v>
      </c>
      <c r="AW60" s="305">
        <v>-0.057813184253550531</v>
      </c>
      <c r="AX60" s="305">
        <v>-0.1340812079534448</v>
      </c>
      <c r="AY60" s="305">
        <v>2.3152653945208428</v>
      </c>
      <c r="AZ60" s="305" t="s">
        <v>27</v>
      </c>
      <c r="BA60" s="305">
        <v>1336.9333666000955</v>
      </c>
      <c r="BB60" s="305">
        <v>-553.80109106853342</v>
      </c>
      <c r="BC60" s="305">
        <v>1.3534987882148926</v>
      </c>
      <c r="BD60" s="305">
        <v>-1120.508203576981</v>
      </c>
      <c r="BE60" s="305">
        <v>-6496.1645254622708</v>
      </c>
      <c r="BF60" s="305">
        <v>48.398444290489351</v>
      </c>
      <c r="BG60" s="305">
        <v>-12520.047150886181</v>
      </c>
      <c r="BH60" s="67">
        <v>380</v>
      </c>
      <c r="BI60" s="0">
        <v>380</v>
      </c>
      <c r="BJ60" s="0" t="s">
        <v>114</v>
      </c>
      <c r="BK60" s="0">
        <v>1466.2064153357815</v>
      </c>
      <c r="BL60" s="0">
        <v>84599.485093609837</v>
      </c>
      <c r="BM60" s="0">
        <v>-3247.0499417187893</v>
      </c>
      <c r="BN60" s="0">
        <v>-3175.6701650208342</v>
      </c>
      <c r="BO60" s="0">
        <v>4264.7418171155423</v>
      </c>
      <c r="BP60" s="0">
        <v>-10991.258724168541</v>
      </c>
      <c r="BQ60" s="0">
        <v>174485470.15169376</v>
      </c>
      <c r="BR60" s="0">
        <v>174485470.15169376</v>
      </c>
      <c r="BS60" s="0">
        <v>184795436.20019749</v>
      </c>
      <c r="BT60" s="0">
        <v>205501798.23495039</v>
      </c>
      <c r="BU60" s="0">
        <v>201450262.655345</v>
      </c>
      <c r="BV60" s="0">
        <v>201450262.655345</v>
      </c>
      <c r="BW60" s="0">
        <v>203831828.3547883</v>
      </c>
      <c r="BX60" s="0">
        <v>208027665.44005728</v>
      </c>
      <c r="BY60" s="0">
        <v>205970688.30305648</v>
      </c>
      <c r="BZ60" s="0">
        <v>212381041.12885177</v>
      </c>
      <c r="CA60" s="0">
        <v>701672693.68041158</v>
      </c>
      <c r="CB60" s="0">
        <v>187.4707173367006</v>
      </c>
      <c r="CC60" s="0">
        <v>-6.9579856075875739</v>
      </c>
      <c r="CD60" s="0">
        <v>718.27795528469107</v>
      </c>
      <c r="CE60" s="0">
        <v>-866.20687348776733</v>
      </c>
      <c r="CF60" s="0">
        <v>1481.5500290144018</v>
      </c>
      <c r="CG60" s="0">
        <v>1463.5610820967095</v>
      </c>
      <c r="CH60" s="0">
        <v>279.89785194469221</v>
      </c>
      <c r="CI60" s="0">
        <v>-256.08173508739287</v>
      </c>
      <c r="CJ60" s="0">
        <v>-387.84473757217074</v>
      </c>
      <c r="CK60" s="0">
        <v>-288.66087753967622</v>
      </c>
      <c r="CL60" s="0">
        <v>126.37988821614735</v>
      </c>
      <c r="CM60" s="0">
        <v>-868.141682828955</v>
      </c>
      <c r="CN60" s="305">
        <v>212.99342757932897</v>
      </c>
      <c r="CO60" s="305">
        <v>-194.35243847852195</v>
      </c>
      <c r="CP60" s="305">
        <v>181059849.47468662</v>
      </c>
      <c r="CQ60" s="0">
        <v>126.27817216256105</v>
      </c>
      <c r="CR60" s="0">
        <v>-110.08635300690477</v>
      </c>
      <c r="CS60" s="0">
        <v>12.399359657060453</v>
      </c>
      <c r="CT60" s="0">
        <v>12.248806912761552</v>
      </c>
      <c r="CU60" s="0">
        <v>1324.2777716891489</v>
      </c>
      <c r="CV60" s="0">
        <v>43.930115382513065</v>
      </c>
      <c r="CW60" s="0">
        <v>-211.04058144471682</v>
      </c>
    </row>
    <row r="61">
      <c r="D61" s="0">
        <v>130</v>
      </c>
      <c r="E61" s="0" t="s">
        <v>132</v>
      </c>
      <c r="F61" s="0">
        <v>93850</v>
      </c>
      <c r="G61" s="0">
        <v>0</v>
      </c>
      <c r="H61" s="0">
        <v>2</v>
      </c>
      <c r="I61" s="0">
        <v>600</v>
      </c>
      <c r="J61" s="0">
        <v>40</v>
      </c>
      <c r="K61" s="0">
        <v>1929.1828540763258</v>
      </c>
      <c r="L61" s="0">
        <v>30</v>
      </c>
      <c r="M61" s="0">
        <v>120</v>
      </c>
      <c r="N61" s="0">
        <v>2828.4444444444443</v>
      </c>
      <c r="O61" s="0">
        <v>12</v>
      </c>
      <c r="P61" s="0">
        <v>0.125</v>
      </c>
      <c r="Q61" s="0">
        <v>0</v>
      </c>
      <c r="R61" s="0">
        <v>290</v>
      </c>
      <c r="S61" s="0">
        <v>0</v>
      </c>
      <c r="T61" s="0">
        <v>0</v>
      </c>
      <c r="U61" s="0">
        <v>2400</v>
      </c>
      <c r="V61" s="0">
        <v>2400</v>
      </c>
      <c r="W61" s="0">
        <v>0</v>
      </c>
      <c r="X61" s="0">
        <v>0</v>
      </c>
      <c r="Y61" s="0">
        <v>6100</v>
      </c>
      <c r="Z61" s="0">
        <v>39496</v>
      </c>
      <c r="AA61" s="0">
        <v>5450</v>
      </c>
      <c r="AB61" s="0">
        <v>2</v>
      </c>
      <c r="AC61" s="0">
        <v>2500</v>
      </c>
      <c r="AD61" s="0">
        <v>2</v>
      </c>
      <c r="AE61" s="0">
        <v>10</v>
      </c>
      <c r="AF61" s="0">
        <v>160</v>
      </c>
      <c r="AG61" s="0">
        <v>0</v>
      </c>
      <c r="AH61" s="0">
        <v>0</v>
      </c>
      <c r="AI61" s="0">
        <v>0</v>
      </c>
      <c r="AJ61" s="0">
        <v>5428.6721054031623</v>
      </c>
      <c r="AK61" s="0">
        <v>5428.6721054031623</v>
      </c>
      <c r="AL61" s="0">
        <v>0</v>
      </c>
      <c r="AM61" s="305">
        <v>5000</v>
      </c>
      <c r="AN61" s="305">
        <v>707.11111111111109</v>
      </c>
      <c r="AO61" s="305">
        <v>380</v>
      </c>
      <c r="AP61" s="305">
        <v>380</v>
      </c>
      <c r="AQ61" s="305">
        <v>355</v>
      </c>
      <c r="AR61" s="305">
        <v>138.50603586916898</v>
      </c>
      <c r="AS61" s="305">
        <v>-119.42275223240242</v>
      </c>
      <c r="AT61" s="305">
        <v>1556.4453008204941</v>
      </c>
      <c r="AU61" s="305">
        <v>1341.9991436239502</v>
      </c>
      <c r="AV61" s="305">
        <v>1322.2094076804069</v>
      </c>
      <c r="AW61" s="305">
        <v>-1.2898966747296541</v>
      </c>
      <c r="AX61" s="305">
        <v>-0.0728696347495314</v>
      </c>
      <c r="AY61" s="305">
        <v>-2.2494893369141593</v>
      </c>
      <c r="AZ61" s="305" t="s">
        <v>27</v>
      </c>
      <c r="BA61" s="305">
        <v>1311.9991436239502</v>
      </c>
      <c r="BB61" s="305">
        <v>-490.72746235237355</v>
      </c>
      <c r="BC61" s="305">
        <v>1.3284372857061726</v>
      </c>
      <c r="BD61" s="305">
        <v>-1018.6894195316236</v>
      </c>
      <c r="BE61" s="305">
        <v>-6496.0984149411961</v>
      </c>
      <c r="BF61" s="305">
        <v>48.398455461343246</v>
      </c>
      <c r="BG61" s="305">
        <v>-12520.0484894541</v>
      </c>
      <c r="BH61" s="67">
        <v>380</v>
      </c>
      <c r="BI61" s="0">
        <v>380</v>
      </c>
      <c r="BJ61" s="0" t="s">
        <v>114</v>
      </c>
      <c r="BK61" s="0">
        <v>1450.65793624669</v>
      </c>
      <c r="BL61" s="0">
        <v>83149.47377178607</v>
      </c>
      <c r="BM61" s="0">
        <v>-3247.0534278077762</v>
      </c>
      <c r="BN61" s="0">
        <v>-3175.670277264926</v>
      </c>
      <c r="BO61" s="0">
        <v>4264.7412383414739</v>
      </c>
      <c r="BP61" s="0">
        <v>-10991.258958788067</v>
      </c>
      <c r="BQ61" s="0">
        <v>171181605.28082189</v>
      </c>
      <c r="BR61" s="0">
        <v>171181605.28082189</v>
      </c>
      <c r="BS61" s="0">
        <v>181361578.66895321</v>
      </c>
      <c r="BT61" s="0">
        <v>201808475.09329024</v>
      </c>
      <c r="BU61" s="0">
        <v>198535748.9921791</v>
      </c>
      <c r="BV61" s="0">
        <v>198535748.9921791</v>
      </c>
      <c r="BW61" s="0">
        <v>200885827.08637604</v>
      </c>
      <c r="BX61" s="0">
        <v>205022626.79127398</v>
      </c>
      <c r="BY61" s="0">
        <v>203075441.33779585</v>
      </c>
      <c r="BZ61" s="0">
        <v>209391711.93246582</v>
      </c>
      <c r="CA61" s="0">
        <v>689328002.32431257</v>
      </c>
      <c r="CB61" s="0">
        <v>214.32695250061005</v>
      </c>
      <c r="CC61" s="0">
        <v>-6.9956309793272169</v>
      </c>
      <c r="CD61" s="0">
        <v>817.8760848317097</v>
      </c>
      <c r="CE61" s="0">
        <v>-957.291279517152</v>
      </c>
      <c r="CF61" s="0">
        <v>1460.671740326256</v>
      </c>
      <c r="CG61" s="0">
        <v>1437.7727041181884</v>
      </c>
      <c r="CH61" s="0">
        <v>285.185833433271</v>
      </c>
      <c r="CI61" s="0">
        <v>-259.83781279317714</v>
      </c>
      <c r="CJ61" s="0">
        <v>-331.51523432224894</v>
      </c>
      <c r="CK61" s="0">
        <v>-261.92834718807262</v>
      </c>
      <c r="CL61" s="0">
        <v>153.26881416534454</v>
      </c>
      <c r="CM61" s="0">
        <v>-828.81162693782471</v>
      </c>
      <c r="CN61" s="305">
        <v>217.02170097074696</v>
      </c>
      <c r="CO61" s="305">
        <v>-197.20318618260421</v>
      </c>
      <c r="CP61" s="305">
        <v>177504036.08915052</v>
      </c>
      <c r="CQ61" s="0">
        <v>128.70858456048873</v>
      </c>
      <c r="CR61" s="0">
        <v>-111.70187781475208</v>
      </c>
      <c r="CS61" s="0">
        <v>12.6262758148352</v>
      </c>
      <c r="CT61" s="0">
        <v>12.428332951237127</v>
      </c>
      <c r="CU61" s="0">
        <v>1321.4449174918193</v>
      </c>
      <c r="CV61" s="0">
        <v>54.839146153426917</v>
      </c>
      <c r="CW61" s="0">
        <v>-201.11019488812451</v>
      </c>
    </row>
    <row r="62">
      <c r="D62" s="0">
        <v>130</v>
      </c>
      <c r="E62" s="0" t="s">
        <v>132</v>
      </c>
      <c r="F62" s="0">
        <v>93850</v>
      </c>
      <c r="G62" s="0">
        <v>0</v>
      </c>
      <c r="H62" s="0">
        <v>2</v>
      </c>
      <c r="I62" s="0">
        <v>600</v>
      </c>
      <c r="J62" s="0">
        <v>40</v>
      </c>
      <c r="K62" s="0">
        <v>1929.1828540763258</v>
      </c>
      <c r="L62" s="0">
        <v>30</v>
      </c>
      <c r="M62" s="0">
        <v>120</v>
      </c>
      <c r="N62" s="0">
        <v>2828.4444444444443</v>
      </c>
      <c r="O62" s="0">
        <v>12</v>
      </c>
      <c r="P62" s="0">
        <v>0.125</v>
      </c>
      <c r="Q62" s="0">
        <v>0</v>
      </c>
      <c r="R62" s="0">
        <v>290</v>
      </c>
      <c r="S62" s="0">
        <v>0</v>
      </c>
      <c r="T62" s="0">
        <v>0</v>
      </c>
      <c r="U62" s="0">
        <v>2400</v>
      </c>
      <c r="V62" s="0">
        <v>2400</v>
      </c>
      <c r="W62" s="0">
        <v>0</v>
      </c>
      <c r="X62" s="0">
        <v>0</v>
      </c>
      <c r="Y62" s="0">
        <v>6100</v>
      </c>
      <c r="Z62" s="0">
        <v>39496</v>
      </c>
      <c r="AA62" s="0">
        <v>5450</v>
      </c>
      <c r="AB62" s="0">
        <v>2</v>
      </c>
      <c r="AC62" s="0">
        <v>2500</v>
      </c>
      <c r="AD62" s="0">
        <v>2</v>
      </c>
      <c r="AE62" s="0">
        <v>10</v>
      </c>
      <c r="AF62" s="0">
        <v>160</v>
      </c>
      <c r="AG62" s="0">
        <v>0</v>
      </c>
      <c r="AH62" s="0">
        <v>0</v>
      </c>
      <c r="AI62" s="0">
        <v>0</v>
      </c>
      <c r="AJ62" s="0">
        <v>5428.6721054031623</v>
      </c>
      <c r="AK62" s="0">
        <v>5428.6721054031623</v>
      </c>
      <c r="AL62" s="0">
        <v>0</v>
      </c>
      <c r="AM62" s="305">
        <v>5000</v>
      </c>
      <c r="AN62" s="305">
        <v>707.11111111111109</v>
      </c>
      <c r="AO62" s="305">
        <v>380</v>
      </c>
      <c r="AP62" s="305">
        <v>380</v>
      </c>
      <c r="AQ62" s="305">
        <v>355</v>
      </c>
      <c r="AR62" s="305">
        <v>110.97517832382343</v>
      </c>
      <c r="AS62" s="305">
        <v>-95.685080738511772</v>
      </c>
      <c r="AT62" s="305">
        <v>1556.4453008204941</v>
      </c>
      <c r="AU62" s="305">
        <v>1341.9991436239502</v>
      </c>
      <c r="AV62" s="305">
        <v>1322.2094076804069</v>
      </c>
      <c r="AW62" s="305">
        <v>-1.2898966747296541</v>
      </c>
      <c r="AX62" s="305">
        <v>-0.0728696347495314</v>
      </c>
      <c r="AY62" s="305">
        <v>-2.2494893369141593</v>
      </c>
      <c r="AZ62" s="305" t="s">
        <v>27</v>
      </c>
      <c r="BA62" s="305">
        <v>1311.9991436239502</v>
      </c>
      <c r="BB62" s="305">
        <v>-490.72746235237355</v>
      </c>
      <c r="BC62" s="305">
        <v>1.3284372857061726</v>
      </c>
      <c r="BD62" s="305">
        <v>-1018.6894195316236</v>
      </c>
      <c r="BE62" s="305">
        <v>-5269.2797590599439</v>
      </c>
      <c r="BF62" s="305">
        <v>45.077362247078781</v>
      </c>
      <c r="BG62" s="305">
        <v>-9973.3249406251853</v>
      </c>
      <c r="BH62" s="67">
        <v>380</v>
      </c>
      <c r="BI62" s="0">
        <v>380</v>
      </c>
      <c r="BJ62" s="0" t="s">
        <v>114</v>
      </c>
      <c r="BK62" s="0">
        <v>1450.65793624669</v>
      </c>
      <c r="BL62" s="0">
        <v>83149.47377178607</v>
      </c>
      <c r="BM62" s="0">
        <v>-2418.2653420021011</v>
      </c>
      <c r="BN62" s="0">
        <v>-2520.8494092948567</v>
      </c>
      <c r="BO62" s="0">
        <v>5244.4293033970325</v>
      </c>
      <c r="BP62" s="0">
        <v>-10221.668617895499</v>
      </c>
      <c r="BQ62" s="0">
        <v>171181605.28082189</v>
      </c>
      <c r="BR62" s="0">
        <v>171181605.28082189</v>
      </c>
      <c r="BS62" s="0">
        <v>181361578.66895321</v>
      </c>
      <c r="BT62" s="0">
        <v>201808475.09329024</v>
      </c>
      <c r="BU62" s="0">
        <v>198535748.9921791</v>
      </c>
      <c r="BV62" s="0">
        <v>198535748.9921791</v>
      </c>
      <c r="BW62" s="0">
        <v>200885827.08637604</v>
      </c>
      <c r="BX62" s="0">
        <v>205022626.79127398</v>
      </c>
      <c r="BY62" s="0">
        <v>203075441.33779585</v>
      </c>
      <c r="BZ62" s="0">
        <v>209391711.93246582</v>
      </c>
      <c r="CA62" s="0">
        <v>689328002.32431257</v>
      </c>
      <c r="CB62" s="0">
        <v>214.32695250061005</v>
      </c>
      <c r="CC62" s="0">
        <v>-6.9956309793272169</v>
      </c>
      <c r="CD62" s="0">
        <v>817.8760848317097</v>
      </c>
      <c r="CE62" s="0">
        <v>-957.291279517152</v>
      </c>
      <c r="CF62" s="0">
        <v>1460.671740326256</v>
      </c>
      <c r="CG62" s="0">
        <v>1437.7727041181884</v>
      </c>
      <c r="CH62" s="0">
        <v>239.66259535871285</v>
      </c>
      <c r="CI62" s="0">
        <v>-219.29692409362957</v>
      </c>
      <c r="CJ62" s="0">
        <v>-331.51523432224894</v>
      </c>
      <c r="CK62" s="0">
        <v>-261.92834718807262</v>
      </c>
      <c r="CL62" s="0">
        <v>153.26881416534454</v>
      </c>
      <c r="CM62" s="0">
        <v>-828.81162693782471</v>
      </c>
      <c r="CN62" s="305">
        <v>181.85911257351029</v>
      </c>
      <c r="CO62" s="305">
        <v>-165.94792447750197</v>
      </c>
      <c r="CP62" s="305">
        <v>177504036.08915052</v>
      </c>
      <c r="CQ62" s="0">
        <v>102.11408780747554</v>
      </c>
      <c r="CR62" s="0">
        <v>-88.586073329784838</v>
      </c>
      <c r="CS62" s="0">
        <v>12.926973917585721</v>
      </c>
      <c r="CT62" s="0">
        <v>12.724316992263525</v>
      </c>
      <c r="CU62" s="0">
        <v>1321.4449174918193</v>
      </c>
      <c r="CV62" s="0">
        <v>54.839146153426917</v>
      </c>
      <c r="CW62" s="0">
        <v>-201.11019488812451</v>
      </c>
    </row>
    <row r="63">
      <c r="D63" s="0">
        <v>131</v>
      </c>
      <c r="E63" s="0" t="s">
        <v>126</v>
      </c>
      <c r="F63" s="0">
        <v>96350</v>
      </c>
      <c r="G63" s="0">
        <v>0</v>
      </c>
      <c r="H63" s="0">
        <v>2</v>
      </c>
      <c r="I63" s="0">
        <v>500</v>
      </c>
      <c r="J63" s="0">
        <v>26</v>
      </c>
      <c r="K63" s="0">
        <v>1935.3259940866656</v>
      </c>
      <c r="L63" s="0">
        <v>24</v>
      </c>
      <c r="M63" s="0">
        <v>120</v>
      </c>
      <c r="N63" s="0">
        <v>2804</v>
      </c>
      <c r="O63" s="0">
        <v>12</v>
      </c>
      <c r="P63" s="0">
        <v>0.125</v>
      </c>
      <c r="Q63" s="0">
        <v>0</v>
      </c>
      <c r="R63" s="0">
        <v>290</v>
      </c>
      <c r="S63" s="0">
        <v>0</v>
      </c>
      <c r="T63" s="0">
        <v>0</v>
      </c>
      <c r="U63" s="0">
        <v>2400</v>
      </c>
      <c r="V63" s="0">
        <v>2400</v>
      </c>
      <c r="W63" s="0">
        <v>0</v>
      </c>
      <c r="X63" s="0">
        <v>0</v>
      </c>
      <c r="Y63" s="0">
        <v>6100</v>
      </c>
      <c r="Z63" s="0">
        <v>39496</v>
      </c>
      <c r="AA63" s="0">
        <v>5450</v>
      </c>
      <c r="AB63" s="0">
        <v>2</v>
      </c>
      <c r="AC63" s="0">
        <v>2500</v>
      </c>
      <c r="AD63" s="0">
        <v>2</v>
      </c>
      <c r="AE63" s="0">
        <v>10</v>
      </c>
      <c r="AF63" s="0">
        <v>160</v>
      </c>
      <c r="AG63" s="0">
        <v>0</v>
      </c>
      <c r="AH63" s="0">
        <v>0</v>
      </c>
      <c r="AI63" s="0">
        <v>0</v>
      </c>
      <c r="AJ63" s="0">
        <v>5428.6721054031623</v>
      </c>
      <c r="AK63" s="0">
        <v>5428.6721054031623</v>
      </c>
      <c r="AL63" s="0">
        <v>0</v>
      </c>
      <c r="AM63" s="305">
        <v>5000</v>
      </c>
      <c r="AN63" s="305">
        <v>701</v>
      </c>
      <c r="AO63" s="305">
        <v>380</v>
      </c>
      <c r="AP63" s="305">
        <v>380</v>
      </c>
      <c r="AQ63" s="305">
        <v>355</v>
      </c>
      <c r="AR63" s="305">
        <v>167.88108361153448</v>
      </c>
      <c r="AS63" s="305">
        <v>-120.95690694279185</v>
      </c>
      <c r="AT63" s="305">
        <v>1658.8282299976788</v>
      </c>
      <c r="AU63" s="305">
        <v>1195.1717700023212</v>
      </c>
      <c r="AV63" s="305">
        <v>1180.2860846612177</v>
      </c>
      <c r="AW63" s="305">
        <v>-6.1333077240482368</v>
      </c>
      <c r="AX63" s="305">
        <v>-0.0036256716983563142</v>
      </c>
      <c r="AY63" s="305">
        <v>-22.948674168984425</v>
      </c>
      <c r="AZ63" s="305" t="s">
        <v>27</v>
      </c>
      <c r="BA63" s="305">
        <v>1171.1717700023212</v>
      </c>
      <c r="BB63" s="305">
        <v>-441.86543258120764</v>
      </c>
      <c r="BC63" s="305">
        <v>1.3456094374756731</v>
      </c>
      <c r="BD63" s="305">
        <v>-941.38280043583109</v>
      </c>
      <c r="BE63" s="305">
        <v>-5258.4738875200419</v>
      </c>
      <c r="BF63" s="305">
        <v>45.077353411978038</v>
      </c>
      <c r="BG63" s="305">
        <v>-9953.5664097300687</v>
      </c>
      <c r="BH63" s="67">
        <v>380</v>
      </c>
      <c r="BI63" s="0">
        <v>380</v>
      </c>
      <c r="BJ63" s="0" t="s">
        <v>114</v>
      </c>
      <c r="BK63" s="0">
        <v>1672.3642790004055</v>
      </c>
      <c r="BL63" s="0">
        <v>63514.5776568844</v>
      </c>
      <c r="BM63" s="0">
        <v>-2408.9589803129838</v>
      </c>
      <c r="BN63" s="0">
        <v>-2515.7262853044158</v>
      </c>
      <c r="BO63" s="0">
        <v>5244.4288660259035</v>
      </c>
      <c r="BP63" s="0">
        <v>-10221.668227444748</v>
      </c>
      <c r="BQ63" s="0">
        <v>112929362.09339003</v>
      </c>
      <c r="BR63" s="0">
        <v>112929362.09339003</v>
      </c>
      <c r="BS63" s="0">
        <v>122916395.46747333</v>
      </c>
      <c r="BT63" s="0">
        <v>143002489.75496203</v>
      </c>
      <c r="BU63" s="0">
        <v>156739322.78017354</v>
      </c>
      <c r="BV63" s="0">
        <v>156739322.78017354</v>
      </c>
      <c r="BW63" s="0">
        <v>160237513.36386281</v>
      </c>
      <c r="BX63" s="0">
        <v>166129007.74926028</v>
      </c>
      <c r="BY63" s="0">
        <v>159951271.56776831</v>
      </c>
      <c r="BZ63" s="0">
        <v>169204890.97905782</v>
      </c>
      <c r="CA63" s="0">
        <v>625421930.48748875</v>
      </c>
      <c r="CB63" s="0">
        <v>205.93030668021834</v>
      </c>
      <c r="CC63" s="0">
        <v>-11.854315734243698</v>
      </c>
      <c r="CD63" s="0">
        <v>794.28065298885986</v>
      </c>
      <c r="CE63" s="0">
        <v>-1264.9904494101136</v>
      </c>
      <c r="CF63" s="0">
        <v>1533.7556733762235</v>
      </c>
      <c r="CG63" s="0">
        <v>1320.2443266237765</v>
      </c>
      <c r="CH63" s="0">
        <v>351.74159709186949</v>
      </c>
      <c r="CI63" s="0">
        <v>-274.05027323899765</v>
      </c>
      <c r="CJ63" s="0">
        <v>-296.03120357564512</v>
      </c>
      <c r="CK63" s="0">
        <v>-241.52456533427539</v>
      </c>
      <c r="CL63" s="0">
        <v>173.90037319285784</v>
      </c>
      <c r="CM63" s="0">
        <v>-842.59346237997056</v>
      </c>
      <c r="CN63" s="305">
        <v>267.29283009606229</v>
      </c>
      <c r="CO63" s="305">
        <v>-207.48623228825446</v>
      </c>
      <c r="CP63" s="305">
        <v>125492872.55060446</v>
      </c>
      <c r="CQ63" s="0">
        <v>153.90322047868386</v>
      </c>
      <c r="CR63" s="0">
        <v>-111.79920231157799</v>
      </c>
      <c r="CS63" s="0">
        <v>18.242840948159543</v>
      </c>
      <c r="CT63" s="0">
        <v>15.703288132124555</v>
      </c>
      <c r="CU63" s="0">
        <v>1320.0860087373214</v>
      </c>
      <c r="CV63" s="0">
        <v>68.362944913969258</v>
      </c>
      <c r="CW63" s="0">
        <v>-208.07033170639974</v>
      </c>
    </row>
    <row r="64">
      <c r="D64" s="0">
        <v>131</v>
      </c>
      <c r="E64" s="0" t="s">
        <v>126</v>
      </c>
      <c r="F64" s="0">
        <v>96350</v>
      </c>
      <c r="G64" s="0">
        <v>0</v>
      </c>
      <c r="H64" s="0">
        <v>2</v>
      </c>
      <c r="I64" s="0">
        <v>500</v>
      </c>
      <c r="J64" s="0">
        <v>26</v>
      </c>
      <c r="K64" s="0">
        <v>1935.3259940866656</v>
      </c>
      <c r="L64" s="0">
        <v>24</v>
      </c>
      <c r="M64" s="0">
        <v>120</v>
      </c>
      <c r="N64" s="0">
        <v>2804</v>
      </c>
      <c r="O64" s="0">
        <v>12</v>
      </c>
      <c r="P64" s="0">
        <v>0.125</v>
      </c>
      <c r="Q64" s="0">
        <v>0</v>
      </c>
      <c r="R64" s="0">
        <v>290</v>
      </c>
      <c r="S64" s="0">
        <v>0</v>
      </c>
      <c r="T64" s="0">
        <v>0</v>
      </c>
      <c r="U64" s="0">
        <v>2400</v>
      </c>
      <c r="V64" s="0">
        <v>2400</v>
      </c>
      <c r="W64" s="0">
        <v>0</v>
      </c>
      <c r="X64" s="0">
        <v>0</v>
      </c>
      <c r="Y64" s="0">
        <v>6100</v>
      </c>
      <c r="Z64" s="0">
        <v>39496</v>
      </c>
      <c r="AA64" s="0">
        <v>5450</v>
      </c>
      <c r="AB64" s="0">
        <v>2</v>
      </c>
      <c r="AC64" s="0">
        <v>2500</v>
      </c>
      <c r="AD64" s="0">
        <v>2</v>
      </c>
      <c r="AE64" s="0">
        <v>10</v>
      </c>
      <c r="AF64" s="0">
        <v>160</v>
      </c>
      <c r="AG64" s="0">
        <v>0</v>
      </c>
      <c r="AH64" s="0">
        <v>0</v>
      </c>
      <c r="AI64" s="0">
        <v>0</v>
      </c>
      <c r="AJ64" s="0">
        <v>5428.6721054031623</v>
      </c>
      <c r="AK64" s="0">
        <v>5428.6721054031623</v>
      </c>
      <c r="AL64" s="0">
        <v>0</v>
      </c>
      <c r="AM64" s="305">
        <v>5000</v>
      </c>
      <c r="AN64" s="305">
        <v>701</v>
      </c>
      <c r="AO64" s="305">
        <v>380</v>
      </c>
      <c r="AP64" s="305">
        <v>380</v>
      </c>
      <c r="AQ64" s="305">
        <v>355</v>
      </c>
      <c r="AR64" s="305">
        <v>144.9369407315836</v>
      </c>
      <c r="AS64" s="305">
        <v>-104.42584522035213</v>
      </c>
      <c r="AT64" s="305">
        <v>1658.8282299976788</v>
      </c>
      <c r="AU64" s="305">
        <v>1195.1717700023212</v>
      </c>
      <c r="AV64" s="305">
        <v>1180.2860846612177</v>
      </c>
      <c r="AW64" s="305">
        <v>-6.1333077240482368</v>
      </c>
      <c r="AX64" s="305">
        <v>-0.0036256716983563142</v>
      </c>
      <c r="AY64" s="305">
        <v>-22.948674168984425</v>
      </c>
      <c r="AZ64" s="305" t="s">
        <v>27</v>
      </c>
      <c r="BA64" s="305">
        <v>1171.1717700023212</v>
      </c>
      <c r="BB64" s="305">
        <v>-441.86543258120764</v>
      </c>
      <c r="BC64" s="305">
        <v>1.3456094374756731</v>
      </c>
      <c r="BD64" s="305">
        <v>-941.38280043583109</v>
      </c>
      <c r="BE64" s="305">
        <v>-4595.6757386474128</v>
      </c>
      <c r="BF64" s="305">
        <v>43.058939255769019</v>
      </c>
      <c r="BG64" s="305">
        <v>-8541.4922090765285</v>
      </c>
      <c r="BH64" s="67">
        <v>380</v>
      </c>
      <c r="BI64" s="0">
        <v>380</v>
      </c>
      <c r="BJ64" s="0" t="s">
        <v>114</v>
      </c>
      <c r="BK64" s="0">
        <v>1672.3642790004055</v>
      </c>
      <c r="BL64" s="0">
        <v>63514.5776568844</v>
      </c>
      <c r="BM64" s="0">
        <v>-1964.9121749494079</v>
      </c>
      <c r="BN64" s="0">
        <v>-2153.4394373026535</v>
      </c>
      <c r="BO64" s="0">
        <v>5815.1500452486507</v>
      </c>
      <c r="BP64" s="0">
        <v>-9765.05877734766</v>
      </c>
      <c r="BQ64" s="0">
        <v>112929362.09339003</v>
      </c>
      <c r="BR64" s="0">
        <v>112929362.09339003</v>
      </c>
      <c r="BS64" s="0">
        <v>122916395.46747333</v>
      </c>
      <c r="BT64" s="0">
        <v>143002489.75496203</v>
      </c>
      <c r="BU64" s="0">
        <v>156739322.78017354</v>
      </c>
      <c r="BV64" s="0">
        <v>156739322.78017354</v>
      </c>
      <c r="BW64" s="0">
        <v>160237513.36386281</v>
      </c>
      <c r="BX64" s="0">
        <v>166129007.74926028</v>
      </c>
      <c r="BY64" s="0">
        <v>159951271.56776831</v>
      </c>
      <c r="BZ64" s="0">
        <v>169204890.97905782</v>
      </c>
      <c r="CA64" s="0">
        <v>625421930.48748875</v>
      </c>
      <c r="CB64" s="0">
        <v>205.93030668021834</v>
      </c>
      <c r="CC64" s="0">
        <v>-11.854315734243698</v>
      </c>
      <c r="CD64" s="0">
        <v>794.28065298885986</v>
      </c>
      <c r="CE64" s="0">
        <v>-1264.9904494101136</v>
      </c>
      <c r="CF64" s="0">
        <v>1533.7556733762235</v>
      </c>
      <c r="CG64" s="0">
        <v>1320.2443266237765</v>
      </c>
      <c r="CH64" s="0">
        <v>314.11314516134564</v>
      </c>
      <c r="CI64" s="0">
        <v>-245.71649121828494</v>
      </c>
      <c r="CJ64" s="0">
        <v>-296.03120357564512</v>
      </c>
      <c r="CK64" s="0">
        <v>-241.52456533427539</v>
      </c>
      <c r="CL64" s="0">
        <v>173.90037319285784</v>
      </c>
      <c r="CM64" s="0">
        <v>-842.59346237997056</v>
      </c>
      <c r="CN64" s="305">
        <v>238.22657598496005</v>
      </c>
      <c r="CO64" s="305">
        <v>-185.65618724164221</v>
      </c>
      <c r="CP64" s="305">
        <v>125492872.55060446</v>
      </c>
      <c r="CQ64" s="0">
        <v>131.93531402479243</v>
      </c>
      <c r="CR64" s="0">
        <v>-95.803174100145142</v>
      </c>
      <c r="CS64" s="0">
        <v>18.430475055084887</v>
      </c>
      <c r="CT64" s="0">
        <v>15.864802035185784</v>
      </c>
      <c r="CU64" s="0">
        <v>1320.0860087373214</v>
      </c>
      <c r="CV64" s="0">
        <v>68.362944913969258</v>
      </c>
      <c r="CW64" s="0">
        <v>-208.07033170639974</v>
      </c>
    </row>
    <row r="65">
      <c r="D65" s="0">
        <v>132</v>
      </c>
      <c r="E65" s="0" t="s">
        <v>120</v>
      </c>
      <c r="F65" s="0">
        <v>97850</v>
      </c>
      <c r="G65" s="0">
        <v>0</v>
      </c>
      <c r="H65" s="0">
        <v>2</v>
      </c>
      <c r="I65" s="0">
        <v>500</v>
      </c>
      <c r="J65" s="0">
        <v>26</v>
      </c>
      <c r="K65" s="0">
        <v>1936.3312351792665</v>
      </c>
      <c r="L65" s="0">
        <v>24</v>
      </c>
      <c r="M65" s="0">
        <v>120</v>
      </c>
      <c r="N65" s="0">
        <v>2800</v>
      </c>
      <c r="O65" s="0">
        <v>12</v>
      </c>
      <c r="P65" s="0">
        <v>0.125</v>
      </c>
      <c r="Q65" s="0">
        <v>0</v>
      </c>
      <c r="R65" s="0">
        <v>290</v>
      </c>
      <c r="S65" s="0">
        <v>0</v>
      </c>
      <c r="T65" s="0">
        <v>0</v>
      </c>
      <c r="U65" s="0">
        <v>2400</v>
      </c>
      <c r="V65" s="0">
        <v>2400</v>
      </c>
      <c r="W65" s="0">
        <v>0</v>
      </c>
      <c r="X65" s="0">
        <v>0</v>
      </c>
      <c r="Y65" s="0">
        <v>6100</v>
      </c>
      <c r="Z65" s="0">
        <v>39496</v>
      </c>
      <c r="AA65" s="0">
        <v>5450</v>
      </c>
      <c r="AB65" s="0">
        <v>2</v>
      </c>
      <c r="AC65" s="0">
        <v>2500</v>
      </c>
      <c r="AD65" s="0">
        <v>2</v>
      </c>
      <c r="AE65" s="0">
        <v>10</v>
      </c>
      <c r="AF65" s="0">
        <v>160</v>
      </c>
      <c r="AG65" s="0">
        <v>0</v>
      </c>
      <c r="AH65" s="0">
        <v>0</v>
      </c>
      <c r="AI65" s="0">
        <v>0</v>
      </c>
      <c r="AJ65" s="0">
        <v>5428.6721054031623</v>
      </c>
      <c r="AK65" s="0">
        <v>5428.6721054031623</v>
      </c>
      <c r="AL65" s="0">
        <v>0</v>
      </c>
      <c r="AM65" s="305">
        <v>5000</v>
      </c>
      <c r="AN65" s="305">
        <v>700</v>
      </c>
      <c r="AO65" s="305">
        <v>380</v>
      </c>
      <c r="AP65" s="305">
        <v>380</v>
      </c>
      <c r="AQ65" s="305">
        <v>355</v>
      </c>
      <c r="AR65" s="305">
        <v>145.96925893755989</v>
      </c>
      <c r="AS65" s="305">
        <v>-105.11663589451267</v>
      </c>
      <c r="AT65" s="305">
        <v>1656.8528799687324</v>
      </c>
      <c r="AU65" s="305">
        <v>1193.1471200312676</v>
      </c>
      <c r="AV65" s="305">
        <v>1178.2456784216276</v>
      </c>
      <c r="AW65" s="305">
        <v>-4.0719978415082743</v>
      </c>
      <c r="AX65" s="305">
        <v>-0.0088348889167279843</v>
      </c>
      <c r="AY65" s="305">
        <v>-34.082777226326272</v>
      </c>
      <c r="AZ65" s="305" t="s">
        <v>27</v>
      </c>
      <c r="BA65" s="305">
        <v>1169.1471200312676</v>
      </c>
      <c r="BB65" s="305">
        <v>-383.56726884147156</v>
      </c>
      <c r="BC65" s="305">
        <v>1.3177946248315067</v>
      </c>
      <c r="BD65" s="305">
        <v>-836.02224430581737</v>
      </c>
      <c r="BE65" s="305">
        <v>-4615.3730388845925</v>
      </c>
      <c r="BF65" s="305">
        <v>43.058940833744089</v>
      </c>
      <c r="BG65" s="305">
        <v>-8590.88238311273</v>
      </c>
      <c r="BH65" s="67">
        <v>380</v>
      </c>
      <c r="BI65" s="0">
        <v>380</v>
      </c>
      <c r="BJ65" s="0" t="s">
        <v>114</v>
      </c>
      <c r="BK65" s="0">
        <v>1670.8980975771535</v>
      </c>
      <c r="BL65" s="0">
        <v>63410.741734694857</v>
      </c>
      <c r="BM65" s="0">
        <v>-1988.1909591281874</v>
      </c>
      <c r="BN65" s="0">
        <v>-2166.2469020832214</v>
      </c>
      <c r="BO65" s="0">
        <v>5815.1509886847007</v>
      </c>
      <c r="BP65" s="0">
        <v>-9765.0589139923959</v>
      </c>
      <c r="BQ65" s="0">
        <v>112722334.28610383</v>
      </c>
      <c r="BR65" s="0">
        <v>112722334.28610383</v>
      </c>
      <c r="BS65" s="0">
        <v>122698480.65233673</v>
      </c>
      <c r="BT65" s="0">
        <v>142762873.28102979</v>
      </c>
      <c r="BU65" s="0">
        <v>156530842.72946572</v>
      </c>
      <c r="BV65" s="0">
        <v>156530842.72946572</v>
      </c>
      <c r="BW65" s="0">
        <v>160025481.24488255</v>
      </c>
      <c r="BX65" s="0">
        <v>165910206.766736</v>
      </c>
      <c r="BY65" s="0">
        <v>159744074.11937559</v>
      </c>
      <c r="BZ65" s="0">
        <v>168987034.93570217</v>
      </c>
      <c r="CA65" s="0">
        <v>624448969.74016058</v>
      </c>
      <c r="CB65" s="0">
        <v>177.02533595588682</v>
      </c>
      <c r="CC65" s="0">
        <v>-15.817508157386001</v>
      </c>
      <c r="CD65" s="0">
        <v>511.27803566225714</v>
      </c>
      <c r="CE65" s="0">
        <v>-1532.4530383095175</v>
      </c>
      <c r="CF65" s="0">
        <v>1531.8604693743525</v>
      </c>
      <c r="CG65" s="0">
        <v>1318.1395306256475</v>
      </c>
      <c r="CH65" s="0">
        <v>315.82765601906192</v>
      </c>
      <c r="CI65" s="0">
        <v>-246.89572364604345</v>
      </c>
      <c r="CJ65" s="0">
        <v>-258.10707338286284</v>
      </c>
      <c r="CK65" s="0">
        <v>-215.72913790370922</v>
      </c>
      <c r="CL65" s="0">
        <v>142.23212061991461</v>
      </c>
      <c r="CM65" s="0">
        <v>-821.95294150247844</v>
      </c>
      <c r="CN65" s="305">
        <v>239.55503943187517</v>
      </c>
      <c r="CO65" s="305">
        <v>-186.56915237215065</v>
      </c>
      <c r="CP65" s="305">
        <v>125263619.80799095</v>
      </c>
      <c r="CQ65" s="0">
        <v>132.9792830950295</v>
      </c>
      <c r="CR65" s="0">
        <v>-96.517523557280967</v>
      </c>
      <c r="CS65" s="0">
        <v>18.46140269398262</v>
      </c>
      <c r="CT65" s="0">
        <v>15.885718815941622</v>
      </c>
      <c r="CU65" s="0">
        <v>1319.8720409480259</v>
      </c>
      <c r="CV65" s="0">
        <v>57.163740963086425</v>
      </c>
      <c r="CW65" s="0">
        <v>-199.42268228699461</v>
      </c>
    </row>
    <row r="66">
      <c r="D66" s="0">
        <v>132</v>
      </c>
      <c r="E66" s="0" t="s">
        <v>120</v>
      </c>
      <c r="F66" s="0">
        <v>97850</v>
      </c>
      <c r="G66" s="0">
        <v>0</v>
      </c>
      <c r="H66" s="0">
        <v>2</v>
      </c>
      <c r="I66" s="0">
        <v>500</v>
      </c>
      <c r="J66" s="0">
        <v>26</v>
      </c>
      <c r="K66" s="0">
        <v>1936.3312351792665</v>
      </c>
      <c r="L66" s="0">
        <v>24</v>
      </c>
      <c r="M66" s="0">
        <v>120</v>
      </c>
      <c r="N66" s="0">
        <v>2800</v>
      </c>
      <c r="O66" s="0">
        <v>12</v>
      </c>
      <c r="P66" s="0">
        <v>0.125</v>
      </c>
      <c r="Q66" s="0">
        <v>0</v>
      </c>
      <c r="R66" s="0">
        <v>290</v>
      </c>
      <c r="S66" s="0">
        <v>0</v>
      </c>
      <c r="T66" s="0">
        <v>0</v>
      </c>
      <c r="U66" s="0">
        <v>2400</v>
      </c>
      <c r="V66" s="0">
        <v>2400</v>
      </c>
      <c r="W66" s="0">
        <v>0</v>
      </c>
      <c r="X66" s="0">
        <v>0</v>
      </c>
      <c r="Y66" s="0">
        <v>6100</v>
      </c>
      <c r="Z66" s="0">
        <v>39496</v>
      </c>
      <c r="AA66" s="0">
        <v>5450</v>
      </c>
      <c r="AB66" s="0">
        <v>2</v>
      </c>
      <c r="AC66" s="0">
        <v>2500</v>
      </c>
      <c r="AD66" s="0">
        <v>2</v>
      </c>
      <c r="AE66" s="0">
        <v>10</v>
      </c>
      <c r="AF66" s="0">
        <v>160</v>
      </c>
      <c r="AG66" s="0">
        <v>0</v>
      </c>
      <c r="AH66" s="0">
        <v>0</v>
      </c>
      <c r="AI66" s="0">
        <v>0</v>
      </c>
      <c r="AJ66" s="0">
        <v>5428.6721054031623</v>
      </c>
      <c r="AK66" s="0">
        <v>5428.6721054031623</v>
      </c>
      <c r="AL66" s="0">
        <v>0</v>
      </c>
      <c r="AM66" s="305">
        <v>5000</v>
      </c>
      <c r="AN66" s="305">
        <v>700</v>
      </c>
      <c r="AO66" s="305">
        <v>380</v>
      </c>
      <c r="AP66" s="305">
        <v>380</v>
      </c>
      <c r="AQ66" s="305">
        <v>355</v>
      </c>
      <c r="AR66" s="305">
        <v>98.6854726117086</v>
      </c>
      <c r="AS66" s="305">
        <v>-71.066229753487065</v>
      </c>
      <c r="AT66" s="305">
        <v>1656.8528799687324</v>
      </c>
      <c r="AU66" s="305">
        <v>1193.1471200312676</v>
      </c>
      <c r="AV66" s="305">
        <v>1178.2456784216276</v>
      </c>
      <c r="AW66" s="305">
        <v>-4.0719978415082743</v>
      </c>
      <c r="AX66" s="305">
        <v>-0.0088348889167279843</v>
      </c>
      <c r="AY66" s="305">
        <v>-34.082777226326272</v>
      </c>
      <c r="AZ66" s="305" t="s">
        <v>27</v>
      </c>
      <c r="BA66" s="305">
        <v>1169.1471200312676</v>
      </c>
      <c r="BB66" s="305">
        <v>-383.56726884147156</v>
      </c>
      <c r="BC66" s="305">
        <v>1.3177946248315067</v>
      </c>
      <c r="BD66" s="305">
        <v>-836.02224430581737</v>
      </c>
      <c r="BE66" s="305">
        <v>-3272.887597939467</v>
      </c>
      <c r="BF66" s="305">
        <v>38.446659646834235</v>
      </c>
      <c r="BG66" s="305">
        <v>-5664.8045280426959</v>
      </c>
      <c r="BH66" s="67">
        <v>380</v>
      </c>
      <c r="BI66" s="0">
        <v>380</v>
      </c>
      <c r="BJ66" s="0" t="s">
        <v>114</v>
      </c>
      <c r="BK66" s="0">
        <v>1670.8980975771535</v>
      </c>
      <c r="BL66" s="0">
        <v>63410.741734694857</v>
      </c>
      <c r="BM66" s="0">
        <v>-1084.8162022882007</v>
      </c>
      <c r="BN66" s="0">
        <v>-1411.1949194201925</v>
      </c>
      <c r="BO66" s="0">
        <v>7147.2875468225</v>
      </c>
      <c r="BP66" s="0">
        <v>-8713.99517302612</v>
      </c>
      <c r="BQ66" s="0">
        <v>112722334.28610383</v>
      </c>
      <c r="BR66" s="0">
        <v>112722334.28610383</v>
      </c>
      <c r="BS66" s="0">
        <v>122698480.65233673</v>
      </c>
      <c r="BT66" s="0">
        <v>142762873.28102979</v>
      </c>
      <c r="BU66" s="0">
        <v>156530842.72946572</v>
      </c>
      <c r="BV66" s="0">
        <v>156530842.72946572</v>
      </c>
      <c r="BW66" s="0">
        <v>160025481.24488255</v>
      </c>
      <c r="BX66" s="0">
        <v>165910206.766736</v>
      </c>
      <c r="BY66" s="0">
        <v>159744074.11937559</v>
      </c>
      <c r="BZ66" s="0">
        <v>168987034.93570217</v>
      </c>
      <c r="CA66" s="0">
        <v>624448969.74016058</v>
      </c>
      <c r="CB66" s="0">
        <v>177.02533595588682</v>
      </c>
      <c r="CC66" s="0">
        <v>-15.817508157386001</v>
      </c>
      <c r="CD66" s="0">
        <v>511.27803566225714</v>
      </c>
      <c r="CE66" s="0">
        <v>-1532.4530383095175</v>
      </c>
      <c r="CF66" s="0">
        <v>1531.8604693743525</v>
      </c>
      <c r="CG66" s="0">
        <v>1318.1395306256475</v>
      </c>
      <c r="CH66" s="0">
        <v>236.85794472227349</v>
      </c>
      <c r="CI66" s="0">
        <v>-187.30809583768541</v>
      </c>
      <c r="CJ66" s="0">
        <v>-258.10707338286284</v>
      </c>
      <c r="CK66" s="0">
        <v>-215.72913790370922</v>
      </c>
      <c r="CL66" s="0">
        <v>142.23212061991461</v>
      </c>
      <c r="CM66" s="0">
        <v>-821.95294150247844</v>
      </c>
      <c r="CN66" s="305">
        <v>178.64073683901984</v>
      </c>
      <c r="CO66" s="305">
        <v>-140.72963387245602</v>
      </c>
      <c r="CP66" s="305">
        <v>125263619.80799095</v>
      </c>
      <c r="CQ66" s="0">
        <v>87.78969541066283</v>
      </c>
      <c r="CR66" s="0">
        <v>-63.63200545514848</v>
      </c>
      <c r="CS66" s="0">
        <v>19.092158390770059</v>
      </c>
      <c r="CT66" s="0">
        <v>16.428473221270991</v>
      </c>
      <c r="CU66" s="0">
        <v>1319.8720409480259</v>
      </c>
      <c r="CV66" s="0">
        <v>57.163740963086425</v>
      </c>
      <c r="CW66" s="0">
        <v>-199.42268228699461</v>
      </c>
    </row>
    <row r="67">
      <c r="D67" s="0">
        <v>133</v>
      </c>
      <c r="E67" s="0" t="s">
        <v>130</v>
      </c>
      <c r="F67" s="0">
        <v>101350</v>
      </c>
      <c r="G67" s="0">
        <v>0</v>
      </c>
      <c r="H67" s="0">
        <v>2</v>
      </c>
      <c r="I67" s="0">
        <v>600</v>
      </c>
      <c r="J67" s="0">
        <v>22</v>
      </c>
      <c r="K67" s="0">
        <v>1936.3312351792665</v>
      </c>
      <c r="L67" s="0">
        <v>18</v>
      </c>
      <c r="M67" s="0">
        <v>120</v>
      </c>
      <c r="N67" s="0">
        <v>2800</v>
      </c>
      <c r="O67" s="0">
        <v>12</v>
      </c>
      <c r="P67" s="0">
        <v>0.125</v>
      </c>
      <c r="Q67" s="0">
        <v>0</v>
      </c>
      <c r="R67" s="0">
        <v>290</v>
      </c>
      <c r="S67" s="0">
        <v>0</v>
      </c>
      <c r="T67" s="0">
        <v>0</v>
      </c>
      <c r="U67" s="0">
        <v>2400</v>
      </c>
      <c r="V67" s="0">
        <v>2400</v>
      </c>
      <c r="W67" s="0">
        <v>0</v>
      </c>
      <c r="X67" s="0">
        <v>0</v>
      </c>
      <c r="Y67" s="0">
        <v>6100</v>
      </c>
      <c r="Z67" s="0">
        <v>39496</v>
      </c>
      <c r="AA67" s="0">
        <v>5450</v>
      </c>
      <c r="AB67" s="0">
        <v>2</v>
      </c>
      <c r="AC67" s="0">
        <v>2500</v>
      </c>
      <c r="AD67" s="0">
        <v>2</v>
      </c>
      <c r="AE67" s="0">
        <v>10</v>
      </c>
      <c r="AF67" s="0">
        <v>160</v>
      </c>
      <c r="AG67" s="0">
        <v>0</v>
      </c>
      <c r="AH67" s="0">
        <v>0</v>
      </c>
      <c r="AI67" s="0">
        <v>0</v>
      </c>
      <c r="AJ67" s="0">
        <v>5428.6721054031623</v>
      </c>
      <c r="AK67" s="0">
        <v>5428.6721054031623</v>
      </c>
      <c r="AL67" s="0">
        <v>0</v>
      </c>
      <c r="AM67" s="305">
        <v>5000</v>
      </c>
      <c r="AN67" s="305">
        <v>700</v>
      </c>
      <c r="AO67" s="305">
        <v>380</v>
      </c>
      <c r="AP67" s="305">
        <v>380</v>
      </c>
      <c r="AQ67" s="305">
        <v>355</v>
      </c>
      <c r="AR67" s="305">
        <v>102.18405166130196</v>
      </c>
      <c r="AS67" s="305">
        <v>-85.811065411839</v>
      </c>
      <c r="AT67" s="305">
        <v>1543.6715125169553</v>
      </c>
      <c r="AU67" s="305">
        <v>1296.3284874830447</v>
      </c>
      <c r="AV67" s="305">
        <v>1288.2767191351179</v>
      </c>
      <c r="AW67" s="305">
        <v>1.069456794647575</v>
      </c>
      <c r="AX67" s="305">
        <v>-0.012414463039818704</v>
      </c>
      <c r="AY67" s="305">
        <v>1.3097191218844344</v>
      </c>
      <c r="AZ67" s="305" t="s">
        <v>27</v>
      </c>
      <c r="BA67" s="305">
        <v>1278.3284874830447</v>
      </c>
      <c r="BB67" s="305">
        <v>-311.48166322865109</v>
      </c>
      <c r="BC67" s="305">
        <v>1.312540575344233</v>
      </c>
      <c r="BD67" s="305">
        <v>-669.69539979902584</v>
      </c>
      <c r="BE67" s="305">
        <v>-3294.1518758044895</v>
      </c>
      <c r="BF67" s="305">
        <v>38.446658565940695</v>
      </c>
      <c r="BG67" s="305">
        <v>-5727.7772962891213</v>
      </c>
      <c r="BH67" s="67">
        <v>380</v>
      </c>
      <c r="BI67" s="0">
        <v>380</v>
      </c>
      <c r="BJ67" s="0" t="s">
        <v>114</v>
      </c>
      <c r="BK67" s="0">
        <v>1404.9824140006833</v>
      </c>
      <c r="BL67" s="0">
        <v>57961.92331033192</v>
      </c>
      <c r="BM67" s="0">
        <v>-1114.4926569592135</v>
      </c>
      <c r="BN67" s="0">
        <v>-1427.5244448899048</v>
      </c>
      <c r="BO67" s="0">
        <v>7147.2873914522361</v>
      </c>
      <c r="BP67" s="0">
        <v>-8713.9950277123335</v>
      </c>
      <c r="BQ67" s="0">
        <v>109893402.73108633</v>
      </c>
      <c r="BR67" s="0">
        <v>109893402.73108633</v>
      </c>
      <c r="BS67" s="0">
        <v>119697659.12057354</v>
      </c>
      <c r="BT67" s="0">
        <v>139438857.34815609</v>
      </c>
      <c r="BU67" s="0">
        <v>130861364.88360535</v>
      </c>
      <c r="BV67" s="0">
        <v>130861364.88360535</v>
      </c>
      <c r="BW67" s="0">
        <v>133848888.99241643</v>
      </c>
      <c r="BX67" s="0">
        <v>138882965.08790413</v>
      </c>
      <c r="BY67" s="0">
        <v>132704009.07949802</v>
      </c>
      <c r="BZ67" s="0">
        <v>140662456.12843937</v>
      </c>
      <c r="CA67" s="0">
        <v>592652010.31573856</v>
      </c>
      <c r="CB67" s="0">
        <v>169.79114909962675</v>
      </c>
      <c r="CC67" s="0">
        <v>-4.9060255693626758</v>
      </c>
      <c r="CD67" s="0">
        <v>687.25642491168333</v>
      </c>
      <c r="CE67" s="0">
        <v>-846.48439410295828</v>
      </c>
      <c r="CF67" s="0">
        <v>1417.1638335698985</v>
      </c>
      <c r="CG67" s="0">
        <v>1422.8361664301015</v>
      </c>
      <c r="CH67" s="0">
        <v>244.19974994061175</v>
      </c>
      <c r="CI67" s="0">
        <v>-225.15517370849233</v>
      </c>
      <c r="CJ67" s="0">
        <v>-184.67464140101492</v>
      </c>
      <c r="CK67" s="0">
        <v>-172.25375238054812</v>
      </c>
      <c r="CL67" s="0">
        <v>225.83797551531816</v>
      </c>
      <c r="CM67" s="0">
        <v>-631.21379756353952</v>
      </c>
      <c r="CN67" s="305">
        <v>184.22552028613015</v>
      </c>
      <c r="CO67" s="305">
        <v>-169.20701841056268</v>
      </c>
      <c r="CP67" s="305">
        <v>120848872.49291767</v>
      </c>
      <c r="CQ67" s="0">
        <v>91.0581390119826</v>
      </c>
      <c r="CR67" s="0">
        <v>-76.975351453586882</v>
      </c>
      <c r="CS67" s="0">
        <v>19.547285521748329</v>
      </c>
      <c r="CT67" s="0">
        <v>19.625525388845041</v>
      </c>
      <c r="CU67" s="0">
        <v>1319.8720409480259</v>
      </c>
      <c r="CV67" s="0">
        <v>78.3442930318102</v>
      </c>
      <c r="CW67" s="0">
        <v>-146.27765162501862</v>
      </c>
    </row>
    <row r="68">
      <c r="D68" s="0">
        <v>133</v>
      </c>
      <c r="E68" s="0" t="s">
        <v>130</v>
      </c>
      <c r="F68" s="0">
        <v>101350</v>
      </c>
      <c r="G68" s="0">
        <v>0</v>
      </c>
      <c r="H68" s="0">
        <v>2</v>
      </c>
      <c r="I68" s="0">
        <v>600</v>
      </c>
      <c r="J68" s="0">
        <v>22</v>
      </c>
      <c r="K68" s="0">
        <v>1936.3312351792665</v>
      </c>
      <c r="L68" s="0">
        <v>18</v>
      </c>
      <c r="M68" s="0">
        <v>120</v>
      </c>
      <c r="N68" s="0">
        <v>2800</v>
      </c>
      <c r="O68" s="0">
        <v>12</v>
      </c>
      <c r="P68" s="0">
        <v>0.125</v>
      </c>
      <c r="Q68" s="0">
        <v>0</v>
      </c>
      <c r="R68" s="0">
        <v>290</v>
      </c>
      <c r="S68" s="0">
        <v>0</v>
      </c>
      <c r="T68" s="0">
        <v>0</v>
      </c>
      <c r="U68" s="0">
        <v>2400</v>
      </c>
      <c r="V68" s="0">
        <v>2400</v>
      </c>
      <c r="W68" s="0">
        <v>0</v>
      </c>
      <c r="X68" s="0">
        <v>0</v>
      </c>
      <c r="Y68" s="0">
        <v>6100</v>
      </c>
      <c r="Z68" s="0">
        <v>39496</v>
      </c>
      <c r="AA68" s="0">
        <v>5450</v>
      </c>
      <c r="AB68" s="0">
        <v>2</v>
      </c>
      <c r="AC68" s="0">
        <v>2500</v>
      </c>
      <c r="AD68" s="0">
        <v>2</v>
      </c>
      <c r="AE68" s="0">
        <v>10</v>
      </c>
      <c r="AF68" s="0">
        <v>160</v>
      </c>
      <c r="AG68" s="0">
        <v>0</v>
      </c>
      <c r="AH68" s="0">
        <v>0</v>
      </c>
      <c r="AI68" s="0">
        <v>0</v>
      </c>
      <c r="AJ68" s="0">
        <v>5428.6721054031623</v>
      </c>
      <c r="AK68" s="0">
        <v>5428.6721054031623</v>
      </c>
      <c r="AL68" s="0">
        <v>0</v>
      </c>
      <c r="AM68" s="305">
        <v>5000</v>
      </c>
      <c r="AN68" s="305">
        <v>700</v>
      </c>
      <c r="AO68" s="305">
        <v>380</v>
      </c>
      <c r="AP68" s="305">
        <v>380</v>
      </c>
      <c r="AQ68" s="305">
        <v>355</v>
      </c>
      <c r="AR68" s="305">
        <v>46.455926831888526</v>
      </c>
      <c r="AS68" s="305">
        <v>-39.012277467252666</v>
      </c>
      <c r="AT68" s="305">
        <v>1543.6715125169553</v>
      </c>
      <c r="AU68" s="305">
        <v>1296.3284874830447</v>
      </c>
      <c r="AV68" s="305">
        <v>1288.2767191351179</v>
      </c>
      <c r="AW68" s="305">
        <v>1.069456794647575</v>
      </c>
      <c r="AX68" s="305">
        <v>-0.012414463039818704</v>
      </c>
      <c r="AY68" s="305">
        <v>1.3097191218844344</v>
      </c>
      <c r="AZ68" s="305" t="s">
        <v>27</v>
      </c>
      <c r="BA68" s="305">
        <v>1278.3284874830447</v>
      </c>
      <c r="BB68" s="305">
        <v>-311.48166322865109</v>
      </c>
      <c r="BC68" s="305">
        <v>1.312540575344233</v>
      </c>
      <c r="BD68" s="305">
        <v>-669.69539979902584</v>
      </c>
      <c r="BE68" s="305">
        <v>-1736.7435596612522</v>
      </c>
      <c r="BF68" s="305">
        <v>31.883955689219796</v>
      </c>
      <c r="BG68" s="305">
        <v>-2379.3002972940521</v>
      </c>
      <c r="BH68" s="67">
        <v>380</v>
      </c>
      <c r="BI68" s="0">
        <v>380</v>
      </c>
      <c r="BJ68" s="0" t="s">
        <v>114</v>
      </c>
      <c r="BK68" s="0">
        <v>1404.9824140006833</v>
      </c>
      <c r="BL68" s="0">
        <v>57961.92331033192</v>
      </c>
      <c r="BM68" s="0">
        <v>-191.11944995413978</v>
      </c>
      <c r="BN68" s="0">
        <v>-566.25568298717189</v>
      </c>
      <c r="BO68" s="0">
        <v>7889.5829726601978</v>
      </c>
      <c r="BP68" s="0">
        <v>-7219.3169684110962</v>
      </c>
      <c r="BQ68" s="0">
        <v>109893402.73108633</v>
      </c>
      <c r="BR68" s="0">
        <v>109893402.73108633</v>
      </c>
      <c r="BS68" s="0">
        <v>119697659.12057354</v>
      </c>
      <c r="BT68" s="0">
        <v>139438857.34815609</v>
      </c>
      <c r="BU68" s="0">
        <v>130861364.88360535</v>
      </c>
      <c r="BV68" s="0">
        <v>130861364.88360535</v>
      </c>
      <c r="BW68" s="0">
        <v>133848888.99241643</v>
      </c>
      <c r="BX68" s="0">
        <v>138882965.08790413</v>
      </c>
      <c r="BY68" s="0">
        <v>132704009.07949802</v>
      </c>
      <c r="BZ68" s="0">
        <v>140662456.12843937</v>
      </c>
      <c r="CA68" s="0">
        <v>592652010.31573856</v>
      </c>
      <c r="CB68" s="0">
        <v>169.79114909962675</v>
      </c>
      <c r="CC68" s="0">
        <v>-4.9060255693626758</v>
      </c>
      <c r="CD68" s="0">
        <v>687.25642491168333</v>
      </c>
      <c r="CE68" s="0">
        <v>-846.48439410295828</v>
      </c>
      <c r="CF68" s="0">
        <v>1417.1638335698985</v>
      </c>
      <c r="CG68" s="0">
        <v>1422.8361664301015</v>
      </c>
      <c r="CH68" s="0">
        <v>148.74118117234062</v>
      </c>
      <c r="CI68" s="0">
        <v>-140.70929874122291</v>
      </c>
      <c r="CJ68" s="0">
        <v>-184.67464140101492</v>
      </c>
      <c r="CK68" s="0">
        <v>-172.25375238054812</v>
      </c>
      <c r="CL68" s="0">
        <v>225.83797551531816</v>
      </c>
      <c r="CM68" s="0">
        <v>-631.21379756353952</v>
      </c>
      <c r="CN68" s="305">
        <v>110.79843204471041</v>
      </c>
      <c r="CO68" s="305">
        <v>-104.44394520735541</v>
      </c>
      <c r="CP68" s="305">
        <v>120848872.49291767</v>
      </c>
      <c r="CQ68" s="0">
        <v>38.761426407875668</v>
      </c>
      <c r="CR68" s="0">
        <v>-32.637696731619272</v>
      </c>
      <c r="CS68" s="0">
        <v>19.101146270143545</v>
      </c>
      <c r="CT68" s="0">
        <v>19.177600422506963</v>
      </c>
      <c r="CU68" s="0">
        <v>1319.8720409480259</v>
      </c>
      <c r="CV68" s="0">
        <v>78.3442930318102</v>
      </c>
      <c r="CW68" s="0">
        <v>-146.27765162501862</v>
      </c>
    </row>
    <row r="69">
      <c r="D69" s="0">
        <v>134</v>
      </c>
      <c r="E69" s="0" t="s">
        <v>126</v>
      </c>
      <c r="F69" s="0">
        <v>106350</v>
      </c>
      <c r="G69" s="0">
        <v>0</v>
      </c>
      <c r="H69" s="0">
        <v>2</v>
      </c>
      <c r="I69" s="0">
        <v>600</v>
      </c>
      <c r="J69" s="0">
        <v>22</v>
      </c>
      <c r="K69" s="0">
        <v>1936.3312351792665</v>
      </c>
      <c r="L69" s="0">
        <v>18</v>
      </c>
      <c r="M69" s="0">
        <v>120</v>
      </c>
      <c r="N69" s="0">
        <v>2800</v>
      </c>
      <c r="O69" s="0">
        <v>12</v>
      </c>
      <c r="P69" s="0">
        <v>0.125</v>
      </c>
      <c r="Q69" s="0">
        <v>0</v>
      </c>
      <c r="R69" s="0">
        <v>290</v>
      </c>
      <c r="S69" s="0">
        <v>0</v>
      </c>
      <c r="T69" s="0">
        <v>0</v>
      </c>
      <c r="U69" s="0">
        <v>2400</v>
      </c>
      <c r="V69" s="0">
        <v>2400</v>
      </c>
      <c r="W69" s="0">
        <v>0</v>
      </c>
      <c r="X69" s="0">
        <v>0</v>
      </c>
      <c r="Y69" s="0">
        <v>6100</v>
      </c>
      <c r="Z69" s="0">
        <v>39496</v>
      </c>
      <c r="AA69" s="0">
        <v>5450</v>
      </c>
      <c r="AB69" s="0">
        <v>2</v>
      </c>
      <c r="AC69" s="0">
        <v>2500</v>
      </c>
      <c r="AD69" s="0">
        <v>2</v>
      </c>
      <c r="AE69" s="0">
        <v>10</v>
      </c>
      <c r="AF69" s="0">
        <v>160</v>
      </c>
      <c r="AG69" s="0">
        <v>0</v>
      </c>
      <c r="AH69" s="0">
        <v>0</v>
      </c>
      <c r="AI69" s="0">
        <v>0</v>
      </c>
      <c r="AJ69" s="0">
        <v>5428.6721054031623</v>
      </c>
      <c r="AK69" s="0">
        <v>5428.6721054031623</v>
      </c>
      <c r="AL69" s="0">
        <v>0</v>
      </c>
      <c r="AM69" s="305">
        <v>5000</v>
      </c>
      <c r="AN69" s="305">
        <v>700</v>
      </c>
      <c r="AO69" s="305">
        <v>380</v>
      </c>
      <c r="AP69" s="305">
        <v>380</v>
      </c>
      <c r="AQ69" s="305">
        <v>355</v>
      </c>
      <c r="AR69" s="305">
        <v>46.455927028571537</v>
      </c>
      <c r="AS69" s="305">
        <v>-39.012277632421082</v>
      </c>
      <c r="AT69" s="305">
        <v>1543.6715125169553</v>
      </c>
      <c r="AU69" s="305">
        <v>1296.3284874830447</v>
      </c>
      <c r="AV69" s="305">
        <v>1288.2767191351179</v>
      </c>
      <c r="AW69" s="305">
        <v>-2.81175706998442</v>
      </c>
      <c r="AX69" s="305">
        <v>-0.0059682085405461383</v>
      </c>
      <c r="AY69" s="305">
        <v>-20.119421012101718</v>
      </c>
      <c r="AZ69" s="305" t="s">
        <v>27</v>
      </c>
      <c r="BA69" s="305">
        <v>1278.3284874830447</v>
      </c>
      <c r="BB69" s="305">
        <v>-221.71892164616293</v>
      </c>
      <c r="BC69" s="305">
        <v>1.312083978807884</v>
      </c>
      <c r="BD69" s="305">
        <v>-472.082414704626</v>
      </c>
      <c r="BE69" s="305">
        <v>-1736.7436181840349</v>
      </c>
      <c r="BF69" s="305">
        <v>31.883959369824993</v>
      </c>
      <c r="BG69" s="305">
        <v>-2379.300259743206</v>
      </c>
      <c r="BH69" s="67">
        <v>380</v>
      </c>
      <c r="BI69" s="0">
        <v>380</v>
      </c>
      <c r="BJ69" s="0" t="s">
        <v>114</v>
      </c>
      <c r="BK69" s="0">
        <v>1404.9824140006833</v>
      </c>
      <c r="BL69" s="0">
        <v>57961.92331033192</v>
      </c>
      <c r="BM69" s="0">
        <v>-191.12191891124166</v>
      </c>
      <c r="BN69" s="0">
        <v>-566.25569474215808</v>
      </c>
      <c r="BO69" s="0">
        <v>7889.5830339692056</v>
      </c>
      <c r="BP69" s="0">
        <v>-7219.3175554793006</v>
      </c>
      <c r="BQ69" s="0">
        <v>109893402.73108633</v>
      </c>
      <c r="BR69" s="0">
        <v>109893402.73108633</v>
      </c>
      <c r="BS69" s="0">
        <v>119697659.12057354</v>
      </c>
      <c r="BT69" s="0">
        <v>139438857.34815609</v>
      </c>
      <c r="BU69" s="0">
        <v>130861364.88360535</v>
      </c>
      <c r="BV69" s="0">
        <v>130861364.88360535</v>
      </c>
      <c r="BW69" s="0">
        <v>133848888.99241643</v>
      </c>
      <c r="BX69" s="0">
        <v>138882965.08790413</v>
      </c>
      <c r="BY69" s="0">
        <v>132704009.07949802</v>
      </c>
      <c r="BZ69" s="0">
        <v>140662456.12843937</v>
      </c>
      <c r="CA69" s="0">
        <v>592652010.31573856</v>
      </c>
      <c r="CB69" s="0">
        <v>31.929794598309968</v>
      </c>
      <c r="CC69" s="0">
        <v>-6.68005810354714</v>
      </c>
      <c r="CD69" s="0">
        <v>636.47549701535127</v>
      </c>
      <c r="CE69" s="0">
        <v>-1164.8706181884104</v>
      </c>
      <c r="CF69" s="0">
        <v>1417.1638335698985</v>
      </c>
      <c r="CG69" s="0">
        <v>1422.8361664301015</v>
      </c>
      <c r="CH69" s="0">
        <v>148.74121487799155</v>
      </c>
      <c r="CI69" s="0">
        <v>-140.70932970417184</v>
      </c>
      <c r="CJ69" s="0">
        <v>-136.79488712423108</v>
      </c>
      <c r="CK69" s="0">
        <v>-121.2390096013537</v>
      </c>
      <c r="CL69" s="0">
        <v>283.06950658127613</v>
      </c>
      <c r="CM69" s="0">
        <v>-614.2847130628877</v>
      </c>
      <c r="CN69" s="305">
        <v>110.7984584001593</v>
      </c>
      <c r="CO69" s="305">
        <v>-104.44396936836</v>
      </c>
      <c r="CP69" s="305">
        <v>120848872.49291767</v>
      </c>
      <c r="CQ69" s="0">
        <v>38.76144719183349</v>
      </c>
      <c r="CR69" s="0">
        <v>-32.637715309608282</v>
      </c>
      <c r="CS69" s="0">
        <v>19.101143861226053</v>
      </c>
      <c r="CT69" s="0">
        <v>19.177598003947544</v>
      </c>
      <c r="CU69" s="0">
        <v>1319.8720409480259</v>
      </c>
      <c r="CV69" s="0">
        <v>98.599853556355157</v>
      </c>
      <c r="CW69" s="0">
        <v>-144.13489328674734</v>
      </c>
    </row>
    <row r="70">
      <c r="D70" s="0">
        <v>134</v>
      </c>
      <c r="E70" s="0" t="s">
        <v>126</v>
      </c>
      <c r="F70" s="0">
        <v>106350</v>
      </c>
      <c r="G70" s="0">
        <v>0</v>
      </c>
      <c r="H70" s="0">
        <v>2</v>
      </c>
      <c r="I70" s="0">
        <v>600</v>
      </c>
      <c r="J70" s="0">
        <v>22</v>
      </c>
      <c r="K70" s="0">
        <v>1936.3312351792665</v>
      </c>
      <c r="L70" s="0">
        <v>18</v>
      </c>
      <c r="M70" s="0">
        <v>120</v>
      </c>
      <c r="N70" s="0">
        <v>2800</v>
      </c>
      <c r="O70" s="0">
        <v>12</v>
      </c>
      <c r="P70" s="0">
        <v>0.125</v>
      </c>
      <c r="Q70" s="0">
        <v>0</v>
      </c>
      <c r="R70" s="0">
        <v>290</v>
      </c>
      <c r="S70" s="0">
        <v>0</v>
      </c>
      <c r="T70" s="0">
        <v>0</v>
      </c>
      <c r="U70" s="0">
        <v>2400</v>
      </c>
      <c r="V70" s="0">
        <v>2400</v>
      </c>
      <c r="W70" s="0">
        <v>0</v>
      </c>
      <c r="X70" s="0">
        <v>0</v>
      </c>
      <c r="Y70" s="0">
        <v>6100</v>
      </c>
      <c r="Z70" s="0">
        <v>39496</v>
      </c>
      <c r="AA70" s="0">
        <v>5450</v>
      </c>
      <c r="AB70" s="0">
        <v>2</v>
      </c>
      <c r="AC70" s="0">
        <v>2500</v>
      </c>
      <c r="AD70" s="0">
        <v>2</v>
      </c>
      <c r="AE70" s="0">
        <v>10</v>
      </c>
      <c r="AF70" s="0">
        <v>160</v>
      </c>
      <c r="AG70" s="0">
        <v>0</v>
      </c>
      <c r="AH70" s="0">
        <v>0</v>
      </c>
      <c r="AI70" s="0">
        <v>0</v>
      </c>
      <c r="AJ70" s="0">
        <v>5428.6721054031623</v>
      </c>
      <c r="AK70" s="0">
        <v>5428.6721054031623</v>
      </c>
      <c r="AL70" s="0">
        <v>0</v>
      </c>
      <c r="AM70" s="305">
        <v>5000</v>
      </c>
      <c r="AN70" s="305">
        <v>700</v>
      </c>
      <c r="AO70" s="305">
        <v>380</v>
      </c>
      <c r="AP70" s="305">
        <v>380</v>
      </c>
      <c r="AQ70" s="305">
        <v>355</v>
      </c>
      <c r="AR70" s="305">
        <v>7.0717809400584279</v>
      </c>
      <c r="AS70" s="305">
        <v>-5.9386670127053165</v>
      </c>
      <c r="AT70" s="305">
        <v>1543.6715125169553</v>
      </c>
      <c r="AU70" s="305">
        <v>1296.3284874830447</v>
      </c>
      <c r="AV70" s="305">
        <v>1288.2767191351179</v>
      </c>
      <c r="AW70" s="305">
        <v>-2.81175706998442</v>
      </c>
      <c r="AX70" s="305">
        <v>-0.0059682085405461383</v>
      </c>
      <c r="AY70" s="305">
        <v>-20.119421012101718</v>
      </c>
      <c r="AZ70" s="305" t="s">
        <v>27</v>
      </c>
      <c r="BA70" s="305">
        <v>1278.3284874830447</v>
      </c>
      <c r="BB70" s="305">
        <v>-221.71892164616293</v>
      </c>
      <c r="BC70" s="305">
        <v>1.312083978807884</v>
      </c>
      <c r="BD70" s="305">
        <v>-472.082414704626</v>
      </c>
      <c r="BE70" s="305">
        <v>-628.149009953202</v>
      </c>
      <c r="BF70" s="305">
        <v>25.323539475785566</v>
      </c>
      <c r="BG70" s="305">
        <v>-18.888186220072384</v>
      </c>
      <c r="BH70" s="67">
        <v>380</v>
      </c>
      <c r="BI70" s="0">
        <v>380</v>
      </c>
      <c r="BJ70" s="0" t="s">
        <v>114</v>
      </c>
      <c r="BK70" s="0">
        <v>1404.9824140006833</v>
      </c>
      <c r="BL70" s="0">
        <v>57961.92331033192</v>
      </c>
      <c r="BM70" s="0">
        <v>492.8525167099142</v>
      </c>
      <c r="BN70" s="0">
        <v>39.93935326461542</v>
      </c>
      <c r="BO70" s="0">
        <v>8258.1932428439122</v>
      </c>
      <c r="BP70" s="0">
        <v>-5736.240079453285</v>
      </c>
      <c r="BQ70" s="0">
        <v>109893402.73108633</v>
      </c>
      <c r="BR70" s="0">
        <v>109893402.73108633</v>
      </c>
      <c r="BS70" s="0">
        <v>119697659.12057354</v>
      </c>
      <c r="BT70" s="0">
        <v>139438857.34815609</v>
      </c>
      <c r="BU70" s="0">
        <v>130861364.88360535</v>
      </c>
      <c r="BV70" s="0">
        <v>130861364.88360535</v>
      </c>
      <c r="BW70" s="0">
        <v>133848888.99241643</v>
      </c>
      <c r="BX70" s="0">
        <v>138882965.08790413</v>
      </c>
      <c r="BY70" s="0">
        <v>132704009.07949802</v>
      </c>
      <c r="BZ70" s="0">
        <v>140662456.12843937</v>
      </c>
      <c r="CA70" s="0">
        <v>592652010.31573856</v>
      </c>
      <c r="CB70" s="0">
        <v>31.929794598309968</v>
      </c>
      <c r="CC70" s="0">
        <v>-6.68005810354714</v>
      </c>
      <c r="CD70" s="0">
        <v>636.47549701535127</v>
      </c>
      <c r="CE70" s="0">
        <v>-1164.8706181884104</v>
      </c>
      <c r="CF70" s="0">
        <v>1417.1638335698985</v>
      </c>
      <c r="CG70" s="0">
        <v>1422.8361664301015</v>
      </c>
      <c r="CH70" s="0">
        <v>75.4728864584691</v>
      </c>
      <c r="CI70" s="0">
        <v>-75.233227045371379</v>
      </c>
      <c r="CJ70" s="0">
        <v>-136.79488712423108</v>
      </c>
      <c r="CK70" s="0">
        <v>-121.2390096013537</v>
      </c>
      <c r="CL70" s="0">
        <v>283.06950658127613</v>
      </c>
      <c r="CM70" s="0">
        <v>-614.2847130628877</v>
      </c>
      <c r="CN70" s="305">
        <v>54.6857185082242</v>
      </c>
      <c r="CO70" s="305">
        <v>-54.463883283798388</v>
      </c>
      <c r="CP70" s="305">
        <v>120848872.49291767</v>
      </c>
      <c r="CQ70" s="0">
        <v>1.5399464293215228</v>
      </c>
      <c r="CR70" s="0">
        <v>-1.0687774083459618</v>
      </c>
      <c r="CS70" s="0">
        <v>18.099927720549132</v>
      </c>
      <c r="CT70" s="0">
        <v>18.172374400562081</v>
      </c>
      <c r="CU70" s="0">
        <v>1319.8720409480259</v>
      </c>
      <c r="CV70" s="0">
        <v>98.599853556355157</v>
      </c>
      <c r="CW70" s="0">
        <v>-144.13489328674734</v>
      </c>
    </row>
    <row r="71">
      <c r="D71" s="0">
        <v>135</v>
      </c>
      <c r="E71" s="0" t="s">
        <v>130</v>
      </c>
      <c r="F71" s="0">
        <v>111350</v>
      </c>
      <c r="G71" s="0">
        <v>0</v>
      </c>
      <c r="H71" s="0">
        <v>2</v>
      </c>
      <c r="I71" s="0">
        <v>600</v>
      </c>
      <c r="J71" s="0">
        <v>22</v>
      </c>
      <c r="K71" s="0">
        <v>1936.3312351792665</v>
      </c>
      <c r="L71" s="0">
        <v>10</v>
      </c>
      <c r="M71" s="0">
        <v>120</v>
      </c>
      <c r="N71" s="0">
        <v>2800</v>
      </c>
      <c r="O71" s="0">
        <v>12</v>
      </c>
      <c r="P71" s="0">
        <v>0.125</v>
      </c>
      <c r="Q71" s="0">
        <v>0</v>
      </c>
      <c r="R71" s="0">
        <v>290</v>
      </c>
      <c r="S71" s="0">
        <v>0</v>
      </c>
      <c r="T71" s="0">
        <v>0</v>
      </c>
      <c r="U71" s="0">
        <v>2400</v>
      </c>
      <c r="V71" s="0">
        <v>2400</v>
      </c>
      <c r="W71" s="0">
        <v>0</v>
      </c>
      <c r="X71" s="0">
        <v>0</v>
      </c>
      <c r="Y71" s="0">
        <v>6100</v>
      </c>
      <c r="Z71" s="0">
        <v>39496</v>
      </c>
      <c r="AA71" s="0">
        <v>5450</v>
      </c>
      <c r="AB71" s="0">
        <v>2</v>
      </c>
      <c r="AC71" s="0">
        <v>2500</v>
      </c>
      <c r="AD71" s="0">
        <v>2</v>
      </c>
      <c r="AE71" s="0">
        <v>12</v>
      </c>
      <c r="AF71" s="0">
        <v>180</v>
      </c>
      <c r="AG71" s="0">
        <v>0</v>
      </c>
      <c r="AH71" s="0">
        <v>0</v>
      </c>
      <c r="AI71" s="0">
        <v>0</v>
      </c>
      <c r="AJ71" s="0">
        <v>5428.6721054031623</v>
      </c>
      <c r="AK71" s="0">
        <v>5428.6721054031623</v>
      </c>
      <c r="AL71" s="0">
        <v>0</v>
      </c>
      <c r="AM71" s="305">
        <v>5000</v>
      </c>
      <c r="AN71" s="305">
        <v>700</v>
      </c>
      <c r="AO71" s="305">
        <v>380</v>
      </c>
      <c r="AP71" s="305">
        <v>380</v>
      </c>
      <c r="AQ71" s="305">
        <v>355</v>
      </c>
      <c r="AR71" s="305">
        <v>7.5024298594196974</v>
      </c>
      <c r="AS71" s="305">
        <v>-7.8407904377200914</v>
      </c>
      <c r="AT71" s="305">
        <v>1384.7732712172115</v>
      </c>
      <c r="AU71" s="305">
        <v>1447.2267287827885</v>
      </c>
      <c r="AV71" s="305">
        <v>1448.411541273852</v>
      </c>
      <c r="AW71" s="305">
        <v>2.8429943649560165</v>
      </c>
      <c r="AX71" s="305">
        <v>-0.0069366001955352419</v>
      </c>
      <c r="AY71" s="305">
        <v>17.884343003634754</v>
      </c>
      <c r="AZ71" s="305" t="s">
        <v>27</v>
      </c>
      <c r="BA71" s="305">
        <v>1437.2267287827885</v>
      </c>
      <c r="BB71" s="305">
        <v>-144.11204362049284</v>
      </c>
      <c r="BC71" s="305">
        <v>1.3107653796474423</v>
      </c>
      <c r="BD71" s="305">
        <v>-277.13005497954146</v>
      </c>
      <c r="BE71" s="305">
        <v>-623.21354556136794</v>
      </c>
      <c r="BF71" s="305">
        <v>25.323537700871498</v>
      </c>
      <c r="BG71" s="305">
        <v>-18.88817857815593</v>
      </c>
      <c r="BH71" s="67">
        <v>380</v>
      </c>
      <c r="BI71" s="0">
        <v>380</v>
      </c>
      <c r="BJ71" s="0" t="s">
        <v>114</v>
      </c>
      <c r="BK71" s="0">
        <v>1087.0106059142527</v>
      </c>
      <c r="BL71" s="0">
        <v>49342.873826390089</v>
      </c>
      <c r="BM71" s="0">
        <v>492.85232856178118</v>
      </c>
      <c r="BN71" s="0">
        <v>39.93935152774975</v>
      </c>
      <c r="BO71" s="0">
        <v>8258.1927483239888</v>
      </c>
      <c r="BP71" s="0">
        <v>-5736.2398893897971</v>
      </c>
      <c r="BQ71" s="0">
        <v>102763071.09760161</v>
      </c>
      <c r="BR71" s="0">
        <v>102763071.09760161</v>
      </c>
      <c r="BS71" s="0">
        <v>112191875.17726271</v>
      </c>
      <c r="BT71" s="0">
        <v>131209513.19602327</v>
      </c>
      <c r="BU71" s="0">
        <v>98328445.221461028</v>
      </c>
      <c r="BV71" s="0">
        <v>98328445.221461028</v>
      </c>
      <c r="BW71" s="0">
        <v>100738696.27684648</v>
      </c>
      <c r="BX71" s="0">
        <v>104799276.524196</v>
      </c>
      <c r="BY71" s="0">
        <v>99012599.2470735</v>
      </c>
      <c r="BZ71" s="0">
        <v>105469153.52159309</v>
      </c>
      <c r="CA71" s="0">
        <v>538852986.87024009</v>
      </c>
      <c r="CB71" s="0">
        <v>1.877066152466</v>
      </c>
      <c r="CC71" s="0">
        <v>5.58961713577267</v>
      </c>
      <c r="CD71" s="0">
        <v>974.67976345169973</v>
      </c>
      <c r="CE71" s="0">
        <v>-610.85381136662454</v>
      </c>
      <c r="CF71" s="0">
        <v>1257.5444815778251</v>
      </c>
      <c r="CG71" s="0">
        <v>1574.4555184221749</v>
      </c>
      <c r="CH71" s="0">
        <v>80.169973121346217</v>
      </c>
      <c r="CI71" s="0">
        <v>-99.654498238542118</v>
      </c>
      <c r="CJ71" s="0">
        <v>-57.21470602879981</v>
      </c>
      <c r="CK71" s="0">
        <v>-70.252392382823928</v>
      </c>
      <c r="CL71" s="0">
        <v>421.41748337434308</v>
      </c>
      <c r="CM71" s="0">
        <v>-426.84264788393966</v>
      </c>
      <c r="CN71" s="305">
        <v>58.086632901169061</v>
      </c>
      <c r="CO71" s="305">
        <v>-72.1399227764069</v>
      </c>
      <c r="CP71" s="305">
        <v>111824347.76465201</v>
      </c>
      <c r="CQ71" s="0">
        <v>1.609002528965215</v>
      </c>
      <c r="CR71" s="0">
        <v>-1.3802489188147815</v>
      </c>
      <c r="CS71" s="0">
        <v>19.235138421359771</v>
      </c>
      <c r="CT71" s="0">
        <v>24.082543622732338</v>
      </c>
      <c r="CU71" s="0">
        <v>1319.8720409480259</v>
      </c>
      <c r="CV71" s="0">
        <v>132.98461617529784</v>
      </c>
      <c r="CW71" s="0">
        <v>-83.364716926599755</v>
      </c>
    </row>
    <row r="72">
      <c r="D72" s="0">
        <v>135</v>
      </c>
      <c r="E72" s="0" t="s">
        <v>130</v>
      </c>
      <c r="F72" s="0">
        <v>111350</v>
      </c>
      <c r="G72" s="0">
        <v>0</v>
      </c>
      <c r="H72" s="0">
        <v>2</v>
      </c>
      <c r="I72" s="0">
        <v>600</v>
      </c>
      <c r="J72" s="0">
        <v>22</v>
      </c>
      <c r="K72" s="0">
        <v>1936.3312351792665</v>
      </c>
      <c r="L72" s="0">
        <v>10</v>
      </c>
      <c r="M72" s="0">
        <v>120</v>
      </c>
      <c r="N72" s="0">
        <v>2800</v>
      </c>
      <c r="O72" s="0">
        <v>12</v>
      </c>
      <c r="P72" s="0">
        <v>0.125</v>
      </c>
      <c r="Q72" s="0">
        <v>0</v>
      </c>
      <c r="R72" s="0">
        <v>290</v>
      </c>
      <c r="S72" s="0">
        <v>0</v>
      </c>
      <c r="T72" s="0">
        <v>0</v>
      </c>
      <c r="U72" s="0">
        <v>2400</v>
      </c>
      <c r="V72" s="0">
        <v>2400</v>
      </c>
      <c r="W72" s="0">
        <v>0</v>
      </c>
      <c r="X72" s="0">
        <v>0</v>
      </c>
      <c r="Y72" s="0">
        <v>6100</v>
      </c>
      <c r="Z72" s="0">
        <v>39496</v>
      </c>
      <c r="AA72" s="0">
        <v>5450</v>
      </c>
      <c r="AB72" s="0">
        <v>2</v>
      </c>
      <c r="AC72" s="0">
        <v>2500</v>
      </c>
      <c r="AD72" s="0">
        <v>2</v>
      </c>
      <c r="AE72" s="0">
        <v>12</v>
      </c>
      <c r="AF72" s="0">
        <v>180</v>
      </c>
      <c r="AG72" s="0">
        <v>0</v>
      </c>
      <c r="AH72" s="0">
        <v>0</v>
      </c>
      <c r="AI72" s="0">
        <v>0</v>
      </c>
      <c r="AJ72" s="0">
        <v>5428.6721054031623</v>
      </c>
      <c r="AK72" s="0">
        <v>5428.6721054031623</v>
      </c>
      <c r="AL72" s="0">
        <v>0</v>
      </c>
      <c r="AM72" s="305">
        <v>5000</v>
      </c>
      <c r="AN72" s="305">
        <v>700</v>
      </c>
      <c r="AO72" s="305">
        <v>380</v>
      </c>
      <c r="AP72" s="305">
        <v>380</v>
      </c>
      <c r="AQ72" s="305">
        <v>355</v>
      </c>
      <c r="AR72" s="305">
        <v>-18.037589571633021</v>
      </c>
      <c r="AS72" s="305">
        <v>18.851087245448664</v>
      </c>
      <c r="AT72" s="305">
        <v>1384.7732712172115</v>
      </c>
      <c r="AU72" s="305">
        <v>1447.2267287827885</v>
      </c>
      <c r="AV72" s="305">
        <v>1373.3786706306405</v>
      </c>
      <c r="AW72" s="305">
        <v>2.8429943649560165</v>
      </c>
      <c r="AX72" s="305">
        <v>-0.0069366001955352419</v>
      </c>
      <c r="AY72" s="305">
        <v>17.884343003634754</v>
      </c>
      <c r="AZ72" s="305" t="s">
        <v>27</v>
      </c>
      <c r="BA72" s="305">
        <v>1362.7732712172115</v>
      </c>
      <c r="BB72" s="305">
        <v>-144.11204362049284</v>
      </c>
      <c r="BC72" s="305">
        <v>1.3107653796474423</v>
      </c>
      <c r="BD72" s="305">
        <v>-277.13005497954146</v>
      </c>
      <c r="BE72" s="305">
        <v>97.3466725410799</v>
      </c>
      <c r="BF72" s="305">
        <v>18.769710802633881</v>
      </c>
      <c r="BG72" s="305">
        <v>1366.7620963195513</v>
      </c>
      <c r="BH72" s="67">
        <v>380</v>
      </c>
      <c r="BI72" s="0">
        <v>380</v>
      </c>
      <c r="BJ72" s="0" t="s">
        <v>117</v>
      </c>
      <c r="BK72" s="0">
        <v>240</v>
      </c>
      <c r="BL72" s="0">
        <v>65874.675050676145</v>
      </c>
      <c r="BM72" s="0">
        <v>778.9258587057775</v>
      </c>
      <c r="BN72" s="0">
        <v>391.201313441863</v>
      </c>
      <c r="BO72" s="0">
        <v>7129.9508978883814</v>
      </c>
      <c r="BP72" s="0">
        <v>-4255.4425526203795</v>
      </c>
      <c r="BQ72" s="0">
        <v>98328445.221461028</v>
      </c>
      <c r="BR72" s="0">
        <v>98328445.221461028</v>
      </c>
      <c r="BS72" s="0">
        <v>123041540.73265676</v>
      </c>
      <c r="BT72" s="0">
        <v>132264230.82950398</v>
      </c>
      <c r="BU72" s="0">
        <v>102763071.09760161</v>
      </c>
      <c r="BV72" s="0">
        <v>102763071.09760161</v>
      </c>
      <c r="BW72" s="0">
        <v>347267850.453889</v>
      </c>
      <c r="BX72" s="0">
        <v>959942265.83035111</v>
      </c>
      <c r="BY72" s="0">
        <v>99012599.2470735</v>
      </c>
      <c r="BZ72" s="0">
        <v>105469153.52159309</v>
      </c>
      <c r="CA72" s="0">
        <v>538852986.87024009</v>
      </c>
      <c r="CB72" s="0">
        <v>1.877066152466</v>
      </c>
      <c r="CC72" s="0">
        <v>5.58961713577267</v>
      </c>
      <c r="CD72" s="0">
        <v>974.67976345169973</v>
      </c>
      <c r="CE72" s="0">
        <v>-610.85381136662454</v>
      </c>
      <c r="CF72" s="0">
        <v>342.9500766152355</v>
      </c>
      <c r="CG72" s="0">
        <v>2489.0499233847645</v>
      </c>
      <c r="CH72" s="0">
        <v>-35.900583814855317</v>
      </c>
      <c r="CI72" s="0">
        <v>128.56583368930777</v>
      </c>
      <c r="CJ72" s="0">
        <v>-57.21470602879981</v>
      </c>
      <c r="CK72" s="0">
        <v>-70.252392382823928</v>
      </c>
      <c r="CL72" s="0">
        <v>421.41748337434308</v>
      </c>
      <c r="CM72" s="0">
        <v>-426.84264788393966</v>
      </c>
      <c r="CN72" s="305">
        <v>-27.455317660073774</v>
      </c>
      <c r="CO72" s="305">
        <v>94.669819999253832</v>
      </c>
      <c r="CP72" s="305">
        <v>586883374.0057292</v>
      </c>
      <c r="CQ72" s="0">
        <v>-16.673083377762829</v>
      </c>
      <c r="CR72" s="0">
        <v>21.41146232687851</v>
      </c>
      <c r="CS72" s="0">
        <v>2.1686204475069477</v>
      </c>
      <c r="CT72" s="0">
        <v>15.739330377154975</v>
      </c>
      <c r="CU72" s="0">
        <v>1319.8720409480259</v>
      </c>
      <c r="CV72" s="0">
        <v>132.98461617529784</v>
      </c>
      <c r="CW72" s="0">
        <v>-83.364716926599755</v>
      </c>
    </row>
    <row r="73">
      <c r="D73" s="0">
        <v>136</v>
      </c>
      <c r="E73" s="0" t="s">
        <v>126</v>
      </c>
      <c r="F73" s="0">
        <v>116350</v>
      </c>
      <c r="G73" s="0">
        <v>0</v>
      </c>
      <c r="H73" s="0">
        <v>2</v>
      </c>
      <c r="I73" s="0">
        <v>600</v>
      </c>
      <c r="J73" s="0">
        <v>22</v>
      </c>
      <c r="K73" s="0">
        <v>1936.3312351792665</v>
      </c>
      <c r="L73" s="0">
        <v>10</v>
      </c>
      <c r="M73" s="0">
        <v>120</v>
      </c>
      <c r="N73" s="0">
        <v>2800</v>
      </c>
      <c r="O73" s="0">
        <v>12</v>
      </c>
      <c r="P73" s="0">
        <v>0.125</v>
      </c>
      <c r="Q73" s="0">
        <v>0</v>
      </c>
      <c r="R73" s="0">
        <v>290</v>
      </c>
      <c r="S73" s="0">
        <v>0</v>
      </c>
      <c r="T73" s="0">
        <v>0</v>
      </c>
      <c r="U73" s="0">
        <v>2400</v>
      </c>
      <c r="V73" s="0">
        <v>2400</v>
      </c>
      <c r="W73" s="0">
        <v>0</v>
      </c>
      <c r="X73" s="0">
        <v>0</v>
      </c>
      <c r="Y73" s="0">
        <v>6100</v>
      </c>
      <c r="Z73" s="0">
        <v>39496</v>
      </c>
      <c r="AA73" s="0">
        <v>5450</v>
      </c>
      <c r="AB73" s="0">
        <v>2</v>
      </c>
      <c r="AC73" s="0">
        <v>2500</v>
      </c>
      <c r="AD73" s="0">
        <v>2</v>
      </c>
      <c r="AE73" s="0">
        <v>12</v>
      </c>
      <c r="AF73" s="0">
        <v>180</v>
      </c>
      <c r="AG73" s="0">
        <v>0</v>
      </c>
      <c r="AH73" s="0">
        <v>0</v>
      </c>
      <c r="AI73" s="0">
        <v>0</v>
      </c>
      <c r="AJ73" s="0">
        <v>5428.6721054031623</v>
      </c>
      <c r="AK73" s="0">
        <v>5428.6721054031623</v>
      </c>
      <c r="AL73" s="0">
        <v>0</v>
      </c>
      <c r="AM73" s="305">
        <v>5000</v>
      </c>
      <c r="AN73" s="305">
        <v>700</v>
      </c>
      <c r="AO73" s="305">
        <v>380</v>
      </c>
      <c r="AP73" s="305">
        <v>380</v>
      </c>
      <c r="AQ73" s="305">
        <v>355</v>
      </c>
      <c r="AR73" s="305">
        <v>-18.037586242112607</v>
      </c>
      <c r="AS73" s="305">
        <v>18.85108376576644</v>
      </c>
      <c r="AT73" s="305">
        <v>1384.7732712172115</v>
      </c>
      <c r="AU73" s="305">
        <v>1447.2267287827885</v>
      </c>
      <c r="AV73" s="305">
        <v>1373.3786706306405</v>
      </c>
      <c r="AW73" s="305">
        <v>-1.1456216018734615</v>
      </c>
      <c r="AX73" s="305">
        <v>-0.0098456724028702439</v>
      </c>
      <c r="AY73" s="305">
        <v>-8.996554049707882</v>
      </c>
      <c r="AZ73" s="305" t="s">
        <v>27</v>
      </c>
      <c r="BA73" s="305">
        <v>1362.7732712172115</v>
      </c>
      <c r="BB73" s="305">
        <v>-62.275825399188761</v>
      </c>
      <c r="BC73" s="305">
        <v>1.3031699739234739</v>
      </c>
      <c r="BD73" s="305">
        <v>-80.408420103579374</v>
      </c>
      <c r="BE73" s="305">
        <v>97.346560924874211</v>
      </c>
      <c r="BF73" s="305">
        <v>18.7697136282776</v>
      </c>
      <c r="BG73" s="305">
        <v>1366.7619313887189</v>
      </c>
      <c r="BH73" s="67">
        <v>380</v>
      </c>
      <c r="BI73" s="0">
        <v>380</v>
      </c>
      <c r="BJ73" s="0" t="s">
        <v>117</v>
      </c>
      <c r="BK73" s="0">
        <v>240</v>
      </c>
      <c r="BL73" s="0">
        <v>65874.675050676145</v>
      </c>
      <c r="BM73" s="0">
        <v>778.92750391982554</v>
      </c>
      <c r="BN73" s="0">
        <v>391.20129416851705</v>
      </c>
      <c r="BO73" s="0">
        <v>7129.9516929813954</v>
      </c>
      <c r="BP73" s="0">
        <v>-4255.4430775355531</v>
      </c>
      <c r="BQ73" s="0">
        <v>98328445.221461028</v>
      </c>
      <c r="BR73" s="0">
        <v>98328445.221461028</v>
      </c>
      <c r="BS73" s="0">
        <v>123041540.73265676</v>
      </c>
      <c r="BT73" s="0">
        <v>132264230.82950398</v>
      </c>
      <c r="BU73" s="0">
        <v>102763071.09760161</v>
      </c>
      <c r="BV73" s="0">
        <v>102763071.09760161</v>
      </c>
      <c r="BW73" s="0">
        <v>347267850.453889</v>
      </c>
      <c r="BX73" s="0">
        <v>959942265.83035111</v>
      </c>
      <c r="BY73" s="0">
        <v>99012599.2470735</v>
      </c>
      <c r="BZ73" s="0">
        <v>105469153.52159309</v>
      </c>
      <c r="CA73" s="0">
        <v>538852986.87024009</v>
      </c>
      <c r="CB73" s="0">
        <v>-180.70899246487164</v>
      </c>
      <c r="CC73" s="0">
        <v>3.1273807898279813</v>
      </c>
      <c r="CD73" s="0">
        <v>839.61581348498328</v>
      </c>
      <c r="CE73" s="0">
        <v>-929.34673880573553</v>
      </c>
      <c r="CF73" s="0">
        <v>342.9500766152355</v>
      </c>
      <c r="CG73" s="0">
        <v>2489.0499233847645</v>
      </c>
      <c r="CH73" s="0">
        <v>-35.900587814966421</v>
      </c>
      <c r="CI73" s="0">
        <v>128.56585750919174</v>
      </c>
      <c r="CJ73" s="0">
        <v>-21.202272446475035</v>
      </c>
      <c r="CK73" s="0">
        <v>-19.231541572346941</v>
      </c>
      <c r="CL73" s="0">
        <v>460.2001121657342</v>
      </c>
      <c r="CM73" s="0">
        <v>-415.07132191361472</v>
      </c>
      <c r="CN73" s="305">
        <v>-27.455320755304605</v>
      </c>
      <c r="CO73" s="305">
        <v>94.669838244893384</v>
      </c>
      <c r="CP73" s="305">
        <v>586883374.0057292</v>
      </c>
      <c r="CQ73" s="0">
        <v>-16.673085451740391</v>
      </c>
      <c r="CR73" s="0">
        <v>21.411472914340848</v>
      </c>
      <c r="CS73" s="0">
        <v>2.1686213628380933</v>
      </c>
      <c r="CT73" s="0">
        <v>15.739337020410286</v>
      </c>
      <c r="CU73" s="0">
        <v>1319.8720409480259</v>
      </c>
      <c r="CV73" s="0">
        <v>145.3198977994042</v>
      </c>
      <c r="CW73" s="0">
        <v>-73.434768513468015</v>
      </c>
    </row>
    <row r="74">
      <c r="D74" s="0">
        <v>136</v>
      </c>
      <c r="E74" s="0" t="s">
        <v>126</v>
      </c>
      <c r="F74" s="0">
        <v>116350</v>
      </c>
      <c r="G74" s="0">
        <v>0</v>
      </c>
      <c r="H74" s="0">
        <v>2</v>
      </c>
      <c r="I74" s="0">
        <v>600</v>
      </c>
      <c r="J74" s="0">
        <v>22</v>
      </c>
      <c r="K74" s="0">
        <v>1936.3312351792665</v>
      </c>
      <c r="L74" s="0">
        <v>10</v>
      </c>
      <c r="M74" s="0">
        <v>120</v>
      </c>
      <c r="N74" s="0">
        <v>2800</v>
      </c>
      <c r="O74" s="0">
        <v>12</v>
      </c>
      <c r="P74" s="0">
        <v>0.125</v>
      </c>
      <c r="Q74" s="0">
        <v>0</v>
      </c>
      <c r="R74" s="0">
        <v>290</v>
      </c>
      <c r="S74" s="0">
        <v>0</v>
      </c>
      <c r="T74" s="0">
        <v>0</v>
      </c>
      <c r="U74" s="0">
        <v>2400</v>
      </c>
      <c r="V74" s="0">
        <v>2400</v>
      </c>
      <c r="W74" s="0">
        <v>0</v>
      </c>
      <c r="X74" s="0">
        <v>0</v>
      </c>
      <c r="Y74" s="0">
        <v>6100</v>
      </c>
      <c r="Z74" s="0">
        <v>39496</v>
      </c>
      <c r="AA74" s="0">
        <v>5450</v>
      </c>
      <c r="AB74" s="0">
        <v>2</v>
      </c>
      <c r="AC74" s="0">
        <v>2500</v>
      </c>
      <c r="AD74" s="0">
        <v>2</v>
      </c>
      <c r="AE74" s="0">
        <v>12</v>
      </c>
      <c r="AF74" s="0">
        <v>180</v>
      </c>
      <c r="AG74" s="0">
        <v>0</v>
      </c>
      <c r="AH74" s="0">
        <v>0</v>
      </c>
      <c r="AI74" s="0">
        <v>0</v>
      </c>
      <c r="AJ74" s="0">
        <v>5428.6721054031623</v>
      </c>
      <c r="AK74" s="0">
        <v>5428.6721054031623</v>
      </c>
      <c r="AL74" s="0">
        <v>0</v>
      </c>
      <c r="AM74" s="305">
        <v>5000</v>
      </c>
      <c r="AN74" s="305">
        <v>700</v>
      </c>
      <c r="AO74" s="305">
        <v>380</v>
      </c>
      <c r="AP74" s="305">
        <v>380</v>
      </c>
      <c r="AQ74" s="305">
        <v>355</v>
      </c>
      <c r="AR74" s="305">
        <v>-26.636314487748436</v>
      </c>
      <c r="AS74" s="305">
        <v>27.837615791825261</v>
      </c>
      <c r="AT74" s="305">
        <v>1384.7732712172115</v>
      </c>
      <c r="AU74" s="305">
        <v>1447.2267287827885</v>
      </c>
      <c r="AV74" s="305">
        <v>1373.3786706306405</v>
      </c>
      <c r="AW74" s="305">
        <v>-1.1456216018734615</v>
      </c>
      <c r="AX74" s="305">
        <v>-0.0098456724028702439</v>
      </c>
      <c r="AY74" s="305">
        <v>-8.996554049707882</v>
      </c>
      <c r="AZ74" s="305" t="s">
        <v>27</v>
      </c>
      <c r="BA74" s="305">
        <v>1362.7732712172115</v>
      </c>
      <c r="BB74" s="305">
        <v>-62.275825399188761</v>
      </c>
      <c r="BC74" s="305">
        <v>1.3031699739234739</v>
      </c>
      <c r="BD74" s="305">
        <v>-80.408420103579374</v>
      </c>
      <c r="BE74" s="305">
        <v>408.725687920818</v>
      </c>
      <c r="BF74" s="305">
        <v>12.253863758660202</v>
      </c>
      <c r="BG74" s="305">
        <v>1768.8040319065767</v>
      </c>
      <c r="BH74" s="67">
        <v>380</v>
      </c>
      <c r="BI74" s="0">
        <v>380</v>
      </c>
      <c r="BJ74" s="0" t="s">
        <v>117</v>
      </c>
      <c r="BK74" s="0">
        <v>240</v>
      </c>
      <c r="BL74" s="0">
        <v>65874.675050676145</v>
      </c>
      <c r="BM74" s="0">
        <v>884.93886615219981</v>
      </c>
      <c r="BN74" s="0">
        <v>487.35900203024903</v>
      </c>
      <c r="BO74" s="0">
        <v>6067.4677986320385</v>
      </c>
      <c r="BP74" s="0">
        <v>-2782.7840834266717</v>
      </c>
      <c r="BQ74" s="0">
        <v>98328445.221461028</v>
      </c>
      <c r="BR74" s="0">
        <v>98328445.221461028</v>
      </c>
      <c r="BS74" s="0">
        <v>123041540.73265676</v>
      </c>
      <c r="BT74" s="0">
        <v>132264230.82950398</v>
      </c>
      <c r="BU74" s="0">
        <v>102763071.09760161</v>
      </c>
      <c r="BV74" s="0">
        <v>102763071.09760161</v>
      </c>
      <c r="BW74" s="0">
        <v>347267850.453889</v>
      </c>
      <c r="BX74" s="0">
        <v>959942265.83035111</v>
      </c>
      <c r="BY74" s="0">
        <v>99012599.2470735</v>
      </c>
      <c r="BZ74" s="0">
        <v>105469153.52159309</v>
      </c>
      <c r="CA74" s="0">
        <v>538852986.87024009</v>
      </c>
      <c r="CB74" s="0">
        <v>-180.70899246487164</v>
      </c>
      <c r="CC74" s="0">
        <v>3.1273807898279813</v>
      </c>
      <c r="CD74" s="0">
        <v>839.61581348498328</v>
      </c>
      <c r="CE74" s="0">
        <v>-929.34673880573553</v>
      </c>
      <c r="CF74" s="0">
        <v>342.9500766152355</v>
      </c>
      <c r="CG74" s="0">
        <v>2489.0499233847645</v>
      </c>
      <c r="CH74" s="0">
        <v>-43.303976420626938</v>
      </c>
      <c r="CI74" s="0">
        <v>125.34216360366882</v>
      </c>
      <c r="CJ74" s="0">
        <v>-21.202272446475035</v>
      </c>
      <c r="CK74" s="0">
        <v>-19.231541572346941</v>
      </c>
      <c r="CL74" s="0">
        <v>460.2001121657342</v>
      </c>
      <c r="CM74" s="0">
        <v>-415.07132191361472</v>
      </c>
      <c r="CN74" s="305">
        <v>-33.477606964370239</v>
      </c>
      <c r="CO74" s="305">
        <v>93.059207551207919</v>
      </c>
      <c r="CP74" s="305">
        <v>586883374.0057292</v>
      </c>
      <c r="CQ74" s="0">
        <v>-23.857340655816426</v>
      </c>
      <c r="CR74" s="0">
        <v>29.462288544554859</v>
      </c>
      <c r="CS74" s="0">
        <v>1.7749490103672958</v>
      </c>
      <c r="CT74" s="0">
        <v>12.88215690712085</v>
      </c>
      <c r="CU74" s="0">
        <v>1319.8720409480259</v>
      </c>
      <c r="CV74" s="0">
        <v>145.3198977994042</v>
      </c>
      <c r="CW74" s="0">
        <v>-73.434768513468015</v>
      </c>
    </row>
    <row r="75">
      <c r="D75" s="0">
        <v>137</v>
      </c>
      <c r="E75" s="0" t="s">
        <v>130</v>
      </c>
      <c r="F75" s="0">
        <v>121350</v>
      </c>
      <c r="G75" s="0">
        <v>0</v>
      </c>
      <c r="H75" s="0">
        <v>2</v>
      </c>
      <c r="I75" s="0">
        <v>600</v>
      </c>
      <c r="J75" s="0">
        <v>22</v>
      </c>
      <c r="K75" s="0">
        <v>1936.3312351792665</v>
      </c>
      <c r="L75" s="0">
        <v>10</v>
      </c>
      <c r="M75" s="0">
        <v>120</v>
      </c>
      <c r="N75" s="0">
        <v>2800</v>
      </c>
      <c r="O75" s="0">
        <v>12</v>
      </c>
      <c r="P75" s="0">
        <v>0.125</v>
      </c>
      <c r="Q75" s="0">
        <v>0</v>
      </c>
      <c r="R75" s="0">
        <v>290</v>
      </c>
      <c r="S75" s="0">
        <v>0</v>
      </c>
      <c r="T75" s="0">
        <v>0</v>
      </c>
      <c r="U75" s="0">
        <v>2400</v>
      </c>
      <c r="V75" s="0">
        <v>2400</v>
      </c>
      <c r="W75" s="0">
        <v>0</v>
      </c>
      <c r="X75" s="0">
        <v>0</v>
      </c>
      <c r="Y75" s="0">
        <v>6100</v>
      </c>
      <c r="Z75" s="0">
        <v>39496</v>
      </c>
      <c r="AA75" s="0">
        <v>5450</v>
      </c>
      <c r="AB75" s="0">
        <v>2</v>
      </c>
      <c r="AC75" s="0">
        <v>2342.5</v>
      </c>
      <c r="AD75" s="0">
        <v>2</v>
      </c>
      <c r="AE75" s="0">
        <v>12</v>
      </c>
      <c r="AF75" s="0">
        <v>180</v>
      </c>
      <c r="AG75" s="0">
        <v>0</v>
      </c>
      <c r="AH75" s="0">
        <v>0</v>
      </c>
      <c r="AI75" s="0">
        <v>0</v>
      </c>
      <c r="AJ75" s="0">
        <v>5428.6721054031623</v>
      </c>
      <c r="AK75" s="0">
        <v>5428.6721054031623</v>
      </c>
      <c r="AL75" s="0">
        <v>0</v>
      </c>
      <c r="AM75" s="305">
        <v>4685</v>
      </c>
      <c r="AN75" s="305">
        <v>700</v>
      </c>
      <c r="AO75" s="305">
        <v>380</v>
      </c>
      <c r="AP75" s="305">
        <v>380</v>
      </c>
      <c r="AQ75" s="305">
        <v>355</v>
      </c>
      <c r="AR75" s="305">
        <v>-26.879658837893693</v>
      </c>
      <c r="AS75" s="305">
        <v>28.091935004326338</v>
      </c>
      <c r="AT75" s="305">
        <v>1384.7732712172115</v>
      </c>
      <c r="AU75" s="305">
        <v>1447.2267287827885</v>
      </c>
      <c r="AV75" s="305">
        <v>1373.3786706306405</v>
      </c>
      <c r="AW75" s="305">
        <v>4.9763277347516972</v>
      </c>
      <c r="AX75" s="305">
        <v>-0.0049394870542464331</v>
      </c>
      <c r="AY75" s="305">
        <v>29.276744395253857</v>
      </c>
      <c r="AZ75" s="305" t="s">
        <v>27</v>
      </c>
      <c r="BA75" s="305">
        <v>1362.7732712172115</v>
      </c>
      <c r="BB75" s="305">
        <v>9.2553804238241355</v>
      </c>
      <c r="BC75" s="305">
        <v>1.304681094271686</v>
      </c>
      <c r="BD75" s="305">
        <v>108.13457591913357</v>
      </c>
      <c r="BE75" s="305">
        <v>413.66321437733859</v>
      </c>
      <c r="BF75" s="305">
        <v>12.253863845868864</v>
      </c>
      <c r="BG75" s="305">
        <v>1783.8719555669886</v>
      </c>
      <c r="BH75" s="67">
        <v>380</v>
      </c>
      <c r="BI75" s="0">
        <v>380</v>
      </c>
      <c r="BJ75" s="0" t="s">
        <v>117</v>
      </c>
      <c r="BK75" s="0">
        <v>240</v>
      </c>
      <c r="BL75" s="0">
        <v>65874.675050676145</v>
      </c>
      <c r="BM75" s="0">
        <v>892.04051732261246</v>
      </c>
      <c r="BN75" s="0">
        <v>491.26627752206787</v>
      </c>
      <c r="BO75" s="0">
        <v>6067.4680684431314</v>
      </c>
      <c r="BP75" s="0">
        <v>-2782.7841424991893</v>
      </c>
      <c r="BQ75" s="0">
        <v>98328445.221461028</v>
      </c>
      <c r="BR75" s="0">
        <v>98328445.221461028</v>
      </c>
      <c r="BS75" s="0">
        <v>123041540.73265676</v>
      </c>
      <c r="BT75" s="0">
        <v>132264230.82950398</v>
      </c>
      <c r="BU75" s="0">
        <v>102763071.09760161</v>
      </c>
      <c r="BV75" s="0">
        <v>102763071.09760161</v>
      </c>
      <c r="BW75" s="0">
        <v>347267850.453889</v>
      </c>
      <c r="BX75" s="0">
        <v>959942265.83035111</v>
      </c>
      <c r="BY75" s="0">
        <v>99012599.2470735</v>
      </c>
      <c r="BZ75" s="0">
        <v>105469153.52159309</v>
      </c>
      <c r="CA75" s="0">
        <v>538852986.87024009</v>
      </c>
      <c r="CB75" s="0">
        <v>-202.26114154364871</v>
      </c>
      <c r="CC75" s="0">
        <v>15.793368403210955</v>
      </c>
      <c r="CD75" s="0">
        <v>1411.2451505711529</v>
      </c>
      <c r="CE75" s="0">
        <v>-395.69481317648496</v>
      </c>
      <c r="CF75" s="0">
        <v>342.9500766152355</v>
      </c>
      <c r="CG75" s="0">
        <v>2489.0499233847645</v>
      </c>
      <c r="CH75" s="0">
        <v>-43.589761074052191</v>
      </c>
      <c r="CI75" s="0">
        <v>125.7162669875012</v>
      </c>
      <c r="CJ75" s="0">
        <v>59.166299713109481</v>
      </c>
      <c r="CK75" s="0">
        <v>30.284534521726528</v>
      </c>
      <c r="CL75" s="0">
        <v>622.78676747982843</v>
      </c>
      <c r="CM75" s="0">
        <v>-322.092625206991</v>
      </c>
      <c r="CN75" s="305">
        <v>-33.703984352787039</v>
      </c>
      <c r="CO75" s="305">
        <v>93.352138824170012</v>
      </c>
      <c r="CP75" s="305">
        <v>586883374.0057292</v>
      </c>
      <c r="CQ75" s="0">
        <v>-24.072466203974145</v>
      </c>
      <c r="CR75" s="0">
        <v>29.723461423033957</v>
      </c>
      <c r="CS75" s="0">
        <v>1.7749495630030525</v>
      </c>
      <c r="CT75" s="0">
        <v>12.882160918019467</v>
      </c>
      <c r="CU75" s="0">
        <v>1421.9490384501353</v>
      </c>
      <c r="CV75" s="0">
        <v>186.30769382076468</v>
      </c>
      <c r="CW75" s="0">
        <v>-50.695795584969744</v>
      </c>
    </row>
    <row r="76">
      <c r="D76" s="0">
        <v>137</v>
      </c>
      <c r="E76" s="0" t="s">
        <v>130</v>
      </c>
      <c r="F76" s="0">
        <v>121350</v>
      </c>
      <c r="G76" s="0">
        <v>0</v>
      </c>
      <c r="H76" s="0">
        <v>2</v>
      </c>
      <c r="I76" s="0">
        <v>600</v>
      </c>
      <c r="J76" s="0">
        <v>22</v>
      </c>
      <c r="K76" s="0">
        <v>1936.3312351792665</v>
      </c>
      <c r="L76" s="0">
        <v>10</v>
      </c>
      <c r="M76" s="0">
        <v>120</v>
      </c>
      <c r="N76" s="0">
        <v>2800</v>
      </c>
      <c r="O76" s="0">
        <v>12</v>
      </c>
      <c r="P76" s="0">
        <v>0.125</v>
      </c>
      <c r="Q76" s="0">
        <v>0</v>
      </c>
      <c r="R76" s="0">
        <v>290</v>
      </c>
      <c r="S76" s="0">
        <v>0</v>
      </c>
      <c r="T76" s="0">
        <v>0</v>
      </c>
      <c r="U76" s="0">
        <v>2400</v>
      </c>
      <c r="V76" s="0">
        <v>2400</v>
      </c>
      <c r="W76" s="0">
        <v>0</v>
      </c>
      <c r="X76" s="0">
        <v>0</v>
      </c>
      <c r="Y76" s="0">
        <v>6100</v>
      </c>
      <c r="Z76" s="0">
        <v>39496</v>
      </c>
      <c r="AA76" s="0">
        <v>5450</v>
      </c>
      <c r="AB76" s="0">
        <v>2</v>
      </c>
      <c r="AC76" s="0">
        <v>2342.5</v>
      </c>
      <c r="AD76" s="0">
        <v>2</v>
      </c>
      <c r="AE76" s="0">
        <v>12</v>
      </c>
      <c r="AF76" s="0">
        <v>180</v>
      </c>
      <c r="AG76" s="0">
        <v>0</v>
      </c>
      <c r="AH76" s="0">
        <v>0</v>
      </c>
      <c r="AI76" s="0">
        <v>0</v>
      </c>
      <c r="AJ76" s="0">
        <v>5428.6721054031623</v>
      </c>
      <c r="AK76" s="0">
        <v>5428.6721054031623</v>
      </c>
      <c r="AL76" s="0">
        <v>0</v>
      </c>
      <c r="AM76" s="305">
        <v>4685</v>
      </c>
      <c r="AN76" s="305">
        <v>700</v>
      </c>
      <c r="AO76" s="305">
        <v>380</v>
      </c>
      <c r="AP76" s="305">
        <v>380</v>
      </c>
      <c r="AQ76" s="305">
        <v>355</v>
      </c>
      <c r="AR76" s="305">
        <v>-20.115502579547503</v>
      </c>
      <c r="AS76" s="305">
        <v>21.022714404670147</v>
      </c>
      <c r="AT76" s="305">
        <v>1384.7732712172115</v>
      </c>
      <c r="AU76" s="305">
        <v>1447.2267287827885</v>
      </c>
      <c r="AV76" s="305">
        <v>1373.3786706306405</v>
      </c>
      <c r="AW76" s="305">
        <v>4.9763277347516972</v>
      </c>
      <c r="AX76" s="305">
        <v>-0.0049394870542464331</v>
      </c>
      <c r="AY76" s="305">
        <v>29.276744395253857</v>
      </c>
      <c r="AZ76" s="305" t="s">
        <v>27</v>
      </c>
      <c r="BA76" s="305">
        <v>1362.7732712172115</v>
      </c>
      <c r="BB76" s="305">
        <v>9.2553804238241355</v>
      </c>
      <c r="BC76" s="305">
        <v>1.304681094271686</v>
      </c>
      <c r="BD76" s="305">
        <v>108.13457591913357</v>
      </c>
      <c r="BE76" s="305">
        <v>370.30175709174</v>
      </c>
      <c r="BF76" s="305">
        <v>6.1414329192057266</v>
      </c>
      <c r="BG76" s="305">
        <v>1277.261467385877</v>
      </c>
      <c r="BH76" s="67">
        <v>380</v>
      </c>
      <c r="BI76" s="0">
        <v>380</v>
      </c>
      <c r="BJ76" s="0" t="s">
        <v>117</v>
      </c>
      <c r="BK76" s="0">
        <v>240</v>
      </c>
      <c r="BL76" s="0">
        <v>65874.675050676145</v>
      </c>
      <c r="BM76" s="0">
        <v>614.8464031666939</v>
      </c>
      <c r="BN76" s="0">
        <v>349.38323328778279</v>
      </c>
      <c r="BO76" s="0">
        <v>3683.0712522784033</v>
      </c>
      <c r="BP76" s="0">
        <v>-1401.331315636095</v>
      </c>
      <c r="BQ76" s="0">
        <v>98328445.221461028</v>
      </c>
      <c r="BR76" s="0">
        <v>98328445.221461028</v>
      </c>
      <c r="BS76" s="0">
        <v>123041540.73265676</v>
      </c>
      <c r="BT76" s="0">
        <v>132264230.82950398</v>
      </c>
      <c r="BU76" s="0">
        <v>102763071.09760161</v>
      </c>
      <c r="BV76" s="0">
        <v>102763071.09760161</v>
      </c>
      <c r="BW76" s="0">
        <v>347267850.453889</v>
      </c>
      <c r="BX76" s="0">
        <v>959942265.83035111</v>
      </c>
      <c r="BY76" s="0">
        <v>99012599.2470735</v>
      </c>
      <c r="BZ76" s="0">
        <v>105469153.52159309</v>
      </c>
      <c r="CA76" s="0">
        <v>538852986.87024009</v>
      </c>
      <c r="CB76" s="0">
        <v>-202.26114154364871</v>
      </c>
      <c r="CC76" s="0">
        <v>15.793368403210955</v>
      </c>
      <c r="CD76" s="0">
        <v>1411.2451505711529</v>
      </c>
      <c r="CE76" s="0">
        <v>-395.69481317648496</v>
      </c>
      <c r="CF76" s="0">
        <v>342.9500766152355</v>
      </c>
      <c r="CG76" s="0">
        <v>2489.0499233847645</v>
      </c>
      <c r="CH76" s="0">
        <v>-30.743969988409297</v>
      </c>
      <c r="CI76" s="0">
        <v>81.651741041057221</v>
      </c>
      <c r="CJ76" s="0">
        <v>59.166299713109481</v>
      </c>
      <c r="CK76" s="0">
        <v>30.284534521726528</v>
      </c>
      <c r="CL76" s="0">
        <v>622.78676747982843</v>
      </c>
      <c r="CM76" s="0">
        <v>-322.092625206991</v>
      </c>
      <c r="CN76" s="305">
        <v>-23.85681082880383</v>
      </c>
      <c r="CO76" s="305">
        <v>60.854997908129363</v>
      </c>
      <c r="CP76" s="305">
        <v>586883374.0057292</v>
      </c>
      <c r="CQ76" s="0">
        <v>-17.862927041297386</v>
      </c>
      <c r="CR76" s="0">
        <v>21.815235113037435</v>
      </c>
      <c r="CS76" s="0">
        <v>1.0970492443062083</v>
      </c>
      <c r="CT76" s="0">
        <v>7.9621219637551581</v>
      </c>
      <c r="CU76" s="0">
        <v>1421.9490384501353</v>
      </c>
      <c r="CV76" s="0">
        <v>186.30769382076468</v>
      </c>
      <c r="CW76" s="0">
        <v>-50.695795584969744</v>
      </c>
    </row>
    <row r="77">
      <c r="D77" s="0">
        <v>138</v>
      </c>
      <c r="E77" s="0" t="s">
        <v>126</v>
      </c>
      <c r="F77" s="0">
        <v>126035</v>
      </c>
      <c r="G77" s="0">
        <v>0</v>
      </c>
      <c r="H77" s="0">
        <v>2</v>
      </c>
      <c r="I77" s="0">
        <v>600</v>
      </c>
      <c r="J77" s="0">
        <v>22</v>
      </c>
      <c r="K77" s="0">
        <v>1936.3312351792665</v>
      </c>
      <c r="L77" s="0">
        <v>10</v>
      </c>
      <c r="M77" s="0">
        <v>120</v>
      </c>
      <c r="N77" s="0">
        <v>2800</v>
      </c>
      <c r="O77" s="0">
        <v>12</v>
      </c>
      <c r="P77" s="0">
        <v>0.125</v>
      </c>
      <c r="Q77" s="0">
        <v>0</v>
      </c>
      <c r="R77" s="0">
        <v>290</v>
      </c>
      <c r="S77" s="0">
        <v>0</v>
      </c>
      <c r="T77" s="0">
        <v>0</v>
      </c>
      <c r="U77" s="0">
        <v>2400</v>
      </c>
      <c r="V77" s="0">
        <v>2400</v>
      </c>
      <c r="W77" s="0">
        <v>0</v>
      </c>
      <c r="X77" s="0">
        <v>0</v>
      </c>
      <c r="Y77" s="0">
        <v>6100</v>
      </c>
      <c r="Z77" s="0">
        <v>39496</v>
      </c>
      <c r="AA77" s="0">
        <v>5450</v>
      </c>
      <c r="AB77" s="0">
        <v>2</v>
      </c>
      <c r="AC77" s="0">
        <v>2342.5</v>
      </c>
      <c r="AD77" s="0">
        <v>2</v>
      </c>
      <c r="AE77" s="0">
        <v>12</v>
      </c>
      <c r="AF77" s="0">
        <v>180</v>
      </c>
      <c r="AG77" s="0">
        <v>0</v>
      </c>
      <c r="AH77" s="0">
        <v>0</v>
      </c>
      <c r="AI77" s="0">
        <v>0</v>
      </c>
      <c r="AJ77" s="0">
        <v>5428.6721054031623</v>
      </c>
      <c r="AK77" s="0">
        <v>5428.6721054031623</v>
      </c>
      <c r="AL77" s="0">
        <v>0</v>
      </c>
      <c r="AM77" s="305">
        <v>4685</v>
      </c>
      <c r="AN77" s="305">
        <v>700</v>
      </c>
      <c r="AO77" s="305">
        <v>380</v>
      </c>
      <c r="AP77" s="305">
        <v>380</v>
      </c>
      <c r="AQ77" s="305">
        <v>355</v>
      </c>
      <c r="AR77" s="305">
        <v>-20.115489391101875</v>
      </c>
      <c r="AS77" s="305">
        <v>21.02270062142388</v>
      </c>
      <c r="AT77" s="305">
        <v>1384.7732712172115</v>
      </c>
      <c r="AU77" s="305">
        <v>1447.2267287827885</v>
      </c>
      <c r="AV77" s="305">
        <v>1373.3786706306405</v>
      </c>
      <c r="AW77" s="305">
        <v>7.6340969230321267</v>
      </c>
      <c r="AX77" s="305">
        <v>0.037195944207702857</v>
      </c>
      <c r="AY77" s="305">
        <v>35.201263593786848</v>
      </c>
      <c r="AZ77" s="305" t="s">
        <v>27</v>
      </c>
      <c r="BA77" s="305">
        <v>1362.7732712172115</v>
      </c>
      <c r="BB77" s="305">
        <v>86.675107930514969</v>
      </c>
      <c r="BC77" s="305">
        <v>1.3111790800008833</v>
      </c>
      <c r="BD77" s="305">
        <v>295.94779688740618</v>
      </c>
      <c r="BE77" s="305">
        <v>370.301217265529</v>
      </c>
      <c r="BF77" s="305">
        <v>6.1414338392035006</v>
      </c>
      <c r="BG77" s="305">
        <v>1277.2609220639497</v>
      </c>
      <c r="BH77" s="67">
        <v>380</v>
      </c>
      <c r="BI77" s="0">
        <v>380</v>
      </c>
      <c r="BJ77" s="0" t="s">
        <v>117</v>
      </c>
      <c r="BK77" s="0">
        <v>240</v>
      </c>
      <c r="BL77" s="0">
        <v>65874.675050676145</v>
      </c>
      <c r="BM77" s="0">
        <v>614.8524699290947</v>
      </c>
      <c r="BN77" s="0">
        <v>349.38322776947825</v>
      </c>
      <c r="BO77" s="0">
        <v>3683.0735706404007</v>
      </c>
      <c r="BP77" s="0">
        <v>-1401.3317102275398</v>
      </c>
      <c r="BQ77" s="0">
        <v>98328445.221461028</v>
      </c>
      <c r="BR77" s="0">
        <v>98328445.221461028</v>
      </c>
      <c r="BS77" s="0">
        <v>123041540.73265676</v>
      </c>
      <c r="BT77" s="0">
        <v>132264230.82950398</v>
      </c>
      <c r="BU77" s="0">
        <v>102763071.09760161</v>
      </c>
      <c r="BV77" s="0">
        <v>102763071.09760161</v>
      </c>
      <c r="BW77" s="0">
        <v>347267850.453889</v>
      </c>
      <c r="BX77" s="0">
        <v>959942265.83035111</v>
      </c>
      <c r="BY77" s="0">
        <v>99012599.2470735</v>
      </c>
      <c r="BZ77" s="0">
        <v>105469153.52159309</v>
      </c>
      <c r="CA77" s="0">
        <v>538852986.87024009</v>
      </c>
      <c r="CB77" s="0">
        <v>-243.54960284356281</v>
      </c>
      <c r="CC77" s="0">
        <v>24.856113722725322</v>
      </c>
      <c r="CD77" s="0">
        <v>1702.4067881172584</v>
      </c>
      <c r="CE77" s="0">
        <v>-365.85244865905861</v>
      </c>
      <c r="CF77" s="0">
        <v>342.9500766152355</v>
      </c>
      <c r="CG77" s="0">
        <v>2489.0499233847645</v>
      </c>
      <c r="CH77" s="0">
        <v>-30.7439829607929</v>
      </c>
      <c r="CI77" s="0">
        <v>81.651820374681648</v>
      </c>
      <c r="CJ77" s="0">
        <v>141.77711050992457</v>
      </c>
      <c r="CK77" s="0">
        <v>80.657069123042334</v>
      </c>
      <c r="CL77" s="0">
        <v>789.11313546100746</v>
      </c>
      <c r="CM77" s="0">
        <v>-298.65258154522905</v>
      </c>
      <c r="CN77" s="305">
        <v>-23.856820871774051</v>
      </c>
      <c r="CO77" s="305">
        <v>60.855058930042162</v>
      </c>
      <c r="CP77" s="305">
        <v>586883374.0057292</v>
      </c>
      <c r="CQ77" s="0">
        <v>-17.862933960520877</v>
      </c>
      <c r="CR77" s="0">
        <v>21.81527339305967</v>
      </c>
      <c r="CS77" s="0">
        <v>1.0970524194917717</v>
      </c>
      <c r="CT77" s="0">
        <v>7.9621450084952619</v>
      </c>
      <c r="CU77" s="0">
        <v>1421.9490384501353</v>
      </c>
      <c r="CV77" s="0">
        <v>247.51195422725237</v>
      </c>
      <c r="CW77" s="0">
        <v>-52.424124784810807</v>
      </c>
    </row>
    <row r="78">
      <c r="D78" s="0">
        <v>138</v>
      </c>
      <c r="E78" s="0" t="s">
        <v>126</v>
      </c>
      <c r="F78" s="0">
        <v>126035</v>
      </c>
      <c r="G78" s="0">
        <v>0</v>
      </c>
      <c r="H78" s="0">
        <v>2</v>
      </c>
      <c r="I78" s="0">
        <v>600</v>
      </c>
      <c r="J78" s="0">
        <v>22</v>
      </c>
      <c r="K78" s="0">
        <v>1936.3312351792665</v>
      </c>
      <c r="L78" s="0">
        <v>10</v>
      </c>
      <c r="M78" s="0">
        <v>120</v>
      </c>
      <c r="N78" s="0">
        <v>2800</v>
      </c>
      <c r="O78" s="0">
        <v>12</v>
      </c>
      <c r="P78" s="0">
        <v>0.125</v>
      </c>
      <c r="Q78" s="0">
        <v>0</v>
      </c>
      <c r="R78" s="0">
        <v>290</v>
      </c>
      <c r="S78" s="0">
        <v>0</v>
      </c>
      <c r="T78" s="0">
        <v>0</v>
      </c>
      <c r="U78" s="0">
        <v>2400</v>
      </c>
      <c r="V78" s="0">
        <v>2400</v>
      </c>
      <c r="W78" s="0">
        <v>0</v>
      </c>
      <c r="X78" s="0">
        <v>0</v>
      </c>
      <c r="Y78" s="0">
        <v>6100</v>
      </c>
      <c r="Z78" s="0">
        <v>39496</v>
      </c>
      <c r="AA78" s="0">
        <v>5450</v>
      </c>
      <c r="AB78" s="0">
        <v>2</v>
      </c>
      <c r="AC78" s="0">
        <v>2342.5</v>
      </c>
      <c r="AD78" s="0">
        <v>2</v>
      </c>
      <c r="AE78" s="0">
        <v>12</v>
      </c>
      <c r="AF78" s="0">
        <v>180</v>
      </c>
      <c r="AG78" s="0">
        <v>0</v>
      </c>
      <c r="AH78" s="0">
        <v>0</v>
      </c>
      <c r="AI78" s="0">
        <v>0</v>
      </c>
      <c r="AJ78" s="0">
        <v>5428.6721054031623</v>
      </c>
      <c r="AK78" s="0">
        <v>5428.6721054031623</v>
      </c>
      <c r="AL78" s="0">
        <v>0</v>
      </c>
      <c r="AM78" s="305">
        <v>4685</v>
      </c>
      <c r="AN78" s="305">
        <v>700</v>
      </c>
      <c r="AO78" s="305">
        <v>380</v>
      </c>
      <c r="AP78" s="305">
        <v>380</v>
      </c>
      <c r="AQ78" s="305">
        <v>355</v>
      </c>
      <c r="AR78" s="305">
        <v>1.764101738397243</v>
      </c>
      <c r="AS78" s="305">
        <v>-1.8436629599707286</v>
      </c>
      <c r="AT78" s="305">
        <v>1384.7732712172115</v>
      </c>
      <c r="AU78" s="305">
        <v>1447.2267287827885</v>
      </c>
      <c r="AV78" s="305">
        <v>1448.411541273852</v>
      </c>
      <c r="AW78" s="305">
        <v>7.6340969230321267</v>
      </c>
      <c r="AX78" s="305">
        <v>0.037195944207702857</v>
      </c>
      <c r="AY78" s="305">
        <v>35.201263593786848</v>
      </c>
      <c r="AZ78" s="305" t="s">
        <v>27</v>
      </c>
      <c r="BA78" s="305">
        <v>1437.2267287827885</v>
      </c>
      <c r="BB78" s="305">
        <v>86.675107930514969</v>
      </c>
      <c r="BC78" s="305">
        <v>1.3111790800008833</v>
      </c>
      <c r="BD78" s="305">
        <v>295.94779688740618</v>
      </c>
      <c r="BE78" s="305">
        <v>-35.771663388914021</v>
      </c>
      <c r="BF78" s="305">
        <v>-0.0014401506008425713</v>
      </c>
      <c r="BG78" s="305">
        <v>-109.25450635353991</v>
      </c>
      <c r="BH78" s="67">
        <v>380</v>
      </c>
      <c r="BI78" s="0">
        <v>380</v>
      </c>
      <c r="BJ78" s="0" t="s">
        <v>114</v>
      </c>
      <c r="BK78" s="0">
        <v>1087.0106059142527</v>
      </c>
      <c r="BL78" s="0">
        <v>49342.873826390089</v>
      </c>
      <c r="BM78" s="0">
        <v>-49.373292809904342</v>
      </c>
      <c r="BN78" s="0">
        <v>-28.495141071969556</v>
      </c>
      <c r="BO78" s="0">
        <v>2.665224205445611</v>
      </c>
      <c r="BP78" s="0">
        <v>-25.788927194218243</v>
      </c>
      <c r="BQ78" s="0">
        <v>102763071.09760161</v>
      </c>
      <c r="BR78" s="0">
        <v>102763071.09760161</v>
      </c>
      <c r="BS78" s="0">
        <v>112191875.17726271</v>
      </c>
      <c r="BT78" s="0">
        <v>131209513.19602327</v>
      </c>
      <c r="BU78" s="0">
        <v>98328445.221461028</v>
      </c>
      <c r="BV78" s="0">
        <v>98328445.221461028</v>
      </c>
      <c r="BW78" s="0">
        <v>100738696.27684648</v>
      </c>
      <c r="BX78" s="0">
        <v>104799276.524196</v>
      </c>
      <c r="BY78" s="0">
        <v>99012599.2470735</v>
      </c>
      <c r="BZ78" s="0">
        <v>105469153.52159309</v>
      </c>
      <c r="CA78" s="0">
        <v>538852986.87024009</v>
      </c>
      <c r="CB78" s="0">
        <v>-243.54960284356281</v>
      </c>
      <c r="CC78" s="0">
        <v>24.856113722725322</v>
      </c>
      <c r="CD78" s="0">
        <v>1702.4067881172584</v>
      </c>
      <c r="CE78" s="0">
        <v>-365.85244865905861</v>
      </c>
      <c r="CF78" s="0">
        <v>1257.5444815778251</v>
      </c>
      <c r="CG78" s="0">
        <v>1574.4555184221749</v>
      </c>
      <c r="CH78" s="0">
        <v>3.048965059741656</v>
      </c>
      <c r="CI78" s="0">
        <v>-3.3235390941329555</v>
      </c>
      <c r="CJ78" s="0">
        <v>141.77711050992457</v>
      </c>
      <c r="CK78" s="0">
        <v>80.657069123042334</v>
      </c>
      <c r="CL78" s="0">
        <v>789.11313546100746</v>
      </c>
      <c r="CM78" s="0">
        <v>-298.65258154522905</v>
      </c>
      <c r="CN78" s="305">
        <v>2.3608582144331374</v>
      </c>
      <c r="CO78" s="305">
        <v>-2.5678077964887613</v>
      </c>
      <c r="CP78" s="305">
        <v>111824347.76465201</v>
      </c>
      <c r="CQ78" s="0">
        <v>1.8513604314851828</v>
      </c>
      <c r="CR78" s="0">
        <v>-1.9650428533934918</v>
      </c>
      <c r="CS78" s="0">
        <v>0.077436242018027526</v>
      </c>
      <c r="CT78" s="0">
        <v>0.096950780157046335</v>
      </c>
      <c r="CU78" s="0">
        <v>1421.9490384501353</v>
      </c>
      <c r="CV78" s="0">
        <v>247.51195422725237</v>
      </c>
      <c r="CW78" s="0">
        <v>-52.424124784810807</v>
      </c>
    </row>
    <row r="79">
      <c r="D79" s="0">
        <v>201</v>
      </c>
      <c r="E79" s="0" t="s">
        <v>113</v>
      </c>
      <c r="F79" s="0">
        <v>0</v>
      </c>
      <c r="G79" s="0">
        <v>0</v>
      </c>
      <c r="H79" s="0">
        <v>2</v>
      </c>
      <c r="I79" s="0">
        <v>500</v>
      </c>
      <c r="J79" s="0">
        <v>22</v>
      </c>
      <c r="K79" s="0">
        <v>1936.3312351792665</v>
      </c>
      <c r="L79" s="0">
        <v>12</v>
      </c>
      <c r="M79" s="0">
        <v>120</v>
      </c>
      <c r="N79" s="0">
        <v>2800</v>
      </c>
      <c r="O79" s="0">
        <v>12</v>
      </c>
      <c r="P79" s="0">
        <v>0.125</v>
      </c>
      <c r="Q79" s="0">
        <v>0</v>
      </c>
      <c r="R79" s="0">
        <v>290</v>
      </c>
      <c r="S79" s="0">
        <v>0</v>
      </c>
      <c r="T79" s="0">
        <v>0</v>
      </c>
      <c r="U79" s="0">
        <v>2400</v>
      </c>
      <c r="V79" s="0">
        <v>0</v>
      </c>
      <c r="W79" s="0">
        <v>2400</v>
      </c>
      <c r="X79" s="0">
        <v>6100</v>
      </c>
      <c r="Y79" s="0">
        <v>0</v>
      </c>
      <c r="Z79" s="0">
        <v>65080</v>
      </c>
      <c r="AA79" s="0">
        <v>5450</v>
      </c>
      <c r="AB79" s="0">
        <v>2</v>
      </c>
      <c r="AC79" s="0">
        <v>1587.5</v>
      </c>
      <c r="AD79" s="0">
        <v>2</v>
      </c>
      <c r="AE79" s="0">
        <v>10</v>
      </c>
      <c r="AF79" s="0">
        <v>160</v>
      </c>
      <c r="AG79" s="0">
        <v>0</v>
      </c>
      <c r="AH79" s="0">
        <v>0</v>
      </c>
      <c r="AI79" s="0">
        <v>0</v>
      </c>
      <c r="AJ79" s="0">
        <v>5428.6721054031623</v>
      </c>
      <c r="AK79" s="0">
        <v>5428.6721054031623</v>
      </c>
      <c r="AL79" s="0">
        <v>0</v>
      </c>
      <c r="AM79" s="305">
        <v>3175</v>
      </c>
      <c r="AN79" s="305">
        <v>700</v>
      </c>
      <c r="AO79" s="305">
        <v>380</v>
      </c>
      <c r="AP79" s="305">
        <v>380</v>
      </c>
      <c r="AQ79" s="305">
        <v>355</v>
      </c>
      <c r="AR79" s="305">
        <v>0.60642035590638732</v>
      </c>
      <c r="AS79" s="305">
        <v>-0.56080627223111945</v>
      </c>
      <c r="AT79" s="305">
        <v>1472.3749846085932</v>
      </c>
      <c r="AU79" s="305">
        <v>1361.6250153914068</v>
      </c>
      <c r="AV79" s="305">
        <v>1360.1280922046149</v>
      </c>
      <c r="AW79" s="305">
        <v>-1.4458363196040658</v>
      </c>
      <c r="AX79" s="305">
        <v>-0.0024366735179680628</v>
      </c>
      <c r="AY79" s="305">
        <v>2.0415751188114442</v>
      </c>
      <c r="AZ79" s="305" t="s">
        <v>27</v>
      </c>
      <c r="BA79" s="305">
        <v>1349.6250153914068</v>
      </c>
      <c r="BB79" s="305">
        <v>-678.06286515196553</v>
      </c>
      <c r="BC79" s="305">
        <v>-0.907821047112293</v>
      </c>
      <c r="BD79" s="305">
        <v>-1184.3325576442003</v>
      </c>
      <c r="BE79" s="305">
        <v>-11.206801445514429</v>
      </c>
      <c r="BF79" s="305">
        <v>-1.8923856259789318E-07</v>
      </c>
      <c r="BG79" s="305">
        <v>-34.68464980146382</v>
      </c>
      <c r="BH79" s="67">
        <v>380</v>
      </c>
      <c r="BI79" s="0">
        <v>380</v>
      </c>
      <c r="BJ79" s="0" t="s">
        <v>114</v>
      </c>
      <c r="BK79" s="0">
        <v>1245.273804662846</v>
      </c>
      <c r="BL79" s="0">
        <v>49150.378220967606</v>
      </c>
      <c r="BM79" s="0">
        <v>0.004808331883396022</v>
      </c>
      <c r="BN79" s="0">
        <v>-8.994010020949645</v>
      </c>
      <c r="BO79" s="0">
        <v>0.0073742236068028433</v>
      </c>
      <c r="BP79" s="0">
        <v>-0.0032783656688479823</v>
      </c>
      <c r="BQ79" s="0">
        <v>94594968.220569268</v>
      </c>
      <c r="BR79" s="0">
        <v>94594968.220569268</v>
      </c>
      <c r="BS79" s="0">
        <v>104092098.67581166</v>
      </c>
      <c r="BT79" s="0">
        <v>123240019.78823511</v>
      </c>
      <c r="BU79" s="0">
        <v>102289002.70150694</v>
      </c>
      <c r="BV79" s="0">
        <v>102289002.70150694</v>
      </c>
      <c r="BW79" s="0">
        <v>105151259.22625338</v>
      </c>
      <c r="BX79" s="0">
        <v>109913620.18406133</v>
      </c>
      <c r="BY79" s="0">
        <v>103198490.90631922</v>
      </c>
      <c r="BZ79" s="0">
        <v>110801218.3096953</v>
      </c>
      <c r="CA79" s="0">
        <v>546882264.39991891</v>
      </c>
      <c r="CB79" s="0">
        <v>220.71117702380502</v>
      </c>
      <c r="CC79" s="0">
        <v>4.4833761009786173</v>
      </c>
      <c r="CD79" s="0">
        <v>327.36233065003887</v>
      </c>
      <c r="CE79" s="0">
        <v>-136.58550852490714</v>
      </c>
      <c r="CF79" s="0">
        <v>1336.0083061051159</v>
      </c>
      <c r="CG79" s="0">
        <v>1497.9916938948841</v>
      </c>
      <c r="CH79" s="0">
        <v>0.73601702071824116</v>
      </c>
      <c r="CI79" s="0">
        <v>-0.68910383225775007</v>
      </c>
      <c r="CJ79" s="0">
        <v>-130.3948674993444</v>
      </c>
      <c r="CK79" s="0">
        <v>-307.13136111241329</v>
      </c>
      <c r="CL79" s="0">
        <v>57.531380066227769</v>
      </c>
      <c r="CM79" s="0">
        <v>-813.84434952047422</v>
      </c>
      <c r="CN79" s="305">
        <v>0.57152902257107874</v>
      </c>
      <c r="CO79" s="305">
        <v>-0.53417208585008158</v>
      </c>
      <c r="CP79" s="305">
        <v>105951615.21003078</v>
      </c>
      <c r="CQ79" s="0">
        <v>0.48509009167160666</v>
      </c>
      <c r="CR79" s="0">
        <v>-0.44859929002168308</v>
      </c>
      <c r="CS79" s="0">
        <v>1.9679790030403319E-05</v>
      </c>
      <c r="CT79" s="0">
        <v>2.2065852336714476E-05</v>
      </c>
      <c r="CU79" s="0">
        <v>2406.7982716579568</v>
      </c>
      <c r="CV79" s="0">
        <v>15.145297218132255</v>
      </c>
      <c r="CW79" s="0">
        <v>-208.23319047408381</v>
      </c>
    </row>
    <row r="80">
      <c r="D80" s="0">
        <v>201</v>
      </c>
      <c r="E80" s="0" t="s">
        <v>113</v>
      </c>
      <c r="F80" s="0">
        <v>0</v>
      </c>
      <c r="G80" s="0">
        <v>0</v>
      </c>
      <c r="H80" s="0">
        <v>2</v>
      </c>
      <c r="I80" s="0">
        <v>500</v>
      </c>
      <c r="J80" s="0">
        <v>22</v>
      </c>
      <c r="K80" s="0">
        <v>1936.3312351792665</v>
      </c>
      <c r="L80" s="0">
        <v>12</v>
      </c>
      <c r="M80" s="0">
        <v>120</v>
      </c>
      <c r="N80" s="0">
        <v>2800</v>
      </c>
      <c r="O80" s="0">
        <v>12</v>
      </c>
      <c r="P80" s="0">
        <v>0.125</v>
      </c>
      <c r="Q80" s="0">
        <v>0</v>
      </c>
      <c r="R80" s="0">
        <v>290</v>
      </c>
      <c r="S80" s="0">
        <v>0</v>
      </c>
      <c r="T80" s="0">
        <v>0</v>
      </c>
      <c r="U80" s="0">
        <v>2400</v>
      </c>
      <c r="V80" s="0">
        <v>0</v>
      </c>
      <c r="W80" s="0">
        <v>2400</v>
      </c>
      <c r="X80" s="0">
        <v>6100</v>
      </c>
      <c r="Y80" s="0">
        <v>0</v>
      </c>
      <c r="Z80" s="0">
        <v>65080</v>
      </c>
      <c r="AA80" s="0">
        <v>5450</v>
      </c>
      <c r="AB80" s="0">
        <v>2</v>
      </c>
      <c r="AC80" s="0">
        <v>1587.5</v>
      </c>
      <c r="AD80" s="0">
        <v>2</v>
      </c>
      <c r="AE80" s="0">
        <v>10</v>
      </c>
      <c r="AF80" s="0">
        <v>160</v>
      </c>
      <c r="AG80" s="0">
        <v>0</v>
      </c>
      <c r="AH80" s="0">
        <v>0</v>
      </c>
      <c r="AI80" s="0">
        <v>0</v>
      </c>
      <c r="AJ80" s="0">
        <v>5428.6721054031623</v>
      </c>
      <c r="AK80" s="0">
        <v>5428.6721054031623</v>
      </c>
      <c r="AL80" s="0">
        <v>0</v>
      </c>
      <c r="AM80" s="305">
        <v>3175</v>
      </c>
      <c r="AN80" s="305">
        <v>700</v>
      </c>
      <c r="AO80" s="305">
        <v>380</v>
      </c>
      <c r="AP80" s="305">
        <v>380</v>
      </c>
      <c r="AQ80" s="305">
        <v>355</v>
      </c>
      <c r="AR80" s="305">
        <v>-64.642208734366292</v>
      </c>
      <c r="AS80" s="305">
        <v>59.779912986136679</v>
      </c>
      <c r="AT80" s="305">
        <v>1472.3749846085932</v>
      </c>
      <c r="AU80" s="305">
        <v>1361.6250153914068</v>
      </c>
      <c r="AV80" s="305">
        <v>1461.6621196998776</v>
      </c>
      <c r="AW80" s="305">
        <v>-1.4458363196040658</v>
      </c>
      <c r="AX80" s="305">
        <v>-0.0024366735179680628</v>
      </c>
      <c r="AY80" s="305">
        <v>2.0415751188114442</v>
      </c>
      <c r="AZ80" s="305" t="s">
        <v>27</v>
      </c>
      <c r="BA80" s="305">
        <v>1450.3749846085932</v>
      </c>
      <c r="BB80" s="305">
        <v>-678.06286515196553</v>
      </c>
      <c r="BC80" s="305">
        <v>-0.907821047112293</v>
      </c>
      <c r="BD80" s="305">
        <v>-1184.3325576442003</v>
      </c>
      <c r="BE80" s="305">
        <v>1785.6597912068246</v>
      </c>
      <c r="BF80" s="305">
        <v>2.4057255856084794</v>
      </c>
      <c r="BG80" s="305">
        <v>3103.7966279553948</v>
      </c>
      <c r="BH80" s="67">
        <v>380</v>
      </c>
      <c r="BI80" s="0">
        <v>380</v>
      </c>
      <c r="BJ80" s="0" t="s">
        <v>117</v>
      </c>
      <c r="BK80" s="0">
        <v>240</v>
      </c>
      <c r="BL80" s="0">
        <v>68857.252235200533</v>
      </c>
      <c r="BM80" s="0">
        <v>345.55120720514969</v>
      </c>
      <c r="BN80" s="0">
        <v>804.90409692688263</v>
      </c>
      <c r="BO80" s="0">
        <v>2156.7052767192235</v>
      </c>
      <c r="BP80" s="0">
        <v>-152.47214316010678</v>
      </c>
      <c r="BQ80" s="0">
        <v>102289002.70150694</v>
      </c>
      <c r="BR80" s="0">
        <v>102289002.70150694</v>
      </c>
      <c r="BS80" s="0">
        <v>130429658.9208211</v>
      </c>
      <c r="BT80" s="0">
        <v>140275343.71373585</v>
      </c>
      <c r="BU80" s="0">
        <v>94594968.220569268</v>
      </c>
      <c r="BV80" s="0">
        <v>94594968.220569268</v>
      </c>
      <c r="BW80" s="0">
        <v>340090559.80419284</v>
      </c>
      <c r="BX80" s="0">
        <v>948167343.47444808</v>
      </c>
      <c r="BY80" s="0">
        <v>103198490.90631922</v>
      </c>
      <c r="BZ80" s="0">
        <v>110801218.3096953</v>
      </c>
      <c r="CA80" s="0">
        <v>546882264.39991891</v>
      </c>
      <c r="CB80" s="0">
        <v>220.71117702380502</v>
      </c>
      <c r="CC80" s="0">
        <v>4.4833761009786173</v>
      </c>
      <c r="CD80" s="0">
        <v>327.36233065003887</v>
      </c>
      <c r="CE80" s="0">
        <v>-136.58550852490714</v>
      </c>
      <c r="CF80" s="0">
        <v>365.237718773883</v>
      </c>
      <c r="CG80" s="0">
        <v>2468.762281226117</v>
      </c>
      <c r="CH80" s="0">
        <v>-73.556668491124469</v>
      </c>
      <c r="CI80" s="0">
        <v>100.02297521258087</v>
      </c>
      <c r="CJ80" s="0">
        <v>-130.3948674993444</v>
      </c>
      <c r="CK80" s="0">
        <v>-307.13136111241329</v>
      </c>
      <c r="CL80" s="0">
        <v>57.531380066227769</v>
      </c>
      <c r="CM80" s="0">
        <v>-813.84434952047422</v>
      </c>
      <c r="CN80" s="305">
        <v>-58.05354330519652</v>
      </c>
      <c r="CO80" s="305">
        <v>76.631673483043116</v>
      </c>
      <c r="CP80" s="305">
        <v>593765571.73724329</v>
      </c>
      <c r="CQ80" s="0">
        <v>-52.729823438469218</v>
      </c>
      <c r="CR80" s="0">
        <v>50.47326038075515</v>
      </c>
      <c r="CS80" s="0">
        <v>0.46823467664480989</v>
      </c>
      <c r="CT80" s="0">
        <v>3.1649527117391285</v>
      </c>
      <c r="CU80" s="0">
        <v>2406.7982716579568</v>
      </c>
      <c r="CV80" s="0">
        <v>15.145297218132255</v>
      </c>
      <c r="CW80" s="0">
        <v>-208.23319047408381</v>
      </c>
    </row>
    <row r="81">
      <c r="D81" s="0">
        <v>202</v>
      </c>
      <c r="E81" s="0" t="s">
        <v>120</v>
      </c>
      <c r="F81" s="0">
        <v>2650</v>
      </c>
      <c r="G81" s="0">
        <v>0</v>
      </c>
      <c r="H81" s="0">
        <v>2</v>
      </c>
      <c r="I81" s="0">
        <v>500</v>
      </c>
      <c r="J81" s="0">
        <v>30</v>
      </c>
      <c r="K81" s="0">
        <v>1936.3312351792665</v>
      </c>
      <c r="L81" s="0">
        <v>18</v>
      </c>
      <c r="M81" s="0">
        <v>120</v>
      </c>
      <c r="N81" s="0">
        <v>2800</v>
      </c>
      <c r="O81" s="0">
        <v>12</v>
      </c>
      <c r="P81" s="0">
        <v>0.125</v>
      </c>
      <c r="Q81" s="0">
        <v>0</v>
      </c>
      <c r="R81" s="0">
        <v>290</v>
      </c>
      <c r="S81" s="0">
        <v>0</v>
      </c>
      <c r="T81" s="0">
        <v>0</v>
      </c>
      <c r="U81" s="0">
        <v>2400</v>
      </c>
      <c r="V81" s="0">
        <v>0</v>
      </c>
      <c r="W81" s="0">
        <v>2400</v>
      </c>
      <c r="X81" s="0">
        <v>6100</v>
      </c>
      <c r="Y81" s="0">
        <v>0</v>
      </c>
      <c r="Z81" s="0">
        <v>65080</v>
      </c>
      <c r="AA81" s="0">
        <v>5450</v>
      </c>
      <c r="AB81" s="0">
        <v>2</v>
      </c>
      <c r="AC81" s="0">
        <v>1587.5</v>
      </c>
      <c r="AD81" s="0">
        <v>2</v>
      </c>
      <c r="AE81" s="0">
        <v>10</v>
      </c>
      <c r="AF81" s="0">
        <v>160</v>
      </c>
      <c r="AG81" s="0">
        <v>0</v>
      </c>
      <c r="AH81" s="0">
        <v>0</v>
      </c>
      <c r="AI81" s="0">
        <v>0</v>
      </c>
      <c r="AJ81" s="0">
        <v>5428.6721054031623</v>
      </c>
      <c r="AK81" s="0">
        <v>5428.6721054031623</v>
      </c>
      <c r="AL81" s="0">
        <v>0</v>
      </c>
      <c r="AM81" s="305">
        <v>3175</v>
      </c>
      <c r="AN81" s="305">
        <v>700</v>
      </c>
      <c r="AO81" s="305">
        <v>380</v>
      </c>
      <c r="AP81" s="305">
        <v>380</v>
      </c>
      <c r="AQ81" s="305">
        <v>355</v>
      </c>
      <c r="AR81" s="305">
        <v>-52.27703738969084</v>
      </c>
      <c r="AS81" s="305">
        <v>46.312376956560215</v>
      </c>
      <c r="AT81" s="305">
        <v>1510.1520124964713</v>
      </c>
      <c r="AU81" s="305">
        <v>1337.8479875035287</v>
      </c>
      <c r="AV81" s="305">
        <v>1491.6708789261711</v>
      </c>
      <c r="AW81" s="305">
        <v>5.2509319807234931</v>
      </c>
      <c r="AX81" s="305">
        <v>0.0032335024036901708</v>
      </c>
      <c r="AY81" s="305">
        <v>25.245316923093981</v>
      </c>
      <c r="AZ81" s="305" t="s">
        <v>27</v>
      </c>
      <c r="BA81" s="305">
        <v>1480.1520124964713</v>
      </c>
      <c r="BB81" s="305">
        <v>-646.98852489050478</v>
      </c>
      <c r="BC81" s="305">
        <v>-0.91004795287153684</v>
      </c>
      <c r="BD81" s="305">
        <v>-1126.6693541109562</v>
      </c>
      <c r="BE81" s="305">
        <v>1796.353100866545</v>
      </c>
      <c r="BF81" s="305">
        <v>2.4057263833192337</v>
      </c>
      <c r="BG81" s="305">
        <v>3137.12146454677</v>
      </c>
      <c r="BH81" s="67">
        <v>380</v>
      </c>
      <c r="BI81" s="0">
        <v>380</v>
      </c>
      <c r="BJ81" s="0" t="s">
        <v>121</v>
      </c>
      <c r="BK81" s="0">
        <v>281.00324787526949</v>
      </c>
      <c r="BL81" s="0">
        <v>81442.416969335929</v>
      </c>
      <c r="BM81" s="0">
        <v>345.56307963631116</v>
      </c>
      <c r="BN81" s="0">
        <v>813.54542284423951</v>
      </c>
      <c r="BO81" s="0">
        <v>2156.7153207830061</v>
      </c>
      <c r="BP81" s="0">
        <v>-152.47224474947069</v>
      </c>
      <c r="BQ81" s="0">
        <v>133222494.07610732</v>
      </c>
      <c r="BR81" s="0">
        <v>133222494.07610732</v>
      </c>
      <c r="BS81" s="0">
        <v>161776160.43620878</v>
      </c>
      <c r="BT81" s="0">
        <v>172894999.11348805</v>
      </c>
      <c r="BU81" s="0">
        <v>118022188.571124</v>
      </c>
      <c r="BV81" s="0">
        <v>118022188.571124</v>
      </c>
      <c r="BW81" s="0">
        <v>366632360.06714731</v>
      </c>
      <c r="BX81" s="0">
        <v>951896459.6634047</v>
      </c>
      <c r="BY81" s="0">
        <v>135039373.68351251</v>
      </c>
      <c r="BZ81" s="0">
        <v>142261789.70873713</v>
      </c>
      <c r="CA81" s="0">
        <v>597207231.6297816</v>
      </c>
      <c r="CB81" s="0">
        <v>426.976126412701</v>
      </c>
      <c r="CC81" s="0">
        <v>15.03236310319528</v>
      </c>
      <c r="CD81" s="0">
        <v>595.15170524361838</v>
      </c>
      <c r="CE81" s="0">
        <v>-282.19072208786622</v>
      </c>
      <c r="CF81" s="0">
        <v>437.77444577207143</v>
      </c>
      <c r="CG81" s="0">
        <v>2410.2255542279286</v>
      </c>
      <c r="CH81" s="0">
        <v>-60.8619220052097</v>
      </c>
      <c r="CI81" s="0">
        <v>78.9791392543506</v>
      </c>
      <c r="CJ81" s="0">
        <v>-171.05051582236774</v>
      </c>
      <c r="CK81" s="0">
        <v>-293.31954529788345</v>
      </c>
      <c r="CL81" s="0">
        <v>58.029783673616116</v>
      </c>
      <c r="CM81" s="0">
        <v>-795.08712495322538</v>
      </c>
      <c r="CN81" s="305">
        <v>-47.928545515939589</v>
      </c>
      <c r="CO81" s="305">
        <v>60.431165937973624</v>
      </c>
      <c r="CP81" s="305">
        <v>643304081.81642187</v>
      </c>
      <c r="CQ81" s="0">
        <v>-42.764162861034677</v>
      </c>
      <c r="CR81" s="0">
        <v>39.185958439787314</v>
      </c>
      <c r="CS81" s="0">
        <v>0.46640097858584556</v>
      </c>
      <c r="CT81" s="0">
        <v>2.5678327457464256</v>
      </c>
      <c r="CU81" s="0">
        <v>2406.7982716579568</v>
      </c>
      <c r="CV81" s="0">
        <v>14.293326887452276</v>
      </c>
      <c r="CW81" s="0">
        <v>-193.19209177347363</v>
      </c>
    </row>
    <row r="82">
      <c r="D82" s="0">
        <v>202</v>
      </c>
      <c r="E82" s="0" t="s">
        <v>120</v>
      </c>
      <c r="F82" s="0">
        <v>2650</v>
      </c>
      <c r="G82" s="0">
        <v>0</v>
      </c>
      <c r="H82" s="0">
        <v>2</v>
      </c>
      <c r="I82" s="0">
        <v>500</v>
      </c>
      <c r="J82" s="0">
        <v>30</v>
      </c>
      <c r="K82" s="0">
        <v>1936.3312351792665</v>
      </c>
      <c r="L82" s="0">
        <v>18</v>
      </c>
      <c r="M82" s="0">
        <v>120</v>
      </c>
      <c r="N82" s="0">
        <v>2800</v>
      </c>
      <c r="O82" s="0">
        <v>12</v>
      </c>
      <c r="P82" s="0">
        <v>0.125</v>
      </c>
      <c r="Q82" s="0">
        <v>0</v>
      </c>
      <c r="R82" s="0">
        <v>290</v>
      </c>
      <c r="S82" s="0">
        <v>0</v>
      </c>
      <c r="T82" s="0">
        <v>0</v>
      </c>
      <c r="U82" s="0">
        <v>2400</v>
      </c>
      <c r="V82" s="0">
        <v>0</v>
      </c>
      <c r="W82" s="0">
        <v>2400</v>
      </c>
      <c r="X82" s="0">
        <v>6100</v>
      </c>
      <c r="Y82" s="0">
        <v>0</v>
      </c>
      <c r="Z82" s="0">
        <v>65080</v>
      </c>
      <c r="AA82" s="0">
        <v>5450</v>
      </c>
      <c r="AB82" s="0">
        <v>2</v>
      </c>
      <c r="AC82" s="0">
        <v>1587.5</v>
      </c>
      <c r="AD82" s="0">
        <v>2</v>
      </c>
      <c r="AE82" s="0">
        <v>10</v>
      </c>
      <c r="AF82" s="0">
        <v>160</v>
      </c>
      <c r="AG82" s="0">
        <v>0</v>
      </c>
      <c r="AH82" s="0">
        <v>0</v>
      </c>
      <c r="AI82" s="0">
        <v>0</v>
      </c>
      <c r="AJ82" s="0">
        <v>5428.6721054031623</v>
      </c>
      <c r="AK82" s="0">
        <v>5428.6721054031623</v>
      </c>
      <c r="AL82" s="0">
        <v>0</v>
      </c>
      <c r="AM82" s="305">
        <v>3175</v>
      </c>
      <c r="AN82" s="305">
        <v>700</v>
      </c>
      <c r="AO82" s="305">
        <v>380</v>
      </c>
      <c r="AP82" s="305">
        <v>380</v>
      </c>
      <c r="AQ82" s="305">
        <v>355</v>
      </c>
      <c r="AR82" s="305">
        <v>-62.144336210015538</v>
      </c>
      <c r="AS82" s="305">
        <v>55.053845205868782</v>
      </c>
      <c r="AT82" s="305">
        <v>1510.1520124964713</v>
      </c>
      <c r="AU82" s="305">
        <v>1337.8479875035287</v>
      </c>
      <c r="AV82" s="305">
        <v>1491.6708789261711</v>
      </c>
      <c r="AW82" s="305">
        <v>5.2509319807234931</v>
      </c>
      <c r="AX82" s="305">
        <v>0.0032335024036901708</v>
      </c>
      <c r="AY82" s="305">
        <v>25.245316923093981</v>
      </c>
      <c r="AZ82" s="305" t="s">
        <v>27</v>
      </c>
      <c r="BA82" s="305">
        <v>1480.1520124964713</v>
      </c>
      <c r="BB82" s="305">
        <v>-646.98852489050478</v>
      </c>
      <c r="BC82" s="305">
        <v>-0.91004795287153684</v>
      </c>
      <c r="BD82" s="305">
        <v>-1126.6693541109562</v>
      </c>
      <c r="BE82" s="305">
        <v>2136.0220764321275</v>
      </c>
      <c r="BF82" s="305">
        <v>2.8835015585946167</v>
      </c>
      <c r="BG82" s="305">
        <v>3728.6228754539043</v>
      </c>
      <c r="BH82" s="67">
        <v>380</v>
      </c>
      <c r="BI82" s="0">
        <v>380</v>
      </c>
      <c r="BJ82" s="0" t="s">
        <v>121</v>
      </c>
      <c r="BK82" s="0">
        <v>281.00324787526949</v>
      </c>
      <c r="BL82" s="0">
        <v>81442.416969335929</v>
      </c>
      <c r="BM82" s="0">
        <v>435.36460044258274</v>
      </c>
      <c r="BN82" s="0">
        <v>967.5381841249764</v>
      </c>
      <c r="BO82" s="0">
        <v>2574.136184726643</v>
      </c>
      <c r="BP82" s="0">
        <v>-182.93800451803071</v>
      </c>
      <c r="BQ82" s="0">
        <v>133222494.07610732</v>
      </c>
      <c r="BR82" s="0">
        <v>133222494.07610732</v>
      </c>
      <c r="BS82" s="0">
        <v>161776160.43620878</v>
      </c>
      <c r="BT82" s="0">
        <v>172894999.11348805</v>
      </c>
      <c r="BU82" s="0">
        <v>118022188.571124</v>
      </c>
      <c r="BV82" s="0">
        <v>118022188.571124</v>
      </c>
      <c r="BW82" s="0">
        <v>366632360.06714731</v>
      </c>
      <c r="BX82" s="0">
        <v>951896459.6634047</v>
      </c>
      <c r="BY82" s="0">
        <v>135039373.68351251</v>
      </c>
      <c r="BZ82" s="0">
        <v>142261789.70873713</v>
      </c>
      <c r="CA82" s="0">
        <v>597207231.6297816</v>
      </c>
      <c r="CB82" s="0">
        <v>426.976126412701</v>
      </c>
      <c r="CC82" s="0">
        <v>15.03236310319528</v>
      </c>
      <c r="CD82" s="0">
        <v>595.15170524361838</v>
      </c>
      <c r="CE82" s="0">
        <v>-282.19072208786622</v>
      </c>
      <c r="CF82" s="0">
        <v>437.77444577207143</v>
      </c>
      <c r="CG82" s="0">
        <v>2410.2255542279286</v>
      </c>
      <c r="CH82" s="0">
        <v>-72.454747332040327</v>
      </c>
      <c r="CI82" s="0">
        <v>94.188055853814959</v>
      </c>
      <c r="CJ82" s="0">
        <v>-171.05051582236774</v>
      </c>
      <c r="CK82" s="0">
        <v>-293.31954529788345</v>
      </c>
      <c r="CL82" s="0">
        <v>58.029783673616116</v>
      </c>
      <c r="CM82" s="0">
        <v>-795.08712495322538</v>
      </c>
      <c r="CN82" s="305">
        <v>-57.057409767874951</v>
      </c>
      <c r="CO82" s="305">
        <v>72.069919269242817</v>
      </c>
      <c r="CP82" s="305">
        <v>643304081.81642187</v>
      </c>
      <c r="CQ82" s="0">
        <v>-50.902938072929537</v>
      </c>
      <c r="CR82" s="0">
        <v>46.734230406881743</v>
      </c>
      <c r="CS82" s="0">
        <v>0.55053442263219388</v>
      </c>
      <c r="CT82" s="0">
        <v>3.0310406345670828</v>
      </c>
      <c r="CU82" s="0">
        <v>2406.7982716579568</v>
      </c>
      <c r="CV82" s="0">
        <v>14.293326887452276</v>
      </c>
      <c r="CW82" s="0">
        <v>-193.19209177347363</v>
      </c>
    </row>
    <row r="83">
      <c r="D83" s="0">
        <v>203</v>
      </c>
      <c r="E83" s="0" t="s">
        <v>126</v>
      </c>
      <c r="F83" s="0">
        <v>3175</v>
      </c>
      <c r="G83" s="0">
        <v>0</v>
      </c>
      <c r="H83" s="0">
        <v>2</v>
      </c>
      <c r="I83" s="0">
        <v>500</v>
      </c>
      <c r="J83" s="0">
        <v>30</v>
      </c>
      <c r="K83" s="0">
        <v>1936.3312351792665</v>
      </c>
      <c r="L83" s="0">
        <v>18</v>
      </c>
      <c r="M83" s="0">
        <v>120</v>
      </c>
      <c r="N83" s="0">
        <v>2800</v>
      </c>
      <c r="O83" s="0">
        <v>12</v>
      </c>
      <c r="P83" s="0">
        <v>0.125</v>
      </c>
      <c r="Q83" s="0">
        <v>0</v>
      </c>
      <c r="R83" s="0">
        <v>290</v>
      </c>
      <c r="S83" s="0">
        <v>0</v>
      </c>
      <c r="T83" s="0">
        <v>0</v>
      </c>
      <c r="U83" s="0">
        <v>2400</v>
      </c>
      <c r="V83" s="0">
        <v>0</v>
      </c>
      <c r="W83" s="0">
        <v>2400</v>
      </c>
      <c r="X83" s="0">
        <v>6100</v>
      </c>
      <c r="Y83" s="0">
        <v>0</v>
      </c>
      <c r="Z83" s="0">
        <v>65080</v>
      </c>
      <c r="AA83" s="0">
        <v>5450</v>
      </c>
      <c r="AB83" s="0">
        <v>2</v>
      </c>
      <c r="AC83" s="0">
        <v>1587.5</v>
      </c>
      <c r="AD83" s="0">
        <v>2</v>
      </c>
      <c r="AE83" s="0">
        <v>10</v>
      </c>
      <c r="AF83" s="0">
        <v>160</v>
      </c>
      <c r="AG83" s="0">
        <v>0</v>
      </c>
      <c r="AH83" s="0">
        <v>0</v>
      </c>
      <c r="AI83" s="0">
        <v>0</v>
      </c>
      <c r="AJ83" s="0">
        <v>5428.6721054031623</v>
      </c>
      <c r="AK83" s="0">
        <v>5428.6721054031623</v>
      </c>
      <c r="AL83" s="0">
        <v>0</v>
      </c>
      <c r="AM83" s="305">
        <v>3175</v>
      </c>
      <c r="AN83" s="305">
        <v>700</v>
      </c>
      <c r="AO83" s="305">
        <v>380</v>
      </c>
      <c r="AP83" s="305">
        <v>380</v>
      </c>
      <c r="AQ83" s="305">
        <v>355</v>
      </c>
      <c r="AR83" s="305">
        <v>-61.4377467949258</v>
      </c>
      <c r="AS83" s="305">
        <v>54.427875621915184</v>
      </c>
      <c r="AT83" s="305">
        <v>1510.1520124964713</v>
      </c>
      <c r="AU83" s="305">
        <v>1337.8479875035287</v>
      </c>
      <c r="AV83" s="305">
        <v>1491.6708789261711</v>
      </c>
      <c r="AW83" s="305">
        <v>5.4015982364365129</v>
      </c>
      <c r="AX83" s="305">
        <v>0.0036763544876704836</v>
      </c>
      <c r="AY83" s="305">
        <v>40.665756454255266</v>
      </c>
      <c r="AZ83" s="305" t="s">
        <v>27</v>
      </c>
      <c r="BA83" s="305">
        <v>1480.1520124964713</v>
      </c>
      <c r="BB83" s="305">
        <v>-604.812255721059</v>
      </c>
      <c r="BC83" s="305">
        <v>-0.90940661445119986</v>
      </c>
      <c r="BD83" s="305">
        <v>-1054.2507409434475</v>
      </c>
      <c r="BE83" s="305">
        <v>2117.733465286321</v>
      </c>
      <c r="BF83" s="305">
        <v>2.8835021951804265</v>
      </c>
      <c r="BG83" s="305">
        <v>3680.19690261106</v>
      </c>
      <c r="BH83" s="67">
        <v>380</v>
      </c>
      <c r="BI83" s="0">
        <v>380</v>
      </c>
      <c r="BJ83" s="0" t="s">
        <v>121</v>
      </c>
      <c r="BK83" s="0">
        <v>281.00324787526949</v>
      </c>
      <c r="BL83" s="0">
        <v>81442.416969335929</v>
      </c>
      <c r="BM83" s="0">
        <v>435.3764880294475</v>
      </c>
      <c r="BN83" s="0">
        <v>954.980685335031</v>
      </c>
      <c r="BO83" s="0">
        <v>2574.1463732014854</v>
      </c>
      <c r="BP83" s="0">
        <v>-182.93810412611123</v>
      </c>
      <c r="BQ83" s="0">
        <v>133222494.07610732</v>
      </c>
      <c r="BR83" s="0">
        <v>133222494.07610732</v>
      </c>
      <c r="BS83" s="0">
        <v>161776160.43620878</v>
      </c>
      <c r="BT83" s="0">
        <v>172894999.11348805</v>
      </c>
      <c r="BU83" s="0">
        <v>118022188.571124</v>
      </c>
      <c r="BV83" s="0">
        <v>118022188.571124</v>
      </c>
      <c r="BW83" s="0">
        <v>366632360.06714731</v>
      </c>
      <c r="BX83" s="0">
        <v>951896459.6634047</v>
      </c>
      <c r="BY83" s="0">
        <v>135039373.68351251</v>
      </c>
      <c r="BZ83" s="0">
        <v>142261789.70873713</v>
      </c>
      <c r="CA83" s="0">
        <v>597207231.6297816</v>
      </c>
      <c r="CB83" s="0">
        <v>593.84988549184936</v>
      </c>
      <c r="CC83" s="0">
        <v>23.785802803005311</v>
      </c>
      <c r="CD83" s="0">
        <v>817.37698482524752</v>
      </c>
      <c r="CE83" s="0">
        <v>-410.8112931480141</v>
      </c>
      <c r="CF83" s="0">
        <v>437.77444577207143</v>
      </c>
      <c r="CG83" s="0">
        <v>2410.2255542279286</v>
      </c>
      <c r="CH83" s="0">
        <v>-71.696841319713812</v>
      </c>
      <c r="CI83" s="0">
        <v>93.44585017679745</v>
      </c>
      <c r="CJ83" s="0">
        <v>-200.49886539570434</v>
      </c>
      <c r="CK83" s="0">
        <v>-276.19429705241055</v>
      </c>
      <c r="CL83" s="0">
        <v>58.449018206681316</v>
      </c>
      <c r="CM83" s="0">
        <v>-759.86635292257233</v>
      </c>
      <c r="CN83" s="305">
        <v>-56.45793364526719</v>
      </c>
      <c r="CO83" s="305">
        <v>71.491671013188665</v>
      </c>
      <c r="CP83" s="305">
        <v>643304081.81642187</v>
      </c>
      <c r="CQ83" s="0">
        <v>-50.337698964582877</v>
      </c>
      <c r="CR83" s="0">
        <v>46.23352822141625</v>
      </c>
      <c r="CS83" s="0">
        <v>0.55053519886930191</v>
      </c>
      <c r="CT83" s="0">
        <v>3.0310449082439312</v>
      </c>
      <c r="CU83" s="0">
        <v>2406.7982716579568</v>
      </c>
      <c r="CV83" s="0">
        <v>13.651729841494852</v>
      </c>
      <c r="CW83" s="0">
        <v>-175.6318794471286</v>
      </c>
    </row>
    <row r="84">
      <c r="D84" s="0">
        <v>203</v>
      </c>
      <c r="E84" s="0" t="s">
        <v>126</v>
      </c>
      <c r="F84" s="0">
        <v>3175</v>
      </c>
      <c r="G84" s="0">
        <v>0</v>
      </c>
      <c r="H84" s="0">
        <v>2</v>
      </c>
      <c r="I84" s="0">
        <v>500</v>
      </c>
      <c r="J84" s="0">
        <v>30</v>
      </c>
      <c r="K84" s="0">
        <v>1936.3312351792665</v>
      </c>
      <c r="L84" s="0">
        <v>18</v>
      </c>
      <c r="M84" s="0">
        <v>120</v>
      </c>
      <c r="N84" s="0">
        <v>2800</v>
      </c>
      <c r="O84" s="0">
        <v>12</v>
      </c>
      <c r="P84" s="0">
        <v>0.125</v>
      </c>
      <c r="Q84" s="0">
        <v>0</v>
      </c>
      <c r="R84" s="0">
        <v>290</v>
      </c>
      <c r="S84" s="0">
        <v>0</v>
      </c>
      <c r="T84" s="0">
        <v>0</v>
      </c>
      <c r="U84" s="0">
        <v>2400</v>
      </c>
      <c r="V84" s="0">
        <v>0</v>
      </c>
      <c r="W84" s="0">
        <v>2400</v>
      </c>
      <c r="X84" s="0">
        <v>6100</v>
      </c>
      <c r="Y84" s="0">
        <v>0</v>
      </c>
      <c r="Z84" s="0">
        <v>65080</v>
      </c>
      <c r="AA84" s="0">
        <v>5450</v>
      </c>
      <c r="AB84" s="0">
        <v>2</v>
      </c>
      <c r="AC84" s="0">
        <v>1587.5</v>
      </c>
      <c r="AD84" s="0">
        <v>2</v>
      </c>
      <c r="AE84" s="0">
        <v>10</v>
      </c>
      <c r="AF84" s="0">
        <v>160</v>
      </c>
      <c r="AG84" s="0">
        <v>0</v>
      </c>
      <c r="AH84" s="0">
        <v>0</v>
      </c>
      <c r="AI84" s="0">
        <v>0</v>
      </c>
      <c r="AJ84" s="0">
        <v>5428.6721054031623</v>
      </c>
      <c r="AK84" s="0">
        <v>5428.6721054031623</v>
      </c>
      <c r="AL84" s="0">
        <v>0</v>
      </c>
      <c r="AM84" s="305">
        <v>3175</v>
      </c>
      <c r="AN84" s="305">
        <v>700</v>
      </c>
      <c r="AO84" s="305">
        <v>380</v>
      </c>
      <c r="AP84" s="305">
        <v>380</v>
      </c>
      <c r="AQ84" s="305">
        <v>355</v>
      </c>
      <c r="AR84" s="305">
        <v>-117.2578900686095</v>
      </c>
      <c r="AS84" s="305">
        <v>103.87910021579088</v>
      </c>
      <c r="AT84" s="305">
        <v>1510.1520124964713</v>
      </c>
      <c r="AU84" s="305">
        <v>1337.8479875035287</v>
      </c>
      <c r="AV84" s="305">
        <v>1491.6708789261711</v>
      </c>
      <c r="AW84" s="305">
        <v>5.4015982364365129</v>
      </c>
      <c r="AX84" s="305">
        <v>0.0036763544876704836</v>
      </c>
      <c r="AY84" s="305">
        <v>40.665756454255266</v>
      </c>
      <c r="AZ84" s="305" t="s">
        <v>27</v>
      </c>
      <c r="BA84" s="305">
        <v>1480.1520124964713</v>
      </c>
      <c r="BB84" s="305">
        <v>-604.812255721059</v>
      </c>
      <c r="BC84" s="305">
        <v>-0.90940661445119986</v>
      </c>
      <c r="BD84" s="305">
        <v>-1054.2507409434475</v>
      </c>
      <c r="BE84" s="305">
        <v>4038.0123772008228</v>
      </c>
      <c r="BF84" s="305">
        <v>5.7708681960632475</v>
      </c>
      <c r="BG84" s="305">
        <v>7027.4430051067611</v>
      </c>
      <c r="BH84" s="67">
        <v>380</v>
      </c>
      <c r="BI84" s="0">
        <v>380</v>
      </c>
      <c r="BJ84" s="0" t="s">
        <v>121</v>
      </c>
      <c r="BK84" s="0">
        <v>281.00324787526949</v>
      </c>
      <c r="BL84" s="0">
        <v>81442.416969335929</v>
      </c>
      <c r="BM84" s="0">
        <v>1071.9603856607719</v>
      </c>
      <c r="BN84" s="0">
        <v>1831.8975784764625</v>
      </c>
      <c r="BO84" s="0">
        <v>4966.3613111252653</v>
      </c>
      <c r="BP84" s="0">
        <v>-368.36483415563794</v>
      </c>
      <c r="BQ84" s="0">
        <v>133222494.07610732</v>
      </c>
      <c r="BR84" s="0">
        <v>133222494.07610732</v>
      </c>
      <c r="BS84" s="0">
        <v>161776160.43620878</v>
      </c>
      <c r="BT84" s="0">
        <v>172894999.11348805</v>
      </c>
      <c r="BU84" s="0">
        <v>118022188.571124</v>
      </c>
      <c r="BV84" s="0">
        <v>118022188.571124</v>
      </c>
      <c r="BW84" s="0">
        <v>366632360.06714731</v>
      </c>
      <c r="BX84" s="0">
        <v>951896459.6634047</v>
      </c>
      <c r="BY84" s="0">
        <v>135039373.68351251</v>
      </c>
      <c r="BZ84" s="0">
        <v>142261789.70873713</v>
      </c>
      <c r="CA84" s="0">
        <v>597207231.6297816</v>
      </c>
      <c r="CB84" s="0">
        <v>593.84988549184936</v>
      </c>
      <c r="CC84" s="0">
        <v>23.785802803005311</v>
      </c>
      <c r="CD84" s="0">
        <v>817.37698482524752</v>
      </c>
      <c r="CE84" s="0">
        <v>-410.8112931480141</v>
      </c>
      <c r="CF84" s="0">
        <v>437.77444577207143</v>
      </c>
      <c r="CG84" s="0">
        <v>2410.2255542279286</v>
      </c>
      <c r="CH84" s="0">
        <v>-137.79867046949866</v>
      </c>
      <c r="CI84" s="0">
        <v>180.85183294330338</v>
      </c>
      <c r="CJ84" s="0">
        <v>-200.49886539570434</v>
      </c>
      <c r="CK84" s="0">
        <v>-276.19429705241055</v>
      </c>
      <c r="CL84" s="0">
        <v>58.449018206681316</v>
      </c>
      <c r="CM84" s="0">
        <v>-759.86635292257233</v>
      </c>
      <c r="CN84" s="305">
        <v>-108.50919932221385</v>
      </c>
      <c r="CO84" s="305">
        <v>138.39527366237033</v>
      </c>
      <c r="CP84" s="305">
        <v>643304081.81642187</v>
      </c>
      <c r="CQ84" s="0">
        <v>-96.730113940417965</v>
      </c>
      <c r="CR84" s="0">
        <v>89.729475174234722</v>
      </c>
      <c r="CS84" s="0">
        <v>1.0189834335313843</v>
      </c>
      <c r="CT84" s="0">
        <v>5.610149095159775</v>
      </c>
      <c r="CU84" s="0">
        <v>2406.7982716579568</v>
      </c>
      <c r="CV84" s="0">
        <v>13.651729841494852</v>
      </c>
      <c r="CW84" s="0">
        <v>-175.6318794471286</v>
      </c>
    </row>
    <row r="85">
      <c r="D85" s="0">
        <v>204</v>
      </c>
      <c r="E85" s="0" t="s">
        <v>130</v>
      </c>
      <c r="F85" s="0">
        <v>6350</v>
      </c>
      <c r="G85" s="0">
        <v>0</v>
      </c>
      <c r="H85" s="0">
        <v>2</v>
      </c>
      <c r="I85" s="0">
        <v>500</v>
      </c>
      <c r="J85" s="0">
        <v>30</v>
      </c>
      <c r="K85" s="0">
        <v>1936.3312351792665</v>
      </c>
      <c r="L85" s="0">
        <v>18</v>
      </c>
      <c r="M85" s="0">
        <v>120</v>
      </c>
      <c r="N85" s="0">
        <v>2800</v>
      </c>
      <c r="O85" s="0">
        <v>12</v>
      </c>
      <c r="P85" s="0">
        <v>0.125</v>
      </c>
      <c r="Q85" s="0">
        <v>0</v>
      </c>
      <c r="R85" s="0">
        <v>290</v>
      </c>
      <c r="S85" s="0">
        <v>0</v>
      </c>
      <c r="T85" s="0">
        <v>0</v>
      </c>
      <c r="U85" s="0">
        <v>2400</v>
      </c>
      <c r="V85" s="0">
        <v>0</v>
      </c>
      <c r="W85" s="0">
        <v>2400</v>
      </c>
      <c r="X85" s="0">
        <v>6100</v>
      </c>
      <c r="Y85" s="0">
        <v>0</v>
      </c>
      <c r="Z85" s="0">
        <v>65080</v>
      </c>
      <c r="AA85" s="0">
        <v>5450</v>
      </c>
      <c r="AB85" s="0">
        <v>2</v>
      </c>
      <c r="AC85" s="0">
        <v>2500</v>
      </c>
      <c r="AD85" s="0">
        <v>2</v>
      </c>
      <c r="AE85" s="0">
        <v>10</v>
      </c>
      <c r="AF85" s="0">
        <v>160</v>
      </c>
      <c r="AG85" s="0">
        <v>0</v>
      </c>
      <c r="AH85" s="0">
        <v>0</v>
      </c>
      <c r="AI85" s="0">
        <v>0</v>
      </c>
      <c r="AJ85" s="0">
        <v>5428.6721054031623</v>
      </c>
      <c r="AK85" s="0">
        <v>5428.6721054031623</v>
      </c>
      <c r="AL85" s="0">
        <v>0</v>
      </c>
      <c r="AM85" s="305">
        <v>5000</v>
      </c>
      <c r="AN85" s="305">
        <v>700</v>
      </c>
      <c r="AO85" s="305">
        <v>380</v>
      </c>
      <c r="AP85" s="305">
        <v>380</v>
      </c>
      <c r="AQ85" s="305">
        <v>355</v>
      </c>
      <c r="AR85" s="305">
        <v>-116.18269783679258</v>
      </c>
      <c r="AS85" s="305">
        <v>102.9265843421486</v>
      </c>
      <c r="AT85" s="305">
        <v>1510.1520124964713</v>
      </c>
      <c r="AU85" s="305">
        <v>1337.8479875035287</v>
      </c>
      <c r="AV85" s="305">
        <v>1491.6708789261711</v>
      </c>
      <c r="AW85" s="305">
        <v>3.0678802877044973</v>
      </c>
      <c r="AX85" s="305">
        <v>0.0080263391131487061</v>
      </c>
      <c r="AY85" s="305">
        <v>10.42204259073673</v>
      </c>
      <c r="AZ85" s="305" t="s">
        <v>27</v>
      </c>
      <c r="BA85" s="305">
        <v>1480.1520124964713</v>
      </c>
      <c r="BB85" s="305">
        <v>-538.25340519952442</v>
      </c>
      <c r="BC85" s="305">
        <v>-0.91256137074768162</v>
      </c>
      <c r="BD85" s="305">
        <v>-898.56490860901977</v>
      </c>
      <c r="BE85" s="305">
        <v>4010.1829407705227</v>
      </c>
      <c r="BF85" s="305">
        <v>5.7708680154923968</v>
      </c>
      <c r="BG85" s="305">
        <v>6953.7552094506682</v>
      </c>
      <c r="BH85" s="67">
        <v>380</v>
      </c>
      <c r="BI85" s="0">
        <v>380</v>
      </c>
      <c r="BJ85" s="0" t="s">
        <v>121</v>
      </c>
      <c r="BK85" s="0">
        <v>281.00324787526949</v>
      </c>
      <c r="BL85" s="0">
        <v>81442.416969335929</v>
      </c>
      <c r="BM85" s="0">
        <v>1071.9630259429978</v>
      </c>
      <c r="BN85" s="0">
        <v>1812.7896017203748</v>
      </c>
      <c r="BO85" s="0">
        <v>4966.363320524948</v>
      </c>
      <c r="BP85" s="0">
        <v>-368.36484900465734</v>
      </c>
      <c r="BQ85" s="0">
        <v>133222494.07610732</v>
      </c>
      <c r="BR85" s="0">
        <v>133222494.07610732</v>
      </c>
      <c r="BS85" s="0">
        <v>161776160.43620878</v>
      </c>
      <c r="BT85" s="0">
        <v>172894999.11348805</v>
      </c>
      <c r="BU85" s="0">
        <v>118022188.571124</v>
      </c>
      <c r="BV85" s="0">
        <v>118022188.571124</v>
      </c>
      <c r="BW85" s="0">
        <v>366632360.06714731</v>
      </c>
      <c r="BX85" s="0">
        <v>951896459.6634047</v>
      </c>
      <c r="BY85" s="0">
        <v>135039373.68351251</v>
      </c>
      <c r="BZ85" s="0">
        <v>142261789.70873713</v>
      </c>
      <c r="CA85" s="0">
        <v>597207231.6297816</v>
      </c>
      <c r="CB85" s="0">
        <v>598.51943226314575</v>
      </c>
      <c r="CC85" s="0">
        <v>14.207032185484188</v>
      </c>
      <c r="CD85" s="0">
        <v>822.63176342370741</v>
      </c>
      <c r="CE85" s="0">
        <v>-423.569911324261</v>
      </c>
      <c r="CF85" s="0">
        <v>437.77444577207143</v>
      </c>
      <c r="CG85" s="0">
        <v>2410.2255542279286</v>
      </c>
      <c r="CH85" s="0">
        <v>-136.64531472891858</v>
      </c>
      <c r="CI85" s="0">
        <v>179.72218787838881</v>
      </c>
      <c r="CJ85" s="0">
        <v>-198.53508734604293</v>
      </c>
      <c r="CK85" s="0">
        <v>-235.07731781581606</v>
      </c>
      <c r="CL85" s="0">
        <v>58.636747788640186</v>
      </c>
      <c r="CM85" s="0">
        <v>-736.53988164440807</v>
      </c>
      <c r="CN85" s="305">
        <v>-107.59693794225315</v>
      </c>
      <c r="CO85" s="305">
        <v>137.51517871824791</v>
      </c>
      <c r="CP85" s="305">
        <v>643304081.81642187</v>
      </c>
      <c r="CQ85" s="0">
        <v>-95.869967356407926</v>
      </c>
      <c r="CR85" s="0">
        <v>88.967478795909912</v>
      </c>
      <c r="CS85" s="0">
        <v>1.0189835490268209</v>
      </c>
      <c r="CT85" s="0">
        <v>5.6101497310352926</v>
      </c>
      <c r="CU85" s="0">
        <v>1319.8720409480259</v>
      </c>
      <c r="CV85" s="0">
        <v>13.764938904121262</v>
      </c>
      <c r="CW85" s="0">
        <v>-169.92866693205588</v>
      </c>
    </row>
    <row r="86">
      <c r="D86" s="0">
        <v>204</v>
      </c>
      <c r="E86" s="0" t="s">
        <v>130</v>
      </c>
      <c r="F86" s="0">
        <v>6350</v>
      </c>
      <c r="G86" s="0">
        <v>0</v>
      </c>
      <c r="H86" s="0">
        <v>2</v>
      </c>
      <c r="I86" s="0">
        <v>500</v>
      </c>
      <c r="J86" s="0">
        <v>30</v>
      </c>
      <c r="K86" s="0">
        <v>1936.3312351792665</v>
      </c>
      <c r="L86" s="0">
        <v>18</v>
      </c>
      <c r="M86" s="0">
        <v>120</v>
      </c>
      <c r="N86" s="0">
        <v>2800</v>
      </c>
      <c r="O86" s="0">
        <v>12</v>
      </c>
      <c r="P86" s="0">
        <v>0.125</v>
      </c>
      <c r="Q86" s="0">
        <v>0</v>
      </c>
      <c r="R86" s="0">
        <v>290</v>
      </c>
      <c r="S86" s="0">
        <v>0</v>
      </c>
      <c r="T86" s="0">
        <v>0</v>
      </c>
      <c r="U86" s="0">
        <v>2400</v>
      </c>
      <c r="V86" s="0">
        <v>0</v>
      </c>
      <c r="W86" s="0">
        <v>2400</v>
      </c>
      <c r="X86" s="0">
        <v>6100</v>
      </c>
      <c r="Y86" s="0">
        <v>0</v>
      </c>
      <c r="Z86" s="0">
        <v>65080</v>
      </c>
      <c r="AA86" s="0">
        <v>5450</v>
      </c>
      <c r="AB86" s="0">
        <v>2</v>
      </c>
      <c r="AC86" s="0">
        <v>2500</v>
      </c>
      <c r="AD86" s="0">
        <v>2</v>
      </c>
      <c r="AE86" s="0">
        <v>10</v>
      </c>
      <c r="AF86" s="0">
        <v>160</v>
      </c>
      <c r="AG86" s="0">
        <v>0</v>
      </c>
      <c r="AH86" s="0">
        <v>0</v>
      </c>
      <c r="AI86" s="0">
        <v>0</v>
      </c>
      <c r="AJ86" s="0">
        <v>5428.6721054031623</v>
      </c>
      <c r="AK86" s="0">
        <v>5428.6721054031623</v>
      </c>
      <c r="AL86" s="0">
        <v>0</v>
      </c>
      <c r="AM86" s="305">
        <v>5000</v>
      </c>
      <c r="AN86" s="305">
        <v>700</v>
      </c>
      <c r="AO86" s="305">
        <v>380</v>
      </c>
      <c r="AP86" s="305">
        <v>380</v>
      </c>
      <c r="AQ86" s="305">
        <v>355</v>
      </c>
      <c r="AR86" s="305">
        <v>-192.31938093562306</v>
      </c>
      <c r="AS86" s="305">
        <v>170.37628968047284</v>
      </c>
      <c r="AT86" s="305">
        <v>1510.1520124964713</v>
      </c>
      <c r="AU86" s="305">
        <v>1337.8479875035287</v>
      </c>
      <c r="AV86" s="305">
        <v>1491.6708789261711</v>
      </c>
      <c r="AW86" s="305">
        <v>3.0678802877044973</v>
      </c>
      <c r="AX86" s="305">
        <v>0.0080263391131487061</v>
      </c>
      <c r="AY86" s="305">
        <v>10.42204259073673</v>
      </c>
      <c r="AZ86" s="305" t="s">
        <v>27</v>
      </c>
      <c r="BA86" s="305">
        <v>1480.1520124964713</v>
      </c>
      <c r="BB86" s="305">
        <v>-538.25340519952442</v>
      </c>
      <c r="BC86" s="305">
        <v>-0.91256137074768162</v>
      </c>
      <c r="BD86" s="305">
        <v>-898.56490860901977</v>
      </c>
      <c r="BE86" s="305">
        <v>6701.4499667680648</v>
      </c>
      <c r="BF86" s="305">
        <v>10.333674869230322</v>
      </c>
      <c r="BG86" s="305">
        <v>11446.579752495454</v>
      </c>
      <c r="BH86" s="67">
        <v>380</v>
      </c>
      <c r="BI86" s="0">
        <v>380</v>
      </c>
      <c r="BJ86" s="0" t="s">
        <v>121</v>
      </c>
      <c r="BK86" s="0">
        <v>281.00324787526949</v>
      </c>
      <c r="BL86" s="0">
        <v>81442.416969335929</v>
      </c>
      <c r="BM86" s="0">
        <v>2064.6384626732033</v>
      </c>
      <c r="BN86" s="0">
        <v>2988.1761907994369</v>
      </c>
      <c r="BO86" s="0">
        <v>8638.0289998377812</v>
      </c>
      <c r="BP86" s="0">
        <v>-661.08677740043856</v>
      </c>
      <c r="BQ86" s="0">
        <v>133222494.07610732</v>
      </c>
      <c r="BR86" s="0">
        <v>133222494.07610732</v>
      </c>
      <c r="BS86" s="0">
        <v>161776160.43620878</v>
      </c>
      <c r="BT86" s="0">
        <v>172894999.11348805</v>
      </c>
      <c r="BU86" s="0">
        <v>118022188.571124</v>
      </c>
      <c r="BV86" s="0">
        <v>118022188.571124</v>
      </c>
      <c r="BW86" s="0">
        <v>366632360.06714731</v>
      </c>
      <c r="BX86" s="0">
        <v>951896459.6634047</v>
      </c>
      <c r="BY86" s="0">
        <v>135039373.68351251</v>
      </c>
      <c r="BZ86" s="0">
        <v>142261789.70873713</v>
      </c>
      <c r="CA86" s="0">
        <v>597207231.6297816</v>
      </c>
      <c r="CB86" s="0">
        <v>598.51943226314575</v>
      </c>
      <c r="CC86" s="0">
        <v>14.207032185484188</v>
      </c>
      <c r="CD86" s="0">
        <v>822.63176342370741</v>
      </c>
      <c r="CE86" s="0">
        <v>-423.569911324261</v>
      </c>
      <c r="CF86" s="0">
        <v>437.77444577207143</v>
      </c>
      <c r="CG86" s="0">
        <v>2410.2255542279286</v>
      </c>
      <c r="CH86" s="0">
        <v>-227.91826505799997</v>
      </c>
      <c r="CI86" s="0">
        <v>303.96579400989538</v>
      </c>
      <c r="CJ86" s="0">
        <v>-198.53508734604293</v>
      </c>
      <c r="CK86" s="0">
        <v>-235.07731781581606</v>
      </c>
      <c r="CL86" s="0">
        <v>58.636747788640186</v>
      </c>
      <c r="CM86" s="0">
        <v>-736.53988164440807</v>
      </c>
      <c r="CN86" s="305">
        <v>-179.43410868973183</v>
      </c>
      <c r="CO86" s="305">
        <v>232.4838666404292</v>
      </c>
      <c r="CP86" s="305">
        <v>643304081.81642187</v>
      </c>
      <c r="CQ86" s="0">
        <v>-159.48686380882546</v>
      </c>
      <c r="CR86" s="0">
        <v>149.06334763261648</v>
      </c>
      <c r="CS86" s="0">
        <v>1.7267988440335955</v>
      </c>
      <c r="CT86" s="0">
        <v>9.5071211695804756</v>
      </c>
      <c r="CU86" s="0">
        <v>1319.8720409480259</v>
      </c>
      <c r="CV86" s="0">
        <v>13.764938904121262</v>
      </c>
      <c r="CW86" s="0">
        <v>-169.92866693205588</v>
      </c>
    </row>
    <row r="87">
      <c r="D87" s="0">
        <v>205</v>
      </c>
      <c r="E87" s="0" t="s">
        <v>126</v>
      </c>
      <c r="F87" s="0">
        <v>11350</v>
      </c>
      <c r="G87" s="0">
        <v>0</v>
      </c>
      <c r="H87" s="0">
        <v>2</v>
      </c>
      <c r="I87" s="0">
        <v>500</v>
      </c>
      <c r="J87" s="0">
        <v>38</v>
      </c>
      <c r="K87" s="0">
        <v>1936.3312351792665</v>
      </c>
      <c r="L87" s="0">
        <v>34</v>
      </c>
      <c r="M87" s="0">
        <v>120</v>
      </c>
      <c r="N87" s="0">
        <v>2800</v>
      </c>
      <c r="O87" s="0">
        <v>12</v>
      </c>
      <c r="P87" s="0">
        <v>0.125</v>
      </c>
      <c r="Q87" s="0">
        <v>0</v>
      </c>
      <c r="R87" s="0">
        <v>290</v>
      </c>
      <c r="S87" s="0">
        <v>0</v>
      </c>
      <c r="T87" s="0">
        <v>0</v>
      </c>
      <c r="U87" s="0">
        <v>2400</v>
      </c>
      <c r="V87" s="0">
        <v>0</v>
      </c>
      <c r="W87" s="0">
        <v>2400</v>
      </c>
      <c r="X87" s="0">
        <v>6100</v>
      </c>
      <c r="Y87" s="0">
        <v>0</v>
      </c>
      <c r="Z87" s="0">
        <v>65080</v>
      </c>
      <c r="AA87" s="0">
        <v>5450</v>
      </c>
      <c r="AB87" s="0">
        <v>2</v>
      </c>
      <c r="AC87" s="0">
        <v>2500</v>
      </c>
      <c r="AD87" s="0">
        <v>2</v>
      </c>
      <c r="AE87" s="0">
        <v>10</v>
      </c>
      <c r="AF87" s="0">
        <v>160</v>
      </c>
      <c r="AG87" s="0">
        <v>0</v>
      </c>
      <c r="AH87" s="0">
        <v>0</v>
      </c>
      <c r="AI87" s="0">
        <v>0</v>
      </c>
      <c r="AJ87" s="0">
        <v>5428.6721054031623</v>
      </c>
      <c r="AK87" s="0">
        <v>5428.6721054031623</v>
      </c>
      <c r="AL87" s="0">
        <v>0</v>
      </c>
      <c r="AM87" s="305">
        <v>5000</v>
      </c>
      <c r="AN87" s="305">
        <v>700</v>
      </c>
      <c r="AO87" s="305">
        <v>380</v>
      </c>
      <c r="AP87" s="305">
        <v>380</v>
      </c>
      <c r="AQ87" s="305">
        <v>355</v>
      </c>
      <c r="AR87" s="305">
        <v>-154.5240517766828</v>
      </c>
      <c r="AS87" s="305">
        <v>108.47601115054505</v>
      </c>
      <c r="AT87" s="305">
        <v>1687.4257434129611</v>
      </c>
      <c r="AU87" s="305">
        <v>1184.5742565870389</v>
      </c>
      <c r="AV87" s="305">
        <v>1662.2619350092803</v>
      </c>
      <c r="AW87" s="305">
        <v>5.2610066724395352</v>
      </c>
      <c r="AX87" s="305">
        <v>0.0083532019281985816</v>
      </c>
      <c r="AY87" s="305">
        <v>27.148223239034081</v>
      </c>
      <c r="AZ87" s="305" t="s">
        <v>27</v>
      </c>
      <c r="BA87" s="305">
        <v>1649.4257434129611</v>
      </c>
      <c r="BB87" s="305">
        <v>-436.54026564063679</v>
      </c>
      <c r="BC87" s="305">
        <v>-0.913899607664888</v>
      </c>
      <c r="BD87" s="305">
        <v>-702.12023408575624</v>
      </c>
      <c r="BE87" s="305">
        <v>6688.0655368467269</v>
      </c>
      <c r="BF87" s="305">
        <v>10.333679904291671</v>
      </c>
      <c r="BG87" s="305">
        <v>11446.585396506998</v>
      </c>
      <c r="BH87" s="67">
        <v>380</v>
      </c>
      <c r="BI87" s="0">
        <v>380</v>
      </c>
      <c r="BJ87" s="0" t="s">
        <v>131</v>
      </c>
      <c r="BK87" s="0">
        <v>17.571293437192708</v>
      </c>
      <c r="BL87" s="0">
        <v>115005.95080917356</v>
      </c>
      <c r="BM87" s="0">
        <v>2064.6474922167254</v>
      </c>
      <c r="BN87" s="0">
        <v>2988.176881553838</v>
      </c>
      <c r="BO87" s="0">
        <v>8638.0373962186022</v>
      </c>
      <c r="BP87" s="0">
        <v>-661.08699221734958</v>
      </c>
      <c r="BQ87" s="0">
        <v>209089830.33211908</v>
      </c>
      <c r="BR87" s="0">
        <v>209089830.33211908</v>
      </c>
      <c r="BS87" s="0">
        <v>244575468.95910794</v>
      </c>
      <c r="BT87" s="0">
        <v>259717270.8049337</v>
      </c>
      <c r="BU87" s="0">
        <v>146781232.47344881</v>
      </c>
      <c r="BV87" s="0">
        <v>146781232.47344881</v>
      </c>
      <c r="BW87" s="0">
        <v>401415748.03087991</v>
      </c>
      <c r="BX87" s="0">
        <v>965718175.15781379</v>
      </c>
      <c r="BY87" s="0">
        <v>215268531.26393002</v>
      </c>
      <c r="BZ87" s="0">
        <v>223567023.24245349</v>
      </c>
      <c r="CA87" s="0">
        <v>682966533.10614753</v>
      </c>
      <c r="CB87" s="0">
        <v>501.16573887857612</v>
      </c>
      <c r="CC87" s="0">
        <v>15.153963469422351</v>
      </c>
      <c r="CD87" s="0">
        <v>700.71609716086084</v>
      </c>
      <c r="CE87" s="0">
        <v>-409.29050353767218</v>
      </c>
      <c r="CF87" s="0">
        <v>608.68812323749671</v>
      </c>
      <c r="CG87" s="0">
        <v>2263.3118767625033</v>
      </c>
      <c r="CH87" s="0">
        <v>-188.21988088712493</v>
      </c>
      <c r="CI87" s="0">
        <v>197.2218260487661</v>
      </c>
      <c r="CJ87" s="0">
        <v>-152.38488003383645</v>
      </c>
      <c r="CK87" s="0">
        <v>-184.11700116636348</v>
      </c>
      <c r="CL87" s="0">
        <v>60.304681271132296</v>
      </c>
      <c r="CM87" s="0">
        <v>-556.44701904087492</v>
      </c>
      <c r="CN87" s="305">
        <v>-147.83483093447771</v>
      </c>
      <c r="CO87" s="305">
        <v>150.67758434244473</v>
      </c>
      <c r="CP87" s="305">
        <v>725089176.4217242</v>
      </c>
      <c r="CQ87" s="0">
        <v>-128.76265570527687</v>
      </c>
      <c r="CR87" s="0">
        <v>95.22256925316151</v>
      </c>
      <c r="CS87" s="0">
        <v>1.7020846509818228</v>
      </c>
      <c r="CT87" s="0">
        <v>6.328936377684534</v>
      </c>
      <c r="CU87" s="0">
        <v>1319.8720409480259</v>
      </c>
      <c r="CV87" s="0">
        <v>13.91311244559669</v>
      </c>
      <c r="CW87" s="0">
        <v>-132.41844864872036</v>
      </c>
    </row>
    <row r="88">
      <c r="D88" s="0">
        <v>205</v>
      </c>
      <c r="E88" s="0" t="s">
        <v>126</v>
      </c>
      <c r="F88" s="0">
        <v>11350</v>
      </c>
      <c r="G88" s="0">
        <v>0</v>
      </c>
      <c r="H88" s="0">
        <v>2</v>
      </c>
      <c r="I88" s="0">
        <v>500</v>
      </c>
      <c r="J88" s="0">
        <v>38</v>
      </c>
      <c r="K88" s="0">
        <v>1936.3312351792665</v>
      </c>
      <c r="L88" s="0">
        <v>34</v>
      </c>
      <c r="M88" s="0">
        <v>120</v>
      </c>
      <c r="N88" s="0">
        <v>2800</v>
      </c>
      <c r="O88" s="0">
        <v>12</v>
      </c>
      <c r="P88" s="0">
        <v>0.125</v>
      </c>
      <c r="Q88" s="0">
        <v>0</v>
      </c>
      <c r="R88" s="0">
        <v>290</v>
      </c>
      <c r="S88" s="0">
        <v>0</v>
      </c>
      <c r="T88" s="0">
        <v>0</v>
      </c>
      <c r="U88" s="0">
        <v>2400</v>
      </c>
      <c r="V88" s="0">
        <v>0</v>
      </c>
      <c r="W88" s="0">
        <v>2400</v>
      </c>
      <c r="X88" s="0">
        <v>6100</v>
      </c>
      <c r="Y88" s="0">
        <v>0</v>
      </c>
      <c r="Z88" s="0">
        <v>65080</v>
      </c>
      <c r="AA88" s="0">
        <v>5450</v>
      </c>
      <c r="AB88" s="0">
        <v>2</v>
      </c>
      <c r="AC88" s="0">
        <v>2500</v>
      </c>
      <c r="AD88" s="0">
        <v>2</v>
      </c>
      <c r="AE88" s="0">
        <v>10</v>
      </c>
      <c r="AF88" s="0">
        <v>160</v>
      </c>
      <c r="AG88" s="0">
        <v>0</v>
      </c>
      <c r="AH88" s="0">
        <v>0</v>
      </c>
      <c r="AI88" s="0">
        <v>0</v>
      </c>
      <c r="AJ88" s="0">
        <v>5428.6721054031623</v>
      </c>
      <c r="AK88" s="0">
        <v>5428.6721054031623</v>
      </c>
      <c r="AL88" s="0">
        <v>0</v>
      </c>
      <c r="AM88" s="305">
        <v>5000</v>
      </c>
      <c r="AN88" s="305">
        <v>700</v>
      </c>
      <c r="AO88" s="305">
        <v>380</v>
      </c>
      <c r="AP88" s="305">
        <v>380</v>
      </c>
      <c r="AQ88" s="305">
        <v>355</v>
      </c>
      <c r="AR88" s="305">
        <v>-203.04755764876742</v>
      </c>
      <c r="AS88" s="305">
        <v>142.53955209141267</v>
      </c>
      <c r="AT88" s="305">
        <v>1687.4257434129611</v>
      </c>
      <c r="AU88" s="305">
        <v>1184.5742565870389</v>
      </c>
      <c r="AV88" s="305">
        <v>1662.2619350092803</v>
      </c>
      <c r="AW88" s="305">
        <v>5.2610066724395352</v>
      </c>
      <c r="AX88" s="305">
        <v>0.0083532019281985816</v>
      </c>
      <c r="AY88" s="305">
        <v>27.148223239034081</v>
      </c>
      <c r="AZ88" s="305" t="s">
        <v>27</v>
      </c>
      <c r="BA88" s="305">
        <v>1649.4257434129611</v>
      </c>
      <c r="BB88" s="305">
        <v>-436.54026564063679</v>
      </c>
      <c r="BC88" s="305">
        <v>-0.913899607664888</v>
      </c>
      <c r="BD88" s="305">
        <v>-702.12023408575624</v>
      </c>
      <c r="BE88" s="305">
        <v>8870.7668650498963</v>
      </c>
      <c r="BF88" s="305">
        <v>14.903177942614775</v>
      </c>
      <c r="BG88" s="305">
        <v>14957.18656693527</v>
      </c>
      <c r="BH88" s="67">
        <v>380</v>
      </c>
      <c r="BI88" s="0">
        <v>380</v>
      </c>
      <c r="BJ88" s="0" t="s">
        <v>131</v>
      </c>
      <c r="BK88" s="0">
        <v>17.571293437192708</v>
      </c>
      <c r="BL88" s="0">
        <v>115005.95080917356</v>
      </c>
      <c r="BM88" s="0">
        <v>2826.571892385793</v>
      </c>
      <c r="BN88" s="0">
        <v>3908.7618873857573</v>
      </c>
      <c r="BO88" s="0">
        <v>11197.795920006869</v>
      </c>
      <c r="BP88" s="0">
        <v>-954.36484529134918</v>
      </c>
      <c r="BQ88" s="0">
        <v>209089830.33211908</v>
      </c>
      <c r="BR88" s="0">
        <v>209089830.33211908</v>
      </c>
      <c r="BS88" s="0">
        <v>244575468.95910794</v>
      </c>
      <c r="BT88" s="0">
        <v>259717270.8049337</v>
      </c>
      <c r="BU88" s="0">
        <v>146781232.47344881</v>
      </c>
      <c r="BV88" s="0">
        <v>146781232.47344881</v>
      </c>
      <c r="BW88" s="0">
        <v>401415748.03087991</v>
      </c>
      <c r="BX88" s="0">
        <v>965718175.15781379</v>
      </c>
      <c r="BY88" s="0">
        <v>215268531.26393002</v>
      </c>
      <c r="BZ88" s="0">
        <v>223567023.24245349</v>
      </c>
      <c r="CA88" s="0">
        <v>682966533.10614753</v>
      </c>
      <c r="CB88" s="0">
        <v>501.16573887857612</v>
      </c>
      <c r="CC88" s="0">
        <v>15.153963469422351</v>
      </c>
      <c r="CD88" s="0">
        <v>700.71609716086084</v>
      </c>
      <c r="CE88" s="0">
        <v>-409.29050353767218</v>
      </c>
      <c r="CF88" s="0">
        <v>608.68812323749671</v>
      </c>
      <c r="CG88" s="0">
        <v>2263.3118767625033</v>
      </c>
      <c r="CH88" s="0">
        <v>-247.32714954561277</v>
      </c>
      <c r="CI88" s="0">
        <v>258.56619881359586</v>
      </c>
      <c r="CJ88" s="0">
        <v>-152.38488003383645</v>
      </c>
      <c r="CK88" s="0">
        <v>-184.11700116636348</v>
      </c>
      <c r="CL88" s="0">
        <v>60.304681271132296</v>
      </c>
      <c r="CM88" s="0">
        <v>-556.44701904087492</v>
      </c>
      <c r="CN88" s="305">
        <v>-194.29088899916988</v>
      </c>
      <c r="CO88" s="305">
        <v>197.62044817993154</v>
      </c>
      <c r="CP88" s="305">
        <v>725089176.4217242</v>
      </c>
      <c r="CQ88" s="0">
        <v>-169.47955334998673</v>
      </c>
      <c r="CR88" s="0">
        <v>125.588695634492</v>
      </c>
      <c r="CS88" s="0">
        <v>2.1389644209167971</v>
      </c>
      <c r="CT88" s="0">
        <v>7.9534056818527876</v>
      </c>
      <c r="CU88" s="0">
        <v>1319.8720409480259</v>
      </c>
      <c r="CV88" s="0">
        <v>13.91311244559669</v>
      </c>
      <c r="CW88" s="0">
        <v>-132.41844864872036</v>
      </c>
    </row>
    <row r="89">
      <c r="D89" s="0">
        <v>206</v>
      </c>
      <c r="E89" s="0" t="s">
        <v>130</v>
      </c>
      <c r="F89" s="0">
        <v>16350</v>
      </c>
      <c r="G89" s="0">
        <v>0</v>
      </c>
      <c r="H89" s="0">
        <v>2</v>
      </c>
      <c r="I89" s="0">
        <v>500</v>
      </c>
      <c r="J89" s="0">
        <v>38</v>
      </c>
      <c r="K89" s="0">
        <v>1936.3312351792665</v>
      </c>
      <c r="L89" s="0">
        <v>34</v>
      </c>
      <c r="M89" s="0">
        <v>120</v>
      </c>
      <c r="N89" s="0">
        <v>2800</v>
      </c>
      <c r="O89" s="0">
        <v>12</v>
      </c>
      <c r="P89" s="0">
        <v>0.125</v>
      </c>
      <c r="Q89" s="0">
        <v>0</v>
      </c>
      <c r="R89" s="0">
        <v>290</v>
      </c>
      <c r="S89" s="0">
        <v>0</v>
      </c>
      <c r="T89" s="0">
        <v>0</v>
      </c>
      <c r="U89" s="0">
        <v>2400</v>
      </c>
      <c r="V89" s="0">
        <v>0</v>
      </c>
      <c r="W89" s="0">
        <v>2400</v>
      </c>
      <c r="X89" s="0">
        <v>6100</v>
      </c>
      <c r="Y89" s="0">
        <v>0</v>
      </c>
      <c r="Z89" s="0">
        <v>65080</v>
      </c>
      <c r="AA89" s="0">
        <v>5450</v>
      </c>
      <c r="AB89" s="0">
        <v>2</v>
      </c>
      <c r="AC89" s="0">
        <v>2500</v>
      </c>
      <c r="AD89" s="0">
        <v>2</v>
      </c>
      <c r="AE89" s="0">
        <v>10</v>
      </c>
      <c r="AF89" s="0">
        <v>160</v>
      </c>
      <c r="AG89" s="0">
        <v>0</v>
      </c>
      <c r="AH89" s="0">
        <v>0</v>
      </c>
      <c r="AI89" s="0">
        <v>0</v>
      </c>
      <c r="AJ89" s="0">
        <v>5428.6721054031623</v>
      </c>
      <c r="AK89" s="0">
        <v>5428.6721054031623</v>
      </c>
      <c r="AL89" s="0">
        <v>0</v>
      </c>
      <c r="AM89" s="305">
        <v>5000</v>
      </c>
      <c r="AN89" s="305">
        <v>700</v>
      </c>
      <c r="AO89" s="305">
        <v>380</v>
      </c>
      <c r="AP89" s="305">
        <v>380</v>
      </c>
      <c r="AQ89" s="305">
        <v>355</v>
      </c>
      <c r="AR89" s="305">
        <v>-203.04755138842353</v>
      </c>
      <c r="AS89" s="305">
        <v>142.53954769664617</v>
      </c>
      <c r="AT89" s="305">
        <v>1687.4257434129611</v>
      </c>
      <c r="AU89" s="305">
        <v>1184.5742565870389</v>
      </c>
      <c r="AV89" s="305">
        <v>1662.2619350092803</v>
      </c>
      <c r="AW89" s="305">
        <v>-1.7198628208953508</v>
      </c>
      <c r="AX89" s="305">
        <v>0.0070779545407258816</v>
      </c>
      <c r="AY89" s="305">
        <v>-13.667346590980372</v>
      </c>
      <c r="AZ89" s="305" t="s">
        <v>27</v>
      </c>
      <c r="BA89" s="305">
        <v>1649.4257434129611</v>
      </c>
      <c r="BB89" s="305">
        <v>-330.82071028836071</v>
      </c>
      <c r="BC89" s="305">
        <v>-0.91311098385227751</v>
      </c>
      <c r="BD89" s="305">
        <v>-505.41827027474937</v>
      </c>
      <c r="BE89" s="305">
        <v>8870.7665805943543</v>
      </c>
      <c r="BF89" s="305">
        <v>14.903177569385548</v>
      </c>
      <c r="BG89" s="305">
        <v>14957.18611664325</v>
      </c>
      <c r="BH89" s="67">
        <v>380</v>
      </c>
      <c r="BI89" s="0">
        <v>380</v>
      </c>
      <c r="BJ89" s="0" t="s">
        <v>131</v>
      </c>
      <c r="BK89" s="0">
        <v>17.571293437192708</v>
      </c>
      <c r="BL89" s="0">
        <v>115005.95080917356</v>
      </c>
      <c r="BM89" s="0">
        <v>2826.5734408255958</v>
      </c>
      <c r="BN89" s="0">
        <v>3908.7618521888362</v>
      </c>
      <c r="BO89" s="0">
        <v>11197.796721338616</v>
      </c>
      <c r="BP89" s="0">
        <v>-954.36485402511141</v>
      </c>
      <c r="BQ89" s="0">
        <v>209089830.33211908</v>
      </c>
      <c r="BR89" s="0">
        <v>209089830.33211908</v>
      </c>
      <c r="BS89" s="0">
        <v>244575468.95910794</v>
      </c>
      <c r="BT89" s="0">
        <v>259717270.8049337</v>
      </c>
      <c r="BU89" s="0">
        <v>146781232.47344881</v>
      </c>
      <c r="BV89" s="0">
        <v>146781232.47344881</v>
      </c>
      <c r="BW89" s="0">
        <v>401415748.03087991</v>
      </c>
      <c r="BX89" s="0">
        <v>965718175.15781379</v>
      </c>
      <c r="BY89" s="0">
        <v>215268531.26393002</v>
      </c>
      <c r="BZ89" s="0">
        <v>223567023.24245349</v>
      </c>
      <c r="CA89" s="0">
        <v>682966533.10614753</v>
      </c>
      <c r="CB89" s="0">
        <v>462.30309470571729</v>
      </c>
      <c r="CC89" s="0">
        <v>2.2950485449017322</v>
      </c>
      <c r="CD89" s="0">
        <v>652.02161360111506</v>
      </c>
      <c r="CE89" s="0">
        <v>-422.5322884428021</v>
      </c>
      <c r="CF89" s="0">
        <v>608.68812323749671</v>
      </c>
      <c r="CG89" s="0">
        <v>2263.3118767625033</v>
      </c>
      <c r="CH89" s="0">
        <v>-247.32714946915462</v>
      </c>
      <c r="CI89" s="0">
        <v>258.56620767060065</v>
      </c>
      <c r="CJ89" s="0">
        <v>-137.39860132319154</v>
      </c>
      <c r="CK89" s="0">
        <v>-132.74383716038938</v>
      </c>
      <c r="CL89" s="0">
        <v>64.198763459685509</v>
      </c>
      <c r="CM89" s="0">
        <v>-516.64116655483781</v>
      </c>
      <c r="CN89" s="305">
        <v>-194.29088883937081</v>
      </c>
      <c r="CO89" s="305">
        <v>197.62045486236138</v>
      </c>
      <c r="CP89" s="305">
        <v>725089176.4217242</v>
      </c>
      <c r="CQ89" s="0">
        <v>-169.47955219915818</v>
      </c>
      <c r="CR89" s="0">
        <v>125.58869844981172</v>
      </c>
      <c r="CS89" s="0">
        <v>2.13896441540256</v>
      </c>
      <c r="CT89" s="0">
        <v>7.95340566134896</v>
      </c>
      <c r="CU89" s="0">
        <v>1319.8720409480259</v>
      </c>
      <c r="CV89" s="0">
        <v>13.895105685458983</v>
      </c>
      <c r="CW89" s="0">
        <v>-125.4065690840019</v>
      </c>
    </row>
    <row r="90">
      <c r="D90" s="0">
        <v>206</v>
      </c>
      <c r="E90" s="0" t="s">
        <v>130</v>
      </c>
      <c r="F90" s="0">
        <v>16350</v>
      </c>
      <c r="G90" s="0">
        <v>0</v>
      </c>
      <c r="H90" s="0">
        <v>2</v>
      </c>
      <c r="I90" s="0">
        <v>500</v>
      </c>
      <c r="J90" s="0">
        <v>38</v>
      </c>
      <c r="K90" s="0">
        <v>1936.3312351792665</v>
      </c>
      <c r="L90" s="0">
        <v>34</v>
      </c>
      <c r="M90" s="0">
        <v>120</v>
      </c>
      <c r="N90" s="0">
        <v>2800</v>
      </c>
      <c r="O90" s="0">
        <v>12</v>
      </c>
      <c r="P90" s="0">
        <v>0.125</v>
      </c>
      <c r="Q90" s="0">
        <v>0</v>
      </c>
      <c r="R90" s="0">
        <v>290</v>
      </c>
      <c r="S90" s="0">
        <v>0</v>
      </c>
      <c r="T90" s="0">
        <v>0</v>
      </c>
      <c r="U90" s="0">
        <v>2400</v>
      </c>
      <c r="V90" s="0">
        <v>0</v>
      </c>
      <c r="W90" s="0">
        <v>2400</v>
      </c>
      <c r="X90" s="0">
        <v>6100</v>
      </c>
      <c r="Y90" s="0">
        <v>0</v>
      </c>
      <c r="Z90" s="0">
        <v>65080</v>
      </c>
      <c r="AA90" s="0">
        <v>5450</v>
      </c>
      <c r="AB90" s="0">
        <v>2</v>
      </c>
      <c r="AC90" s="0">
        <v>2500</v>
      </c>
      <c r="AD90" s="0">
        <v>2</v>
      </c>
      <c r="AE90" s="0">
        <v>10</v>
      </c>
      <c r="AF90" s="0">
        <v>160</v>
      </c>
      <c r="AG90" s="0">
        <v>0</v>
      </c>
      <c r="AH90" s="0">
        <v>0</v>
      </c>
      <c r="AI90" s="0">
        <v>0</v>
      </c>
      <c r="AJ90" s="0">
        <v>5428.6721054031623</v>
      </c>
      <c r="AK90" s="0">
        <v>5428.6721054031623</v>
      </c>
      <c r="AL90" s="0">
        <v>0</v>
      </c>
      <c r="AM90" s="305">
        <v>5000</v>
      </c>
      <c r="AN90" s="305">
        <v>700</v>
      </c>
      <c r="AO90" s="305">
        <v>380</v>
      </c>
      <c r="AP90" s="305">
        <v>380</v>
      </c>
      <c r="AQ90" s="305">
        <v>355</v>
      </c>
      <c r="AR90" s="305">
        <v>-238.69380182520615</v>
      </c>
      <c r="AS90" s="305">
        <v>167.56324475478294</v>
      </c>
      <c r="AT90" s="305">
        <v>1687.4257434129611</v>
      </c>
      <c r="AU90" s="305">
        <v>1184.5742565870389</v>
      </c>
      <c r="AV90" s="305">
        <v>1662.2619350092803</v>
      </c>
      <c r="AW90" s="305">
        <v>-1.7198628208953508</v>
      </c>
      <c r="AX90" s="305">
        <v>0.0070779545407258816</v>
      </c>
      <c r="AY90" s="305">
        <v>-13.667346590980372</v>
      </c>
      <c r="AZ90" s="305" t="s">
        <v>27</v>
      </c>
      <c r="BA90" s="305">
        <v>1649.4257434129611</v>
      </c>
      <c r="BB90" s="305">
        <v>-330.82071028836071</v>
      </c>
      <c r="BC90" s="305">
        <v>-0.91311098385227751</v>
      </c>
      <c r="BD90" s="305">
        <v>-505.41827027474937</v>
      </c>
      <c r="BE90" s="305">
        <v>10524.870132036041</v>
      </c>
      <c r="BF90" s="305">
        <v>19.468732488647561</v>
      </c>
      <c r="BG90" s="305">
        <v>17484.277468016837</v>
      </c>
      <c r="BH90" s="67">
        <v>380</v>
      </c>
      <c r="BI90" s="0">
        <v>380</v>
      </c>
      <c r="BJ90" s="0" t="s">
        <v>131</v>
      </c>
      <c r="BK90" s="0">
        <v>17.571293437192708</v>
      </c>
      <c r="BL90" s="0">
        <v>115005.95080917356</v>
      </c>
      <c r="BM90" s="0">
        <v>3513.5664474416408</v>
      </c>
      <c r="BN90" s="0">
        <v>4572.4810379907285</v>
      </c>
      <c r="BO90" s="0">
        <v>13645.216267477444</v>
      </c>
      <c r="BP90" s="0">
        <v>-1247.3819853389273</v>
      </c>
      <c r="BQ90" s="0">
        <v>209089830.33211908</v>
      </c>
      <c r="BR90" s="0">
        <v>209089830.33211908</v>
      </c>
      <c r="BS90" s="0">
        <v>244575468.95910794</v>
      </c>
      <c r="BT90" s="0">
        <v>259717270.8049337</v>
      </c>
      <c r="BU90" s="0">
        <v>146781232.47344881</v>
      </c>
      <c r="BV90" s="0">
        <v>146781232.47344881</v>
      </c>
      <c r="BW90" s="0">
        <v>401415748.03087991</v>
      </c>
      <c r="BX90" s="0">
        <v>965718175.15781379</v>
      </c>
      <c r="BY90" s="0">
        <v>215268531.26393002</v>
      </c>
      <c r="BZ90" s="0">
        <v>223567023.24245349</v>
      </c>
      <c r="CA90" s="0">
        <v>682966533.10614753</v>
      </c>
      <c r="CB90" s="0">
        <v>462.30309470571729</v>
      </c>
      <c r="CC90" s="0">
        <v>2.2950485449017322</v>
      </c>
      <c r="CD90" s="0">
        <v>652.02161360111506</v>
      </c>
      <c r="CE90" s="0">
        <v>-422.5322884428021</v>
      </c>
      <c r="CF90" s="0">
        <v>608.68812323749671</v>
      </c>
      <c r="CG90" s="0">
        <v>2263.3118767625033</v>
      </c>
      <c r="CH90" s="0">
        <v>-292.15459000783727</v>
      </c>
      <c r="CI90" s="0">
        <v>308.13381424226645</v>
      </c>
      <c r="CJ90" s="0">
        <v>-137.39860132319154</v>
      </c>
      <c r="CK90" s="0">
        <v>-132.74383716038938</v>
      </c>
      <c r="CL90" s="0">
        <v>64.198763459685509</v>
      </c>
      <c r="CM90" s="0">
        <v>-516.64116655483781</v>
      </c>
      <c r="CN90" s="305">
        <v>-229.46735011238732</v>
      </c>
      <c r="CO90" s="305">
        <v>235.41251216863128</v>
      </c>
      <c r="CP90" s="305">
        <v>725089176.4217242</v>
      </c>
      <c r="CQ90" s="0">
        <v>-199.70797769816062</v>
      </c>
      <c r="CR90" s="0">
        <v>148.41657642483906</v>
      </c>
      <c r="CS90" s="0">
        <v>2.6206833491607444</v>
      </c>
      <c r="CT90" s="0">
        <v>9.7446024046618955</v>
      </c>
      <c r="CU90" s="0">
        <v>1319.8720409480259</v>
      </c>
      <c r="CV90" s="0">
        <v>13.895105685458983</v>
      </c>
      <c r="CW90" s="0">
        <v>-125.4065690840019</v>
      </c>
    </row>
    <row r="91">
      <c r="D91" s="0">
        <v>207</v>
      </c>
      <c r="E91" s="0" t="s">
        <v>126</v>
      </c>
      <c r="F91" s="0">
        <v>21350</v>
      </c>
      <c r="G91" s="0">
        <v>0</v>
      </c>
      <c r="H91" s="0">
        <v>2</v>
      </c>
      <c r="I91" s="0">
        <v>600</v>
      </c>
      <c r="J91" s="0">
        <v>40</v>
      </c>
      <c r="K91" s="0">
        <v>1936.3312351792665</v>
      </c>
      <c r="L91" s="0">
        <v>40</v>
      </c>
      <c r="M91" s="0">
        <v>120</v>
      </c>
      <c r="N91" s="0">
        <v>2800</v>
      </c>
      <c r="O91" s="0">
        <v>12</v>
      </c>
      <c r="P91" s="0">
        <v>0.125</v>
      </c>
      <c r="Q91" s="0">
        <v>0</v>
      </c>
      <c r="R91" s="0">
        <v>290</v>
      </c>
      <c r="S91" s="0">
        <v>0</v>
      </c>
      <c r="T91" s="0">
        <v>0</v>
      </c>
      <c r="U91" s="0">
        <v>2400</v>
      </c>
      <c r="V91" s="0">
        <v>0</v>
      </c>
      <c r="W91" s="0">
        <v>2400</v>
      </c>
      <c r="X91" s="0">
        <v>6100</v>
      </c>
      <c r="Y91" s="0">
        <v>0</v>
      </c>
      <c r="Z91" s="0">
        <v>65080</v>
      </c>
      <c r="AA91" s="0">
        <v>5450</v>
      </c>
      <c r="AB91" s="0">
        <v>2</v>
      </c>
      <c r="AC91" s="0">
        <v>2500</v>
      </c>
      <c r="AD91" s="0">
        <v>2</v>
      </c>
      <c r="AE91" s="0">
        <v>10</v>
      </c>
      <c r="AF91" s="0">
        <v>160</v>
      </c>
      <c r="AG91" s="0">
        <v>0</v>
      </c>
      <c r="AH91" s="0">
        <v>0</v>
      </c>
      <c r="AI91" s="0">
        <v>0</v>
      </c>
      <c r="AJ91" s="0">
        <v>5428.6721054031623</v>
      </c>
      <c r="AK91" s="0">
        <v>5428.6721054031623</v>
      </c>
      <c r="AL91" s="0">
        <v>0</v>
      </c>
      <c r="AM91" s="305">
        <v>5000</v>
      </c>
      <c r="AN91" s="305">
        <v>700</v>
      </c>
      <c r="AO91" s="305">
        <v>380</v>
      </c>
      <c r="AP91" s="305">
        <v>380</v>
      </c>
      <c r="AQ91" s="305">
        <v>355</v>
      </c>
      <c r="AR91" s="305">
        <v>-200.8448352581151</v>
      </c>
      <c r="AS91" s="305">
        <v>144.5955777682548</v>
      </c>
      <c r="AT91" s="305">
        <v>1674.4801816202541</v>
      </c>
      <c r="AU91" s="305">
        <v>1205.5198183797459</v>
      </c>
      <c r="AV91" s="305">
        <v>1647.2000635885395</v>
      </c>
      <c r="AW91" s="305">
        <v>3.4555613136909145</v>
      </c>
      <c r="AX91" s="305">
        <v>0.0086242898363785916</v>
      </c>
      <c r="AY91" s="305">
        <v>18.032760639056306</v>
      </c>
      <c r="AZ91" s="305" t="s">
        <v>27</v>
      </c>
      <c r="BA91" s="305">
        <v>1634.4801816202541</v>
      </c>
      <c r="BB91" s="305">
        <v>-212.02185017582451</v>
      </c>
      <c r="BC91" s="305">
        <v>-0.91425835446420933</v>
      </c>
      <c r="BD91" s="305">
        <v>-308.24569982336106</v>
      </c>
      <c r="BE91" s="305">
        <v>10517.44759538208</v>
      </c>
      <c r="BF91" s="305">
        <v>19.468736343368278</v>
      </c>
      <c r="BG91" s="305">
        <v>17484.280625079351</v>
      </c>
      <c r="BH91" s="67">
        <v>380</v>
      </c>
      <c r="BI91" s="0">
        <v>380</v>
      </c>
      <c r="BJ91" s="0" t="s">
        <v>131</v>
      </c>
      <c r="BK91" s="0">
        <v>23.650239285608752</v>
      </c>
      <c r="BL91" s="0">
        <v>127657.96900526235</v>
      </c>
      <c r="BM91" s="0">
        <v>3513.5712163902135</v>
      </c>
      <c r="BN91" s="0">
        <v>4572.4812834569457</v>
      </c>
      <c r="BO91" s="0">
        <v>13645.218422445512</v>
      </c>
      <c r="BP91" s="0">
        <v>-1247.3821246578195</v>
      </c>
      <c r="BQ91" s="0">
        <v>242237672.38679606</v>
      </c>
      <c r="BR91" s="0">
        <v>242237672.38679606</v>
      </c>
      <c r="BS91" s="0">
        <v>276171816.849445</v>
      </c>
      <c r="BT91" s="0">
        <v>292194124.02817529</v>
      </c>
      <c r="BU91" s="0">
        <v>174395802.36649755</v>
      </c>
      <c r="BV91" s="0">
        <v>174395802.36649755</v>
      </c>
      <c r="BW91" s="0">
        <v>431033723.3003518</v>
      </c>
      <c r="BX91" s="0">
        <v>992522721.47909129</v>
      </c>
      <c r="BY91" s="0">
        <v>250551136.25302339</v>
      </c>
      <c r="BZ91" s="0">
        <v>257954497.22163042</v>
      </c>
      <c r="CA91" s="0">
        <v>718352140.77916825</v>
      </c>
      <c r="CB91" s="0">
        <v>266.12750635934663</v>
      </c>
      <c r="CC91" s="0">
        <v>6.607298357736866</v>
      </c>
      <c r="CD91" s="0">
        <v>467.63473757288318</v>
      </c>
      <c r="CE91" s="0">
        <v>-410.19354105500918</v>
      </c>
      <c r="CF91" s="0">
        <v>655.02299603526535</v>
      </c>
      <c r="CG91" s="0">
        <v>2224.9770039647346</v>
      </c>
      <c r="CH91" s="0">
        <v>-251.69290174488344</v>
      </c>
      <c r="CI91" s="0">
        <v>269.39204959495015</v>
      </c>
      <c r="CJ91" s="0">
        <v>-64.589565972475611</v>
      </c>
      <c r="CK91" s="0">
        <v>-81.439118173702809</v>
      </c>
      <c r="CL91" s="0">
        <v>151.07609376773712</v>
      </c>
      <c r="CM91" s="0">
        <v>-364.76268675699043</v>
      </c>
      <c r="CN91" s="305">
        <v>-197.30796407859978</v>
      </c>
      <c r="CO91" s="305">
        <v>205.66442725447595</v>
      </c>
      <c r="CP91" s="305">
        <v>760359908.062046</v>
      </c>
      <c r="CQ91" s="0">
        <v>-168.8273677909965</v>
      </c>
      <c r="CR91" s="0">
        <v>128.39887269251889</v>
      </c>
      <c r="CS91" s="0">
        <v>2.5499077129707262</v>
      </c>
      <c r="CT91" s="0">
        <v>8.6615066309621955</v>
      </c>
      <c r="CU91" s="0">
        <v>1319.8720409480259</v>
      </c>
      <c r="CV91" s="0">
        <v>50.592914389007817</v>
      </c>
      <c r="CW91" s="0">
        <v>-98.65950317642114</v>
      </c>
    </row>
    <row r="92">
      <c r="D92" s="0">
        <v>207</v>
      </c>
      <c r="E92" s="0" t="s">
        <v>126</v>
      </c>
      <c r="F92" s="0">
        <v>21350</v>
      </c>
      <c r="G92" s="0">
        <v>0</v>
      </c>
      <c r="H92" s="0">
        <v>2</v>
      </c>
      <c r="I92" s="0">
        <v>600</v>
      </c>
      <c r="J92" s="0">
        <v>40</v>
      </c>
      <c r="K92" s="0">
        <v>1936.3312351792665</v>
      </c>
      <c r="L92" s="0">
        <v>40</v>
      </c>
      <c r="M92" s="0">
        <v>120</v>
      </c>
      <c r="N92" s="0">
        <v>2800</v>
      </c>
      <c r="O92" s="0">
        <v>12</v>
      </c>
      <c r="P92" s="0">
        <v>0.125</v>
      </c>
      <c r="Q92" s="0">
        <v>0</v>
      </c>
      <c r="R92" s="0">
        <v>290</v>
      </c>
      <c r="S92" s="0">
        <v>0</v>
      </c>
      <c r="T92" s="0">
        <v>0</v>
      </c>
      <c r="U92" s="0">
        <v>2400</v>
      </c>
      <c r="V92" s="0">
        <v>0</v>
      </c>
      <c r="W92" s="0">
        <v>2400</v>
      </c>
      <c r="X92" s="0">
        <v>6100</v>
      </c>
      <c r="Y92" s="0">
        <v>0</v>
      </c>
      <c r="Z92" s="0">
        <v>65080</v>
      </c>
      <c r="AA92" s="0">
        <v>5450</v>
      </c>
      <c r="AB92" s="0">
        <v>2</v>
      </c>
      <c r="AC92" s="0">
        <v>2500</v>
      </c>
      <c r="AD92" s="0">
        <v>2</v>
      </c>
      <c r="AE92" s="0">
        <v>10</v>
      </c>
      <c r="AF92" s="0">
        <v>160</v>
      </c>
      <c r="AG92" s="0">
        <v>0</v>
      </c>
      <c r="AH92" s="0">
        <v>0</v>
      </c>
      <c r="AI92" s="0">
        <v>0</v>
      </c>
      <c r="AJ92" s="0">
        <v>5428.6721054031623</v>
      </c>
      <c r="AK92" s="0">
        <v>5428.6721054031623</v>
      </c>
      <c r="AL92" s="0">
        <v>0</v>
      </c>
      <c r="AM92" s="305">
        <v>5000</v>
      </c>
      <c r="AN92" s="305">
        <v>700</v>
      </c>
      <c r="AO92" s="305">
        <v>380</v>
      </c>
      <c r="AP92" s="305">
        <v>380</v>
      </c>
      <c r="AQ92" s="305">
        <v>355</v>
      </c>
      <c r="AR92" s="305">
        <v>-219.52295857306331</v>
      </c>
      <c r="AS92" s="305">
        <v>158.04264514681481</v>
      </c>
      <c r="AT92" s="305">
        <v>1674.4801816202541</v>
      </c>
      <c r="AU92" s="305">
        <v>1205.5198183797459</v>
      </c>
      <c r="AV92" s="305">
        <v>1647.2000635885395</v>
      </c>
      <c r="AW92" s="305">
        <v>3.4555613136909145</v>
      </c>
      <c r="AX92" s="305">
        <v>0.0086242898363785916</v>
      </c>
      <c r="AY92" s="305">
        <v>18.032760639056306</v>
      </c>
      <c r="AZ92" s="305" t="s">
        <v>27</v>
      </c>
      <c r="BA92" s="305">
        <v>1634.4801816202541</v>
      </c>
      <c r="BB92" s="305">
        <v>-212.02185017582451</v>
      </c>
      <c r="BC92" s="305">
        <v>-0.91425835446420933</v>
      </c>
      <c r="BD92" s="305">
        <v>-308.24569982336106</v>
      </c>
      <c r="BE92" s="305">
        <v>11577.556846261432</v>
      </c>
      <c r="BF92" s="305">
        <v>24.04002811568796</v>
      </c>
      <c r="BG92" s="305">
        <v>19025.509124196309</v>
      </c>
      <c r="BH92" s="67">
        <v>380</v>
      </c>
      <c r="BI92" s="0">
        <v>380</v>
      </c>
      <c r="BJ92" s="0" t="s">
        <v>131</v>
      </c>
      <c r="BK92" s="0">
        <v>23.650239285608752</v>
      </c>
      <c r="BL92" s="0">
        <v>127657.96900526235</v>
      </c>
      <c r="BM92" s="0">
        <v>3836.5190462524843</v>
      </c>
      <c r="BN92" s="0">
        <v>4979.6768743253488</v>
      </c>
      <c r="BO92" s="0">
        <v>14680.159968962136</v>
      </c>
      <c r="BP92" s="0">
        <v>-1540.4306462383934</v>
      </c>
      <c r="BQ92" s="0">
        <v>242237672.38679606</v>
      </c>
      <c r="BR92" s="0">
        <v>242237672.38679606</v>
      </c>
      <c r="BS92" s="0">
        <v>276171816.849445</v>
      </c>
      <c r="BT92" s="0">
        <v>292194124.02817529</v>
      </c>
      <c r="BU92" s="0">
        <v>174395802.36649755</v>
      </c>
      <c r="BV92" s="0">
        <v>174395802.36649755</v>
      </c>
      <c r="BW92" s="0">
        <v>431033723.3003518</v>
      </c>
      <c r="BX92" s="0">
        <v>992522721.47909129</v>
      </c>
      <c r="BY92" s="0">
        <v>250551136.25302339</v>
      </c>
      <c r="BZ92" s="0">
        <v>257954497.22163042</v>
      </c>
      <c r="CA92" s="0">
        <v>718352140.77916825</v>
      </c>
      <c r="CB92" s="0">
        <v>266.12750635934663</v>
      </c>
      <c r="CC92" s="0">
        <v>6.607298357736866</v>
      </c>
      <c r="CD92" s="0">
        <v>467.63473757288318</v>
      </c>
      <c r="CE92" s="0">
        <v>-410.19354105500918</v>
      </c>
      <c r="CF92" s="0">
        <v>655.02299603526535</v>
      </c>
      <c r="CG92" s="0">
        <v>2224.9770039647346</v>
      </c>
      <c r="CH92" s="0">
        <v>-274.60154767496749</v>
      </c>
      <c r="CI92" s="0">
        <v>292.88801391896141</v>
      </c>
      <c r="CJ92" s="0">
        <v>-64.589565972475611</v>
      </c>
      <c r="CK92" s="0">
        <v>-81.439118173702809</v>
      </c>
      <c r="CL92" s="0">
        <v>151.07609376773712</v>
      </c>
      <c r="CM92" s="0">
        <v>-364.76268675699043</v>
      </c>
      <c r="CN92" s="305">
        <v>-215.29995836073846</v>
      </c>
      <c r="CO92" s="305">
        <v>223.67043782948269</v>
      </c>
      <c r="CP92" s="305">
        <v>760359908.062046</v>
      </c>
      <c r="CQ92" s="0">
        <v>-184.51910672835436</v>
      </c>
      <c r="CR92" s="0">
        <v>140.32589946457</v>
      </c>
      <c r="CS92" s="0">
        <v>2.6899563956368153</v>
      </c>
      <c r="CT92" s="0">
        <v>9.1372229039078654</v>
      </c>
      <c r="CU92" s="0">
        <v>1319.8720409480259</v>
      </c>
      <c r="CV92" s="0">
        <v>50.592914389007817</v>
      </c>
      <c r="CW92" s="0">
        <v>-98.65950317642114</v>
      </c>
    </row>
    <row r="93">
      <c r="D93" s="0">
        <v>208</v>
      </c>
      <c r="E93" s="0" t="s">
        <v>130</v>
      </c>
      <c r="F93" s="0">
        <v>26350</v>
      </c>
      <c r="G93" s="0">
        <v>0</v>
      </c>
      <c r="H93" s="0">
        <v>2</v>
      </c>
      <c r="I93" s="0">
        <v>600</v>
      </c>
      <c r="J93" s="0">
        <v>40</v>
      </c>
      <c r="K93" s="0">
        <v>1936.3312351792665</v>
      </c>
      <c r="L93" s="0">
        <v>40</v>
      </c>
      <c r="M93" s="0">
        <v>120</v>
      </c>
      <c r="N93" s="0">
        <v>2800</v>
      </c>
      <c r="O93" s="0">
        <v>12</v>
      </c>
      <c r="P93" s="0">
        <v>0.125</v>
      </c>
      <c r="Q93" s="0">
        <v>0</v>
      </c>
      <c r="R93" s="0">
        <v>290</v>
      </c>
      <c r="S93" s="0">
        <v>0</v>
      </c>
      <c r="T93" s="0">
        <v>0</v>
      </c>
      <c r="U93" s="0">
        <v>2400</v>
      </c>
      <c r="V93" s="0">
        <v>0</v>
      </c>
      <c r="W93" s="0">
        <v>2400</v>
      </c>
      <c r="X93" s="0">
        <v>6100</v>
      </c>
      <c r="Y93" s="0">
        <v>0</v>
      </c>
      <c r="Z93" s="0">
        <v>65080</v>
      </c>
      <c r="AA93" s="0">
        <v>5450</v>
      </c>
      <c r="AB93" s="0">
        <v>2</v>
      </c>
      <c r="AC93" s="0">
        <v>2500</v>
      </c>
      <c r="AD93" s="0">
        <v>2</v>
      </c>
      <c r="AE93" s="0">
        <v>10</v>
      </c>
      <c r="AF93" s="0">
        <v>160</v>
      </c>
      <c r="AG93" s="0">
        <v>0</v>
      </c>
      <c r="AH93" s="0">
        <v>0</v>
      </c>
      <c r="AI93" s="0">
        <v>0</v>
      </c>
      <c r="AJ93" s="0">
        <v>5428.6721054031623</v>
      </c>
      <c r="AK93" s="0">
        <v>5428.6721054031623</v>
      </c>
      <c r="AL93" s="0">
        <v>0</v>
      </c>
      <c r="AM93" s="305">
        <v>5000</v>
      </c>
      <c r="AN93" s="305">
        <v>700</v>
      </c>
      <c r="AO93" s="305">
        <v>380</v>
      </c>
      <c r="AP93" s="305">
        <v>380</v>
      </c>
      <c r="AQ93" s="305">
        <v>355</v>
      </c>
      <c r="AR93" s="305">
        <v>-219.52295633930538</v>
      </c>
      <c r="AS93" s="305">
        <v>158.04264353865034</v>
      </c>
      <c r="AT93" s="305">
        <v>1674.4801816202541</v>
      </c>
      <c r="AU93" s="305">
        <v>1205.5198183797459</v>
      </c>
      <c r="AV93" s="305">
        <v>1647.2000635885395</v>
      </c>
      <c r="AW93" s="305">
        <v>-3.954894908071303</v>
      </c>
      <c r="AX93" s="305">
        <v>0.00542538476396625</v>
      </c>
      <c r="AY93" s="305">
        <v>-22.954817711735089</v>
      </c>
      <c r="AZ93" s="305" t="s">
        <v>27</v>
      </c>
      <c r="BA93" s="305">
        <v>1634.4801816202541</v>
      </c>
      <c r="BB93" s="305">
        <v>-93.875838905025375</v>
      </c>
      <c r="BC93" s="305">
        <v>-0.91189058897182917</v>
      </c>
      <c r="BD93" s="305">
        <v>-110.70271155695082</v>
      </c>
      <c r="BE93" s="305">
        <v>11577.55673931315</v>
      </c>
      <c r="BF93" s="305">
        <v>24.040028013735309</v>
      </c>
      <c r="BG93" s="305">
        <v>19025.508919600135</v>
      </c>
      <c r="BH93" s="67">
        <v>380</v>
      </c>
      <c r="BI93" s="0">
        <v>380</v>
      </c>
      <c r="BJ93" s="0" t="s">
        <v>131</v>
      </c>
      <c r="BK93" s="0">
        <v>23.650239285608752</v>
      </c>
      <c r="BL93" s="0">
        <v>127657.96900526235</v>
      </c>
      <c r="BM93" s="0">
        <v>3836.5197181509066</v>
      </c>
      <c r="BN93" s="0">
        <v>4979.6768594451787</v>
      </c>
      <c r="BO93" s="0">
        <v>14680.159975027207</v>
      </c>
      <c r="BP93" s="0">
        <v>-1540.4306615863329</v>
      </c>
      <c r="BQ93" s="0">
        <v>242237672.38679606</v>
      </c>
      <c r="BR93" s="0">
        <v>242237672.38679606</v>
      </c>
      <c r="BS93" s="0">
        <v>276171816.849445</v>
      </c>
      <c r="BT93" s="0">
        <v>292194124.02817529</v>
      </c>
      <c r="BU93" s="0">
        <v>174395802.36649755</v>
      </c>
      <c r="BV93" s="0">
        <v>174395802.36649755</v>
      </c>
      <c r="BW93" s="0">
        <v>431033723.3003518</v>
      </c>
      <c r="BX93" s="0">
        <v>992522721.47909129</v>
      </c>
      <c r="BY93" s="0">
        <v>250551136.25302339</v>
      </c>
      <c r="BZ93" s="0">
        <v>257954497.22163042</v>
      </c>
      <c r="CA93" s="0">
        <v>718352140.77916825</v>
      </c>
      <c r="CB93" s="0">
        <v>220.30239628914524</v>
      </c>
      <c r="CC93" s="0">
        <v>-5.6224946669371292</v>
      </c>
      <c r="CD93" s="0">
        <v>430.53393679112207</v>
      </c>
      <c r="CE93" s="0">
        <v>-402.0500125818603</v>
      </c>
      <c r="CF93" s="0">
        <v>655.02299603526535</v>
      </c>
      <c r="CG93" s="0">
        <v>2224.9770039647346</v>
      </c>
      <c r="CH93" s="0">
        <v>-274.60154734893467</v>
      </c>
      <c r="CI93" s="0">
        <v>292.88801530846439</v>
      </c>
      <c r="CJ93" s="0">
        <v>-48.159679282351135</v>
      </c>
      <c r="CK93" s="0">
        <v>-30.172567727603564</v>
      </c>
      <c r="CL93" s="0">
        <v>176.505622429394</v>
      </c>
      <c r="CM93" s="0">
        <v>-336.32885753300769</v>
      </c>
      <c r="CN93" s="305">
        <v>-215.29995810596117</v>
      </c>
      <c r="CO93" s="305">
        <v>223.67043894895514</v>
      </c>
      <c r="CP93" s="305">
        <v>760359908.062046</v>
      </c>
      <c r="CQ93" s="0">
        <v>-184.51910650015512</v>
      </c>
      <c r="CR93" s="0">
        <v>140.32590061093848</v>
      </c>
      <c r="CS93" s="0">
        <v>2.6899562932920933</v>
      </c>
      <c r="CT93" s="0">
        <v>9.1372225562641116</v>
      </c>
      <c r="CU93" s="0">
        <v>1319.8720409480259</v>
      </c>
      <c r="CV93" s="0">
        <v>57.925792332360118</v>
      </c>
      <c r="CW93" s="0">
        <v>-94.5244941760892</v>
      </c>
    </row>
    <row r="94">
      <c r="D94" s="0">
        <v>208</v>
      </c>
      <c r="E94" s="0" t="s">
        <v>130</v>
      </c>
      <c r="F94" s="0">
        <v>26350</v>
      </c>
      <c r="G94" s="0">
        <v>0</v>
      </c>
      <c r="H94" s="0">
        <v>2</v>
      </c>
      <c r="I94" s="0">
        <v>600</v>
      </c>
      <c r="J94" s="0">
        <v>40</v>
      </c>
      <c r="K94" s="0">
        <v>1936.3312351792665</v>
      </c>
      <c r="L94" s="0">
        <v>40</v>
      </c>
      <c r="M94" s="0">
        <v>120</v>
      </c>
      <c r="N94" s="0">
        <v>2800</v>
      </c>
      <c r="O94" s="0">
        <v>12</v>
      </c>
      <c r="P94" s="0">
        <v>0.125</v>
      </c>
      <c r="Q94" s="0">
        <v>0</v>
      </c>
      <c r="R94" s="0">
        <v>290</v>
      </c>
      <c r="S94" s="0">
        <v>0</v>
      </c>
      <c r="T94" s="0">
        <v>0</v>
      </c>
      <c r="U94" s="0">
        <v>2400</v>
      </c>
      <c r="V94" s="0">
        <v>0</v>
      </c>
      <c r="W94" s="0">
        <v>2400</v>
      </c>
      <c r="X94" s="0">
        <v>6100</v>
      </c>
      <c r="Y94" s="0">
        <v>0</v>
      </c>
      <c r="Z94" s="0">
        <v>65080</v>
      </c>
      <c r="AA94" s="0">
        <v>5450</v>
      </c>
      <c r="AB94" s="0">
        <v>2</v>
      </c>
      <c r="AC94" s="0">
        <v>2500</v>
      </c>
      <c r="AD94" s="0">
        <v>2</v>
      </c>
      <c r="AE94" s="0">
        <v>10</v>
      </c>
      <c r="AF94" s="0">
        <v>160</v>
      </c>
      <c r="AG94" s="0">
        <v>0</v>
      </c>
      <c r="AH94" s="0">
        <v>0</v>
      </c>
      <c r="AI94" s="0">
        <v>0</v>
      </c>
      <c r="AJ94" s="0">
        <v>5428.6721054031623</v>
      </c>
      <c r="AK94" s="0">
        <v>5428.6721054031623</v>
      </c>
      <c r="AL94" s="0">
        <v>0</v>
      </c>
      <c r="AM94" s="305">
        <v>5000</v>
      </c>
      <c r="AN94" s="305">
        <v>700</v>
      </c>
      <c r="AO94" s="305">
        <v>380</v>
      </c>
      <c r="AP94" s="305">
        <v>380</v>
      </c>
      <c r="AQ94" s="305">
        <v>355</v>
      </c>
      <c r="AR94" s="305">
        <v>-226.88732657723918</v>
      </c>
      <c r="AS94" s="305">
        <v>163.3445243068806</v>
      </c>
      <c r="AT94" s="305">
        <v>1674.4801816202541</v>
      </c>
      <c r="AU94" s="305">
        <v>1205.5198183797459</v>
      </c>
      <c r="AV94" s="305">
        <v>1647.2000635885395</v>
      </c>
      <c r="AW94" s="305">
        <v>-3.954894908071303</v>
      </c>
      <c r="AX94" s="305">
        <v>0.00542538476396625</v>
      </c>
      <c r="AY94" s="305">
        <v>-22.954817711735089</v>
      </c>
      <c r="AZ94" s="305" t="s">
        <v>27</v>
      </c>
      <c r="BA94" s="305">
        <v>1634.4801816202541</v>
      </c>
      <c r="BB94" s="305">
        <v>-93.875838905025375</v>
      </c>
      <c r="BC94" s="305">
        <v>-0.91189058897182917</v>
      </c>
      <c r="BD94" s="305">
        <v>-110.70271155695082</v>
      </c>
      <c r="BE94" s="305">
        <v>12046.935933838031</v>
      </c>
      <c r="BF94" s="305">
        <v>28.599480958597269</v>
      </c>
      <c r="BG94" s="305">
        <v>19579.022477385122</v>
      </c>
      <c r="BH94" s="67">
        <v>380</v>
      </c>
      <c r="BI94" s="0">
        <v>380</v>
      </c>
      <c r="BJ94" s="0" t="s">
        <v>131</v>
      </c>
      <c r="BK94" s="0">
        <v>23.650239285608752</v>
      </c>
      <c r="BL94" s="0">
        <v>127657.96900526235</v>
      </c>
      <c r="BM94" s="0">
        <v>4077.318114562735</v>
      </c>
      <c r="BN94" s="0">
        <v>5130.5396980833539</v>
      </c>
      <c r="BO94" s="0">
        <v>15723.335305254124</v>
      </c>
      <c r="BP94" s="0">
        <v>-1833.5383641632809</v>
      </c>
      <c r="BQ94" s="0">
        <v>242237672.38679606</v>
      </c>
      <c r="BR94" s="0">
        <v>242237672.38679606</v>
      </c>
      <c r="BS94" s="0">
        <v>276171816.849445</v>
      </c>
      <c r="BT94" s="0">
        <v>292194124.02817529</v>
      </c>
      <c r="BU94" s="0">
        <v>174395802.36649755</v>
      </c>
      <c r="BV94" s="0">
        <v>174395802.36649755</v>
      </c>
      <c r="BW94" s="0">
        <v>431033723.3003518</v>
      </c>
      <c r="BX94" s="0">
        <v>992522721.47909129</v>
      </c>
      <c r="BY94" s="0">
        <v>250551136.25302339</v>
      </c>
      <c r="BZ94" s="0">
        <v>257954497.22163042</v>
      </c>
      <c r="CA94" s="0">
        <v>718352140.77916825</v>
      </c>
      <c r="CB94" s="0">
        <v>220.30239628914524</v>
      </c>
      <c r="CC94" s="0">
        <v>-5.6224946669371292</v>
      </c>
      <c r="CD94" s="0">
        <v>430.53393679112207</v>
      </c>
      <c r="CE94" s="0">
        <v>-402.0500125818603</v>
      </c>
      <c r="CF94" s="0">
        <v>655.02299603526535</v>
      </c>
      <c r="CG94" s="0">
        <v>2224.9770039647346</v>
      </c>
      <c r="CH94" s="0">
        <v>-285.0810993406368</v>
      </c>
      <c r="CI94" s="0">
        <v>306.52544730122145</v>
      </c>
      <c r="CJ94" s="0">
        <v>-48.159679282351135</v>
      </c>
      <c r="CK94" s="0">
        <v>-30.172567727603564</v>
      </c>
      <c r="CL94" s="0">
        <v>176.505622429394</v>
      </c>
      <c r="CM94" s="0">
        <v>-336.32885753300769</v>
      </c>
      <c r="CN94" s="305">
        <v>-223.46645443005735</v>
      </c>
      <c r="CO94" s="305">
        <v>233.97131138731328</v>
      </c>
      <c r="CP94" s="305">
        <v>760359908.062046</v>
      </c>
      <c r="CQ94" s="0">
        <v>-190.96925595449289</v>
      </c>
      <c r="CR94" s="0">
        <v>145.43932039470556</v>
      </c>
      <c r="CS94" s="0">
        <v>2.9321179931719339</v>
      </c>
      <c r="CT94" s="0">
        <v>9.9597955296328937</v>
      </c>
      <c r="CU94" s="0">
        <v>1319.8720409480259</v>
      </c>
      <c r="CV94" s="0">
        <v>57.925792332360118</v>
      </c>
      <c r="CW94" s="0">
        <v>-94.5244941760892</v>
      </c>
    </row>
    <row r="95">
      <c r="D95" s="0">
        <v>209</v>
      </c>
      <c r="E95" s="0" t="s">
        <v>126</v>
      </c>
      <c r="F95" s="0">
        <v>31350</v>
      </c>
      <c r="G95" s="0">
        <v>0</v>
      </c>
      <c r="H95" s="0">
        <v>2</v>
      </c>
      <c r="I95" s="0">
        <v>600</v>
      </c>
      <c r="J95" s="0">
        <v>40</v>
      </c>
      <c r="K95" s="0">
        <v>1936.3312351792665</v>
      </c>
      <c r="L95" s="0">
        <v>40</v>
      </c>
      <c r="M95" s="0">
        <v>120</v>
      </c>
      <c r="N95" s="0">
        <v>2800</v>
      </c>
      <c r="O95" s="0">
        <v>12</v>
      </c>
      <c r="P95" s="0">
        <v>0.125</v>
      </c>
      <c r="Q95" s="0">
        <v>0</v>
      </c>
      <c r="R95" s="0">
        <v>290</v>
      </c>
      <c r="S95" s="0">
        <v>0</v>
      </c>
      <c r="T95" s="0">
        <v>0</v>
      </c>
      <c r="U95" s="0">
        <v>2400</v>
      </c>
      <c r="V95" s="0">
        <v>0</v>
      </c>
      <c r="W95" s="0">
        <v>2400</v>
      </c>
      <c r="X95" s="0">
        <v>6100</v>
      </c>
      <c r="Y95" s="0">
        <v>0</v>
      </c>
      <c r="Z95" s="0">
        <v>65080</v>
      </c>
      <c r="AA95" s="0">
        <v>5450</v>
      </c>
      <c r="AB95" s="0">
        <v>2</v>
      </c>
      <c r="AC95" s="0">
        <v>2500</v>
      </c>
      <c r="AD95" s="0">
        <v>2</v>
      </c>
      <c r="AE95" s="0">
        <v>10</v>
      </c>
      <c r="AF95" s="0">
        <v>160</v>
      </c>
      <c r="AG95" s="0">
        <v>0</v>
      </c>
      <c r="AH95" s="0">
        <v>0</v>
      </c>
      <c r="AI95" s="0">
        <v>0</v>
      </c>
      <c r="AJ95" s="0">
        <v>5428.6721054031623</v>
      </c>
      <c r="AK95" s="0">
        <v>5428.6721054031623</v>
      </c>
      <c r="AL95" s="0">
        <v>0</v>
      </c>
      <c r="AM95" s="305">
        <v>5000</v>
      </c>
      <c r="AN95" s="305">
        <v>700</v>
      </c>
      <c r="AO95" s="305">
        <v>380</v>
      </c>
      <c r="AP95" s="305">
        <v>380</v>
      </c>
      <c r="AQ95" s="305">
        <v>355</v>
      </c>
      <c r="AR95" s="305">
        <v>-226.88732352725413</v>
      </c>
      <c r="AS95" s="305">
        <v>163.34452211108427</v>
      </c>
      <c r="AT95" s="305">
        <v>1674.4801816202541</v>
      </c>
      <c r="AU95" s="305">
        <v>1205.5198183797459</v>
      </c>
      <c r="AV95" s="305">
        <v>1647.2000635885395</v>
      </c>
      <c r="AW95" s="305">
        <v>0.83013355500039054</v>
      </c>
      <c r="AX95" s="305">
        <v>0.0065573764441406515</v>
      </c>
      <c r="AY95" s="305">
        <v>2.8773485257315059</v>
      </c>
      <c r="AZ95" s="305" t="s">
        <v>27</v>
      </c>
      <c r="BA95" s="305">
        <v>1634.4801816202541</v>
      </c>
      <c r="BB95" s="305">
        <v>30.873297583945657</v>
      </c>
      <c r="BC95" s="305">
        <v>-0.91215001080517766</v>
      </c>
      <c r="BD95" s="305">
        <v>86.803039315407659</v>
      </c>
      <c r="BE95" s="305">
        <v>12046.935783774556</v>
      </c>
      <c r="BF95" s="305">
        <v>28.599481436983069</v>
      </c>
      <c r="BG95" s="305">
        <v>19579.02220144654</v>
      </c>
      <c r="BH95" s="67">
        <v>380</v>
      </c>
      <c r="BI95" s="0">
        <v>380</v>
      </c>
      <c r="BJ95" s="0" t="s">
        <v>131</v>
      </c>
      <c r="BK95" s="0">
        <v>23.650239285608752</v>
      </c>
      <c r="BL95" s="0">
        <v>127657.96900526235</v>
      </c>
      <c r="BM95" s="0">
        <v>4077.319243522712</v>
      </c>
      <c r="BN95" s="0">
        <v>5130.5396778919894</v>
      </c>
      <c r="BO95" s="0">
        <v>15723.334352306108</v>
      </c>
      <c r="BP95" s="0">
        <v>-1833.5385230837155</v>
      </c>
      <c r="BQ95" s="0">
        <v>242237672.38679606</v>
      </c>
      <c r="BR95" s="0">
        <v>242237672.38679606</v>
      </c>
      <c r="BS95" s="0">
        <v>276171816.849445</v>
      </c>
      <c r="BT95" s="0">
        <v>292194124.02817529</v>
      </c>
      <c r="BU95" s="0">
        <v>174395802.36649755</v>
      </c>
      <c r="BV95" s="0">
        <v>174395802.36649755</v>
      </c>
      <c r="BW95" s="0">
        <v>431033723.3003518</v>
      </c>
      <c r="BX95" s="0">
        <v>992522721.47909129</v>
      </c>
      <c r="BY95" s="0">
        <v>250551136.25302339</v>
      </c>
      <c r="BZ95" s="0">
        <v>257954497.22163042</v>
      </c>
      <c r="CA95" s="0">
        <v>718352140.77916825</v>
      </c>
      <c r="CB95" s="0">
        <v>28.618292744114569</v>
      </c>
      <c r="CC95" s="0">
        <v>-0.50501951282544155</v>
      </c>
      <c r="CD95" s="0">
        <v>373.72069176581653</v>
      </c>
      <c r="CE95" s="0">
        <v>-420.39903721697846</v>
      </c>
      <c r="CF95" s="0">
        <v>655.02299603526535</v>
      </c>
      <c r="CG95" s="0">
        <v>2224.9770039647346</v>
      </c>
      <c r="CH95" s="0">
        <v>-285.08109776614651</v>
      </c>
      <c r="CI95" s="0">
        <v>306.52544423518566</v>
      </c>
      <c r="CJ95" s="0">
        <v>20.299238990744584</v>
      </c>
      <c r="CK95" s="0">
        <v>21.095907147958428</v>
      </c>
      <c r="CL95" s="0">
        <v>297.93986545107128</v>
      </c>
      <c r="CM95" s="0">
        <v>-235.16259763208444</v>
      </c>
      <c r="CN95" s="305">
        <v>-223.46645331425168</v>
      </c>
      <c r="CO95" s="305">
        <v>233.97130940569633</v>
      </c>
      <c r="CP95" s="305">
        <v>760359908.062046</v>
      </c>
      <c r="CQ95" s="0">
        <v>-190.9692561336966</v>
      </c>
      <c r="CR95" s="0">
        <v>145.43932272595839</v>
      </c>
      <c r="CS95" s="0">
        <v>2.9321177526089039</v>
      </c>
      <c r="CT95" s="0">
        <v>9.9597947124902682</v>
      </c>
      <c r="CU95" s="0">
        <v>1319.8720409480259</v>
      </c>
      <c r="CV95" s="0">
        <v>86.7929086873863</v>
      </c>
      <c r="CW95" s="0">
        <v>-74.64405492353977</v>
      </c>
    </row>
    <row r="96">
      <c r="D96" s="0">
        <v>209</v>
      </c>
      <c r="E96" s="0" t="s">
        <v>126</v>
      </c>
      <c r="F96" s="0">
        <v>31350</v>
      </c>
      <c r="G96" s="0">
        <v>0</v>
      </c>
      <c r="H96" s="0">
        <v>2</v>
      </c>
      <c r="I96" s="0">
        <v>600</v>
      </c>
      <c r="J96" s="0">
        <v>40</v>
      </c>
      <c r="K96" s="0">
        <v>1936.3312351792665</v>
      </c>
      <c r="L96" s="0">
        <v>40</v>
      </c>
      <c r="M96" s="0">
        <v>120</v>
      </c>
      <c r="N96" s="0">
        <v>2800</v>
      </c>
      <c r="O96" s="0">
        <v>12</v>
      </c>
      <c r="P96" s="0">
        <v>0.125</v>
      </c>
      <c r="Q96" s="0">
        <v>0</v>
      </c>
      <c r="R96" s="0">
        <v>290</v>
      </c>
      <c r="S96" s="0">
        <v>0</v>
      </c>
      <c r="T96" s="0">
        <v>0</v>
      </c>
      <c r="U96" s="0">
        <v>2400</v>
      </c>
      <c r="V96" s="0">
        <v>0</v>
      </c>
      <c r="W96" s="0">
        <v>2400</v>
      </c>
      <c r="X96" s="0">
        <v>6100</v>
      </c>
      <c r="Y96" s="0">
        <v>0</v>
      </c>
      <c r="Z96" s="0">
        <v>65080</v>
      </c>
      <c r="AA96" s="0">
        <v>5450</v>
      </c>
      <c r="AB96" s="0">
        <v>2</v>
      </c>
      <c r="AC96" s="0">
        <v>2500</v>
      </c>
      <c r="AD96" s="0">
        <v>2</v>
      </c>
      <c r="AE96" s="0">
        <v>10</v>
      </c>
      <c r="AF96" s="0">
        <v>160</v>
      </c>
      <c r="AG96" s="0">
        <v>0</v>
      </c>
      <c r="AH96" s="0">
        <v>0</v>
      </c>
      <c r="AI96" s="0">
        <v>0</v>
      </c>
      <c r="AJ96" s="0">
        <v>5428.6721054031623</v>
      </c>
      <c r="AK96" s="0">
        <v>5428.6721054031623</v>
      </c>
      <c r="AL96" s="0">
        <v>0</v>
      </c>
      <c r="AM96" s="305">
        <v>5000</v>
      </c>
      <c r="AN96" s="305">
        <v>700</v>
      </c>
      <c r="AO96" s="305">
        <v>380</v>
      </c>
      <c r="AP96" s="305">
        <v>380</v>
      </c>
      <c r="AQ96" s="305">
        <v>355</v>
      </c>
      <c r="AR96" s="305">
        <v>-222.70272643173507</v>
      </c>
      <c r="AS96" s="305">
        <v>160.33187688186376</v>
      </c>
      <c r="AT96" s="305">
        <v>1674.4801816202541</v>
      </c>
      <c r="AU96" s="305">
        <v>1205.5198183797459</v>
      </c>
      <c r="AV96" s="305">
        <v>1647.2000635885395</v>
      </c>
      <c r="AW96" s="305">
        <v>0.83013355500039054</v>
      </c>
      <c r="AX96" s="305">
        <v>0.0065573764441406515</v>
      </c>
      <c r="AY96" s="305">
        <v>2.8773485257315059</v>
      </c>
      <c r="AZ96" s="305" t="s">
        <v>27</v>
      </c>
      <c r="BA96" s="305">
        <v>1634.4801816202541</v>
      </c>
      <c r="BB96" s="305">
        <v>30.873297583945657</v>
      </c>
      <c r="BC96" s="305">
        <v>-0.91215001080517766</v>
      </c>
      <c r="BD96" s="305">
        <v>86.803039315407659</v>
      </c>
      <c r="BE96" s="305">
        <v>11892.569295854893</v>
      </c>
      <c r="BF96" s="305">
        <v>33.160231491007949</v>
      </c>
      <c r="BG96" s="305">
        <v>19145.007004869327</v>
      </c>
      <c r="BH96" s="67">
        <v>380</v>
      </c>
      <c r="BI96" s="0">
        <v>380</v>
      </c>
      <c r="BJ96" s="0" t="s">
        <v>131</v>
      </c>
      <c r="BK96" s="0">
        <v>23.650239285608752</v>
      </c>
      <c r="BL96" s="0">
        <v>127657.96900526235</v>
      </c>
      <c r="BM96" s="0">
        <v>3975.823048569092</v>
      </c>
      <c r="BN96" s="0">
        <v>5025.0601421520832</v>
      </c>
      <c r="BO96" s="0">
        <v>15545.230087399254</v>
      </c>
      <c r="BP96" s="0">
        <v>-2126.5213869782169</v>
      </c>
      <c r="BQ96" s="0">
        <v>242237672.38679606</v>
      </c>
      <c r="BR96" s="0">
        <v>242237672.38679606</v>
      </c>
      <c r="BS96" s="0">
        <v>276171816.849445</v>
      </c>
      <c r="BT96" s="0">
        <v>292194124.02817529</v>
      </c>
      <c r="BU96" s="0">
        <v>174395802.36649755</v>
      </c>
      <c r="BV96" s="0">
        <v>174395802.36649755</v>
      </c>
      <c r="BW96" s="0">
        <v>431033723.3003518</v>
      </c>
      <c r="BX96" s="0">
        <v>992522721.47909129</v>
      </c>
      <c r="BY96" s="0">
        <v>250551136.25302339</v>
      </c>
      <c r="BZ96" s="0">
        <v>257954497.22163042</v>
      </c>
      <c r="CA96" s="0">
        <v>718352140.77916825</v>
      </c>
      <c r="CB96" s="0">
        <v>28.618292744114569</v>
      </c>
      <c r="CC96" s="0">
        <v>-0.50501951282544155</v>
      </c>
      <c r="CD96" s="0">
        <v>373.72069176581653</v>
      </c>
      <c r="CE96" s="0">
        <v>-420.39903721697846</v>
      </c>
      <c r="CF96" s="0">
        <v>655.02299603526535</v>
      </c>
      <c r="CG96" s="0">
        <v>2224.9770039647346</v>
      </c>
      <c r="CH96" s="0">
        <v>-279.91208889634873</v>
      </c>
      <c r="CI96" s="0">
        <v>301.38333489730906</v>
      </c>
      <c r="CJ96" s="0">
        <v>20.299238990744584</v>
      </c>
      <c r="CK96" s="0">
        <v>21.095907147958428</v>
      </c>
      <c r="CL96" s="0">
        <v>297.93986545107128</v>
      </c>
      <c r="CM96" s="0">
        <v>-235.16259763208444</v>
      </c>
      <c r="CN96" s="305">
        <v>-219.40531125383322</v>
      </c>
      <c r="CO96" s="305">
        <v>230.01934455272493</v>
      </c>
      <c r="CP96" s="305">
        <v>760359908.062046</v>
      </c>
      <c r="CQ96" s="0">
        <v>-187.3861068701014</v>
      </c>
      <c r="CR96" s="0">
        <v>142.66169549054385</v>
      </c>
      <c r="CS96" s="0">
        <v>2.9168358667465</v>
      </c>
      <c r="CT96" s="0">
        <v>9.9078853217866332</v>
      </c>
      <c r="CU96" s="0">
        <v>1319.8720409480259</v>
      </c>
      <c r="CV96" s="0">
        <v>86.7929086873863</v>
      </c>
      <c r="CW96" s="0">
        <v>-74.64405492353977</v>
      </c>
    </row>
    <row r="97">
      <c r="D97" s="0">
        <v>210</v>
      </c>
      <c r="E97" s="0" t="s">
        <v>130</v>
      </c>
      <c r="F97" s="0">
        <v>36350</v>
      </c>
      <c r="G97" s="0">
        <v>0</v>
      </c>
      <c r="H97" s="0">
        <v>2</v>
      </c>
      <c r="I97" s="0">
        <v>600</v>
      </c>
      <c r="J97" s="0">
        <v>40</v>
      </c>
      <c r="K97" s="0">
        <v>1936.3312351792665</v>
      </c>
      <c r="L97" s="0">
        <v>40</v>
      </c>
      <c r="M97" s="0">
        <v>120</v>
      </c>
      <c r="N97" s="0">
        <v>2800</v>
      </c>
      <c r="O97" s="0">
        <v>12</v>
      </c>
      <c r="P97" s="0">
        <v>0.125</v>
      </c>
      <c r="Q97" s="0">
        <v>0</v>
      </c>
      <c r="R97" s="0">
        <v>290</v>
      </c>
      <c r="S97" s="0">
        <v>0</v>
      </c>
      <c r="T97" s="0">
        <v>0</v>
      </c>
      <c r="U97" s="0">
        <v>2400</v>
      </c>
      <c r="V97" s="0">
        <v>0</v>
      </c>
      <c r="W97" s="0">
        <v>2400</v>
      </c>
      <c r="X97" s="0">
        <v>6100</v>
      </c>
      <c r="Y97" s="0">
        <v>0</v>
      </c>
      <c r="Z97" s="0">
        <v>65080</v>
      </c>
      <c r="AA97" s="0">
        <v>5450</v>
      </c>
      <c r="AB97" s="0">
        <v>2</v>
      </c>
      <c r="AC97" s="0">
        <v>2500</v>
      </c>
      <c r="AD97" s="0">
        <v>2</v>
      </c>
      <c r="AE97" s="0">
        <v>10</v>
      </c>
      <c r="AF97" s="0">
        <v>160</v>
      </c>
      <c r="AG97" s="0">
        <v>0</v>
      </c>
      <c r="AH97" s="0">
        <v>0</v>
      </c>
      <c r="AI97" s="0">
        <v>0</v>
      </c>
      <c r="AJ97" s="0">
        <v>5428.6721054031623</v>
      </c>
      <c r="AK97" s="0">
        <v>5428.6721054031623</v>
      </c>
      <c r="AL97" s="0">
        <v>0</v>
      </c>
      <c r="AM97" s="305">
        <v>2500</v>
      </c>
      <c r="AN97" s="305">
        <v>700</v>
      </c>
      <c r="AO97" s="305">
        <v>380</v>
      </c>
      <c r="AP97" s="305">
        <v>380</v>
      </c>
      <c r="AQ97" s="305">
        <v>355</v>
      </c>
      <c r="AR97" s="305">
        <v>-223.72906248016091</v>
      </c>
      <c r="AS97" s="305">
        <v>161.07077392004646</v>
      </c>
      <c r="AT97" s="305">
        <v>1674.4801816202541</v>
      </c>
      <c r="AU97" s="305">
        <v>1205.5198183797459</v>
      </c>
      <c r="AV97" s="305">
        <v>1647.2000635885395</v>
      </c>
      <c r="AW97" s="305">
        <v>-1.6801542196560604</v>
      </c>
      <c r="AX97" s="305">
        <v>0.0071743016399021114</v>
      </c>
      <c r="AY97" s="305">
        <v>-23.065683787461751</v>
      </c>
      <c r="AZ97" s="305" t="s">
        <v>27</v>
      </c>
      <c r="BA97" s="305">
        <v>1634.4801816202541</v>
      </c>
      <c r="BB97" s="305">
        <v>118.38619905925225</v>
      </c>
      <c r="BC97" s="305">
        <v>-0.91241110202543041</v>
      </c>
      <c r="BD97" s="305">
        <v>232.51453002796188</v>
      </c>
      <c r="BE97" s="305">
        <v>11943.152938857595</v>
      </c>
      <c r="BF97" s="305">
        <v>33.16023157616678</v>
      </c>
      <c r="BG97" s="305">
        <v>19237.614320711771</v>
      </c>
      <c r="BH97" s="67">
        <v>380</v>
      </c>
      <c r="BI97" s="0">
        <v>380</v>
      </c>
      <c r="BJ97" s="0" t="s">
        <v>131</v>
      </c>
      <c r="BK97" s="0">
        <v>23.650239285608752</v>
      </c>
      <c r="BL97" s="0">
        <v>127657.96900526235</v>
      </c>
      <c r="BM97" s="0">
        <v>3975.822941323835</v>
      </c>
      <c r="BN97" s="0">
        <v>5049.0741936914892</v>
      </c>
      <c r="BO97" s="0">
        <v>15545.229581355028</v>
      </c>
      <c r="BP97" s="0">
        <v>-2126.5214251736384</v>
      </c>
      <c r="BQ97" s="0">
        <v>242237672.38679606</v>
      </c>
      <c r="BR97" s="0">
        <v>242237672.38679606</v>
      </c>
      <c r="BS97" s="0">
        <v>276171816.849445</v>
      </c>
      <c r="BT97" s="0">
        <v>292194124.02817529</v>
      </c>
      <c r="BU97" s="0">
        <v>174395802.36649755</v>
      </c>
      <c r="BV97" s="0">
        <v>174395802.36649755</v>
      </c>
      <c r="BW97" s="0">
        <v>431033723.3003518</v>
      </c>
      <c r="BX97" s="0">
        <v>992522721.47909129</v>
      </c>
      <c r="BY97" s="0">
        <v>250551136.25302339</v>
      </c>
      <c r="BZ97" s="0">
        <v>257954497.22163042</v>
      </c>
      <c r="CA97" s="0">
        <v>718352140.77916825</v>
      </c>
      <c r="CB97" s="0">
        <v>-8.82309156840438</v>
      </c>
      <c r="CC97" s="0">
        <v>-8.4629581391648969</v>
      </c>
      <c r="CD97" s="0">
        <v>358.56047774604809</v>
      </c>
      <c r="CE97" s="0">
        <v>-417.63524073563144</v>
      </c>
      <c r="CF97" s="0">
        <v>655.02299603526535</v>
      </c>
      <c r="CG97" s="0">
        <v>2224.9770039647346</v>
      </c>
      <c r="CH97" s="0">
        <v>-281.021992762622</v>
      </c>
      <c r="CI97" s="0">
        <v>302.25265828649111</v>
      </c>
      <c r="CJ97" s="0">
        <v>33.470838076871587</v>
      </c>
      <c r="CK97" s="0">
        <v>59.3755372785472</v>
      </c>
      <c r="CL97" s="0">
        <v>316.95832011519019</v>
      </c>
      <c r="CM97" s="0">
        <v>-214.03880838566545</v>
      </c>
      <c r="CN97" s="305">
        <v>-220.28209187868495</v>
      </c>
      <c r="CO97" s="305">
        <v>230.6974128460283</v>
      </c>
      <c r="CP97" s="305">
        <v>760359908.062046</v>
      </c>
      <c r="CQ97" s="0">
        <v>-188.20717546003263</v>
      </c>
      <c r="CR97" s="0">
        <v>143.25281273276198</v>
      </c>
      <c r="CS97" s="0">
        <v>2.9168357604657289</v>
      </c>
      <c r="CT97" s="0">
        <v>9.9078849607729342</v>
      </c>
      <c r="CU97" s="0">
        <v>1319.8720409480259</v>
      </c>
      <c r="CV97" s="0">
        <v>91.976852982890932</v>
      </c>
      <c r="CW97" s="0">
        <v>-70.290075206325014</v>
      </c>
    </row>
    <row r="98">
      <c r="D98" s="0">
        <v>210</v>
      </c>
      <c r="E98" s="0" t="s">
        <v>130</v>
      </c>
      <c r="F98" s="0">
        <v>36350</v>
      </c>
      <c r="G98" s="0">
        <v>0</v>
      </c>
      <c r="H98" s="0">
        <v>2</v>
      </c>
      <c r="I98" s="0">
        <v>600</v>
      </c>
      <c r="J98" s="0">
        <v>40</v>
      </c>
      <c r="K98" s="0">
        <v>1936.3312351792665</v>
      </c>
      <c r="L98" s="0">
        <v>40</v>
      </c>
      <c r="M98" s="0">
        <v>120</v>
      </c>
      <c r="N98" s="0">
        <v>2800</v>
      </c>
      <c r="O98" s="0">
        <v>12</v>
      </c>
      <c r="P98" s="0">
        <v>0.125</v>
      </c>
      <c r="Q98" s="0">
        <v>0</v>
      </c>
      <c r="R98" s="0">
        <v>290</v>
      </c>
      <c r="S98" s="0">
        <v>0</v>
      </c>
      <c r="T98" s="0">
        <v>0</v>
      </c>
      <c r="U98" s="0">
        <v>2400</v>
      </c>
      <c r="V98" s="0">
        <v>0</v>
      </c>
      <c r="W98" s="0">
        <v>2400</v>
      </c>
      <c r="X98" s="0">
        <v>6100</v>
      </c>
      <c r="Y98" s="0">
        <v>0</v>
      </c>
      <c r="Z98" s="0">
        <v>65080</v>
      </c>
      <c r="AA98" s="0">
        <v>5450</v>
      </c>
      <c r="AB98" s="0">
        <v>2</v>
      </c>
      <c r="AC98" s="0">
        <v>2500</v>
      </c>
      <c r="AD98" s="0">
        <v>2</v>
      </c>
      <c r="AE98" s="0">
        <v>10</v>
      </c>
      <c r="AF98" s="0">
        <v>160</v>
      </c>
      <c r="AG98" s="0">
        <v>0</v>
      </c>
      <c r="AH98" s="0">
        <v>0</v>
      </c>
      <c r="AI98" s="0">
        <v>0</v>
      </c>
      <c r="AJ98" s="0">
        <v>5428.6721054031623</v>
      </c>
      <c r="AK98" s="0">
        <v>5428.6721054031623</v>
      </c>
      <c r="AL98" s="0">
        <v>0</v>
      </c>
      <c r="AM98" s="305">
        <v>2500</v>
      </c>
      <c r="AN98" s="305">
        <v>700</v>
      </c>
      <c r="AO98" s="305">
        <v>380</v>
      </c>
      <c r="AP98" s="305">
        <v>380</v>
      </c>
      <c r="AQ98" s="305">
        <v>355</v>
      </c>
      <c r="AR98" s="305">
        <v>-217.45761856430494</v>
      </c>
      <c r="AS98" s="305">
        <v>156.55573097513337</v>
      </c>
      <c r="AT98" s="305">
        <v>1674.4801816202541</v>
      </c>
      <c r="AU98" s="305">
        <v>1205.5198183797459</v>
      </c>
      <c r="AV98" s="305">
        <v>1647.2000635885395</v>
      </c>
      <c r="AW98" s="305">
        <v>-1.6801542196560604</v>
      </c>
      <c r="AX98" s="305">
        <v>0.0071743016399021114</v>
      </c>
      <c r="AY98" s="305">
        <v>-23.065683787461751</v>
      </c>
      <c r="AZ98" s="305" t="s">
        <v>27</v>
      </c>
      <c r="BA98" s="305">
        <v>1634.4801816202541</v>
      </c>
      <c r="BB98" s="305">
        <v>118.38619905925225</v>
      </c>
      <c r="BC98" s="305">
        <v>-0.91241110202543041</v>
      </c>
      <c r="BD98" s="305">
        <v>232.51453002796188</v>
      </c>
      <c r="BE98" s="305">
        <v>11647.187441207949</v>
      </c>
      <c r="BF98" s="305">
        <v>35.441259331233596</v>
      </c>
      <c r="BG98" s="305">
        <v>18656.327995644606</v>
      </c>
      <c r="BH98" s="67">
        <v>380</v>
      </c>
      <c r="BI98" s="0">
        <v>380</v>
      </c>
      <c r="BJ98" s="0" t="s">
        <v>131</v>
      </c>
      <c r="BK98" s="0">
        <v>23.650239285608752</v>
      </c>
      <c r="BL98" s="0">
        <v>127657.96900526235</v>
      </c>
      <c r="BM98" s="0">
        <v>3892.1458461317961</v>
      </c>
      <c r="BN98" s="0">
        <v>4900.6353504940089</v>
      </c>
      <c r="BO98" s="0">
        <v>15469.766505807349</v>
      </c>
      <c r="BP98" s="0">
        <v>-2272.9482798711824</v>
      </c>
      <c r="BQ98" s="0">
        <v>242237672.38679606</v>
      </c>
      <c r="BR98" s="0">
        <v>242237672.38679606</v>
      </c>
      <c r="BS98" s="0">
        <v>276171816.849445</v>
      </c>
      <c r="BT98" s="0">
        <v>292194124.02817529</v>
      </c>
      <c r="BU98" s="0">
        <v>174395802.36649755</v>
      </c>
      <c r="BV98" s="0">
        <v>174395802.36649755</v>
      </c>
      <c r="BW98" s="0">
        <v>431033723.3003518</v>
      </c>
      <c r="BX98" s="0">
        <v>992522721.47909129</v>
      </c>
      <c r="BY98" s="0">
        <v>250551136.25302339</v>
      </c>
      <c r="BZ98" s="0">
        <v>257954497.22163042</v>
      </c>
      <c r="CA98" s="0">
        <v>718352140.77916825</v>
      </c>
      <c r="CB98" s="0">
        <v>-8.82309156840438</v>
      </c>
      <c r="CC98" s="0">
        <v>-8.4629581391648969</v>
      </c>
      <c r="CD98" s="0">
        <v>358.56047774604809</v>
      </c>
      <c r="CE98" s="0">
        <v>-417.63524073563144</v>
      </c>
      <c r="CF98" s="0">
        <v>655.02299603526535</v>
      </c>
      <c r="CG98" s="0">
        <v>2224.9770039647346</v>
      </c>
      <c r="CH98" s="0">
        <v>-273.85445990586646</v>
      </c>
      <c r="CI98" s="0">
        <v>296.08777352826712</v>
      </c>
      <c r="CJ98" s="0">
        <v>33.470838076871587</v>
      </c>
      <c r="CK98" s="0">
        <v>59.3755372785472</v>
      </c>
      <c r="CL98" s="0">
        <v>316.95832011519019</v>
      </c>
      <c r="CM98" s="0">
        <v>-214.03880838566545</v>
      </c>
      <c r="CN98" s="305">
        <v>-214.62758575976312</v>
      </c>
      <c r="CO98" s="305">
        <v>225.90915938797338</v>
      </c>
      <c r="CP98" s="305">
        <v>760359908.062046</v>
      </c>
      <c r="CQ98" s="0">
        <v>-182.99588912445421</v>
      </c>
      <c r="CR98" s="0">
        <v>139.33778911403624</v>
      </c>
      <c r="CS98" s="0">
        <v>2.95116081823159</v>
      </c>
      <c r="CT98" s="0">
        <v>10.024480049267646</v>
      </c>
      <c r="CU98" s="0">
        <v>1319.8720409480259</v>
      </c>
      <c r="CV98" s="0">
        <v>91.976852982890932</v>
      </c>
      <c r="CW98" s="0">
        <v>-70.290075206325014</v>
      </c>
    </row>
    <row r="99">
      <c r="D99" s="0">
        <v>211</v>
      </c>
      <c r="E99" s="0" t="s">
        <v>126</v>
      </c>
      <c r="F99" s="0">
        <v>38850</v>
      </c>
      <c r="G99" s="0">
        <v>0</v>
      </c>
      <c r="H99" s="0">
        <v>2</v>
      </c>
      <c r="I99" s="0">
        <v>600</v>
      </c>
      <c r="J99" s="0">
        <v>40</v>
      </c>
      <c r="K99" s="0">
        <v>1936.3312351792665</v>
      </c>
      <c r="L99" s="0">
        <v>40</v>
      </c>
      <c r="M99" s="0">
        <v>120</v>
      </c>
      <c r="N99" s="0">
        <v>2800</v>
      </c>
      <c r="O99" s="0">
        <v>12</v>
      </c>
      <c r="P99" s="0">
        <v>0.125</v>
      </c>
      <c r="Q99" s="0">
        <v>0</v>
      </c>
      <c r="R99" s="0">
        <v>290</v>
      </c>
      <c r="S99" s="0">
        <v>0</v>
      </c>
      <c r="T99" s="0">
        <v>0</v>
      </c>
      <c r="U99" s="0">
        <v>2400</v>
      </c>
      <c r="V99" s="0">
        <v>0</v>
      </c>
      <c r="W99" s="0">
        <v>2400</v>
      </c>
      <c r="X99" s="0">
        <v>6100</v>
      </c>
      <c r="Y99" s="0">
        <v>0</v>
      </c>
      <c r="Z99" s="0">
        <v>65080</v>
      </c>
      <c r="AA99" s="0">
        <v>5450</v>
      </c>
      <c r="AB99" s="0">
        <v>2</v>
      </c>
      <c r="AC99" s="0">
        <v>2500</v>
      </c>
      <c r="AD99" s="0">
        <v>2</v>
      </c>
      <c r="AE99" s="0">
        <v>10</v>
      </c>
      <c r="AF99" s="0">
        <v>160</v>
      </c>
      <c r="AG99" s="0">
        <v>0</v>
      </c>
      <c r="AH99" s="0">
        <v>0</v>
      </c>
      <c r="AI99" s="0">
        <v>0</v>
      </c>
      <c r="AJ99" s="0">
        <v>5428.6721054031623</v>
      </c>
      <c r="AK99" s="0">
        <v>5428.6721054031623</v>
      </c>
      <c r="AL99" s="0">
        <v>0</v>
      </c>
      <c r="AM99" s="305">
        <v>2500</v>
      </c>
      <c r="AN99" s="305">
        <v>700</v>
      </c>
      <c r="AO99" s="305">
        <v>380</v>
      </c>
      <c r="AP99" s="305">
        <v>380</v>
      </c>
      <c r="AQ99" s="305">
        <v>355</v>
      </c>
      <c r="AR99" s="305">
        <v>-217.45761907061137</v>
      </c>
      <c r="AS99" s="305">
        <v>156.555731339642</v>
      </c>
      <c r="AT99" s="305">
        <v>1674.4801816202541</v>
      </c>
      <c r="AU99" s="305">
        <v>1205.5198183797459</v>
      </c>
      <c r="AV99" s="305">
        <v>1647.2000635885395</v>
      </c>
      <c r="AW99" s="305">
        <v>2.110031873832348</v>
      </c>
      <c r="AX99" s="305">
        <v>0.01018114741221024</v>
      </c>
      <c r="AY99" s="305">
        <v>22.559454555033057</v>
      </c>
      <c r="AZ99" s="305" t="s">
        <v>27</v>
      </c>
      <c r="BA99" s="305">
        <v>1634.4801816202541</v>
      </c>
      <c r="BB99" s="305">
        <v>190.14699202896736</v>
      </c>
      <c r="BC99" s="305">
        <v>-0.9131073889199115</v>
      </c>
      <c r="BD99" s="305">
        <v>332.87232587856124</v>
      </c>
      <c r="BE99" s="305">
        <v>11647.187480282562</v>
      </c>
      <c r="BF99" s="305">
        <v>35.441259944487456</v>
      </c>
      <c r="BG99" s="305">
        <v>18656.328026594914</v>
      </c>
      <c r="BH99" s="67">
        <v>380</v>
      </c>
      <c r="BI99" s="0">
        <v>380</v>
      </c>
      <c r="BJ99" s="0" t="s">
        <v>131</v>
      </c>
      <c r="BK99" s="0">
        <v>23.650239285608752</v>
      </c>
      <c r="BL99" s="0">
        <v>127657.96900526235</v>
      </c>
      <c r="BM99" s="0">
        <v>3892.1446423882953</v>
      </c>
      <c r="BN99" s="0">
        <v>4900.6353335823078</v>
      </c>
      <c r="BO99" s="0">
        <v>15469.765137497037</v>
      </c>
      <c r="BP99" s="0">
        <v>-2272.9484422251826</v>
      </c>
      <c r="BQ99" s="0">
        <v>242237672.38679606</v>
      </c>
      <c r="BR99" s="0">
        <v>242237672.38679606</v>
      </c>
      <c r="BS99" s="0">
        <v>276171816.849445</v>
      </c>
      <c r="BT99" s="0">
        <v>292194124.02817529</v>
      </c>
      <c r="BU99" s="0">
        <v>174395802.36649755</v>
      </c>
      <c r="BV99" s="0">
        <v>174395802.36649755</v>
      </c>
      <c r="BW99" s="0">
        <v>431033723.3003518</v>
      </c>
      <c r="BX99" s="0">
        <v>992522721.47909129</v>
      </c>
      <c r="BY99" s="0">
        <v>250551136.25302339</v>
      </c>
      <c r="BZ99" s="0">
        <v>257954497.22163042</v>
      </c>
      <c r="CA99" s="0">
        <v>718352140.77916825</v>
      </c>
      <c r="CB99" s="0">
        <v>-176.95987074259665</v>
      </c>
      <c r="CC99" s="0">
        <v>4.3076875771903076</v>
      </c>
      <c r="CD99" s="0">
        <v>355.59340450529061</v>
      </c>
      <c r="CE99" s="0">
        <v>-445.2389975982303</v>
      </c>
      <c r="CF99" s="0">
        <v>655.02299603526535</v>
      </c>
      <c r="CG99" s="0">
        <v>2224.9770039647346</v>
      </c>
      <c r="CH99" s="0">
        <v>-273.85445438094428</v>
      </c>
      <c r="CI99" s="0">
        <v>296.08775992339059</v>
      </c>
      <c r="CJ99" s="0">
        <v>92.987245781198</v>
      </c>
      <c r="CK99" s="0">
        <v>85.0517886763082</v>
      </c>
      <c r="CL99" s="0">
        <v>437.81351227126083</v>
      </c>
      <c r="CM99" s="0">
        <v>-135.51509262701651</v>
      </c>
      <c r="CN99" s="305">
        <v>-214.627581540679</v>
      </c>
      <c r="CO99" s="305">
        <v>225.90914917192271</v>
      </c>
      <c r="CP99" s="305">
        <v>760359908.062046</v>
      </c>
      <c r="CQ99" s="0">
        <v>-182.9958867368095</v>
      </c>
      <c r="CR99" s="0">
        <v>139.337785046967</v>
      </c>
      <c r="CS99" s="0">
        <v>2.9511605295107941</v>
      </c>
      <c r="CT99" s="0">
        <v>10.024479068543101</v>
      </c>
      <c r="CU99" s="0">
        <v>1319.8720409480259</v>
      </c>
      <c r="CV99" s="0">
        <v>116.30919437323523</v>
      </c>
      <c r="CW99" s="0">
        <v>-49.580045814677</v>
      </c>
    </row>
    <row r="100">
      <c r="D100" s="0">
        <v>211</v>
      </c>
      <c r="E100" s="0" t="s">
        <v>126</v>
      </c>
      <c r="F100" s="0">
        <v>38850</v>
      </c>
      <c r="G100" s="0">
        <v>0</v>
      </c>
      <c r="H100" s="0">
        <v>2</v>
      </c>
      <c r="I100" s="0">
        <v>600</v>
      </c>
      <c r="J100" s="0">
        <v>40</v>
      </c>
      <c r="K100" s="0">
        <v>1936.3312351792665</v>
      </c>
      <c r="L100" s="0">
        <v>40</v>
      </c>
      <c r="M100" s="0">
        <v>120</v>
      </c>
      <c r="N100" s="0">
        <v>2800</v>
      </c>
      <c r="O100" s="0">
        <v>12</v>
      </c>
      <c r="P100" s="0">
        <v>0.125</v>
      </c>
      <c r="Q100" s="0">
        <v>0</v>
      </c>
      <c r="R100" s="0">
        <v>290</v>
      </c>
      <c r="S100" s="0">
        <v>0</v>
      </c>
      <c r="T100" s="0">
        <v>0</v>
      </c>
      <c r="U100" s="0">
        <v>2400</v>
      </c>
      <c r="V100" s="0">
        <v>0</v>
      </c>
      <c r="W100" s="0">
        <v>2400</v>
      </c>
      <c r="X100" s="0">
        <v>6100</v>
      </c>
      <c r="Y100" s="0">
        <v>0</v>
      </c>
      <c r="Z100" s="0">
        <v>65080</v>
      </c>
      <c r="AA100" s="0">
        <v>5450</v>
      </c>
      <c r="AB100" s="0">
        <v>2</v>
      </c>
      <c r="AC100" s="0">
        <v>2500</v>
      </c>
      <c r="AD100" s="0">
        <v>2</v>
      </c>
      <c r="AE100" s="0">
        <v>10</v>
      </c>
      <c r="AF100" s="0">
        <v>160</v>
      </c>
      <c r="AG100" s="0">
        <v>0</v>
      </c>
      <c r="AH100" s="0">
        <v>0</v>
      </c>
      <c r="AI100" s="0">
        <v>0</v>
      </c>
      <c r="AJ100" s="0">
        <v>5428.6721054031623</v>
      </c>
      <c r="AK100" s="0">
        <v>5428.6721054031623</v>
      </c>
      <c r="AL100" s="0">
        <v>0</v>
      </c>
      <c r="AM100" s="305">
        <v>2500</v>
      </c>
      <c r="AN100" s="305">
        <v>700</v>
      </c>
      <c r="AO100" s="305">
        <v>380</v>
      </c>
      <c r="AP100" s="305">
        <v>380</v>
      </c>
      <c r="AQ100" s="305">
        <v>355</v>
      </c>
      <c r="AR100" s="305">
        <v>-208.10199304215487</v>
      </c>
      <c r="AS100" s="305">
        <v>149.82027235096612</v>
      </c>
      <c r="AT100" s="305">
        <v>1674.4801816202541</v>
      </c>
      <c r="AU100" s="305">
        <v>1205.5198183797459</v>
      </c>
      <c r="AV100" s="305">
        <v>1647.2000635885395</v>
      </c>
      <c r="AW100" s="305">
        <v>2.110031873832348</v>
      </c>
      <c r="AX100" s="305">
        <v>0.01018114741221024</v>
      </c>
      <c r="AY100" s="305">
        <v>22.559454555033057</v>
      </c>
      <c r="AZ100" s="305" t="s">
        <v>27</v>
      </c>
      <c r="BA100" s="305">
        <v>1634.4801816202541</v>
      </c>
      <c r="BB100" s="305">
        <v>190.14699202896736</v>
      </c>
      <c r="BC100" s="305">
        <v>-0.9131073889199115</v>
      </c>
      <c r="BD100" s="305">
        <v>332.87232587856124</v>
      </c>
      <c r="BE100" s="305">
        <v>11171.820000208871</v>
      </c>
      <c r="BF100" s="305">
        <v>37.724028416791839</v>
      </c>
      <c r="BG100" s="305">
        <v>17824.147211897449</v>
      </c>
      <c r="BH100" s="67">
        <v>380</v>
      </c>
      <c r="BI100" s="0">
        <v>380</v>
      </c>
      <c r="BJ100" s="0" t="s">
        <v>131</v>
      </c>
      <c r="BK100" s="0">
        <v>23.650239285608752</v>
      </c>
      <c r="BL100" s="0">
        <v>127657.96900526235</v>
      </c>
      <c r="BM100" s="0">
        <v>3659.6765279351384</v>
      </c>
      <c r="BN100" s="0">
        <v>4688.0058618916373</v>
      </c>
      <c r="BO100" s="0">
        <v>14858.597914616859</v>
      </c>
      <c r="BP100" s="0">
        <v>-2418.8822888911218</v>
      </c>
      <c r="BQ100" s="0">
        <v>242237672.38679606</v>
      </c>
      <c r="BR100" s="0">
        <v>242237672.38679606</v>
      </c>
      <c r="BS100" s="0">
        <v>276171816.849445</v>
      </c>
      <c r="BT100" s="0">
        <v>292194124.02817529</v>
      </c>
      <c r="BU100" s="0">
        <v>174395802.36649755</v>
      </c>
      <c r="BV100" s="0">
        <v>174395802.36649755</v>
      </c>
      <c r="BW100" s="0">
        <v>431033723.3003518</v>
      </c>
      <c r="BX100" s="0">
        <v>992522721.47909129</v>
      </c>
      <c r="BY100" s="0">
        <v>250551136.25302339</v>
      </c>
      <c r="BZ100" s="0">
        <v>257954497.22163042</v>
      </c>
      <c r="CA100" s="0">
        <v>718352140.77916825</v>
      </c>
      <c r="CB100" s="0">
        <v>-176.95987074259665</v>
      </c>
      <c r="CC100" s="0">
        <v>4.3076875771903076</v>
      </c>
      <c r="CD100" s="0">
        <v>355.59340450529061</v>
      </c>
      <c r="CE100" s="0">
        <v>-445.2389975982303</v>
      </c>
      <c r="CF100" s="0">
        <v>655.02299603526535</v>
      </c>
      <c r="CG100" s="0">
        <v>2224.9770039647346</v>
      </c>
      <c r="CH100" s="0">
        <v>-261.97632903506127</v>
      </c>
      <c r="CI100" s="0">
        <v>283.38026901050455</v>
      </c>
      <c r="CJ100" s="0">
        <v>92.987245781198</v>
      </c>
      <c r="CK100" s="0">
        <v>85.0517886763082</v>
      </c>
      <c r="CL100" s="0">
        <v>437.81351227126083</v>
      </c>
      <c r="CM100" s="0">
        <v>-135.51509262701651</v>
      </c>
      <c r="CN100" s="305">
        <v>-205.30994952519444</v>
      </c>
      <c r="CO100" s="305">
        <v>216.18997061494076</v>
      </c>
      <c r="CP100" s="305">
        <v>760359908.062046</v>
      </c>
      <c r="CQ100" s="0">
        <v>-174.97205893824949</v>
      </c>
      <c r="CR100" s="0">
        <v>133.10766609038586</v>
      </c>
      <c r="CS100" s="0">
        <v>2.8768435047060574</v>
      </c>
      <c r="CT100" s="0">
        <v>9.7720395783351641</v>
      </c>
      <c r="CU100" s="0">
        <v>1319.8720409480259</v>
      </c>
      <c r="CV100" s="0">
        <v>116.30919437323523</v>
      </c>
      <c r="CW100" s="0">
        <v>-49.580045814677</v>
      </c>
    </row>
    <row r="101">
      <c r="D101" s="0">
        <v>212</v>
      </c>
      <c r="E101" s="0" t="s">
        <v>130</v>
      </c>
      <c r="F101" s="0">
        <v>41350</v>
      </c>
      <c r="G101" s="0">
        <v>0</v>
      </c>
      <c r="H101" s="0">
        <v>2</v>
      </c>
      <c r="I101" s="0">
        <v>600</v>
      </c>
      <c r="J101" s="0">
        <v>40</v>
      </c>
      <c r="K101" s="0">
        <v>1936.3312351792665</v>
      </c>
      <c r="L101" s="0">
        <v>40</v>
      </c>
      <c r="M101" s="0">
        <v>120</v>
      </c>
      <c r="N101" s="0">
        <v>2800</v>
      </c>
      <c r="O101" s="0">
        <v>12</v>
      </c>
      <c r="P101" s="0">
        <v>0.125</v>
      </c>
      <c r="Q101" s="0">
        <v>0</v>
      </c>
      <c r="R101" s="0">
        <v>290</v>
      </c>
      <c r="S101" s="0">
        <v>0</v>
      </c>
      <c r="T101" s="0">
        <v>0</v>
      </c>
      <c r="U101" s="0">
        <v>2400</v>
      </c>
      <c r="V101" s="0">
        <v>0</v>
      </c>
      <c r="W101" s="0">
        <v>2400</v>
      </c>
      <c r="X101" s="0">
        <v>6100</v>
      </c>
      <c r="Y101" s="0">
        <v>0</v>
      </c>
      <c r="Z101" s="0">
        <v>65080</v>
      </c>
      <c r="AA101" s="0">
        <v>5450</v>
      </c>
      <c r="AB101" s="0">
        <v>2</v>
      </c>
      <c r="AC101" s="0">
        <v>2500</v>
      </c>
      <c r="AD101" s="0">
        <v>2</v>
      </c>
      <c r="AE101" s="0">
        <v>10</v>
      </c>
      <c r="AF101" s="0">
        <v>160</v>
      </c>
      <c r="AG101" s="0">
        <v>0</v>
      </c>
      <c r="AH101" s="0">
        <v>0</v>
      </c>
      <c r="AI101" s="0">
        <v>0</v>
      </c>
      <c r="AJ101" s="0">
        <v>5428.6721054031623</v>
      </c>
      <c r="AK101" s="0">
        <v>5428.6721054031623</v>
      </c>
      <c r="AL101" s="0">
        <v>0</v>
      </c>
      <c r="AM101" s="305">
        <v>5000</v>
      </c>
      <c r="AN101" s="305">
        <v>700</v>
      </c>
      <c r="AO101" s="305">
        <v>380</v>
      </c>
      <c r="AP101" s="305">
        <v>380</v>
      </c>
      <c r="AQ101" s="305">
        <v>355</v>
      </c>
      <c r="AR101" s="305">
        <v>-207.07565866025848</v>
      </c>
      <c r="AS101" s="305">
        <v>149.08137651257917</v>
      </c>
      <c r="AT101" s="305">
        <v>1674.4801816202541</v>
      </c>
      <c r="AU101" s="305">
        <v>1205.5198183797459</v>
      </c>
      <c r="AV101" s="305">
        <v>1647.2000635885395</v>
      </c>
      <c r="AW101" s="305">
        <v>-2.4942812551355438</v>
      </c>
      <c r="AX101" s="305">
        <v>0.00215247627000692</v>
      </c>
      <c r="AY101" s="305">
        <v>-6.7824854480690533</v>
      </c>
      <c r="AZ101" s="305" t="s">
        <v>27</v>
      </c>
      <c r="BA101" s="305">
        <v>1634.4801816202541</v>
      </c>
      <c r="BB101" s="305">
        <v>279.11688283815965</v>
      </c>
      <c r="BC101" s="305">
        <v>-0.907238044677726</v>
      </c>
      <c r="BD101" s="305">
        <v>480.88563095975405</v>
      </c>
      <c r="BE101" s="305">
        <v>11121.2364524187</v>
      </c>
      <c r="BF101" s="305">
        <v>37.724028949638381</v>
      </c>
      <c r="BG101" s="305">
        <v>17731.540032733057</v>
      </c>
      <c r="BH101" s="67">
        <v>380</v>
      </c>
      <c r="BI101" s="0">
        <v>380</v>
      </c>
      <c r="BJ101" s="0" t="s">
        <v>131</v>
      </c>
      <c r="BK101" s="0">
        <v>23.650239285608752</v>
      </c>
      <c r="BL101" s="0">
        <v>127657.96900526235</v>
      </c>
      <c r="BM101" s="0">
        <v>3659.6760628054544</v>
      </c>
      <c r="BN101" s="0">
        <v>4663.9918112995292</v>
      </c>
      <c r="BO101" s="0">
        <v>14858.597821345942</v>
      </c>
      <c r="BP101" s="0">
        <v>-2418.8823354979181</v>
      </c>
      <c r="BQ101" s="0">
        <v>242237672.38679606</v>
      </c>
      <c r="BR101" s="0">
        <v>242237672.38679606</v>
      </c>
      <c r="BS101" s="0">
        <v>276171816.849445</v>
      </c>
      <c r="BT101" s="0">
        <v>292194124.02817529</v>
      </c>
      <c r="BU101" s="0">
        <v>174395802.36649755</v>
      </c>
      <c r="BV101" s="0">
        <v>174395802.36649755</v>
      </c>
      <c r="BW101" s="0">
        <v>431033723.3003518</v>
      </c>
      <c r="BX101" s="0">
        <v>992522721.47909129</v>
      </c>
      <c r="BY101" s="0">
        <v>250551136.25302339</v>
      </c>
      <c r="BZ101" s="0">
        <v>257954497.22163042</v>
      </c>
      <c r="CA101" s="0">
        <v>718352140.77916825</v>
      </c>
      <c r="CB101" s="0">
        <v>-212.94906477256973</v>
      </c>
      <c r="CC101" s="0">
        <v>-3.9250359224202356</v>
      </c>
      <c r="CD101" s="0">
        <v>364.66151037052163</v>
      </c>
      <c r="CE101" s="0">
        <v>-463.59246513686958</v>
      </c>
      <c r="CF101" s="0">
        <v>655.02299603526535</v>
      </c>
      <c r="CG101" s="0">
        <v>2224.9770039647346</v>
      </c>
      <c r="CH101" s="0">
        <v>-260.86642409182951</v>
      </c>
      <c r="CI101" s="0">
        <v>282.51094054364432</v>
      </c>
      <c r="CJ101" s="0">
        <v>105.65345948723734</v>
      </c>
      <c r="CK101" s="0">
        <v>123.49214882009801</v>
      </c>
      <c r="CL101" s="0">
        <v>464.45025546975677</v>
      </c>
      <c r="CM101" s="0">
        <v>-121.86762058726998</v>
      </c>
      <c r="CN101" s="305">
        <v>-204.43316812287259</v>
      </c>
      <c r="CO101" s="305">
        <v>215.51189854596083</v>
      </c>
      <c r="CP101" s="305">
        <v>760359908.062046</v>
      </c>
      <c r="CQ101" s="0">
        <v>-174.1509903536296</v>
      </c>
      <c r="CR101" s="0">
        <v>132.51654773547227</v>
      </c>
      <c r="CS101" s="0">
        <v>2.8768435366312377</v>
      </c>
      <c r="CT101" s="0">
        <v>9.77203968677837</v>
      </c>
      <c r="CU101" s="0">
        <v>1319.8720409480259</v>
      </c>
      <c r="CV101" s="0">
        <v>123.23190538038202</v>
      </c>
      <c r="CW101" s="0">
        <v>-46.058891604175606</v>
      </c>
    </row>
    <row r="102">
      <c r="D102" s="0">
        <v>212</v>
      </c>
      <c r="E102" s="0" t="s">
        <v>130</v>
      </c>
      <c r="F102" s="0">
        <v>41350</v>
      </c>
      <c r="G102" s="0">
        <v>0</v>
      </c>
      <c r="H102" s="0">
        <v>2</v>
      </c>
      <c r="I102" s="0">
        <v>600</v>
      </c>
      <c r="J102" s="0">
        <v>40</v>
      </c>
      <c r="K102" s="0">
        <v>1936.3312351792665</v>
      </c>
      <c r="L102" s="0">
        <v>40</v>
      </c>
      <c r="M102" s="0">
        <v>120</v>
      </c>
      <c r="N102" s="0">
        <v>2800</v>
      </c>
      <c r="O102" s="0">
        <v>12</v>
      </c>
      <c r="P102" s="0">
        <v>0.125</v>
      </c>
      <c r="Q102" s="0">
        <v>0</v>
      </c>
      <c r="R102" s="0">
        <v>290</v>
      </c>
      <c r="S102" s="0">
        <v>0</v>
      </c>
      <c r="T102" s="0">
        <v>0</v>
      </c>
      <c r="U102" s="0">
        <v>2400</v>
      </c>
      <c r="V102" s="0">
        <v>0</v>
      </c>
      <c r="W102" s="0">
        <v>2400</v>
      </c>
      <c r="X102" s="0">
        <v>6100</v>
      </c>
      <c r="Y102" s="0">
        <v>0</v>
      </c>
      <c r="Z102" s="0">
        <v>65080</v>
      </c>
      <c r="AA102" s="0">
        <v>5450</v>
      </c>
      <c r="AB102" s="0">
        <v>2</v>
      </c>
      <c r="AC102" s="0">
        <v>2500</v>
      </c>
      <c r="AD102" s="0">
        <v>2</v>
      </c>
      <c r="AE102" s="0">
        <v>10</v>
      </c>
      <c r="AF102" s="0">
        <v>160</v>
      </c>
      <c r="AG102" s="0">
        <v>0</v>
      </c>
      <c r="AH102" s="0">
        <v>0</v>
      </c>
      <c r="AI102" s="0">
        <v>0</v>
      </c>
      <c r="AJ102" s="0">
        <v>5428.6721054031623</v>
      </c>
      <c r="AK102" s="0">
        <v>5428.6721054031623</v>
      </c>
      <c r="AL102" s="0">
        <v>0</v>
      </c>
      <c r="AM102" s="305">
        <v>5000</v>
      </c>
      <c r="AN102" s="305">
        <v>700</v>
      </c>
      <c r="AO102" s="305">
        <v>380</v>
      </c>
      <c r="AP102" s="305">
        <v>380</v>
      </c>
      <c r="AQ102" s="305">
        <v>355</v>
      </c>
      <c r="AR102" s="305">
        <v>-179.87118808769762</v>
      </c>
      <c r="AS102" s="305">
        <v>129.49587840771821</v>
      </c>
      <c r="AT102" s="305">
        <v>1674.4801816202541</v>
      </c>
      <c r="AU102" s="305">
        <v>1205.5198183797459</v>
      </c>
      <c r="AV102" s="305">
        <v>1647.2000635885395</v>
      </c>
      <c r="AW102" s="305">
        <v>-2.4942812551355438</v>
      </c>
      <c r="AX102" s="305">
        <v>0.00215247627000692</v>
      </c>
      <c r="AY102" s="305">
        <v>-6.7824854480690533</v>
      </c>
      <c r="AZ102" s="305" t="s">
        <v>27</v>
      </c>
      <c r="BA102" s="305">
        <v>1634.4801816202541</v>
      </c>
      <c r="BB102" s="305">
        <v>279.11688283815965</v>
      </c>
      <c r="BC102" s="305">
        <v>-0.907238044677726</v>
      </c>
      <c r="BD102" s="305">
        <v>480.88563095975405</v>
      </c>
      <c r="BE102" s="305">
        <v>9725.6520382280432</v>
      </c>
      <c r="BF102" s="305">
        <v>42.26021917302586</v>
      </c>
      <c r="BG102" s="305">
        <v>15327.111877934309</v>
      </c>
      <c r="BH102" s="67">
        <v>380</v>
      </c>
      <c r="BI102" s="0">
        <v>380</v>
      </c>
      <c r="BJ102" s="0" t="s">
        <v>131</v>
      </c>
      <c r="BK102" s="0">
        <v>23.650239285608752</v>
      </c>
      <c r="BL102" s="0">
        <v>127657.96900526235</v>
      </c>
      <c r="BM102" s="0">
        <v>3131.4087653693423</v>
      </c>
      <c r="BN102" s="0">
        <v>4046.5310671990883</v>
      </c>
      <c r="BO102" s="0">
        <v>13497.541485406924</v>
      </c>
      <c r="BP102" s="0">
        <v>-2709.9805685280166</v>
      </c>
      <c r="BQ102" s="0">
        <v>242237672.38679606</v>
      </c>
      <c r="BR102" s="0">
        <v>242237672.38679606</v>
      </c>
      <c r="BS102" s="0">
        <v>276171816.849445</v>
      </c>
      <c r="BT102" s="0">
        <v>292194124.02817529</v>
      </c>
      <c r="BU102" s="0">
        <v>174395802.36649755</v>
      </c>
      <c r="BV102" s="0">
        <v>174395802.36649755</v>
      </c>
      <c r="BW102" s="0">
        <v>431033723.3003518</v>
      </c>
      <c r="BX102" s="0">
        <v>992522721.47909129</v>
      </c>
      <c r="BY102" s="0">
        <v>250551136.25302339</v>
      </c>
      <c r="BZ102" s="0">
        <v>257954497.22163042</v>
      </c>
      <c r="CA102" s="0">
        <v>718352140.77916825</v>
      </c>
      <c r="CB102" s="0">
        <v>-212.94906477256973</v>
      </c>
      <c r="CC102" s="0">
        <v>-3.9250359224202356</v>
      </c>
      <c r="CD102" s="0">
        <v>364.66151037052163</v>
      </c>
      <c r="CE102" s="0">
        <v>-463.59246513686958</v>
      </c>
      <c r="CF102" s="0">
        <v>655.02299603526535</v>
      </c>
      <c r="CG102" s="0">
        <v>2224.9770039647346</v>
      </c>
      <c r="CH102" s="0">
        <v>-227.51285047698798</v>
      </c>
      <c r="CI102" s="0">
        <v>248.79623959279667</v>
      </c>
      <c r="CJ102" s="0">
        <v>105.65345948723734</v>
      </c>
      <c r="CK102" s="0">
        <v>123.49214882009801</v>
      </c>
      <c r="CL102" s="0">
        <v>464.45025546975677</v>
      </c>
      <c r="CM102" s="0">
        <v>-121.86762058726998</v>
      </c>
      <c r="CN102" s="305">
        <v>-178.22879492145029</v>
      </c>
      <c r="CO102" s="305">
        <v>189.63942245782067</v>
      </c>
      <c r="CP102" s="305">
        <v>760359908.062046</v>
      </c>
      <c r="CQ102" s="0">
        <v>-151.16183160612277</v>
      </c>
      <c r="CR102" s="0">
        <v>114.93532808299884</v>
      </c>
      <c r="CS102" s="0">
        <v>2.7190160461108288</v>
      </c>
      <c r="CT102" s="0">
        <v>9.2359324979821054</v>
      </c>
      <c r="CU102" s="0">
        <v>1319.8720409480259</v>
      </c>
      <c r="CV102" s="0">
        <v>123.23190538038202</v>
      </c>
      <c r="CW102" s="0">
        <v>-46.058891604175606</v>
      </c>
    </row>
    <row r="103">
      <c r="D103" s="0">
        <v>213</v>
      </c>
      <c r="E103" s="0" t="s">
        <v>126</v>
      </c>
      <c r="F103" s="0">
        <v>46350</v>
      </c>
      <c r="G103" s="0">
        <v>0</v>
      </c>
      <c r="H103" s="0">
        <v>2</v>
      </c>
      <c r="I103" s="0">
        <v>500</v>
      </c>
      <c r="J103" s="0">
        <v>36</v>
      </c>
      <c r="K103" s="0">
        <v>1936.3312351792665</v>
      </c>
      <c r="L103" s="0">
        <v>32</v>
      </c>
      <c r="M103" s="0">
        <v>120</v>
      </c>
      <c r="N103" s="0">
        <v>2800</v>
      </c>
      <c r="O103" s="0">
        <v>12</v>
      </c>
      <c r="P103" s="0">
        <v>0.125</v>
      </c>
      <c r="Q103" s="0">
        <v>0</v>
      </c>
      <c r="R103" s="0">
        <v>290</v>
      </c>
      <c r="S103" s="0">
        <v>0</v>
      </c>
      <c r="T103" s="0">
        <v>0</v>
      </c>
      <c r="U103" s="0">
        <v>2400</v>
      </c>
      <c r="V103" s="0">
        <v>0</v>
      </c>
      <c r="W103" s="0">
        <v>2400</v>
      </c>
      <c r="X103" s="0">
        <v>6100</v>
      </c>
      <c r="Y103" s="0">
        <v>0</v>
      </c>
      <c r="Z103" s="0">
        <v>65080</v>
      </c>
      <c r="AA103" s="0">
        <v>5450</v>
      </c>
      <c r="AB103" s="0">
        <v>2</v>
      </c>
      <c r="AC103" s="0">
        <v>2500</v>
      </c>
      <c r="AD103" s="0">
        <v>2</v>
      </c>
      <c r="AE103" s="0">
        <v>16</v>
      </c>
      <c r="AF103" s="0">
        <v>180</v>
      </c>
      <c r="AG103" s="0">
        <v>0</v>
      </c>
      <c r="AH103" s="0">
        <v>0</v>
      </c>
      <c r="AI103" s="0">
        <v>0</v>
      </c>
      <c r="AJ103" s="0">
        <v>5428.6721054031623</v>
      </c>
      <c r="AK103" s="0">
        <v>5428.6721054031623</v>
      </c>
      <c r="AL103" s="0">
        <v>0</v>
      </c>
      <c r="AM103" s="305">
        <v>5000</v>
      </c>
      <c r="AN103" s="305">
        <v>700</v>
      </c>
      <c r="AO103" s="305">
        <v>380</v>
      </c>
      <c r="AP103" s="305">
        <v>380</v>
      </c>
      <c r="AQ103" s="305">
        <v>355</v>
      </c>
      <c r="AR103" s="305">
        <v>-222.06519897262226</v>
      </c>
      <c r="AS103" s="305">
        <v>153.89584404285287</v>
      </c>
      <c r="AT103" s="305">
        <v>1694.0132561215007</v>
      </c>
      <c r="AU103" s="305">
        <v>1173.9867438784993</v>
      </c>
      <c r="AV103" s="305">
        <v>1670.9162776184096</v>
      </c>
      <c r="AW103" s="305">
        <v>1.0483513931792068</v>
      </c>
      <c r="AX103" s="305">
        <v>-0.00503863997881121</v>
      </c>
      <c r="AY103" s="305">
        <v>15.817372209473049</v>
      </c>
      <c r="AZ103" s="305" t="s">
        <v>27</v>
      </c>
      <c r="BA103" s="305">
        <v>1658.0132561215007</v>
      </c>
      <c r="BB103" s="305">
        <v>397.35150094673372</v>
      </c>
      <c r="BC103" s="305">
        <v>-0.90197231345413087</v>
      </c>
      <c r="BD103" s="305">
        <v>678.7563563107251</v>
      </c>
      <c r="BE103" s="305">
        <v>9734.2124366354983</v>
      </c>
      <c r="BF103" s="305">
        <v>42.260211862623507</v>
      </c>
      <c r="BG103" s="305">
        <v>15327.109137681924</v>
      </c>
      <c r="BH103" s="67">
        <v>380</v>
      </c>
      <c r="BI103" s="0">
        <v>380</v>
      </c>
      <c r="BJ103" s="0" t="s">
        <v>131</v>
      </c>
      <c r="BK103" s="0">
        <v>15.91496220201344</v>
      </c>
      <c r="BL103" s="0">
        <v>113438.17361055723</v>
      </c>
      <c r="BM103" s="0">
        <v>3131.4050975485879</v>
      </c>
      <c r="BN103" s="0">
        <v>4046.530842723696</v>
      </c>
      <c r="BO103" s="0">
        <v>13497.540217176715</v>
      </c>
      <c r="BP103" s="0">
        <v>-2709.9805097868161</v>
      </c>
      <c r="BQ103" s="0">
        <v>203900744.86993507</v>
      </c>
      <c r="BR103" s="0">
        <v>203900744.86993507</v>
      </c>
      <c r="BS103" s="0">
        <v>240251321.836472</v>
      </c>
      <c r="BT103" s="0">
        <v>255429395.50931633</v>
      </c>
      <c r="BU103" s="0">
        <v>141307496.07728377</v>
      </c>
      <c r="BV103" s="0">
        <v>141307496.07728377</v>
      </c>
      <c r="BW103" s="0">
        <v>395767724.37721729</v>
      </c>
      <c r="BX103" s="0">
        <v>961757117.79442418</v>
      </c>
      <c r="BY103" s="0">
        <v>209614317.1778568</v>
      </c>
      <c r="BZ103" s="0">
        <v>218245749.91108882</v>
      </c>
      <c r="CA103" s="0">
        <v>676328037.86690688</v>
      </c>
      <c r="CB103" s="0">
        <v>-379.31722108815666</v>
      </c>
      <c r="CC103" s="0">
        <v>0.83520360974138441</v>
      </c>
      <c r="CD103" s="0">
        <v>401.28634600660172</v>
      </c>
      <c r="CE103" s="0">
        <v>-555.14457018250141</v>
      </c>
      <c r="CF103" s="0">
        <v>601.85641092287642</v>
      </c>
      <c r="CG103" s="0">
        <v>2266.1435890771236</v>
      </c>
      <c r="CH103" s="0">
        <v>-272.55390087084464</v>
      </c>
      <c r="CI103" s="0">
        <v>290.56913352468416</v>
      </c>
      <c r="CJ103" s="0">
        <v>164.05800144775094</v>
      </c>
      <c r="CK103" s="0">
        <v>174.6446296077811</v>
      </c>
      <c r="CL103" s="0">
        <v>600.59352903753677</v>
      </c>
      <c r="CM103" s="0">
        <v>-65.561402128296</v>
      </c>
      <c r="CN103" s="305">
        <v>-214.03342374793704</v>
      </c>
      <c r="CO103" s="305">
        <v>221.68876848806298</v>
      </c>
      <c r="CP103" s="305">
        <v>718291347.25426841</v>
      </c>
      <c r="CQ103" s="0">
        <v>-185.56438876295388</v>
      </c>
      <c r="CR103" s="0">
        <v>136.15054773751035</v>
      </c>
      <c r="CS103" s="0">
        <v>2.805994510644251</v>
      </c>
      <c r="CT103" s="0">
        <v>10.565288257927856</v>
      </c>
      <c r="CU103" s="0">
        <v>1319.8720409480259</v>
      </c>
      <c r="CV103" s="0">
        <v>145.44709977550869</v>
      </c>
      <c r="CW103" s="0">
        <v>-29.439114001230756</v>
      </c>
    </row>
    <row r="104">
      <c r="D104" s="0">
        <v>213</v>
      </c>
      <c r="E104" s="0" t="s">
        <v>126</v>
      </c>
      <c r="F104" s="0">
        <v>46350</v>
      </c>
      <c r="G104" s="0">
        <v>0</v>
      </c>
      <c r="H104" s="0">
        <v>2</v>
      </c>
      <c r="I104" s="0">
        <v>500</v>
      </c>
      <c r="J104" s="0">
        <v>36</v>
      </c>
      <c r="K104" s="0">
        <v>1936.3312351792665</v>
      </c>
      <c r="L104" s="0">
        <v>32</v>
      </c>
      <c r="M104" s="0">
        <v>120</v>
      </c>
      <c r="N104" s="0">
        <v>2800</v>
      </c>
      <c r="O104" s="0">
        <v>12</v>
      </c>
      <c r="P104" s="0">
        <v>0.125</v>
      </c>
      <c r="Q104" s="0">
        <v>0</v>
      </c>
      <c r="R104" s="0">
        <v>290</v>
      </c>
      <c r="S104" s="0">
        <v>0</v>
      </c>
      <c r="T104" s="0">
        <v>0</v>
      </c>
      <c r="U104" s="0">
        <v>2400</v>
      </c>
      <c r="V104" s="0">
        <v>0</v>
      </c>
      <c r="W104" s="0">
        <v>2400</v>
      </c>
      <c r="X104" s="0">
        <v>6100</v>
      </c>
      <c r="Y104" s="0">
        <v>0</v>
      </c>
      <c r="Z104" s="0">
        <v>65080</v>
      </c>
      <c r="AA104" s="0">
        <v>5450</v>
      </c>
      <c r="AB104" s="0">
        <v>2</v>
      </c>
      <c r="AC104" s="0">
        <v>2500</v>
      </c>
      <c r="AD104" s="0">
        <v>2</v>
      </c>
      <c r="AE104" s="0">
        <v>16</v>
      </c>
      <c r="AF104" s="0">
        <v>180</v>
      </c>
      <c r="AG104" s="0">
        <v>0</v>
      </c>
      <c r="AH104" s="0">
        <v>0</v>
      </c>
      <c r="AI104" s="0">
        <v>0</v>
      </c>
      <c r="AJ104" s="0">
        <v>5428.6721054031623</v>
      </c>
      <c r="AK104" s="0">
        <v>5428.6721054031623</v>
      </c>
      <c r="AL104" s="0">
        <v>0</v>
      </c>
      <c r="AM104" s="305">
        <v>5000</v>
      </c>
      <c r="AN104" s="305">
        <v>700</v>
      </c>
      <c r="AO104" s="305">
        <v>380</v>
      </c>
      <c r="AP104" s="305">
        <v>380</v>
      </c>
      <c r="AQ104" s="305">
        <v>355</v>
      </c>
      <c r="AR104" s="305">
        <v>-174.5090751472884</v>
      </c>
      <c r="AS104" s="305">
        <v>120.93845202750843</v>
      </c>
      <c r="AT104" s="305">
        <v>1694.0132561215007</v>
      </c>
      <c r="AU104" s="305">
        <v>1173.9867438784993</v>
      </c>
      <c r="AV104" s="305">
        <v>1670.9162776184096</v>
      </c>
      <c r="AW104" s="305">
        <v>1.0483513931792068</v>
      </c>
      <c r="AX104" s="305">
        <v>-0.00503863997881121</v>
      </c>
      <c r="AY104" s="305">
        <v>15.817372209473049</v>
      </c>
      <c r="AZ104" s="305" t="s">
        <v>27</v>
      </c>
      <c r="BA104" s="305">
        <v>1658.0132561215007</v>
      </c>
      <c r="BB104" s="305">
        <v>397.35150094673372</v>
      </c>
      <c r="BC104" s="305">
        <v>-0.90197231345413087</v>
      </c>
      <c r="BD104" s="305">
        <v>678.7563563107251</v>
      </c>
      <c r="BE104" s="305">
        <v>7747.4549319021462</v>
      </c>
      <c r="BF104" s="305">
        <v>46.770073429894239</v>
      </c>
      <c r="BG104" s="305">
        <v>11933.327356128662</v>
      </c>
      <c r="BH104" s="67">
        <v>380</v>
      </c>
      <c r="BI104" s="0">
        <v>380</v>
      </c>
      <c r="BJ104" s="0" t="s">
        <v>131</v>
      </c>
      <c r="BK104" s="0">
        <v>15.91496220201344</v>
      </c>
      <c r="BL104" s="0">
        <v>113438.17361055723</v>
      </c>
      <c r="BM104" s="0">
        <v>2311.1150903099115</v>
      </c>
      <c r="BN104" s="0">
        <v>3173.3076946847868</v>
      </c>
      <c r="BO104" s="0">
        <v>11141.030428956983</v>
      </c>
      <c r="BP104" s="0">
        <v>-2999.339482492489</v>
      </c>
      <c r="BQ104" s="0">
        <v>203900744.86993507</v>
      </c>
      <c r="BR104" s="0">
        <v>203900744.86993507</v>
      </c>
      <c r="BS104" s="0">
        <v>240251321.836472</v>
      </c>
      <c r="BT104" s="0">
        <v>255429395.50931633</v>
      </c>
      <c r="BU104" s="0">
        <v>141307496.07728377</v>
      </c>
      <c r="BV104" s="0">
        <v>141307496.07728377</v>
      </c>
      <c r="BW104" s="0">
        <v>395767724.37721729</v>
      </c>
      <c r="BX104" s="0">
        <v>961757117.79442418</v>
      </c>
      <c r="BY104" s="0">
        <v>209614317.1778568</v>
      </c>
      <c r="BZ104" s="0">
        <v>218245749.91108882</v>
      </c>
      <c r="CA104" s="0">
        <v>676328037.86690688</v>
      </c>
      <c r="CB104" s="0">
        <v>-379.31722108815666</v>
      </c>
      <c r="CC104" s="0">
        <v>0.83520360974138441</v>
      </c>
      <c r="CD104" s="0">
        <v>401.28634600660172</v>
      </c>
      <c r="CE104" s="0">
        <v>-555.14457018250141</v>
      </c>
      <c r="CF104" s="0">
        <v>601.85641092287642</v>
      </c>
      <c r="CG104" s="0">
        <v>2266.1435890771236</v>
      </c>
      <c r="CH104" s="0">
        <v>-214.68697002874794</v>
      </c>
      <c r="CI104" s="0">
        <v>231.28570792697289</v>
      </c>
      <c r="CJ104" s="0">
        <v>164.05800144775094</v>
      </c>
      <c r="CK104" s="0">
        <v>174.6446296077811</v>
      </c>
      <c r="CL104" s="0">
        <v>600.59352903753677</v>
      </c>
      <c r="CM104" s="0">
        <v>-65.561402128296</v>
      </c>
      <c r="CN104" s="305">
        <v>-168.52418952070576</v>
      </c>
      <c r="CO104" s="305">
        <v>176.28054790728271</v>
      </c>
      <c r="CP104" s="305">
        <v>718291347.25426841</v>
      </c>
      <c r="CQ104" s="0">
        <v>-145.44683456505655</v>
      </c>
      <c r="CR104" s="0">
        <v>106.37033446199712</v>
      </c>
      <c r="CS104" s="0">
        <v>2.481664851341876</v>
      </c>
      <c r="CT104" s="0">
        <v>9.3441039939791821</v>
      </c>
      <c r="CU104" s="0">
        <v>1319.8720409480259</v>
      </c>
      <c r="CV104" s="0">
        <v>145.44709977550869</v>
      </c>
      <c r="CW104" s="0">
        <v>-29.439114001230756</v>
      </c>
    </row>
    <row r="105">
      <c r="D105" s="0">
        <v>214</v>
      </c>
      <c r="E105" s="0" t="s">
        <v>130</v>
      </c>
      <c r="F105" s="0">
        <v>51350</v>
      </c>
      <c r="G105" s="0">
        <v>0</v>
      </c>
      <c r="H105" s="0">
        <v>2</v>
      </c>
      <c r="I105" s="0">
        <v>500</v>
      </c>
      <c r="J105" s="0">
        <v>30</v>
      </c>
      <c r="K105" s="0">
        <v>1936.3312351792665</v>
      </c>
      <c r="L105" s="0">
        <v>32</v>
      </c>
      <c r="M105" s="0">
        <v>120</v>
      </c>
      <c r="N105" s="0">
        <v>2800</v>
      </c>
      <c r="O105" s="0">
        <v>12</v>
      </c>
      <c r="P105" s="0">
        <v>0.125</v>
      </c>
      <c r="Q105" s="0">
        <v>0</v>
      </c>
      <c r="R105" s="0">
        <v>290</v>
      </c>
      <c r="S105" s="0">
        <v>0</v>
      </c>
      <c r="T105" s="0">
        <v>0</v>
      </c>
      <c r="U105" s="0">
        <v>2400</v>
      </c>
      <c r="V105" s="0">
        <v>0</v>
      </c>
      <c r="W105" s="0">
        <v>2400</v>
      </c>
      <c r="X105" s="0">
        <v>6100</v>
      </c>
      <c r="Y105" s="0">
        <v>0</v>
      </c>
      <c r="Z105" s="0">
        <v>65080</v>
      </c>
      <c r="AA105" s="0">
        <v>5450</v>
      </c>
      <c r="AB105" s="0">
        <v>2</v>
      </c>
      <c r="AC105" s="0">
        <v>2500</v>
      </c>
      <c r="AD105" s="0">
        <v>2</v>
      </c>
      <c r="AE105" s="0">
        <v>16</v>
      </c>
      <c r="AF105" s="0">
        <v>180</v>
      </c>
      <c r="AG105" s="0">
        <v>0</v>
      </c>
      <c r="AH105" s="0">
        <v>0</v>
      </c>
      <c r="AI105" s="0">
        <v>0</v>
      </c>
      <c r="AJ105" s="0">
        <v>5428.6721054031623</v>
      </c>
      <c r="AK105" s="0">
        <v>5428.6721054031623</v>
      </c>
      <c r="AL105" s="0">
        <v>0</v>
      </c>
      <c r="AM105" s="305">
        <v>5000</v>
      </c>
      <c r="AN105" s="305">
        <v>700</v>
      </c>
      <c r="AO105" s="305">
        <v>380</v>
      </c>
      <c r="AP105" s="305">
        <v>380</v>
      </c>
      <c r="AQ105" s="305">
        <v>355</v>
      </c>
      <c r="AR105" s="305">
        <v>-194.687198482392</v>
      </c>
      <c r="AS105" s="305">
        <v>123.8304784913138</v>
      </c>
      <c r="AT105" s="305">
        <v>1749.3370143554178</v>
      </c>
      <c r="AU105" s="305">
        <v>1112.6629856445822</v>
      </c>
      <c r="AV105" s="305">
        <v>1732.7172707404327</v>
      </c>
      <c r="AW105" s="305">
        <v>-2.58341915916165</v>
      </c>
      <c r="AX105" s="305">
        <v>0.0067385355656308932</v>
      </c>
      <c r="AY105" s="305">
        <v>-19.743165730482005</v>
      </c>
      <c r="AZ105" s="305" t="s">
        <v>27</v>
      </c>
      <c r="BA105" s="305">
        <v>1719.3370143554178</v>
      </c>
      <c r="BB105" s="305">
        <v>497.19364676087571</v>
      </c>
      <c r="BC105" s="305">
        <v>-0.91114107444821</v>
      </c>
      <c r="BD105" s="305">
        <v>871.46026576714212</v>
      </c>
      <c r="BE105" s="305">
        <v>7749.5154997675272</v>
      </c>
      <c r="BF105" s="305">
        <v>46.770072690221866</v>
      </c>
      <c r="BG105" s="305">
        <v>11933.327277324279</v>
      </c>
      <c r="BH105" s="67">
        <v>380</v>
      </c>
      <c r="BI105" s="0">
        <v>380</v>
      </c>
      <c r="BJ105" s="0" t="s">
        <v>131</v>
      </c>
      <c r="BK105" s="0">
        <v>12.91496220201344</v>
      </c>
      <c r="BL105" s="0">
        <v>113405.30749673664</v>
      </c>
      <c r="BM105" s="0">
        <v>2311.1138485100528</v>
      </c>
      <c r="BN105" s="0">
        <v>3173.3076963870844</v>
      </c>
      <c r="BO105" s="0">
        <v>11141.029976059519</v>
      </c>
      <c r="BP105" s="0">
        <v>-2999.3394989650451</v>
      </c>
      <c r="BQ105" s="0">
        <v>199159499.04011291</v>
      </c>
      <c r="BR105" s="0">
        <v>199159499.04011291</v>
      </c>
      <c r="BS105" s="0">
        <v>239671603.37360221</v>
      </c>
      <c r="BT105" s="0">
        <v>255410855.92407197</v>
      </c>
      <c r="BU105" s="0">
        <v>126675078.04555537</v>
      </c>
      <c r="BV105" s="0">
        <v>126675078.04555537</v>
      </c>
      <c r="BW105" s="0">
        <v>382236622.72569495</v>
      </c>
      <c r="BX105" s="0">
        <v>954360744.57275271</v>
      </c>
      <c r="BY105" s="0">
        <v>205056900.962769</v>
      </c>
      <c r="BZ105" s="0">
        <v>215069133.88899788</v>
      </c>
      <c r="CA105" s="0">
        <v>667246816.14620328</v>
      </c>
      <c r="CB105" s="0">
        <v>-414.18812014339164</v>
      </c>
      <c r="CC105" s="0">
        <v>-11.031748012969743</v>
      </c>
      <c r="CD105" s="0">
        <v>408.57644563965141</v>
      </c>
      <c r="CE105" s="0">
        <v>-587.5702639173436</v>
      </c>
      <c r="CF105" s="0">
        <v>604.23460871002044</v>
      </c>
      <c r="CG105" s="0">
        <v>2257.7653912899796</v>
      </c>
      <c r="CH105" s="0">
        <v>-235.71084630293251</v>
      </c>
      <c r="CI105" s="0">
        <v>234.2604307679828</v>
      </c>
      <c r="CJ105" s="0">
        <v>176.11129404301028</v>
      </c>
      <c r="CK105" s="0">
        <v>225.54301387543455</v>
      </c>
      <c r="CL105" s="0">
        <v>635.17263783413387</v>
      </c>
      <c r="CM105" s="0">
        <v>-56.048586057215132</v>
      </c>
      <c r="CN105" s="305">
        <v>-185.27395391439089</v>
      </c>
      <c r="CO105" s="305">
        <v>178.65349353442735</v>
      </c>
      <c r="CP105" s="305">
        <v>708220683.444924</v>
      </c>
      <c r="CQ105" s="0">
        <v>-161.796049777158</v>
      </c>
      <c r="CR105" s="0">
        <v>108.70721830622391</v>
      </c>
      <c r="CS105" s="0">
        <v>2.5008979491435559</v>
      </c>
      <c r="CT105" s="0">
        <v>9.344782234137476</v>
      </c>
      <c r="CU105" s="0">
        <v>1319.8720409480259</v>
      </c>
      <c r="CV105" s="0">
        <v>152.71252748379274</v>
      </c>
      <c r="CW105" s="0">
        <v>-26.384363987264731</v>
      </c>
    </row>
    <row r="106">
      <c r="D106" s="0">
        <v>214</v>
      </c>
      <c r="E106" s="0" t="s">
        <v>130</v>
      </c>
      <c r="F106" s="0">
        <v>51350</v>
      </c>
      <c r="G106" s="0">
        <v>0</v>
      </c>
      <c r="H106" s="0">
        <v>2</v>
      </c>
      <c r="I106" s="0">
        <v>500</v>
      </c>
      <c r="J106" s="0">
        <v>30</v>
      </c>
      <c r="K106" s="0">
        <v>1936.3312351792665</v>
      </c>
      <c r="L106" s="0">
        <v>32</v>
      </c>
      <c r="M106" s="0">
        <v>120</v>
      </c>
      <c r="N106" s="0">
        <v>2800</v>
      </c>
      <c r="O106" s="0">
        <v>12</v>
      </c>
      <c r="P106" s="0">
        <v>0.125</v>
      </c>
      <c r="Q106" s="0">
        <v>0</v>
      </c>
      <c r="R106" s="0">
        <v>290</v>
      </c>
      <c r="S106" s="0">
        <v>0</v>
      </c>
      <c r="T106" s="0">
        <v>0</v>
      </c>
      <c r="U106" s="0">
        <v>2400</v>
      </c>
      <c r="V106" s="0">
        <v>0</v>
      </c>
      <c r="W106" s="0">
        <v>2400</v>
      </c>
      <c r="X106" s="0">
        <v>6100</v>
      </c>
      <c r="Y106" s="0">
        <v>0</v>
      </c>
      <c r="Z106" s="0">
        <v>65080</v>
      </c>
      <c r="AA106" s="0">
        <v>5450</v>
      </c>
      <c r="AB106" s="0">
        <v>2</v>
      </c>
      <c r="AC106" s="0">
        <v>2500</v>
      </c>
      <c r="AD106" s="0">
        <v>2</v>
      </c>
      <c r="AE106" s="0">
        <v>16</v>
      </c>
      <c r="AF106" s="0">
        <v>180</v>
      </c>
      <c r="AG106" s="0">
        <v>0</v>
      </c>
      <c r="AH106" s="0">
        <v>0</v>
      </c>
      <c r="AI106" s="0">
        <v>0</v>
      </c>
      <c r="AJ106" s="0">
        <v>5428.6721054031623</v>
      </c>
      <c r="AK106" s="0">
        <v>5428.6721054031623</v>
      </c>
      <c r="AL106" s="0">
        <v>0</v>
      </c>
      <c r="AM106" s="305">
        <v>5000</v>
      </c>
      <c r="AN106" s="305">
        <v>700</v>
      </c>
      <c r="AO106" s="305">
        <v>380</v>
      </c>
      <c r="AP106" s="305">
        <v>380</v>
      </c>
      <c r="AQ106" s="305">
        <v>355</v>
      </c>
      <c r="AR106" s="305">
        <v>-127.2043719195336</v>
      </c>
      <c r="AS106" s="305">
        <v>80.908135531096661</v>
      </c>
      <c r="AT106" s="305">
        <v>1749.3370143554178</v>
      </c>
      <c r="AU106" s="305">
        <v>1112.6629856445822</v>
      </c>
      <c r="AV106" s="305">
        <v>1732.7172707404327</v>
      </c>
      <c r="AW106" s="305">
        <v>-2.58341915916165</v>
      </c>
      <c r="AX106" s="305">
        <v>0.0067385355656308932</v>
      </c>
      <c r="AY106" s="305">
        <v>-19.743165730482005</v>
      </c>
      <c r="AZ106" s="305" t="s">
        <v>27</v>
      </c>
      <c r="BA106" s="305">
        <v>1719.3370143554178</v>
      </c>
      <c r="BB106" s="305">
        <v>497.19364676087571</v>
      </c>
      <c r="BC106" s="305">
        <v>-0.91114107444821</v>
      </c>
      <c r="BD106" s="305">
        <v>871.46026576714212</v>
      </c>
      <c r="BE106" s="305">
        <v>5263.5472659632505</v>
      </c>
      <c r="BF106" s="305">
        <v>51.3257780624632</v>
      </c>
      <c r="BG106" s="305">
        <v>7576.0259484885028</v>
      </c>
      <c r="BH106" s="67">
        <v>380</v>
      </c>
      <c r="BI106" s="0">
        <v>380</v>
      </c>
      <c r="BJ106" s="0" t="s">
        <v>131</v>
      </c>
      <c r="BK106" s="0">
        <v>12.91496220201344</v>
      </c>
      <c r="BL106" s="0">
        <v>113405.30749673664</v>
      </c>
      <c r="BM106" s="0">
        <v>1430.5573782949941</v>
      </c>
      <c r="BN106" s="0">
        <v>2045.5926270098862</v>
      </c>
      <c r="BO106" s="0">
        <v>8821.39233144659</v>
      </c>
      <c r="BP106" s="0">
        <v>-3288.7657644329811</v>
      </c>
      <c r="BQ106" s="0">
        <v>199159499.04011291</v>
      </c>
      <c r="BR106" s="0">
        <v>199159499.04011291</v>
      </c>
      <c r="BS106" s="0">
        <v>239671603.37360221</v>
      </c>
      <c r="BT106" s="0">
        <v>255410855.92407197</v>
      </c>
      <c r="BU106" s="0">
        <v>126675078.04555537</v>
      </c>
      <c r="BV106" s="0">
        <v>126675078.04555537</v>
      </c>
      <c r="BW106" s="0">
        <v>382236622.72569495</v>
      </c>
      <c r="BX106" s="0">
        <v>954360744.57275271</v>
      </c>
      <c r="BY106" s="0">
        <v>205056900.962769</v>
      </c>
      <c r="BZ106" s="0">
        <v>215069133.88899788</v>
      </c>
      <c r="CA106" s="0">
        <v>667246816.14620328</v>
      </c>
      <c r="CB106" s="0">
        <v>-414.18812014339164</v>
      </c>
      <c r="CC106" s="0">
        <v>-11.031748012969743</v>
      </c>
      <c r="CD106" s="0">
        <v>408.57644563965141</v>
      </c>
      <c r="CE106" s="0">
        <v>-587.5702639173436</v>
      </c>
      <c r="CF106" s="0">
        <v>604.23460871002044</v>
      </c>
      <c r="CG106" s="0">
        <v>2257.7653912899796</v>
      </c>
      <c r="CH106" s="0">
        <v>-156.54792170131731</v>
      </c>
      <c r="CI106" s="0">
        <v>163.34012197233196</v>
      </c>
      <c r="CJ106" s="0">
        <v>176.11129404301028</v>
      </c>
      <c r="CK106" s="0">
        <v>225.54301387543455</v>
      </c>
      <c r="CL106" s="0">
        <v>635.17263783413387</v>
      </c>
      <c r="CM106" s="0">
        <v>-56.048586057215132</v>
      </c>
      <c r="CN106" s="305">
        <v>-122.87395483584424</v>
      </c>
      <c r="CO106" s="305">
        <v>124.12977465796746</v>
      </c>
      <c r="CP106" s="305">
        <v>708220683.444924</v>
      </c>
      <c r="CQ106" s="0">
        <v>-105.50609385749112</v>
      </c>
      <c r="CR106" s="0">
        <v>70.695331423340889</v>
      </c>
      <c r="CS106" s="0">
        <v>2.2708033583585623</v>
      </c>
      <c r="CT106" s="0">
        <v>8.4850175064823219</v>
      </c>
      <c r="CU106" s="0">
        <v>1319.8720409480259</v>
      </c>
      <c r="CV106" s="0">
        <v>152.71252748379274</v>
      </c>
      <c r="CW106" s="0">
        <v>-26.384363987264731</v>
      </c>
    </row>
    <row r="107">
      <c r="D107" s="0">
        <v>215</v>
      </c>
      <c r="E107" s="0" t="s">
        <v>126</v>
      </c>
      <c r="F107" s="0">
        <v>56350</v>
      </c>
      <c r="G107" s="0">
        <v>0</v>
      </c>
      <c r="H107" s="0">
        <v>2</v>
      </c>
      <c r="I107" s="0">
        <v>500</v>
      </c>
      <c r="J107" s="0">
        <v>30</v>
      </c>
      <c r="K107" s="0">
        <v>1936.3312351792665</v>
      </c>
      <c r="L107" s="0">
        <v>32</v>
      </c>
      <c r="M107" s="0">
        <v>120</v>
      </c>
      <c r="N107" s="0">
        <v>2800</v>
      </c>
      <c r="O107" s="0">
        <v>12</v>
      </c>
      <c r="P107" s="0">
        <v>0.125</v>
      </c>
      <c r="Q107" s="0">
        <v>0</v>
      </c>
      <c r="R107" s="0">
        <v>290</v>
      </c>
      <c r="S107" s="0">
        <v>0</v>
      </c>
      <c r="T107" s="0">
        <v>0</v>
      </c>
      <c r="U107" s="0">
        <v>2400</v>
      </c>
      <c r="V107" s="0">
        <v>0</v>
      </c>
      <c r="W107" s="0">
        <v>2400</v>
      </c>
      <c r="X107" s="0">
        <v>6100</v>
      </c>
      <c r="Y107" s="0">
        <v>0</v>
      </c>
      <c r="Z107" s="0">
        <v>65080</v>
      </c>
      <c r="AA107" s="0">
        <v>5450</v>
      </c>
      <c r="AB107" s="0">
        <v>2</v>
      </c>
      <c r="AC107" s="0">
        <v>2500</v>
      </c>
      <c r="AD107" s="0">
        <v>2</v>
      </c>
      <c r="AE107" s="0">
        <v>16</v>
      </c>
      <c r="AF107" s="0">
        <v>180</v>
      </c>
      <c r="AG107" s="0">
        <v>0</v>
      </c>
      <c r="AH107" s="0">
        <v>0</v>
      </c>
      <c r="AI107" s="0">
        <v>0</v>
      </c>
      <c r="AJ107" s="0">
        <v>5428.6721054031623</v>
      </c>
      <c r="AK107" s="0">
        <v>5428.6721054031623</v>
      </c>
      <c r="AL107" s="0">
        <v>0</v>
      </c>
      <c r="AM107" s="305">
        <v>5000</v>
      </c>
      <c r="AN107" s="305">
        <v>700</v>
      </c>
      <c r="AO107" s="305">
        <v>380</v>
      </c>
      <c r="AP107" s="305">
        <v>380</v>
      </c>
      <c r="AQ107" s="305">
        <v>355</v>
      </c>
      <c r="AR107" s="305">
        <v>-127.20437362296917</v>
      </c>
      <c r="AS107" s="305">
        <v>80.9081366145641</v>
      </c>
      <c r="AT107" s="305">
        <v>1749.3370143554178</v>
      </c>
      <c r="AU107" s="305">
        <v>1112.6629856445822</v>
      </c>
      <c r="AV107" s="305">
        <v>1732.7172707404327</v>
      </c>
      <c r="AW107" s="305">
        <v>-0.20487560696947327</v>
      </c>
      <c r="AX107" s="305">
        <v>-0.023463108040653519</v>
      </c>
      <c r="AY107" s="305">
        <v>0.414441275662341</v>
      </c>
      <c r="AZ107" s="305" t="s">
        <v>27</v>
      </c>
      <c r="BA107" s="305">
        <v>1719.3370143554178</v>
      </c>
      <c r="BB107" s="305">
        <v>605.41140794909006</v>
      </c>
      <c r="BC107" s="305">
        <v>-0.89465507143395939</v>
      </c>
      <c r="BD107" s="305">
        <v>1068.993120929852</v>
      </c>
      <c r="BE107" s="305">
        <v>5263.5474354984181</v>
      </c>
      <c r="BF107" s="305">
        <v>51.325784982811683</v>
      </c>
      <c r="BG107" s="305">
        <v>7576.0259446592536</v>
      </c>
      <c r="BH107" s="67">
        <v>380</v>
      </c>
      <c r="BI107" s="0">
        <v>380</v>
      </c>
      <c r="BJ107" s="0" t="s">
        <v>131</v>
      </c>
      <c r="BK107" s="0">
        <v>12.91496220201344</v>
      </c>
      <c r="BL107" s="0">
        <v>113405.30749673664</v>
      </c>
      <c r="BM107" s="0">
        <v>1430.5506946069509</v>
      </c>
      <c r="BN107" s="0">
        <v>2045.592570984445</v>
      </c>
      <c r="BO107" s="0">
        <v>8821.3898428337052</v>
      </c>
      <c r="BP107" s="0">
        <v>-3288.7659567753817</v>
      </c>
      <c r="BQ107" s="0">
        <v>199159499.04011291</v>
      </c>
      <c r="BR107" s="0">
        <v>199159499.04011291</v>
      </c>
      <c r="BS107" s="0">
        <v>239671603.37360221</v>
      </c>
      <c r="BT107" s="0">
        <v>255410855.92407197</v>
      </c>
      <c r="BU107" s="0">
        <v>126675078.04555537</v>
      </c>
      <c r="BV107" s="0">
        <v>126675078.04555537</v>
      </c>
      <c r="BW107" s="0">
        <v>382236622.72569495</v>
      </c>
      <c r="BX107" s="0">
        <v>954360744.57275271</v>
      </c>
      <c r="BY107" s="0">
        <v>205056900.962769</v>
      </c>
      <c r="BZ107" s="0">
        <v>215069133.88899788</v>
      </c>
      <c r="CA107" s="0">
        <v>667246816.14620328</v>
      </c>
      <c r="CB107" s="0">
        <v>-528.58163648675827</v>
      </c>
      <c r="CC107" s="0">
        <v>-8.1662830973599227</v>
      </c>
      <c r="CD107" s="0">
        <v>432.09590070676506</v>
      </c>
      <c r="CE107" s="0">
        <v>-695.54220354177392</v>
      </c>
      <c r="CF107" s="0">
        <v>604.23460871002044</v>
      </c>
      <c r="CG107" s="0">
        <v>2257.7653912899796</v>
      </c>
      <c r="CH107" s="0">
        <v>-156.54789663400481</v>
      </c>
      <c r="CI107" s="0">
        <v>163.34007030816645</v>
      </c>
      <c r="CJ107" s="0">
        <v>217.08469079731913</v>
      </c>
      <c r="CK107" s="0">
        <v>276.75827165679584</v>
      </c>
      <c r="CL107" s="0">
        <v>783.22395549409384</v>
      </c>
      <c r="CM107" s="0">
        <v>-24.445327243824806</v>
      </c>
      <c r="CN107" s="305">
        <v>-122.87393517637598</v>
      </c>
      <c r="CO107" s="305">
        <v>124.1297347374863</v>
      </c>
      <c r="CP107" s="305">
        <v>708220683.444924</v>
      </c>
      <c r="CQ107" s="0">
        <v>-105.50607773450523</v>
      </c>
      <c r="CR107" s="0">
        <v>70.695304403256543</v>
      </c>
      <c r="CS107" s="0">
        <v>2.270803518120931</v>
      </c>
      <c r="CT107" s="0">
        <v>8.485018103445725</v>
      </c>
      <c r="CU107" s="0">
        <v>1319.8720409480259</v>
      </c>
      <c r="CV107" s="0">
        <v>177.03846107933103</v>
      </c>
      <c r="CW107" s="0">
        <v>-13.76895311014483</v>
      </c>
    </row>
    <row r="108">
      <c r="D108" s="0">
        <v>215</v>
      </c>
      <c r="E108" s="0" t="s">
        <v>126</v>
      </c>
      <c r="F108" s="0">
        <v>56350</v>
      </c>
      <c r="G108" s="0">
        <v>0</v>
      </c>
      <c r="H108" s="0">
        <v>2</v>
      </c>
      <c r="I108" s="0">
        <v>500</v>
      </c>
      <c r="J108" s="0">
        <v>30</v>
      </c>
      <c r="K108" s="0">
        <v>1936.3312351792665</v>
      </c>
      <c r="L108" s="0">
        <v>32</v>
      </c>
      <c r="M108" s="0">
        <v>120</v>
      </c>
      <c r="N108" s="0">
        <v>2800</v>
      </c>
      <c r="O108" s="0">
        <v>12</v>
      </c>
      <c r="P108" s="0">
        <v>0.125</v>
      </c>
      <c r="Q108" s="0">
        <v>0</v>
      </c>
      <c r="R108" s="0">
        <v>290</v>
      </c>
      <c r="S108" s="0">
        <v>0</v>
      </c>
      <c r="T108" s="0">
        <v>0</v>
      </c>
      <c r="U108" s="0">
        <v>2400</v>
      </c>
      <c r="V108" s="0">
        <v>0</v>
      </c>
      <c r="W108" s="0">
        <v>2400</v>
      </c>
      <c r="X108" s="0">
        <v>6100</v>
      </c>
      <c r="Y108" s="0">
        <v>0</v>
      </c>
      <c r="Z108" s="0">
        <v>65080</v>
      </c>
      <c r="AA108" s="0">
        <v>5450</v>
      </c>
      <c r="AB108" s="0">
        <v>2</v>
      </c>
      <c r="AC108" s="0">
        <v>2500</v>
      </c>
      <c r="AD108" s="0">
        <v>2</v>
      </c>
      <c r="AE108" s="0">
        <v>16</v>
      </c>
      <c r="AF108" s="0">
        <v>180</v>
      </c>
      <c r="AG108" s="0">
        <v>0</v>
      </c>
      <c r="AH108" s="0">
        <v>0</v>
      </c>
      <c r="AI108" s="0">
        <v>0</v>
      </c>
      <c r="AJ108" s="0">
        <v>5428.6721054031623</v>
      </c>
      <c r="AK108" s="0">
        <v>5428.6721054031623</v>
      </c>
      <c r="AL108" s="0">
        <v>0</v>
      </c>
      <c r="AM108" s="305">
        <v>5000</v>
      </c>
      <c r="AN108" s="305">
        <v>700</v>
      </c>
      <c r="AO108" s="305">
        <v>380</v>
      </c>
      <c r="AP108" s="305">
        <v>380</v>
      </c>
      <c r="AQ108" s="305">
        <v>355</v>
      </c>
      <c r="AR108" s="305">
        <v>-44.635356317645538</v>
      </c>
      <c r="AS108" s="305">
        <v>28.390246372281283</v>
      </c>
      <c r="AT108" s="305">
        <v>1749.3370143554178</v>
      </c>
      <c r="AU108" s="305">
        <v>1112.6629856445822</v>
      </c>
      <c r="AV108" s="305">
        <v>1732.7172707404327</v>
      </c>
      <c r="AW108" s="305">
        <v>-0.20487560696947327</v>
      </c>
      <c r="AX108" s="305">
        <v>-0.023463108040653519</v>
      </c>
      <c r="AY108" s="305">
        <v>0.414441275662341</v>
      </c>
      <c r="AZ108" s="305" t="s">
        <v>27</v>
      </c>
      <c r="BA108" s="305">
        <v>1719.3370143554178</v>
      </c>
      <c r="BB108" s="305">
        <v>605.41140794909006</v>
      </c>
      <c r="BC108" s="305">
        <v>-0.89465507143395939</v>
      </c>
      <c r="BD108" s="305">
        <v>1068.993120929852</v>
      </c>
      <c r="BE108" s="305">
        <v>2236.4903957531787</v>
      </c>
      <c r="BF108" s="305">
        <v>55.799060339980542</v>
      </c>
      <c r="BG108" s="305">
        <v>2231.060340009979</v>
      </c>
      <c r="BH108" s="67">
        <v>380</v>
      </c>
      <c r="BI108" s="0">
        <v>380</v>
      </c>
      <c r="BJ108" s="0" t="s">
        <v>131</v>
      </c>
      <c r="BK108" s="0">
        <v>12.91496220201344</v>
      </c>
      <c r="BL108" s="0">
        <v>113405.30749673664</v>
      </c>
      <c r="BM108" s="0">
        <v>345.127240620408</v>
      </c>
      <c r="BN108" s="0">
        <v>661.80121270050586</v>
      </c>
      <c r="BO108" s="0">
        <v>5576.2217856665175</v>
      </c>
      <c r="BP108" s="0">
        <v>-3576.4953391613344</v>
      </c>
      <c r="BQ108" s="0">
        <v>199159499.04011291</v>
      </c>
      <c r="BR108" s="0">
        <v>199159499.04011291</v>
      </c>
      <c r="BS108" s="0">
        <v>239671603.37360221</v>
      </c>
      <c r="BT108" s="0">
        <v>255410855.92407197</v>
      </c>
      <c r="BU108" s="0">
        <v>126675078.04555537</v>
      </c>
      <c r="BV108" s="0">
        <v>126675078.04555537</v>
      </c>
      <c r="BW108" s="0">
        <v>382236622.72569495</v>
      </c>
      <c r="BX108" s="0">
        <v>954360744.57275271</v>
      </c>
      <c r="BY108" s="0">
        <v>205056900.962769</v>
      </c>
      <c r="BZ108" s="0">
        <v>215069133.88899788</v>
      </c>
      <c r="CA108" s="0">
        <v>667246816.14620328</v>
      </c>
      <c r="CB108" s="0">
        <v>-528.58163648675827</v>
      </c>
      <c r="CC108" s="0">
        <v>-8.1662830973599227</v>
      </c>
      <c r="CD108" s="0">
        <v>432.09590070676506</v>
      </c>
      <c r="CE108" s="0">
        <v>-695.54220354177392</v>
      </c>
      <c r="CF108" s="0">
        <v>604.23460871002044</v>
      </c>
      <c r="CG108" s="0">
        <v>2257.7653912899796</v>
      </c>
      <c r="CH108" s="0">
        <v>-58.878283628548317</v>
      </c>
      <c r="CI108" s="0">
        <v>73.630420334808449</v>
      </c>
      <c r="CJ108" s="0">
        <v>217.08469079731913</v>
      </c>
      <c r="CK108" s="0">
        <v>276.75827165679584</v>
      </c>
      <c r="CL108" s="0">
        <v>783.22395549409384</v>
      </c>
      <c r="CM108" s="0">
        <v>-24.445327243824806</v>
      </c>
      <c r="CN108" s="305">
        <v>-45.938344466549104</v>
      </c>
      <c r="CO108" s="305">
        <v>55.295549176695218</v>
      </c>
      <c r="CP108" s="305">
        <v>708220683.444924</v>
      </c>
      <c r="CQ108" s="0">
        <v>-36.611200212165222</v>
      </c>
      <c r="CR108" s="0">
        <v>24.152197647587364</v>
      </c>
      <c r="CS108" s="0">
        <v>1.8835219950315785</v>
      </c>
      <c r="CT108" s="0">
        <v>7.0379132754320706</v>
      </c>
      <c r="CU108" s="0">
        <v>1319.8720409480259</v>
      </c>
      <c r="CV108" s="0">
        <v>177.03846107933103</v>
      </c>
      <c r="CW108" s="0">
        <v>-13.76895311014483</v>
      </c>
    </row>
    <row r="109">
      <c r="D109" s="0">
        <v>216</v>
      </c>
      <c r="E109" s="0" t="s">
        <v>130</v>
      </c>
      <c r="F109" s="0">
        <v>61350</v>
      </c>
      <c r="G109" s="0">
        <v>0</v>
      </c>
      <c r="H109" s="0">
        <v>2</v>
      </c>
      <c r="I109" s="0">
        <v>500</v>
      </c>
      <c r="J109" s="0">
        <v>22</v>
      </c>
      <c r="K109" s="0">
        <v>1936.3312351792665</v>
      </c>
      <c r="L109" s="0">
        <v>18</v>
      </c>
      <c r="M109" s="0">
        <v>120</v>
      </c>
      <c r="N109" s="0">
        <v>2800</v>
      </c>
      <c r="O109" s="0">
        <v>12</v>
      </c>
      <c r="P109" s="0">
        <v>0.125</v>
      </c>
      <c r="Q109" s="0">
        <v>0</v>
      </c>
      <c r="R109" s="0">
        <v>290</v>
      </c>
      <c r="S109" s="0">
        <v>0</v>
      </c>
      <c r="T109" s="0">
        <v>0</v>
      </c>
      <c r="U109" s="0">
        <v>2400</v>
      </c>
      <c r="V109" s="0">
        <v>0</v>
      </c>
      <c r="W109" s="0">
        <v>2400</v>
      </c>
      <c r="X109" s="0">
        <v>6100</v>
      </c>
      <c r="Y109" s="0">
        <v>0</v>
      </c>
      <c r="Z109" s="0">
        <v>65080</v>
      </c>
      <c r="AA109" s="0">
        <v>5450</v>
      </c>
      <c r="AB109" s="0">
        <v>2</v>
      </c>
      <c r="AC109" s="0">
        <v>2500</v>
      </c>
      <c r="AD109" s="0">
        <v>2</v>
      </c>
      <c r="AE109" s="0">
        <v>16</v>
      </c>
      <c r="AF109" s="0">
        <v>180</v>
      </c>
      <c r="AG109" s="0">
        <v>0</v>
      </c>
      <c r="AH109" s="0">
        <v>0</v>
      </c>
      <c r="AI109" s="0">
        <v>0</v>
      </c>
      <c r="AJ109" s="0">
        <v>5428.6721054031623</v>
      </c>
      <c r="AK109" s="0">
        <v>5428.6721054031623</v>
      </c>
      <c r="AL109" s="0">
        <v>0</v>
      </c>
      <c r="AM109" s="305">
        <v>5000</v>
      </c>
      <c r="AN109" s="305">
        <v>700</v>
      </c>
      <c r="AO109" s="305">
        <v>380</v>
      </c>
      <c r="AP109" s="305">
        <v>380</v>
      </c>
      <c r="AQ109" s="305">
        <v>355</v>
      </c>
      <c r="AR109" s="305">
        <v>-57.668834335857504</v>
      </c>
      <c r="AS109" s="305">
        <v>43.523048217011116</v>
      </c>
      <c r="AT109" s="305">
        <v>1618.5042256553261</v>
      </c>
      <c r="AU109" s="305">
        <v>1221.4957743446739</v>
      </c>
      <c r="AV109" s="305">
        <v>1608.9285704351287</v>
      </c>
      <c r="AW109" s="305">
        <v>-3.9015751532927325</v>
      </c>
      <c r="AX109" s="305">
        <v>-0.051186184954408583</v>
      </c>
      <c r="AY109" s="305">
        <v>-30.934492850716921</v>
      </c>
      <c r="AZ109" s="305" t="s">
        <v>27</v>
      </c>
      <c r="BA109" s="305">
        <v>1596.5042256553261</v>
      </c>
      <c r="BB109" s="305">
        <v>682.94422097712231</v>
      </c>
      <c r="BC109" s="305">
        <v>-0.88087302687711144</v>
      </c>
      <c r="BD109" s="305">
        <v>1232.7140586346213</v>
      </c>
      <c r="BE109" s="305">
        <v>2271.3776973843051</v>
      </c>
      <c r="BF109" s="305">
        <v>55.799055065006542</v>
      </c>
      <c r="BG109" s="305">
        <v>2294.033029162907</v>
      </c>
      <c r="BH109" s="67">
        <v>380</v>
      </c>
      <c r="BI109" s="0">
        <v>380</v>
      </c>
      <c r="BJ109" s="0" t="s">
        <v>121</v>
      </c>
      <c r="BK109" s="0">
        <v>268.25357552926693</v>
      </c>
      <c r="BL109" s="0">
        <v>84113.80882200686</v>
      </c>
      <c r="BM109" s="0">
        <v>345.12534617283382</v>
      </c>
      <c r="BN109" s="0">
        <v>678.13072876838851</v>
      </c>
      <c r="BO109" s="0">
        <v>5576.2207182019956</v>
      </c>
      <c r="BP109" s="0">
        <v>-3576.4952660422814</v>
      </c>
      <c r="BQ109" s="0">
        <v>132723062.00183623</v>
      </c>
      <c r="BR109" s="0">
        <v>132723062.00183623</v>
      </c>
      <c r="BS109" s="0">
        <v>167415262.84523562</v>
      </c>
      <c r="BT109" s="0">
        <v>179515803.71655816</v>
      </c>
      <c r="BU109" s="0">
        <v>100166967.02023566</v>
      </c>
      <c r="BV109" s="0">
        <v>100166967.02023566</v>
      </c>
      <c r="BW109" s="0">
        <v>350773532.25197804</v>
      </c>
      <c r="BX109" s="0">
        <v>944749189.87747228</v>
      </c>
      <c r="BY109" s="0">
        <v>134708125.15449575</v>
      </c>
      <c r="BZ109" s="0">
        <v>144021607.49447203</v>
      </c>
      <c r="CA109" s="0">
        <v>593810968.99205422</v>
      </c>
      <c r="CB109" s="0">
        <v>-538.88533432725444</v>
      </c>
      <c r="CC109" s="0">
        <v>-18.259431997720995</v>
      </c>
      <c r="CD109" s="0">
        <v>427.29250520010618</v>
      </c>
      <c r="CE109" s="0">
        <v>-713.55561244353794</v>
      </c>
      <c r="CF109" s="0">
        <v>453.47394560887824</v>
      </c>
      <c r="CG109" s="0">
        <v>2386.5260543911218</v>
      </c>
      <c r="CH109" s="0">
        <v>-72.422764845649453</v>
      </c>
      <c r="CI109" s="0">
        <v>108.08841132007217</v>
      </c>
      <c r="CJ109" s="0">
        <v>220.97091944991917</v>
      </c>
      <c r="CK109" s="0">
        <v>319.93441177063869</v>
      </c>
      <c r="CL109" s="0">
        <v>809.303994182789</v>
      </c>
      <c r="CM109" s="0">
        <v>-18.323387831573598</v>
      </c>
      <c r="CN109" s="305">
        <v>-56.725237046053152</v>
      </c>
      <c r="CO109" s="305">
        <v>81.31185226019295</v>
      </c>
      <c r="CP109" s="305">
        <v>638027946.64809716</v>
      </c>
      <c r="CQ109" s="0">
        <v>-47.118965381271131</v>
      </c>
      <c r="CR109" s="0">
        <v>36.879931297195746</v>
      </c>
      <c r="CS109" s="0">
        <v>1.9026842644904058</v>
      </c>
      <c r="CT109" s="0">
        <v>10.013376985505607</v>
      </c>
      <c r="CU109" s="0">
        <v>1319.8720409480259</v>
      </c>
      <c r="CV109" s="0">
        <v>183.02388953345405</v>
      </c>
      <c r="CW109" s="0">
        <v>-10.377949338107902</v>
      </c>
    </row>
    <row r="110">
      <c r="D110" s="0">
        <v>216</v>
      </c>
      <c r="E110" s="0" t="s">
        <v>130</v>
      </c>
      <c r="F110" s="0">
        <v>61350</v>
      </c>
      <c r="G110" s="0">
        <v>0</v>
      </c>
      <c r="H110" s="0">
        <v>2</v>
      </c>
      <c r="I110" s="0">
        <v>500</v>
      </c>
      <c r="J110" s="0">
        <v>22</v>
      </c>
      <c r="K110" s="0">
        <v>1936.3312351792665</v>
      </c>
      <c r="L110" s="0">
        <v>18</v>
      </c>
      <c r="M110" s="0">
        <v>120</v>
      </c>
      <c r="N110" s="0">
        <v>2800</v>
      </c>
      <c r="O110" s="0">
        <v>12</v>
      </c>
      <c r="P110" s="0">
        <v>0.125</v>
      </c>
      <c r="Q110" s="0">
        <v>0</v>
      </c>
      <c r="R110" s="0">
        <v>290</v>
      </c>
      <c r="S110" s="0">
        <v>0</v>
      </c>
      <c r="T110" s="0">
        <v>0</v>
      </c>
      <c r="U110" s="0">
        <v>2400</v>
      </c>
      <c r="V110" s="0">
        <v>0</v>
      </c>
      <c r="W110" s="0">
        <v>2400</v>
      </c>
      <c r="X110" s="0">
        <v>6100</v>
      </c>
      <c r="Y110" s="0">
        <v>0</v>
      </c>
      <c r="Z110" s="0">
        <v>65080</v>
      </c>
      <c r="AA110" s="0">
        <v>5450</v>
      </c>
      <c r="AB110" s="0">
        <v>2</v>
      </c>
      <c r="AC110" s="0">
        <v>2500</v>
      </c>
      <c r="AD110" s="0">
        <v>2</v>
      </c>
      <c r="AE110" s="0">
        <v>16</v>
      </c>
      <c r="AF110" s="0">
        <v>180</v>
      </c>
      <c r="AG110" s="0">
        <v>0</v>
      </c>
      <c r="AH110" s="0">
        <v>0</v>
      </c>
      <c r="AI110" s="0">
        <v>0</v>
      </c>
      <c r="AJ110" s="0">
        <v>5428.6721054031623</v>
      </c>
      <c r="AK110" s="0">
        <v>5428.6721054031623</v>
      </c>
      <c r="AL110" s="0">
        <v>0</v>
      </c>
      <c r="AM110" s="305">
        <v>5000</v>
      </c>
      <c r="AN110" s="305">
        <v>700</v>
      </c>
      <c r="AO110" s="305">
        <v>380</v>
      </c>
      <c r="AP110" s="305">
        <v>380</v>
      </c>
      <c r="AQ110" s="305">
        <v>355</v>
      </c>
      <c r="AR110" s="305">
        <v>25.96303955442788</v>
      </c>
      <c r="AS110" s="305">
        <v>-19.594476555683077</v>
      </c>
      <c r="AT110" s="305">
        <v>1618.5042256553261</v>
      </c>
      <c r="AU110" s="305">
        <v>1221.4957743446739</v>
      </c>
      <c r="AV110" s="305">
        <v>1212.8616414693638</v>
      </c>
      <c r="AW110" s="305">
        <v>-3.9015751532927325</v>
      </c>
      <c r="AX110" s="305">
        <v>-0.051186184954408583</v>
      </c>
      <c r="AY110" s="305">
        <v>-30.934492850716921</v>
      </c>
      <c r="AZ110" s="305" t="s">
        <v>27</v>
      </c>
      <c r="BA110" s="305">
        <v>1203.4957743446739</v>
      </c>
      <c r="BB110" s="305">
        <v>682.94422097712231</v>
      </c>
      <c r="BC110" s="305">
        <v>-0.88087302687711144</v>
      </c>
      <c r="BD110" s="305">
        <v>1232.7140586346213</v>
      </c>
      <c r="BE110" s="305">
        <v>-118.92707603590679</v>
      </c>
      <c r="BF110" s="305">
        <v>58.882110659078535</v>
      </c>
      <c r="BG110" s="305">
        <v>-2020.4661760579329</v>
      </c>
      <c r="BH110" s="67">
        <v>380</v>
      </c>
      <c r="BI110" s="0">
        <v>380</v>
      </c>
      <c r="BJ110" s="0" t="s">
        <v>114</v>
      </c>
      <c r="BK110" s="0">
        <v>1558.9826716467003</v>
      </c>
      <c r="BL110" s="0">
        <v>56648.111881071811</v>
      </c>
      <c r="BM110" s="0">
        <v>-428.27287190187781</v>
      </c>
      <c r="BN110" s="0">
        <v>-441.63971242879052</v>
      </c>
      <c r="BO110" s="0">
        <v>3895.2225901612446</v>
      </c>
      <c r="BP110" s="0">
        <v>-4253.8249439445954</v>
      </c>
      <c r="BQ110" s="0">
        <v>100166967.02023566</v>
      </c>
      <c r="BR110" s="0">
        <v>100166967.02023566</v>
      </c>
      <c r="BS110" s="0">
        <v>109982763.7234724</v>
      </c>
      <c r="BT110" s="0">
        <v>129742813.58169347</v>
      </c>
      <c r="BU110" s="0">
        <v>132723062.00183623</v>
      </c>
      <c r="BV110" s="0">
        <v>132723062.00183623</v>
      </c>
      <c r="BW110" s="0">
        <v>136245158.61379117</v>
      </c>
      <c r="BX110" s="0">
        <v>142108978.62069091</v>
      </c>
      <c r="BY110" s="0">
        <v>134708125.15449575</v>
      </c>
      <c r="BZ110" s="0">
        <v>144021607.49447203</v>
      </c>
      <c r="CA110" s="0">
        <v>593810968.99205422</v>
      </c>
      <c r="CB110" s="0">
        <v>-538.88533432725444</v>
      </c>
      <c r="CC110" s="0">
        <v>-18.259431997720995</v>
      </c>
      <c r="CD110" s="0">
        <v>427.29250520010618</v>
      </c>
      <c r="CE110" s="0">
        <v>-713.55561244353794</v>
      </c>
      <c r="CF110" s="0">
        <v>1484.5938517201446</v>
      </c>
      <c r="CG110" s="0">
        <v>1355.4061482798554</v>
      </c>
      <c r="CH110" s="0">
        <v>95.869712037254942</v>
      </c>
      <c r="CI110" s="0">
        <v>-82.266360314259956</v>
      </c>
      <c r="CJ110" s="0">
        <v>220.97091944991917</v>
      </c>
      <c r="CK110" s="0">
        <v>319.93441177063869</v>
      </c>
      <c r="CL110" s="0">
        <v>809.303994182789</v>
      </c>
      <c r="CM110" s="0">
        <v>-18.323387831573598</v>
      </c>
      <c r="CN110" s="305">
        <v>71.302539342989888</v>
      </c>
      <c r="CO110" s="305">
        <v>-60.974090992433474</v>
      </c>
      <c r="CP110" s="305">
        <v>113130552.62924513</v>
      </c>
      <c r="CQ110" s="0">
        <v>24.664431552279606</v>
      </c>
      <c r="CR110" s="0">
        <v>-18.818980072506918</v>
      </c>
      <c r="CS110" s="0">
        <v>12.599358482409194</v>
      </c>
      <c r="CT110" s="0">
        <v>11.502976340399488</v>
      </c>
      <c r="CU110" s="0">
        <v>1319.8720409480259</v>
      </c>
      <c r="CV110" s="0">
        <v>183.02388953345405</v>
      </c>
      <c r="CW110" s="0">
        <v>-10.377949338107902</v>
      </c>
    </row>
    <row r="111">
      <c r="D111" s="0">
        <v>217</v>
      </c>
      <c r="E111" s="0" t="s">
        <v>120</v>
      </c>
      <c r="F111" s="0">
        <v>64850</v>
      </c>
      <c r="G111" s="0">
        <v>0</v>
      </c>
      <c r="H111" s="0">
        <v>2</v>
      </c>
      <c r="I111" s="0">
        <v>500</v>
      </c>
      <c r="J111" s="0">
        <v>22</v>
      </c>
      <c r="K111" s="0">
        <v>1936.3312351792665</v>
      </c>
      <c r="L111" s="0">
        <v>18</v>
      </c>
      <c r="M111" s="0">
        <v>120</v>
      </c>
      <c r="N111" s="0">
        <v>2800</v>
      </c>
      <c r="O111" s="0">
        <v>12</v>
      </c>
      <c r="P111" s="0">
        <v>0.125</v>
      </c>
      <c r="Q111" s="0">
        <v>0</v>
      </c>
      <c r="R111" s="0">
        <v>290</v>
      </c>
      <c r="S111" s="0">
        <v>0</v>
      </c>
      <c r="T111" s="0">
        <v>0</v>
      </c>
      <c r="U111" s="0">
        <v>2400</v>
      </c>
      <c r="V111" s="0">
        <v>0</v>
      </c>
      <c r="W111" s="0">
        <v>2400</v>
      </c>
      <c r="X111" s="0">
        <v>6100</v>
      </c>
      <c r="Y111" s="0">
        <v>0</v>
      </c>
      <c r="Z111" s="0">
        <v>65080</v>
      </c>
      <c r="AA111" s="0">
        <v>5450</v>
      </c>
      <c r="AB111" s="0">
        <v>2</v>
      </c>
      <c r="AC111" s="0">
        <v>2500</v>
      </c>
      <c r="AD111" s="0">
        <v>2</v>
      </c>
      <c r="AE111" s="0">
        <v>16</v>
      </c>
      <c r="AF111" s="0">
        <v>180</v>
      </c>
      <c r="AG111" s="0">
        <v>0</v>
      </c>
      <c r="AH111" s="0">
        <v>0</v>
      </c>
      <c r="AI111" s="0">
        <v>0</v>
      </c>
      <c r="AJ111" s="0">
        <v>5428.6721054031623</v>
      </c>
      <c r="AK111" s="0">
        <v>5428.6721054031623</v>
      </c>
      <c r="AL111" s="0">
        <v>0</v>
      </c>
      <c r="AM111" s="305">
        <v>5000</v>
      </c>
      <c r="AN111" s="305">
        <v>700</v>
      </c>
      <c r="AO111" s="305">
        <v>380</v>
      </c>
      <c r="AP111" s="305">
        <v>380</v>
      </c>
      <c r="AQ111" s="305">
        <v>355</v>
      </c>
      <c r="AR111" s="305">
        <v>25.123235536887123</v>
      </c>
      <c r="AS111" s="305">
        <v>-18.960670945266227</v>
      </c>
      <c r="AT111" s="305">
        <v>1618.5042256553261</v>
      </c>
      <c r="AU111" s="305">
        <v>1221.4957743446739</v>
      </c>
      <c r="AV111" s="305">
        <v>1212.8616414693638</v>
      </c>
      <c r="AW111" s="305">
        <v>-0.23911627632563182</v>
      </c>
      <c r="AX111" s="305">
        <v>-0.048765668803810974</v>
      </c>
      <c r="AY111" s="305">
        <v>-1.5975199528645021</v>
      </c>
      <c r="AZ111" s="305" t="s">
        <v>27</v>
      </c>
      <c r="BA111" s="305">
        <v>1203.4957743446739</v>
      </c>
      <c r="BB111" s="305">
        <v>733.41095878684428</v>
      </c>
      <c r="BC111" s="305">
        <v>-0.93157964687361527</v>
      </c>
      <c r="BD111" s="305">
        <v>1329.4823818054283</v>
      </c>
      <c r="BE111" s="305">
        <v>-101.02116587624187</v>
      </c>
      <c r="BF111" s="305">
        <v>58.882111337336937</v>
      </c>
      <c r="BG111" s="305">
        <v>-1971.0755898330826</v>
      </c>
      <c r="BH111" s="67">
        <v>380</v>
      </c>
      <c r="BI111" s="0">
        <v>380</v>
      </c>
      <c r="BJ111" s="0" t="s">
        <v>114</v>
      </c>
      <c r="BK111" s="0">
        <v>1558.9826716467003</v>
      </c>
      <c r="BL111" s="0">
        <v>56648.111881071811</v>
      </c>
      <c r="BM111" s="0">
        <v>-428.28098810490337</v>
      </c>
      <c r="BN111" s="0">
        <v>-428.83227858357714</v>
      </c>
      <c r="BO111" s="0">
        <v>3895.2194023464285</v>
      </c>
      <c r="BP111" s="0">
        <v>-4253.825476423026</v>
      </c>
      <c r="BQ111" s="0">
        <v>100166967.02023566</v>
      </c>
      <c r="BR111" s="0">
        <v>100166967.02023566</v>
      </c>
      <c r="BS111" s="0">
        <v>109982763.7234724</v>
      </c>
      <c r="BT111" s="0">
        <v>129742813.58169347</v>
      </c>
      <c r="BU111" s="0">
        <v>132723062.00183623</v>
      </c>
      <c r="BV111" s="0">
        <v>132723062.00183623</v>
      </c>
      <c r="BW111" s="0">
        <v>136245158.61379117</v>
      </c>
      <c r="BX111" s="0">
        <v>142108978.62069091</v>
      </c>
      <c r="BY111" s="0">
        <v>134708125.15449575</v>
      </c>
      <c r="BZ111" s="0">
        <v>144021607.49447203</v>
      </c>
      <c r="CA111" s="0">
        <v>593810968.99205422</v>
      </c>
      <c r="CB111" s="0">
        <v>-546.9297496965828</v>
      </c>
      <c r="CC111" s="0">
        <v>-10.977578388925451</v>
      </c>
      <c r="CD111" s="0">
        <v>442.7948550521761</v>
      </c>
      <c r="CE111" s="0">
        <v>-755.79015655873445</v>
      </c>
      <c r="CF111" s="0">
        <v>1484.5938517201446</v>
      </c>
      <c r="CG111" s="0">
        <v>1355.4061482798554</v>
      </c>
      <c r="CH111" s="0">
        <v>94.855333455681617</v>
      </c>
      <c r="CI111" s="0">
        <v>-81.491631629606616</v>
      </c>
      <c r="CJ111" s="0">
        <v>226.38599417035584</v>
      </c>
      <c r="CK111" s="0">
        <v>344.95729596883757</v>
      </c>
      <c r="CL111" s="0">
        <v>910.59465203855768</v>
      </c>
      <c r="CM111" s="0">
        <v>-1.9645590861439359</v>
      </c>
      <c r="CN111" s="305">
        <v>70.514325795884162</v>
      </c>
      <c r="CO111" s="305">
        <v>-60.373108091069469</v>
      </c>
      <c r="CP111" s="305">
        <v>113130552.62924513</v>
      </c>
      <c r="CQ111" s="0">
        <v>23.992662133474095</v>
      </c>
      <c r="CR111" s="0">
        <v>-18.31199515475274</v>
      </c>
      <c r="CS111" s="0">
        <v>12.599359532788299</v>
      </c>
      <c r="CT111" s="0">
        <v>11.502977299375772</v>
      </c>
      <c r="CU111" s="0">
        <v>1319.8720409480259</v>
      </c>
      <c r="CV111" s="0">
        <v>200.78973494335776</v>
      </c>
      <c r="CW111" s="0">
        <v>-0.89357240068333343</v>
      </c>
    </row>
    <row r="112">
      <c r="D112" s="0">
        <v>217</v>
      </c>
      <c r="E112" s="0" t="s">
        <v>120</v>
      </c>
      <c r="F112" s="0">
        <v>64850</v>
      </c>
      <c r="G112" s="0">
        <v>0</v>
      </c>
      <c r="H112" s="0">
        <v>2</v>
      </c>
      <c r="I112" s="0">
        <v>500</v>
      </c>
      <c r="J112" s="0">
        <v>22</v>
      </c>
      <c r="K112" s="0">
        <v>1936.3312351792665</v>
      </c>
      <c r="L112" s="0">
        <v>18</v>
      </c>
      <c r="M112" s="0">
        <v>120</v>
      </c>
      <c r="N112" s="0">
        <v>2800</v>
      </c>
      <c r="O112" s="0">
        <v>12</v>
      </c>
      <c r="P112" s="0">
        <v>0.125</v>
      </c>
      <c r="Q112" s="0">
        <v>0</v>
      </c>
      <c r="R112" s="0">
        <v>290</v>
      </c>
      <c r="S112" s="0">
        <v>0</v>
      </c>
      <c r="T112" s="0">
        <v>0</v>
      </c>
      <c r="U112" s="0">
        <v>2400</v>
      </c>
      <c r="V112" s="0">
        <v>0</v>
      </c>
      <c r="W112" s="0">
        <v>2400</v>
      </c>
      <c r="X112" s="0">
        <v>6100</v>
      </c>
      <c r="Y112" s="0">
        <v>0</v>
      </c>
      <c r="Z112" s="0">
        <v>65080</v>
      </c>
      <c r="AA112" s="0">
        <v>5450</v>
      </c>
      <c r="AB112" s="0">
        <v>2</v>
      </c>
      <c r="AC112" s="0">
        <v>2500</v>
      </c>
      <c r="AD112" s="0">
        <v>2</v>
      </c>
      <c r="AE112" s="0">
        <v>16</v>
      </c>
      <c r="AF112" s="0">
        <v>180</v>
      </c>
      <c r="AG112" s="0">
        <v>0</v>
      </c>
      <c r="AH112" s="0">
        <v>0</v>
      </c>
      <c r="AI112" s="0">
        <v>0</v>
      </c>
      <c r="AJ112" s="0">
        <v>5428.6721054031623</v>
      </c>
      <c r="AK112" s="0">
        <v>5428.6721054031623</v>
      </c>
      <c r="AL112" s="0">
        <v>0</v>
      </c>
      <c r="AM112" s="305">
        <v>5000</v>
      </c>
      <c r="AN112" s="305">
        <v>700</v>
      </c>
      <c r="AO112" s="305">
        <v>380</v>
      </c>
      <c r="AP112" s="305">
        <v>380</v>
      </c>
      <c r="AQ112" s="305">
        <v>355</v>
      </c>
      <c r="AR112" s="305">
        <v>63.720573729129612</v>
      </c>
      <c r="AS112" s="305">
        <v>-48.090335703285056</v>
      </c>
      <c r="AT112" s="305">
        <v>1618.5042256553261</v>
      </c>
      <c r="AU112" s="305">
        <v>1221.4957743446739</v>
      </c>
      <c r="AV112" s="305">
        <v>1212.8616414693638</v>
      </c>
      <c r="AW112" s="305">
        <v>-0.23911627632563182</v>
      </c>
      <c r="AX112" s="305">
        <v>-0.048765668803810974</v>
      </c>
      <c r="AY112" s="305">
        <v>-1.5975199528645021</v>
      </c>
      <c r="AZ112" s="305" t="s">
        <v>27</v>
      </c>
      <c r="BA112" s="305">
        <v>1203.4957743446739</v>
      </c>
      <c r="BB112" s="305">
        <v>733.41095878684428</v>
      </c>
      <c r="BC112" s="305">
        <v>-0.93157964687361527</v>
      </c>
      <c r="BD112" s="305">
        <v>1329.4823818054283</v>
      </c>
      <c r="BE112" s="305">
        <v>-1201.137604055577</v>
      </c>
      <c r="BF112" s="305">
        <v>60.279480807651</v>
      </c>
      <c r="BG112" s="305">
        <v>-3965.2991625410505</v>
      </c>
      <c r="BH112" s="67">
        <v>380</v>
      </c>
      <c r="BI112" s="0">
        <v>380</v>
      </c>
      <c r="BJ112" s="0" t="s">
        <v>114</v>
      </c>
      <c r="BK112" s="0">
        <v>1558.9826716467003</v>
      </c>
      <c r="BL112" s="0">
        <v>56648.111881071811</v>
      </c>
      <c r="BM112" s="0">
        <v>-767.85997936071362</v>
      </c>
      <c r="BN112" s="0">
        <v>-946.26822253744467</v>
      </c>
      <c r="BO112" s="0">
        <v>3209.6933796525136</v>
      </c>
      <c r="BP112" s="0">
        <v>-4743.7506871007317</v>
      </c>
      <c r="BQ112" s="0">
        <v>100166967.02023566</v>
      </c>
      <c r="BR112" s="0">
        <v>100166967.02023566</v>
      </c>
      <c r="BS112" s="0">
        <v>109982763.7234724</v>
      </c>
      <c r="BT112" s="0">
        <v>129742813.58169347</v>
      </c>
      <c r="BU112" s="0">
        <v>132723062.00183623</v>
      </c>
      <c r="BV112" s="0">
        <v>132723062.00183623</v>
      </c>
      <c r="BW112" s="0">
        <v>136245158.61379117</v>
      </c>
      <c r="BX112" s="0">
        <v>142108978.62069091</v>
      </c>
      <c r="BY112" s="0">
        <v>134708125.15449575</v>
      </c>
      <c r="BZ112" s="0">
        <v>144021607.49447203</v>
      </c>
      <c r="CA112" s="0">
        <v>593810968.99205422</v>
      </c>
      <c r="CB112" s="0">
        <v>-546.9297496965828</v>
      </c>
      <c r="CC112" s="0">
        <v>-10.977578388925451</v>
      </c>
      <c r="CD112" s="0">
        <v>442.7948550521761</v>
      </c>
      <c r="CE112" s="0">
        <v>-755.79015655873445</v>
      </c>
      <c r="CF112" s="0">
        <v>1484.5938517201446</v>
      </c>
      <c r="CG112" s="0">
        <v>1355.4061482798554</v>
      </c>
      <c r="CH112" s="0">
        <v>151.16620584258703</v>
      </c>
      <c r="CI112" s="0">
        <v>-125.63911269203754</v>
      </c>
      <c r="CJ112" s="0">
        <v>226.38599417035584</v>
      </c>
      <c r="CK112" s="0">
        <v>344.95729596883757</v>
      </c>
      <c r="CL112" s="0">
        <v>910.59465203855768</v>
      </c>
      <c r="CM112" s="0">
        <v>-1.9645590861439359</v>
      </c>
      <c r="CN112" s="305">
        <v>114.09342600199876</v>
      </c>
      <c r="CO112" s="305">
        <v>-94.448872510975079</v>
      </c>
      <c r="CP112" s="305">
        <v>113130552.62924513</v>
      </c>
      <c r="CQ112" s="0">
        <v>57.958098227170382</v>
      </c>
      <c r="CR112" s="0">
        <v>-44.108138395899232</v>
      </c>
      <c r="CS112" s="0">
        <v>11.922618989105988</v>
      </c>
      <c r="CT112" s="0">
        <v>10.88512596405301</v>
      </c>
      <c r="CU112" s="0">
        <v>1319.8720409480259</v>
      </c>
      <c r="CV112" s="0">
        <v>200.78973494335776</v>
      </c>
      <c r="CW112" s="0">
        <v>-0.89357240068333343</v>
      </c>
    </row>
    <row r="113">
      <c r="D113" s="0">
        <v>218</v>
      </c>
      <c r="E113" s="0" t="s">
        <v>126</v>
      </c>
      <c r="F113" s="0">
        <v>66350</v>
      </c>
      <c r="G113" s="0">
        <v>0</v>
      </c>
      <c r="H113" s="0">
        <v>2</v>
      </c>
      <c r="I113" s="0">
        <v>600</v>
      </c>
      <c r="J113" s="0">
        <v>26</v>
      </c>
      <c r="K113" s="0">
        <v>1935.3259940866656</v>
      </c>
      <c r="L113" s="0">
        <v>24</v>
      </c>
      <c r="M113" s="0">
        <v>120</v>
      </c>
      <c r="N113" s="0">
        <v>2804</v>
      </c>
      <c r="O113" s="0">
        <v>12</v>
      </c>
      <c r="P113" s="0">
        <v>0.125</v>
      </c>
      <c r="Q113" s="0">
        <v>0</v>
      </c>
      <c r="R113" s="0">
        <v>290</v>
      </c>
      <c r="S113" s="0">
        <v>0</v>
      </c>
      <c r="T113" s="0">
        <v>0</v>
      </c>
      <c r="U113" s="0">
        <v>2400</v>
      </c>
      <c r="V113" s="0">
        <v>0</v>
      </c>
      <c r="W113" s="0">
        <v>2400</v>
      </c>
      <c r="X113" s="0">
        <v>6100</v>
      </c>
      <c r="Y113" s="0">
        <v>0</v>
      </c>
      <c r="Z113" s="0">
        <v>26144</v>
      </c>
      <c r="AA113" s="0">
        <v>5450</v>
      </c>
      <c r="AB113" s="0">
        <v>2</v>
      </c>
      <c r="AC113" s="0">
        <v>2500</v>
      </c>
      <c r="AD113" s="0">
        <v>2</v>
      </c>
      <c r="AE113" s="0">
        <v>16</v>
      </c>
      <c r="AF113" s="0">
        <v>180</v>
      </c>
      <c r="AG113" s="0">
        <v>0</v>
      </c>
      <c r="AH113" s="0">
        <v>0</v>
      </c>
      <c r="AI113" s="0">
        <v>0</v>
      </c>
      <c r="AJ113" s="0">
        <v>5428.6721054031623</v>
      </c>
      <c r="AK113" s="0">
        <v>5428.6721054031623</v>
      </c>
      <c r="AL113" s="0">
        <v>0</v>
      </c>
      <c r="AM113" s="305">
        <v>5000</v>
      </c>
      <c r="AN113" s="305">
        <v>701</v>
      </c>
      <c r="AO113" s="305">
        <v>380</v>
      </c>
      <c r="AP113" s="305">
        <v>380</v>
      </c>
      <c r="AQ113" s="305">
        <v>355</v>
      </c>
      <c r="AR113" s="305">
        <v>52.255960915077523</v>
      </c>
      <c r="AS113" s="305">
        <v>-39.7862139409542</v>
      </c>
      <c r="AT113" s="305">
        <v>1620.3279929543937</v>
      </c>
      <c r="AU113" s="305">
        <v>1233.6720070456063</v>
      </c>
      <c r="AV113" s="305">
        <v>1219.0859389629122</v>
      </c>
      <c r="AW113" s="305">
        <v>-0.20815723661648278</v>
      </c>
      <c r="AX113" s="305">
        <v>-0.11920428520197028</v>
      </c>
      <c r="AY113" s="305">
        <v>3.2489124977739863</v>
      </c>
      <c r="AZ113" s="305" t="s">
        <v>27</v>
      </c>
      <c r="BA113" s="305">
        <v>1209.6720070456063</v>
      </c>
      <c r="BB113" s="305">
        <v>802.83993401996122</v>
      </c>
      <c r="BC113" s="305">
        <v>-0.94407136248793222</v>
      </c>
      <c r="BD113" s="305">
        <v>1465.4561717001197</v>
      </c>
      <c r="BE113" s="305">
        <v>-1249.0479377834126</v>
      </c>
      <c r="BF113" s="305">
        <v>60.279482094015066</v>
      </c>
      <c r="BG113" s="305">
        <v>-4077.6621098833275</v>
      </c>
      <c r="BH113" s="67">
        <v>380</v>
      </c>
      <c r="BI113" s="0">
        <v>380</v>
      </c>
      <c r="BJ113" s="0" t="s">
        <v>114</v>
      </c>
      <c r="BK113" s="0">
        <v>1613.9503881691576</v>
      </c>
      <c r="BL113" s="0">
        <v>67816.70029393665</v>
      </c>
      <c r="BM113" s="0">
        <v>-767.86797822848894</v>
      </c>
      <c r="BN113" s="0">
        <v>-975.40525622206042</v>
      </c>
      <c r="BO113" s="0">
        <v>3209.6911829246683</v>
      </c>
      <c r="BP113" s="0">
        <v>-4743.7510237840424</v>
      </c>
      <c r="BQ113" s="0">
        <v>125976789.8568389</v>
      </c>
      <c r="BR113" s="0">
        <v>125976789.8568389</v>
      </c>
      <c r="BS113" s="0">
        <v>136008350.762788</v>
      </c>
      <c r="BT113" s="0">
        <v>156180732.036703</v>
      </c>
      <c r="BU113" s="0">
        <v>165460282.71842206</v>
      </c>
      <c r="BV113" s="0">
        <v>165460282.71842206</v>
      </c>
      <c r="BW113" s="0">
        <v>168598849.87863705</v>
      </c>
      <c r="BX113" s="0">
        <v>173953399.70248187</v>
      </c>
      <c r="BY113" s="0">
        <v>168743029.41514084</v>
      </c>
      <c r="BZ113" s="0">
        <v>177101455.16915357</v>
      </c>
      <c r="CA113" s="0">
        <v>637202834.93885779</v>
      </c>
      <c r="CB113" s="0">
        <v>-537.11262667353139</v>
      </c>
      <c r="CC113" s="0">
        <v>-8.8499894411803837</v>
      </c>
      <c r="CD113" s="0">
        <v>462.41919997502237</v>
      </c>
      <c r="CE113" s="0">
        <v>-795.88701265491841</v>
      </c>
      <c r="CF113" s="0">
        <v>1503.8220984163577</v>
      </c>
      <c r="CG113" s="0">
        <v>1350.1779015836423</v>
      </c>
      <c r="CH113" s="0">
        <v>124.7428721696956</v>
      </c>
      <c r="CI113" s="0">
        <v>-103.24369872336314</v>
      </c>
      <c r="CJ113" s="0">
        <v>226.56869380520948</v>
      </c>
      <c r="CK113" s="0">
        <v>378.91916088809012</v>
      </c>
      <c r="CL113" s="0">
        <v>1021.7918024594804</v>
      </c>
      <c r="CM113" s="0">
        <v>-8.0961443648277864</v>
      </c>
      <c r="CN113" s="305">
        <v>94.107680293749027</v>
      </c>
      <c r="CO113" s="305">
        <v>-77.620053072350487</v>
      </c>
      <c r="CP113" s="305">
        <v>136724307.13294467</v>
      </c>
      <c r="CQ113" s="0">
        <v>47.450510143688476</v>
      </c>
      <c r="CR113" s="0">
        <v>-36.383379316171506</v>
      </c>
      <c r="CS113" s="0">
        <v>9.9043880294515212</v>
      </c>
      <c r="CT113" s="0">
        <v>8.8924653123248323</v>
      </c>
      <c r="CU113" s="0">
        <v>1320.0860087373214</v>
      </c>
      <c r="CV113" s="0">
        <v>230.69252044997688</v>
      </c>
      <c r="CW113" s="0">
        <v>-5.8997172722228237</v>
      </c>
    </row>
    <row r="114">
      <c r="D114" s="0">
        <v>218</v>
      </c>
      <c r="E114" s="0" t="s">
        <v>126</v>
      </c>
      <c r="F114" s="0">
        <v>66350</v>
      </c>
      <c r="G114" s="0">
        <v>0</v>
      </c>
      <c r="H114" s="0">
        <v>2</v>
      </c>
      <c r="I114" s="0">
        <v>600</v>
      </c>
      <c r="J114" s="0">
        <v>26</v>
      </c>
      <c r="K114" s="0">
        <v>1935.3259940866656</v>
      </c>
      <c r="L114" s="0">
        <v>24</v>
      </c>
      <c r="M114" s="0">
        <v>120</v>
      </c>
      <c r="N114" s="0">
        <v>2804</v>
      </c>
      <c r="O114" s="0">
        <v>12</v>
      </c>
      <c r="P114" s="0">
        <v>0.125</v>
      </c>
      <c r="Q114" s="0">
        <v>0</v>
      </c>
      <c r="R114" s="0">
        <v>290</v>
      </c>
      <c r="S114" s="0">
        <v>0</v>
      </c>
      <c r="T114" s="0">
        <v>0</v>
      </c>
      <c r="U114" s="0">
        <v>2400</v>
      </c>
      <c r="V114" s="0">
        <v>0</v>
      </c>
      <c r="W114" s="0">
        <v>2400</v>
      </c>
      <c r="X114" s="0">
        <v>6100</v>
      </c>
      <c r="Y114" s="0">
        <v>0</v>
      </c>
      <c r="Z114" s="0">
        <v>26144</v>
      </c>
      <c r="AA114" s="0">
        <v>5450</v>
      </c>
      <c r="AB114" s="0">
        <v>2</v>
      </c>
      <c r="AC114" s="0">
        <v>2500</v>
      </c>
      <c r="AD114" s="0">
        <v>2</v>
      </c>
      <c r="AE114" s="0">
        <v>16</v>
      </c>
      <c r="AF114" s="0">
        <v>180</v>
      </c>
      <c r="AG114" s="0">
        <v>0</v>
      </c>
      <c r="AH114" s="0">
        <v>0</v>
      </c>
      <c r="AI114" s="0">
        <v>0</v>
      </c>
      <c r="AJ114" s="0">
        <v>5428.6721054031623</v>
      </c>
      <c r="AK114" s="0">
        <v>5428.6721054031623</v>
      </c>
      <c r="AL114" s="0">
        <v>0</v>
      </c>
      <c r="AM114" s="305">
        <v>5000</v>
      </c>
      <c r="AN114" s="305">
        <v>701</v>
      </c>
      <c r="AO114" s="305">
        <v>380</v>
      </c>
      <c r="AP114" s="305">
        <v>380</v>
      </c>
      <c r="AQ114" s="305">
        <v>355</v>
      </c>
      <c r="AR114" s="305">
        <v>164.74454100065151</v>
      </c>
      <c r="AS114" s="305">
        <v>-125.43184431166054</v>
      </c>
      <c r="AT114" s="305">
        <v>1620.3279929543937</v>
      </c>
      <c r="AU114" s="305">
        <v>1233.6720070456063</v>
      </c>
      <c r="AV114" s="305">
        <v>1219.0859389629122</v>
      </c>
      <c r="AW114" s="305">
        <v>-0.20815723661648278</v>
      </c>
      <c r="AX114" s="305">
        <v>-0.11920428520197028</v>
      </c>
      <c r="AY114" s="305">
        <v>3.2489124977739863</v>
      </c>
      <c r="AZ114" s="305" t="s">
        <v>27</v>
      </c>
      <c r="BA114" s="305">
        <v>1209.6720070456063</v>
      </c>
      <c r="BB114" s="305">
        <v>802.83993401996122</v>
      </c>
      <c r="BC114" s="305">
        <v>-0.94407136248793222</v>
      </c>
      <c r="BD114" s="305">
        <v>1465.4561717001197</v>
      </c>
      <c r="BE114" s="305">
        <v>-5263.2476078831533</v>
      </c>
      <c r="BF114" s="305">
        <v>64.999838906453988</v>
      </c>
      <c r="BG114" s="305">
        <v>-11404.942968383664</v>
      </c>
      <c r="BH114" s="67">
        <v>380</v>
      </c>
      <c r="BI114" s="0">
        <v>380</v>
      </c>
      <c r="BJ114" s="0" t="s">
        <v>114</v>
      </c>
      <c r="BK114" s="0">
        <v>1613.9503881691576</v>
      </c>
      <c r="BL114" s="0">
        <v>67816.70029393665</v>
      </c>
      <c r="BM114" s="0">
        <v>-1900.7114472545436</v>
      </c>
      <c r="BN114" s="0">
        <v>-2870.001060662471</v>
      </c>
      <c r="BO114" s="0">
        <v>985.82527926229909</v>
      </c>
      <c r="BP114" s="0">
        <v>-7123.4054761612015</v>
      </c>
      <c r="BQ114" s="0">
        <v>125976789.8568389</v>
      </c>
      <c r="BR114" s="0">
        <v>125976789.8568389</v>
      </c>
      <c r="BS114" s="0">
        <v>136008350.762788</v>
      </c>
      <c r="BT114" s="0">
        <v>156180732.036703</v>
      </c>
      <c r="BU114" s="0">
        <v>165460282.71842206</v>
      </c>
      <c r="BV114" s="0">
        <v>165460282.71842206</v>
      </c>
      <c r="BW114" s="0">
        <v>168598849.87863705</v>
      </c>
      <c r="BX114" s="0">
        <v>173953399.70248187</v>
      </c>
      <c r="BY114" s="0">
        <v>168743029.41514084</v>
      </c>
      <c r="BZ114" s="0">
        <v>177101455.16915357</v>
      </c>
      <c r="CA114" s="0">
        <v>637202834.93885779</v>
      </c>
      <c r="CB114" s="0">
        <v>-537.11262667353139</v>
      </c>
      <c r="CC114" s="0">
        <v>-8.8499894411803837</v>
      </c>
      <c r="CD114" s="0">
        <v>462.41919997502237</v>
      </c>
      <c r="CE114" s="0">
        <v>-795.88701265491841</v>
      </c>
      <c r="CF114" s="0">
        <v>1503.8220984163577</v>
      </c>
      <c r="CG114" s="0">
        <v>1350.1779015836423</v>
      </c>
      <c r="CH114" s="0">
        <v>295.96374899271063</v>
      </c>
      <c r="CI114" s="0">
        <v>-238.76794441605819</v>
      </c>
      <c r="CJ114" s="0">
        <v>226.56869380520948</v>
      </c>
      <c r="CK114" s="0">
        <v>378.91916088809012</v>
      </c>
      <c r="CL114" s="0">
        <v>1021.7918024594804</v>
      </c>
      <c r="CM114" s="0">
        <v>-8.0961443648277864</v>
      </c>
      <c r="CN114" s="305">
        <v>226.16526648770903</v>
      </c>
      <c r="CO114" s="305">
        <v>-181.87681226684242</v>
      </c>
      <c r="CP114" s="305">
        <v>136724307.13294467</v>
      </c>
      <c r="CQ114" s="0">
        <v>145.77059416572129</v>
      </c>
      <c r="CR114" s="0">
        <v>-111.61904848154506</v>
      </c>
      <c r="CS114" s="0">
        <v>7.3192734936834567</v>
      </c>
      <c r="CT114" s="0">
        <v>6.5714696819691385</v>
      </c>
      <c r="CU114" s="0">
        <v>1320.0860087373214</v>
      </c>
      <c r="CV114" s="0">
        <v>230.69252044997688</v>
      </c>
      <c r="CW114" s="0">
        <v>-5.8997172722228237</v>
      </c>
    </row>
    <row r="115">
      <c r="D115" s="0">
        <v>219</v>
      </c>
      <c r="E115" s="0" t="s">
        <v>130</v>
      </c>
      <c r="F115" s="0">
        <v>71350</v>
      </c>
      <c r="G115" s="0">
        <v>0</v>
      </c>
      <c r="H115" s="0">
        <v>2</v>
      </c>
      <c r="I115" s="0">
        <v>800</v>
      </c>
      <c r="J115" s="0">
        <v>36</v>
      </c>
      <c r="K115" s="0">
        <v>1917.4550413293136</v>
      </c>
      <c r="L115" s="0">
        <v>28</v>
      </c>
      <c r="M115" s="0">
        <v>120</v>
      </c>
      <c r="N115" s="0">
        <v>2875.1111111111113</v>
      </c>
      <c r="O115" s="0">
        <v>12</v>
      </c>
      <c r="P115" s="0">
        <v>0.125</v>
      </c>
      <c r="Q115" s="0">
        <v>356</v>
      </c>
      <c r="R115" s="0">
        <v>290</v>
      </c>
      <c r="S115" s="0">
        <v>0</v>
      </c>
      <c r="T115" s="0">
        <v>0</v>
      </c>
      <c r="U115" s="0">
        <v>2400</v>
      </c>
      <c r="V115" s="0">
        <v>0</v>
      </c>
      <c r="W115" s="0">
        <v>2400</v>
      </c>
      <c r="X115" s="0">
        <v>6100</v>
      </c>
      <c r="Y115" s="0">
        <v>0</v>
      </c>
      <c r="Z115" s="0">
        <v>26144</v>
      </c>
      <c r="AA115" s="0">
        <v>5450</v>
      </c>
      <c r="AB115" s="0">
        <v>2</v>
      </c>
      <c r="AC115" s="0">
        <v>2500</v>
      </c>
      <c r="AD115" s="0">
        <v>2</v>
      </c>
      <c r="AE115" s="0">
        <v>16</v>
      </c>
      <c r="AF115" s="0">
        <v>180</v>
      </c>
      <c r="AG115" s="0">
        <v>0</v>
      </c>
      <c r="AH115" s="0">
        <v>0</v>
      </c>
      <c r="AI115" s="0">
        <v>0</v>
      </c>
      <c r="AJ115" s="0">
        <v>5428.6721054031623</v>
      </c>
      <c r="AK115" s="0">
        <v>5428.6721054031623</v>
      </c>
      <c r="AL115" s="0">
        <v>0</v>
      </c>
      <c r="AM115" s="305">
        <v>5000</v>
      </c>
      <c r="AN115" s="305">
        <v>718.77777777777783</v>
      </c>
      <c r="AO115" s="305">
        <v>380</v>
      </c>
      <c r="AP115" s="305">
        <v>380</v>
      </c>
      <c r="AQ115" s="305">
        <v>355</v>
      </c>
      <c r="AR115" s="305">
        <v>101.08555398513286</v>
      </c>
      <c r="AS115" s="305">
        <v>-67.378537921245282</v>
      </c>
      <c r="AT115" s="305">
        <v>1938.5081067681958</v>
      </c>
      <c r="AU115" s="305">
        <v>1000.6030043429154</v>
      </c>
      <c r="AV115" s="305">
        <v>1438.728996494744</v>
      </c>
      <c r="AW115" s="305">
        <v>-7.9096521988576853</v>
      </c>
      <c r="AX115" s="305">
        <v>-0.025253179679695481</v>
      </c>
      <c r="AY115" s="305">
        <v>-41.526690269689894</v>
      </c>
      <c r="AZ115" s="305" t="s">
        <v>27</v>
      </c>
      <c r="BA115" s="305">
        <v>972.60300434291537</v>
      </c>
      <c r="BB115" s="305">
        <v>879.3758223640034</v>
      </c>
      <c r="BC115" s="305">
        <v>18.123332687001493</v>
      </c>
      <c r="BD115" s="305">
        <v>1619.5792113733478</v>
      </c>
      <c r="BE115" s="305">
        <v>-5227.3297293807263</v>
      </c>
      <c r="BF115" s="305">
        <v>53.026875323565946</v>
      </c>
      <c r="BG115" s="305">
        <v>-11312.33700344502</v>
      </c>
      <c r="BH115" s="67">
        <v>380</v>
      </c>
      <c r="BI115" s="0">
        <v>380</v>
      </c>
      <c r="BJ115" s="0" t="s">
        <v>114</v>
      </c>
      <c r="BK115" s="0">
        <v>2287.4922122870607</v>
      </c>
      <c r="BL115" s="0">
        <v>105809.11859719793</v>
      </c>
      <c r="BM115" s="0">
        <v>-1900.7131793177978</v>
      </c>
      <c r="BN115" s="0">
        <v>-2845.9871605433291</v>
      </c>
      <c r="BO115" s="0">
        <v>985.8248307121969</v>
      </c>
      <c r="BP115" s="0">
        <v>-7123.4059927958251</v>
      </c>
      <c r="BQ115" s="0">
        <v>197869290.72811225</v>
      </c>
      <c r="BR115" s="0">
        <v>202291971.42039418</v>
      </c>
      <c r="BS115" s="0">
        <v>212739035.24002951</v>
      </c>
      <c r="BT115" s="0">
        <v>238415837.47139731</v>
      </c>
      <c r="BU115" s="0">
        <v>201658229.44136113</v>
      </c>
      <c r="BV115" s="0">
        <v>271336844.64152724</v>
      </c>
      <c r="BW115" s="0">
        <v>274204840.23524308</v>
      </c>
      <c r="BX115" s="0">
        <v>414241829.94664872</v>
      </c>
      <c r="BY115" s="0">
        <v>412051457.9919551</v>
      </c>
      <c r="BZ115" s="0">
        <v>425334156.06838131</v>
      </c>
      <c r="CA115" s="0">
        <v>710750521.62676811</v>
      </c>
      <c r="CB115" s="0">
        <v>-525.23163228043973</v>
      </c>
      <c r="CC115" s="0">
        <v>-19.98450982603886</v>
      </c>
      <c r="CD115" s="0">
        <v>452.85042927601012</v>
      </c>
      <c r="CE115" s="0">
        <v>-796.28759169772229</v>
      </c>
      <c r="CF115" s="0">
        <v>1865.4538602139016</v>
      </c>
      <c r="CG115" s="0">
        <v>1073.6572508972097</v>
      </c>
      <c r="CH115" s="0">
        <v>187.60406684183928</v>
      </c>
      <c r="CI115" s="0">
        <v>-139.37385878687911</v>
      </c>
      <c r="CJ115" s="0">
        <v>223.68323231203249</v>
      </c>
      <c r="CK115" s="0">
        <v>418.02062529213435</v>
      </c>
      <c r="CL115" s="0">
        <v>1040.812156750042</v>
      </c>
      <c r="CM115" s="0">
        <v>-10.094564835659634</v>
      </c>
      <c r="CN115" s="305">
        <v>143.22475665606794</v>
      </c>
      <c r="CO115" s="305">
        <v>-107.0158010240133</v>
      </c>
      <c r="CP115" s="305">
        <v>214913583.1910637</v>
      </c>
      <c r="CQ115" s="0">
        <v>91.005428274613621</v>
      </c>
      <c r="CR115" s="0">
        <v>-74.281621105810046</v>
      </c>
      <c r="CS115" s="0">
        <v>4.7946866063843583</v>
      </c>
      <c r="CT115" s="0">
        <v>2.7595697489585862</v>
      </c>
      <c r="CU115" s="0">
        <v>1324.2777716891489</v>
      </c>
      <c r="CV115" s="0">
        <v>234.22650975030905</v>
      </c>
      <c r="CW115" s="0">
        <v>-7.4258516816172051</v>
      </c>
    </row>
    <row r="116">
      <c r="D116" s="0">
        <v>219</v>
      </c>
      <c r="E116" s="0" t="s">
        <v>130</v>
      </c>
      <c r="F116" s="0">
        <v>71350</v>
      </c>
      <c r="G116" s="0">
        <v>0</v>
      </c>
      <c r="H116" s="0">
        <v>2</v>
      </c>
      <c r="I116" s="0">
        <v>800</v>
      </c>
      <c r="J116" s="0">
        <v>36</v>
      </c>
      <c r="K116" s="0">
        <v>1917.4550413293136</v>
      </c>
      <c r="L116" s="0">
        <v>28</v>
      </c>
      <c r="M116" s="0">
        <v>120</v>
      </c>
      <c r="N116" s="0">
        <v>2875.1111111111113</v>
      </c>
      <c r="O116" s="0">
        <v>12</v>
      </c>
      <c r="P116" s="0">
        <v>0.125</v>
      </c>
      <c r="Q116" s="0">
        <v>356</v>
      </c>
      <c r="R116" s="0">
        <v>290</v>
      </c>
      <c r="S116" s="0">
        <v>0</v>
      </c>
      <c r="T116" s="0">
        <v>0</v>
      </c>
      <c r="U116" s="0">
        <v>2400</v>
      </c>
      <c r="V116" s="0">
        <v>0</v>
      </c>
      <c r="W116" s="0">
        <v>2400</v>
      </c>
      <c r="X116" s="0">
        <v>6100</v>
      </c>
      <c r="Y116" s="0">
        <v>0</v>
      </c>
      <c r="Z116" s="0">
        <v>26144</v>
      </c>
      <c r="AA116" s="0">
        <v>5450</v>
      </c>
      <c r="AB116" s="0">
        <v>2</v>
      </c>
      <c r="AC116" s="0">
        <v>2500</v>
      </c>
      <c r="AD116" s="0">
        <v>2</v>
      </c>
      <c r="AE116" s="0">
        <v>16</v>
      </c>
      <c r="AF116" s="0">
        <v>180</v>
      </c>
      <c r="AG116" s="0">
        <v>0</v>
      </c>
      <c r="AH116" s="0">
        <v>0</v>
      </c>
      <c r="AI116" s="0">
        <v>0</v>
      </c>
      <c r="AJ116" s="0">
        <v>5428.6721054031623</v>
      </c>
      <c r="AK116" s="0">
        <v>5428.6721054031623</v>
      </c>
      <c r="AL116" s="0">
        <v>0</v>
      </c>
      <c r="AM116" s="305">
        <v>5000</v>
      </c>
      <c r="AN116" s="305">
        <v>718.77777777777783</v>
      </c>
      <c r="AO116" s="305">
        <v>380</v>
      </c>
      <c r="AP116" s="305">
        <v>380</v>
      </c>
      <c r="AQ116" s="305">
        <v>355</v>
      </c>
      <c r="AR116" s="305">
        <v>139.74119036952669</v>
      </c>
      <c r="AS116" s="305">
        <v>-93.9231525168907</v>
      </c>
      <c r="AT116" s="305">
        <v>1938.5081067681958</v>
      </c>
      <c r="AU116" s="305">
        <v>1000.6030043429154</v>
      </c>
      <c r="AV116" s="305">
        <v>1438.728996494744</v>
      </c>
      <c r="AW116" s="305">
        <v>-7.9096521988576853</v>
      </c>
      <c r="AX116" s="305">
        <v>-0.025253179679695481</v>
      </c>
      <c r="AY116" s="305">
        <v>-41.526690269689894</v>
      </c>
      <c r="AZ116" s="305" t="s">
        <v>27</v>
      </c>
      <c r="BA116" s="305">
        <v>972.60300434291537</v>
      </c>
      <c r="BB116" s="305">
        <v>879.3758223640034</v>
      </c>
      <c r="BC116" s="305">
        <v>18.123332687001493</v>
      </c>
      <c r="BD116" s="305">
        <v>1619.5792113733478</v>
      </c>
      <c r="BE116" s="305">
        <v>-7425.7692852904438</v>
      </c>
      <c r="BF116" s="305">
        <v>7.7185436060672146</v>
      </c>
      <c r="BG116" s="305">
        <v>-15361.285031877924</v>
      </c>
      <c r="BH116" s="67">
        <v>380</v>
      </c>
      <c r="BI116" s="0">
        <v>380</v>
      </c>
      <c r="BJ116" s="0" t="s">
        <v>114</v>
      </c>
      <c r="BK116" s="0">
        <v>2287.4922122870607</v>
      </c>
      <c r="BL116" s="0">
        <v>105809.11859719793</v>
      </c>
      <c r="BM116" s="0">
        <v>-2459.9212600979372</v>
      </c>
      <c r="BN116" s="0">
        <v>-3891.0387237734976</v>
      </c>
      <c r="BO116" s="0">
        <v>499.10693657141883</v>
      </c>
      <c r="BP116" s="0">
        <v>-9285.4346956024</v>
      </c>
      <c r="BQ116" s="0">
        <v>197869290.72811225</v>
      </c>
      <c r="BR116" s="0">
        <v>202291971.42039418</v>
      </c>
      <c r="BS116" s="0">
        <v>212739035.24002951</v>
      </c>
      <c r="BT116" s="0">
        <v>238415837.47139731</v>
      </c>
      <c r="BU116" s="0">
        <v>201658229.44136113</v>
      </c>
      <c r="BV116" s="0">
        <v>271336844.64152724</v>
      </c>
      <c r="BW116" s="0">
        <v>274204840.23524308</v>
      </c>
      <c r="BX116" s="0">
        <v>414241829.94664872</v>
      </c>
      <c r="BY116" s="0">
        <v>412051457.9919551</v>
      </c>
      <c r="BZ116" s="0">
        <v>425334156.06838131</v>
      </c>
      <c r="CA116" s="0">
        <v>710750521.62676811</v>
      </c>
      <c r="CB116" s="0">
        <v>-525.23163228043973</v>
      </c>
      <c r="CC116" s="0">
        <v>-19.98450982603886</v>
      </c>
      <c r="CD116" s="0">
        <v>452.85042927601012</v>
      </c>
      <c r="CE116" s="0">
        <v>-796.28759169772229</v>
      </c>
      <c r="CF116" s="0">
        <v>1865.4538602139016</v>
      </c>
      <c r="CG116" s="0">
        <v>1073.6572508972097</v>
      </c>
      <c r="CH116" s="0">
        <v>253.77497471135337</v>
      </c>
      <c r="CI116" s="0">
        <v>-189.59541804725461</v>
      </c>
      <c r="CJ116" s="0">
        <v>223.68323231203249</v>
      </c>
      <c r="CK116" s="0">
        <v>418.02062529213435</v>
      </c>
      <c r="CL116" s="0">
        <v>1040.812156750042</v>
      </c>
      <c r="CM116" s="0">
        <v>-10.094564835659634</v>
      </c>
      <c r="CN116" s="305">
        <v>193.90944677758262</v>
      </c>
      <c r="CO116" s="305">
        <v>-145.70011292115933</v>
      </c>
      <c r="CP116" s="305">
        <v>214913583.1910637</v>
      </c>
      <c r="CQ116" s="0">
        <v>124.98895157671673</v>
      </c>
      <c r="CR116" s="0">
        <v>-102.36970974632872</v>
      </c>
      <c r="CS116" s="0">
        <v>5.5399529651457335</v>
      </c>
      <c r="CT116" s="0">
        <v>3.1885059167189409</v>
      </c>
      <c r="CU116" s="0">
        <v>1324.2777716891489</v>
      </c>
      <c r="CV116" s="0">
        <v>234.22650975030905</v>
      </c>
      <c r="CW116" s="0">
        <v>-7.4258516816172051</v>
      </c>
    </row>
    <row r="117">
      <c r="D117" s="0">
        <v>220</v>
      </c>
      <c r="E117" s="0" t="s">
        <v>132</v>
      </c>
      <c r="F117" s="0">
        <v>73850</v>
      </c>
      <c r="G117" s="0">
        <v>0</v>
      </c>
      <c r="H117" s="0">
        <v>2</v>
      </c>
      <c r="I117" s="0">
        <v>800</v>
      </c>
      <c r="J117" s="0">
        <v>36</v>
      </c>
      <c r="K117" s="0">
        <v>1900.142555845629</v>
      </c>
      <c r="L117" s="0">
        <v>28</v>
      </c>
      <c r="M117" s="0">
        <v>120</v>
      </c>
      <c r="N117" s="0">
        <v>2944</v>
      </c>
      <c r="O117" s="0">
        <v>12</v>
      </c>
      <c r="P117" s="0">
        <v>0.125</v>
      </c>
      <c r="Q117" s="0">
        <v>356</v>
      </c>
      <c r="R117" s="0">
        <v>290</v>
      </c>
      <c r="S117" s="0">
        <v>0</v>
      </c>
      <c r="T117" s="0">
        <v>0</v>
      </c>
      <c r="U117" s="0">
        <v>2400</v>
      </c>
      <c r="V117" s="0">
        <v>0</v>
      </c>
      <c r="W117" s="0">
        <v>2400</v>
      </c>
      <c r="X117" s="0">
        <v>6100</v>
      </c>
      <c r="Y117" s="0">
        <v>0</v>
      </c>
      <c r="Z117" s="0">
        <v>26144</v>
      </c>
      <c r="AA117" s="0">
        <v>5450</v>
      </c>
      <c r="AB117" s="0">
        <v>2</v>
      </c>
      <c r="AC117" s="0">
        <v>2500</v>
      </c>
      <c r="AD117" s="0">
        <v>2</v>
      </c>
      <c r="AE117" s="0">
        <v>16</v>
      </c>
      <c r="AF117" s="0">
        <v>180</v>
      </c>
      <c r="AG117" s="0">
        <v>0</v>
      </c>
      <c r="AH117" s="0">
        <v>0</v>
      </c>
      <c r="AI117" s="0">
        <v>0</v>
      </c>
      <c r="AJ117" s="0">
        <v>5428.6721054031623</v>
      </c>
      <c r="AK117" s="0">
        <v>5428.6721054031623</v>
      </c>
      <c r="AL117" s="0">
        <v>0</v>
      </c>
      <c r="AM117" s="305">
        <v>5000</v>
      </c>
      <c r="AN117" s="305">
        <v>736</v>
      </c>
      <c r="AO117" s="305">
        <v>380</v>
      </c>
      <c r="AP117" s="305">
        <v>380</v>
      </c>
      <c r="AQ117" s="305">
        <v>355</v>
      </c>
      <c r="AR117" s="305">
        <v>135.82311978914331</v>
      </c>
      <c r="AS117" s="305">
        <v>-91.940818464490007</v>
      </c>
      <c r="AT117" s="305">
        <v>1978.3476170430122</v>
      </c>
      <c r="AU117" s="305">
        <v>1029.6523829569878</v>
      </c>
      <c r="AV117" s="305">
        <v>1477.0287640796937</v>
      </c>
      <c r="AW117" s="305">
        <v>-10.041558757029964</v>
      </c>
      <c r="AX117" s="305">
        <v>-0.065390306688325572</v>
      </c>
      <c r="AY117" s="305">
        <v>-29.447070544865106</v>
      </c>
      <c r="AZ117" s="305" t="s">
        <v>27</v>
      </c>
      <c r="BA117" s="305">
        <v>1001.6523829569878</v>
      </c>
      <c r="BB117" s="305">
        <v>947.0477707584505</v>
      </c>
      <c r="BC117" s="305">
        <v>56.1334812940554</v>
      </c>
      <c r="BD117" s="305">
        <v>1714.7766490820795</v>
      </c>
      <c r="BE117" s="305">
        <v>-7425.8710536587168</v>
      </c>
      <c r="BF117" s="305">
        <v>7.83892153866509</v>
      </c>
      <c r="BG117" s="305">
        <v>-15361.285192027106</v>
      </c>
      <c r="BH117" s="67">
        <v>380</v>
      </c>
      <c r="BI117" s="0">
        <v>380</v>
      </c>
      <c r="BJ117" s="0" t="s">
        <v>114</v>
      </c>
      <c r="BK117" s="0">
        <v>2300.5344534974006</v>
      </c>
      <c r="BL117" s="0">
        <v>108776.96861577527</v>
      </c>
      <c r="BM117" s="0">
        <v>-2459.9270384821284</v>
      </c>
      <c r="BN117" s="0">
        <v>-3891.0387768887449</v>
      </c>
      <c r="BO117" s="0">
        <v>499.10378130868207</v>
      </c>
      <c r="BP117" s="0">
        <v>-9285.4358501606876</v>
      </c>
      <c r="BQ117" s="0">
        <v>203267140.62737262</v>
      </c>
      <c r="BR117" s="0">
        <v>208047672.80149961</v>
      </c>
      <c r="BS117" s="0">
        <v>218699515.04960293</v>
      </c>
      <c r="BT117" s="0">
        <v>245200768.02488387</v>
      </c>
      <c r="BU117" s="0">
        <v>206091561.65572175</v>
      </c>
      <c r="BV117" s="0">
        <v>277048779.73311555</v>
      </c>
      <c r="BW117" s="0">
        <v>279957490.34719408</v>
      </c>
      <c r="BX117" s="0">
        <v>422820867.19356543</v>
      </c>
      <c r="BY117" s="0">
        <v>420426012.37700593</v>
      </c>
      <c r="BZ117" s="0">
        <v>433822599.507847</v>
      </c>
      <c r="CA117" s="0">
        <v>729428395.54164243</v>
      </c>
      <c r="CB117" s="0">
        <v>-456.076722191669</v>
      </c>
      <c r="CC117" s="0">
        <v>-16.382177833057867</v>
      </c>
      <c r="CD117" s="0">
        <v>418.033977754415</v>
      </c>
      <c r="CE117" s="0">
        <v>-777.05513673911514</v>
      </c>
      <c r="CF117" s="0">
        <v>1903.8981695590437</v>
      </c>
      <c r="CG117" s="0">
        <v>1104.1018304409563</v>
      </c>
      <c r="CH117" s="0">
        <v>246.82297905372656</v>
      </c>
      <c r="CI117" s="0">
        <v>-185.66074019127115</v>
      </c>
      <c r="CJ117" s="0">
        <v>204.05113569852256</v>
      </c>
      <c r="CK117" s="0">
        <v>442.34597782095079</v>
      </c>
      <c r="CL117" s="0">
        <v>1102.2903261988172</v>
      </c>
      <c r="CM117" s="0">
        <v>-20.679876786012123</v>
      </c>
      <c r="CN117" s="305">
        <v>188.59842198027138</v>
      </c>
      <c r="CO117" s="305">
        <v>-142.67436082950687</v>
      </c>
      <c r="CP117" s="305">
        <v>221470515.11255258</v>
      </c>
      <c r="CQ117" s="0">
        <v>121.57739193250029</v>
      </c>
      <c r="CR117" s="0">
        <v>-100.2267932484316</v>
      </c>
      <c r="CS117" s="0">
        <v>5.3866514067296736</v>
      </c>
      <c r="CT117" s="0">
        <v>3.1238076558973988</v>
      </c>
      <c r="CU117" s="0">
        <v>1329.0046822632357</v>
      </c>
      <c r="CV117" s="0">
        <v>247.65841140851379</v>
      </c>
      <c r="CW117" s="0">
        <v>-15.215145816567819</v>
      </c>
    </row>
    <row r="118">
      <c r="D118" s="0">
        <v>220</v>
      </c>
      <c r="E118" s="0" t="s">
        <v>132</v>
      </c>
      <c r="F118" s="0">
        <v>73850</v>
      </c>
      <c r="G118" s="0">
        <v>0</v>
      </c>
      <c r="H118" s="0">
        <v>2</v>
      </c>
      <c r="I118" s="0">
        <v>800</v>
      </c>
      <c r="J118" s="0">
        <v>36</v>
      </c>
      <c r="K118" s="0">
        <v>1900.142555845629</v>
      </c>
      <c r="L118" s="0">
        <v>28</v>
      </c>
      <c r="M118" s="0">
        <v>120</v>
      </c>
      <c r="N118" s="0">
        <v>2944</v>
      </c>
      <c r="O118" s="0">
        <v>12</v>
      </c>
      <c r="P118" s="0">
        <v>0.125</v>
      </c>
      <c r="Q118" s="0">
        <v>356</v>
      </c>
      <c r="R118" s="0">
        <v>290</v>
      </c>
      <c r="S118" s="0">
        <v>0</v>
      </c>
      <c r="T118" s="0">
        <v>0</v>
      </c>
      <c r="U118" s="0">
        <v>2400</v>
      </c>
      <c r="V118" s="0">
        <v>0</v>
      </c>
      <c r="W118" s="0">
        <v>2400</v>
      </c>
      <c r="X118" s="0">
        <v>6100</v>
      </c>
      <c r="Y118" s="0">
        <v>0</v>
      </c>
      <c r="Z118" s="0">
        <v>26144</v>
      </c>
      <c r="AA118" s="0">
        <v>5450</v>
      </c>
      <c r="AB118" s="0">
        <v>2</v>
      </c>
      <c r="AC118" s="0">
        <v>2500</v>
      </c>
      <c r="AD118" s="0">
        <v>2</v>
      </c>
      <c r="AE118" s="0">
        <v>16</v>
      </c>
      <c r="AF118" s="0">
        <v>180</v>
      </c>
      <c r="AG118" s="0">
        <v>0</v>
      </c>
      <c r="AH118" s="0">
        <v>0</v>
      </c>
      <c r="AI118" s="0">
        <v>0</v>
      </c>
      <c r="AJ118" s="0">
        <v>5428.6721054031623</v>
      </c>
      <c r="AK118" s="0">
        <v>5428.6721054031623</v>
      </c>
      <c r="AL118" s="0">
        <v>0</v>
      </c>
      <c r="AM118" s="305">
        <v>5000</v>
      </c>
      <c r="AN118" s="305">
        <v>736</v>
      </c>
      <c r="AO118" s="305">
        <v>380</v>
      </c>
      <c r="AP118" s="305">
        <v>380</v>
      </c>
      <c r="AQ118" s="305">
        <v>355</v>
      </c>
      <c r="AR118" s="305">
        <v>176.41996348892204</v>
      </c>
      <c r="AS118" s="305">
        <v>-120.2543405412369</v>
      </c>
      <c r="AT118" s="305">
        <v>1978.3476170430122</v>
      </c>
      <c r="AU118" s="305">
        <v>1029.6523829569878</v>
      </c>
      <c r="AV118" s="305">
        <v>1477.0287640796937</v>
      </c>
      <c r="AW118" s="305">
        <v>-10.041558757029964</v>
      </c>
      <c r="AX118" s="305">
        <v>-0.065390306688325572</v>
      </c>
      <c r="AY118" s="305">
        <v>-29.447070544865106</v>
      </c>
      <c r="AZ118" s="305" t="s">
        <v>27</v>
      </c>
      <c r="BA118" s="305">
        <v>1001.6523829569878</v>
      </c>
      <c r="BB118" s="305">
        <v>947.0477707584505</v>
      </c>
      <c r="BC118" s="305">
        <v>56.1334812940554</v>
      </c>
      <c r="BD118" s="305">
        <v>1714.7766490820795</v>
      </c>
      <c r="BE118" s="305">
        <v>-9793.49048055493</v>
      </c>
      <c r="BF118" s="305">
        <v>-132.49478169647318</v>
      </c>
      <c r="BG118" s="305">
        <v>-19648.226814731839</v>
      </c>
      <c r="BH118" s="67">
        <v>380</v>
      </c>
      <c r="BI118" s="0">
        <v>380</v>
      </c>
      <c r="BJ118" s="0" t="s">
        <v>114</v>
      </c>
      <c r="BK118" s="0">
        <v>2300.5344534974006</v>
      </c>
      <c r="BL118" s="0">
        <v>108776.96861577527</v>
      </c>
      <c r="BM118" s="0">
        <v>-2970.0548777282529</v>
      </c>
      <c r="BN118" s="0">
        <v>-4996.9037214409327</v>
      </c>
      <c r="BO118" s="0">
        <v>48.213069056829589</v>
      </c>
      <c r="BP118" s="0">
        <v>-11655.386478113285</v>
      </c>
      <c r="BQ118" s="0">
        <v>203267140.62737262</v>
      </c>
      <c r="BR118" s="0">
        <v>208047672.80149961</v>
      </c>
      <c r="BS118" s="0">
        <v>218699515.04960293</v>
      </c>
      <c r="BT118" s="0">
        <v>245200768.02488387</v>
      </c>
      <c r="BU118" s="0">
        <v>206091561.65572175</v>
      </c>
      <c r="BV118" s="0">
        <v>277048779.73311555</v>
      </c>
      <c r="BW118" s="0">
        <v>279957490.34719408</v>
      </c>
      <c r="BX118" s="0">
        <v>422820867.19356543</v>
      </c>
      <c r="BY118" s="0">
        <v>420426012.37700593</v>
      </c>
      <c r="BZ118" s="0">
        <v>433822599.507847</v>
      </c>
      <c r="CA118" s="0">
        <v>729428395.54164243</v>
      </c>
      <c r="CB118" s="0">
        <v>-456.076722191669</v>
      </c>
      <c r="CC118" s="0">
        <v>-16.382177833057867</v>
      </c>
      <c r="CD118" s="0">
        <v>418.033977754415</v>
      </c>
      <c r="CE118" s="0">
        <v>-777.05513673911514</v>
      </c>
      <c r="CF118" s="0">
        <v>1903.8981695590437</v>
      </c>
      <c r="CG118" s="0">
        <v>1104.1018304409563</v>
      </c>
      <c r="CH118" s="0">
        <v>315.90085034080187</v>
      </c>
      <c r="CI118" s="0">
        <v>-238.50618676695373</v>
      </c>
      <c r="CJ118" s="0">
        <v>204.05113569852256</v>
      </c>
      <c r="CK118" s="0">
        <v>442.34597782095079</v>
      </c>
      <c r="CL118" s="0">
        <v>1102.2903261988172</v>
      </c>
      <c r="CM118" s="0">
        <v>-20.679876786012123</v>
      </c>
      <c r="CN118" s="305">
        <v>241.4962604419548</v>
      </c>
      <c r="CO118" s="305">
        <v>-183.37598148248708</v>
      </c>
      <c r="CP118" s="305">
        <v>221470515.11255258</v>
      </c>
      <c r="CQ118" s="0">
        <v>156.85372905986591</v>
      </c>
      <c r="CR118" s="0">
        <v>-129.69167457402494</v>
      </c>
      <c r="CS118" s="0">
        <v>6.119678471873284</v>
      </c>
      <c r="CT118" s="0">
        <v>3.5489020949425658</v>
      </c>
      <c r="CU118" s="0">
        <v>1329.0046822632357</v>
      </c>
      <c r="CV118" s="0">
        <v>247.65841140851379</v>
      </c>
      <c r="CW118" s="0">
        <v>-15.215145816567819</v>
      </c>
    </row>
    <row r="119">
      <c r="D119" s="0">
        <v>221</v>
      </c>
      <c r="E119" s="0" t="s">
        <v>126</v>
      </c>
      <c r="F119" s="0">
        <v>76350</v>
      </c>
      <c r="G119" s="0">
        <v>0</v>
      </c>
      <c r="H119" s="0">
        <v>1</v>
      </c>
      <c r="I119" s="0">
        <v>2800</v>
      </c>
      <c r="J119" s="0">
        <v>40</v>
      </c>
      <c r="K119" s="0">
        <v>1877.2453976252716</v>
      </c>
      <c r="L119" s="0">
        <v>30</v>
      </c>
      <c r="M119" s="0">
        <v>120</v>
      </c>
      <c r="N119" s="0">
        <v>3035.1111111111113</v>
      </c>
      <c r="O119" s="0">
        <v>14</v>
      </c>
      <c r="P119" s="0">
        <v>0.125</v>
      </c>
      <c r="Q119" s="0">
        <v>512</v>
      </c>
      <c r="R119" s="0">
        <v>290</v>
      </c>
      <c r="S119" s="0">
        <v>0</v>
      </c>
      <c r="T119" s="0">
        <v>0</v>
      </c>
      <c r="U119" s="0">
        <v>2400</v>
      </c>
      <c r="V119" s="0">
        <v>0</v>
      </c>
      <c r="W119" s="0">
        <v>2400</v>
      </c>
      <c r="X119" s="0">
        <v>6100</v>
      </c>
      <c r="Y119" s="0">
        <v>0</v>
      </c>
      <c r="Z119" s="0">
        <v>26144</v>
      </c>
      <c r="AA119" s="0">
        <v>5450</v>
      </c>
      <c r="AB119" s="0">
        <v>2</v>
      </c>
      <c r="AC119" s="0">
        <v>2500</v>
      </c>
      <c r="AD119" s="0">
        <v>2</v>
      </c>
      <c r="AE119" s="0">
        <v>10</v>
      </c>
      <c r="AF119" s="0">
        <v>160</v>
      </c>
      <c r="AG119" s="0">
        <v>0</v>
      </c>
      <c r="AH119" s="0">
        <v>0</v>
      </c>
      <c r="AI119" s="0">
        <v>0</v>
      </c>
      <c r="AJ119" s="0">
        <v>5428.6721054031623</v>
      </c>
      <c r="AK119" s="0">
        <v>5428.6721054031623</v>
      </c>
      <c r="AL119" s="0">
        <v>0</v>
      </c>
      <c r="AM119" s="305">
        <v>5000</v>
      </c>
      <c r="AN119" s="305">
        <v>758.77777777777783</v>
      </c>
      <c r="AO119" s="305">
        <v>380</v>
      </c>
      <c r="AP119" s="305">
        <v>380</v>
      </c>
      <c r="AQ119" s="305">
        <v>355</v>
      </c>
      <c r="AR119" s="305">
        <v>100.16711839311368</v>
      </c>
      <c r="AS119" s="305">
        <v>-97.87001377107029</v>
      </c>
      <c r="AT119" s="305">
        <v>1827.0895438343293</v>
      </c>
      <c r="AU119" s="305">
        <v>1278.021567276782</v>
      </c>
      <c r="AV119" s="305">
        <v>1847.9470777289444</v>
      </c>
      <c r="AW119" s="305">
        <v>-13.999274802082283</v>
      </c>
      <c r="AX119" s="305">
        <v>-0.085540539625613032</v>
      </c>
      <c r="AY119" s="305">
        <v>-37.321112769980687</v>
      </c>
      <c r="AZ119" s="305" t="s">
        <v>27</v>
      </c>
      <c r="BA119" s="305">
        <v>1248.021567276782</v>
      </c>
      <c r="BB119" s="305">
        <v>1011.9019694178714</v>
      </c>
      <c r="BC119" s="305">
        <v>94.03593439496035</v>
      </c>
      <c r="BD119" s="305">
        <v>1800.9858691960108</v>
      </c>
      <c r="BE119" s="305">
        <v>-9788.18891837215</v>
      </c>
      <c r="BF119" s="305">
        <v>-128.97831384658093</v>
      </c>
      <c r="BG119" s="305">
        <v>-19632.486307024024</v>
      </c>
      <c r="BH119" s="67">
        <v>380</v>
      </c>
      <c r="BI119" s="0">
        <v>380</v>
      </c>
      <c r="BJ119" s="0" t="s">
        <v>114</v>
      </c>
      <c r="BK119" s="0">
        <v>1598.7595353208276</v>
      </c>
      <c r="BL119" s="0">
        <v>162901.08923967648</v>
      </c>
      <c r="BM119" s="0">
        <v>-2970.0596514639328</v>
      </c>
      <c r="BN119" s="0">
        <v>-4992.8215505119879</v>
      </c>
      <c r="BO119" s="0">
        <v>48.212756144739615</v>
      </c>
      <c r="BP119" s="0">
        <v>-11655.387940627121</v>
      </c>
      <c r="BQ119" s="0">
        <v>357450914.06257367</v>
      </c>
      <c r="BR119" s="0">
        <v>366531953.15967309</v>
      </c>
      <c r="BS119" s="0">
        <v>377392844.25574178</v>
      </c>
      <c r="BT119" s="0">
        <v>407548324.4830299</v>
      </c>
      <c r="BU119" s="0">
        <v>238105506.60638872</v>
      </c>
      <c r="BV119" s="0">
        <v>342906234.37260538</v>
      </c>
      <c r="BW119" s="0">
        <v>344666776.64633358</v>
      </c>
      <c r="BX119" s="0">
        <v>545385865.19430506</v>
      </c>
      <c r="BY119" s="0">
        <v>548615805.30005658</v>
      </c>
      <c r="BZ119" s="0">
        <v>557991225.86247158</v>
      </c>
      <c r="CA119" s="0">
        <v>841220657.88158512</v>
      </c>
      <c r="CB119" s="0">
        <v>-388.52197668703923</v>
      </c>
      <c r="CC119" s="0">
        <v>-13.963848122084087</v>
      </c>
      <c r="CD119" s="0">
        <v>395.00369982033493</v>
      </c>
      <c r="CE119" s="0">
        <v>-768.87849123320632</v>
      </c>
      <c r="CF119" s="0">
        <v>1777.1255646008458</v>
      </c>
      <c r="CG119" s="0">
        <v>1327.9855465102655</v>
      </c>
      <c r="CH119" s="0">
        <v>182.79360459491855</v>
      </c>
      <c r="CI119" s="0">
        <v>-194.597428733244</v>
      </c>
      <c r="CJ119" s="0">
        <v>185.55940130981617</v>
      </c>
      <c r="CK119" s="0">
        <v>463.32305553191691</v>
      </c>
      <c r="CL119" s="0">
        <v>1139.3496538588465</v>
      </c>
      <c r="CM119" s="0">
        <v>-30.341779158699037</v>
      </c>
      <c r="CN119" s="305">
        <v>139.58509888028</v>
      </c>
      <c r="CO119" s="305">
        <v>-149.78882909418388</v>
      </c>
      <c r="CP119" s="305">
        <v>366321977.32734907</v>
      </c>
      <c r="CQ119" s="0">
        <v>89.176902383226363</v>
      </c>
      <c r="CR119" s="0">
        <v>-107.52071836240677</v>
      </c>
      <c r="CS119" s="0">
        <v>3.6818915397111702</v>
      </c>
      <c r="CT119" s="0">
        <v>2.7513524344876981</v>
      </c>
      <c r="CU119" s="0">
        <v>2121.814859965777</v>
      </c>
      <c r="CV119" s="0">
        <v>256.40191513518573</v>
      </c>
      <c r="CW119" s="0">
        <v>-22.324993971207878</v>
      </c>
    </row>
    <row r="120">
      <c r="D120" s="0">
        <v>221</v>
      </c>
      <c r="E120" s="0" t="s">
        <v>126</v>
      </c>
      <c r="F120" s="0">
        <v>76350</v>
      </c>
      <c r="G120" s="0">
        <v>0</v>
      </c>
      <c r="H120" s="0">
        <v>1</v>
      </c>
      <c r="I120" s="0">
        <v>2800</v>
      </c>
      <c r="J120" s="0">
        <v>40</v>
      </c>
      <c r="K120" s="0">
        <v>1877.2453976252716</v>
      </c>
      <c r="L120" s="0">
        <v>30</v>
      </c>
      <c r="M120" s="0">
        <v>120</v>
      </c>
      <c r="N120" s="0">
        <v>3035.1111111111113</v>
      </c>
      <c r="O120" s="0">
        <v>14</v>
      </c>
      <c r="P120" s="0">
        <v>0.125</v>
      </c>
      <c r="Q120" s="0">
        <v>512</v>
      </c>
      <c r="R120" s="0">
        <v>290</v>
      </c>
      <c r="S120" s="0">
        <v>0</v>
      </c>
      <c r="T120" s="0">
        <v>0</v>
      </c>
      <c r="U120" s="0">
        <v>2400</v>
      </c>
      <c r="V120" s="0">
        <v>0</v>
      </c>
      <c r="W120" s="0">
        <v>2400</v>
      </c>
      <c r="X120" s="0">
        <v>6100</v>
      </c>
      <c r="Y120" s="0">
        <v>0</v>
      </c>
      <c r="Z120" s="0">
        <v>26144</v>
      </c>
      <c r="AA120" s="0">
        <v>5450</v>
      </c>
      <c r="AB120" s="0">
        <v>2</v>
      </c>
      <c r="AC120" s="0">
        <v>2500</v>
      </c>
      <c r="AD120" s="0">
        <v>2</v>
      </c>
      <c r="AE120" s="0">
        <v>10</v>
      </c>
      <c r="AF120" s="0">
        <v>160</v>
      </c>
      <c r="AG120" s="0">
        <v>0</v>
      </c>
      <c r="AH120" s="0">
        <v>0</v>
      </c>
      <c r="AI120" s="0">
        <v>0</v>
      </c>
      <c r="AJ120" s="0">
        <v>5428.6721054031623</v>
      </c>
      <c r="AK120" s="0">
        <v>5428.6721054031623</v>
      </c>
      <c r="AL120" s="0">
        <v>0</v>
      </c>
      <c r="AM120" s="305">
        <v>5000</v>
      </c>
      <c r="AN120" s="305">
        <v>758.77777777777783</v>
      </c>
      <c r="AO120" s="305">
        <v>380</v>
      </c>
      <c r="AP120" s="305">
        <v>380</v>
      </c>
      <c r="AQ120" s="305">
        <v>355</v>
      </c>
      <c r="AR120" s="305">
        <v>117.4481775554419</v>
      </c>
      <c r="AS120" s="305">
        <v>-115.384084057292</v>
      </c>
      <c r="AT120" s="305">
        <v>1827.0895438343293</v>
      </c>
      <c r="AU120" s="305">
        <v>1278.021567276782</v>
      </c>
      <c r="AV120" s="305">
        <v>1847.9470777289444</v>
      </c>
      <c r="AW120" s="305">
        <v>-13.999274802082283</v>
      </c>
      <c r="AX120" s="305">
        <v>-0.085540539625613032</v>
      </c>
      <c r="AY120" s="305">
        <v>-37.321112769980687</v>
      </c>
      <c r="AZ120" s="305" t="s">
        <v>27</v>
      </c>
      <c r="BA120" s="305">
        <v>1248.021567276782</v>
      </c>
      <c r="BB120" s="305">
        <v>1011.9019694178714</v>
      </c>
      <c r="BC120" s="305">
        <v>94.03593439496035</v>
      </c>
      <c r="BD120" s="305">
        <v>1800.9858691960108</v>
      </c>
      <c r="BE120" s="305">
        <v>-11559.017364853178</v>
      </c>
      <c r="BF120" s="305">
        <v>-293.54119903776518</v>
      </c>
      <c r="BG120" s="305">
        <v>-22784.211578118382</v>
      </c>
      <c r="BH120" s="67">
        <v>380</v>
      </c>
      <c r="BI120" s="0">
        <v>380</v>
      </c>
      <c r="BJ120" s="0" t="s">
        <v>114</v>
      </c>
      <c r="BK120" s="0">
        <v>1598.7595353208276</v>
      </c>
      <c r="BL120" s="0">
        <v>162901.08923967648</v>
      </c>
      <c r="BM120" s="0">
        <v>-3294.7886037561111</v>
      </c>
      <c r="BN120" s="0">
        <v>-5803.6368976929225</v>
      </c>
      <c r="BO120" s="0">
        <v>2.4975966144610764</v>
      </c>
      <c r="BP120" s="0">
        <v>-13444.206363610027</v>
      </c>
      <c r="BQ120" s="0">
        <v>357450914.06257367</v>
      </c>
      <c r="BR120" s="0">
        <v>366531953.15967309</v>
      </c>
      <c r="BS120" s="0">
        <v>377392844.25574178</v>
      </c>
      <c r="BT120" s="0">
        <v>407548324.4830299</v>
      </c>
      <c r="BU120" s="0">
        <v>238105506.60638872</v>
      </c>
      <c r="BV120" s="0">
        <v>342906234.37260538</v>
      </c>
      <c r="BW120" s="0">
        <v>344666776.64633358</v>
      </c>
      <c r="BX120" s="0">
        <v>545385865.19430506</v>
      </c>
      <c r="BY120" s="0">
        <v>548615805.30005658</v>
      </c>
      <c r="BZ120" s="0">
        <v>557991225.86247158</v>
      </c>
      <c r="CA120" s="0">
        <v>841220657.88158512</v>
      </c>
      <c r="CB120" s="0">
        <v>-388.52197668703923</v>
      </c>
      <c r="CC120" s="0">
        <v>-13.963848122084087</v>
      </c>
      <c r="CD120" s="0">
        <v>395.00369982033493</v>
      </c>
      <c r="CE120" s="0">
        <v>-768.87849123320632</v>
      </c>
      <c r="CF120" s="0">
        <v>1777.1255646008458</v>
      </c>
      <c r="CG120" s="0">
        <v>1327.9855465102655</v>
      </c>
      <c r="CH120" s="0">
        <v>212.50896006255545</v>
      </c>
      <c r="CI120" s="0">
        <v>-226.85704323772995</v>
      </c>
      <c r="CJ120" s="0">
        <v>185.55940130981617</v>
      </c>
      <c r="CK120" s="0">
        <v>463.32305553191691</v>
      </c>
      <c r="CL120" s="0">
        <v>1139.3496538588465</v>
      </c>
      <c r="CM120" s="0">
        <v>-30.341779158699037</v>
      </c>
      <c r="CN120" s="305">
        <v>162.31319972489251</v>
      </c>
      <c r="CO120" s="305">
        <v>-174.66684050339234</v>
      </c>
      <c r="CP120" s="305">
        <v>366321977.32734907</v>
      </c>
      <c r="CQ120" s="0">
        <v>104.05055480789594</v>
      </c>
      <c r="CR120" s="0">
        <v>-125.78238074259389</v>
      </c>
      <c r="CS120" s="0">
        <v>4.30409024946429</v>
      </c>
      <c r="CT120" s="0">
        <v>3.2163003875576672</v>
      </c>
      <c r="CU120" s="0">
        <v>2121.814859965777</v>
      </c>
      <c r="CV120" s="0">
        <v>256.40191513518573</v>
      </c>
      <c r="CW120" s="0">
        <v>-22.324993971207878</v>
      </c>
    </row>
    <row r="121">
      <c r="D121" s="0">
        <v>222</v>
      </c>
      <c r="E121" s="0" t="s">
        <v>132</v>
      </c>
      <c r="F121" s="0">
        <v>78100</v>
      </c>
      <c r="G121" s="0">
        <v>0</v>
      </c>
      <c r="H121" s="0">
        <v>1</v>
      </c>
      <c r="I121" s="0">
        <v>2800</v>
      </c>
      <c r="J121" s="0">
        <v>40</v>
      </c>
      <c r="K121" s="0">
        <v>1857.8945065927014</v>
      </c>
      <c r="L121" s="0">
        <v>30</v>
      </c>
      <c r="M121" s="0">
        <v>120</v>
      </c>
      <c r="N121" s="0">
        <v>3112.1111111111113</v>
      </c>
      <c r="O121" s="0">
        <v>14</v>
      </c>
      <c r="P121" s="0">
        <v>0.125</v>
      </c>
      <c r="Q121" s="0">
        <v>512</v>
      </c>
      <c r="R121" s="0">
        <v>290</v>
      </c>
      <c r="S121" s="0">
        <v>0</v>
      </c>
      <c r="T121" s="0">
        <v>0</v>
      </c>
      <c r="U121" s="0">
        <v>2400</v>
      </c>
      <c r="V121" s="0">
        <v>0</v>
      </c>
      <c r="W121" s="0">
        <v>2400</v>
      </c>
      <c r="X121" s="0">
        <v>6100</v>
      </c>
      <c r="Y121" s="0">
        <v>0</v>
      </c>
      <c r="Z121" s="0">
        <v>26144</v>
      </c>
      <c r="AA121" s="0">
        <v>5450</v>
      </c>
      <c r="AB121" s="0">
        <v>2</v>
      </c>
      <c r="AC121" s="0">
        <v>2500</v>
      </c>
      <c r="AD121" s="0">
        <v>2</v>
      </c>
      <c r="AE121" s="0">
        <v>10</v>
      </c>
      <c r="AF121" s="0">
        <v>160</v>
      </c>
      <c r="AG121" s="0">
        <v>0</v>
      </c>
      <c r="AH121" s="0">
        <v>0</v>
      </c>
      <c r="AI121" s="0">
        <v>0</v>
      </c>
      <c r="AJ121" s="0">
        <v>5428.6721054031623</v>
      </c>
      <c r="AK121" s="0">
        <v>5428.6721054031623</v>
      </c>
      <c r="AL121" s="0">
        <v>0</v>
      </c>
      <c r="AM121" s="305">
        <v>5000</v>
      </c>
      <c r="AN121" s="305">
        <v>778.02777777777783</v>
      </c>
      <c r="AO121" s="305">
        <v>380</v>
      </c>
      <c r="AP121" s="305">
        <v>380</v>
      </c>
      <c r="AQ121" s="305">
        <v>355</v>
      </c>
      <c r="AR121" s="305">
        <v>114.18068054513606</v>
      </c>
      <c r="AS121" s="305">
        <v>-112.71136221087207</v>
      </c>
      <c r="AT121" s="305">
        <v>1867.3107804497795</v>
      </c>
      <c r="AU121" s="305">
        <v>1314.8003306613318</v>
      </c>
      <c r="AV121" s="305">
        <v>1896.2076392603926</v>
      </c>
      <c r="AW121" s="305">
        <v>-6.6620691303895967</v>
      </c>
      <c r="AX121" s="305">
        <v>0.18033469604775076</v>
      </c>
      <c r="AY121" s="305">
        <v>-19.943456891019991</v>
      </c>
      <c r="AZ121" s="305" t="s">
        <v>27</v>
      </c>
      <c r="BA121" s="305">
        <v>1284.8003306613318</v>
      </c>
      <c r="BB121" s="305">
        <v>1068.2766933015664</v>
      </c>
      <c r="BC121" s="305">
        <v>131.64102202917957</v>
      </c>
      <c r="BD121" s="305">
        <v>1857.7812510535587</v>
      </c>
      <c r="BE121" s="305">
        <v>-11559.084392919787</v>
      </c>
      <c r="BF121" s="305">
        <v>-293.44638249236414</v>
      </c>
      <c r="BG121" s="305">
        <v>-22784.211531845154</v>
      </c>
      <c r="BH121" s="67">
        <v>380</v>
      </c>
      <c r="BI121" s="0">
        <v>380</v>
      </c>
      <c r="BJ121" s="0" t="s">
        <v>114</v>
      </c>
      <c r="BK121" s="0">
        <v>1611.5386110288073</v>
      </c>
      <c r="BL121" s="0">
        <v>167066.1968583636</v>
      </c>
      <c r="BM121" s="0">
        <v>-3294.7923707800219</v>
      </c>
      <c r="BN121" s="0">
        <v>-5803.6369916967815</v>
      </c>
      <c r="BO121" s="0">
        <v>2.4977219873467673</v>
      </c>
      <c r="BP121" s="0">
        <v>-13444.208030345711</v>
      </c>
      <c r="BQ121" s="0">
        <v>366966833.3735711</v>
      </c>
      <c r="BR121" s="0">
        <v>376893744.65476644</v>
      </c>
      <c r="BS121" s="0">
        <v>387981341.72609681</v>
      </c>
      <c r="BT121" s="0">
        <v>419418273.56674767</v>
      </c>
      <c r="BU121" s="0">
        <v>243909231.54000857</v>
      </c>
      <c r="BV121" s="0">
        <v>350766869.35114622</v>
      </c>
      <c r="BW121" s="0">
        <v>352555345.74304515</v>
      </c>
      <c r="BX121" s="0">
        <v>557749133.613061</v>
      </c>
      <c r="BY121" s="0">
        <v>560822220.00375247</v>
      </c>
      <c r="BZ121" s="0">
        <v>570275120.84224737</v>
      </c>
      <c r="CA121" s="0">
        <v>865044599.643574</v>
      </c>
      <c r="CB121" s="0">
        <v>-312.27511378644897</v>
      </c>
      <c r="CC121" s="0">
        <v>-9.459140498527816</v>
      </c>
      <c r="CD121" s="0">
        <v>373.0793619190697</v>
      </c>
      <c r="CE121" s="0">
        <v>-735.390618132124</v>
      </c>
      <c r="CF121" s="0">
        <v>1816.2903328970042</v>
      </c>
      <c r="CG121" s="0">
        <v>1365.8207782141071</v>
      </c>
      <c r="CH121" s="0">
        <v>206.69001585129763</v>
      </c>
      <c r="CI121" s="0">
        <v>-221.69900828292711</v>
      </c>
      <c r="CJ121" s="0">
        <v>164.40958946486353</v>
      </c>
      <c r="CK121" s="0">
        <v>479.42806106939679</v>
      </c>
      <c r="CL121" s="0">
        <v>1157.0042488961544</v>
      </c>
      <c r="CM121" s="0">
        <v>-39.305566553222377</v>
      </c>
      <c r="CN121" s="305">
        <v>157.87268504450469</v>
      </c>
      <c r="CO121" s="305">
        <v>-170.69226391536705</v>
      </c>
      <c r="CP121" s="305">
        <v>377815309.27894813</v>
      </c>
      <c r="CQ121" s="0">
        <v>101.24339695936807</v>
      </c>
      <c r="CR121" s="0">
        <v>-122.89491056049452</v>
      </c>
      <c r="CS121" s="0">
        <v>4.18227768685814</v>
      </c>
      <c r="CT121" s="0">
        <v>3.1450047723708292</v>
      </c>
      <c r="CU121" s="0">
        <v>2132.6649438213763</v>
      </c>
      <c r="CV121" s="0">
        <v>265.37098845987</v>
      </c>
      <c r="CW121" s="0">
        <v>-28.920148877958418</v>
      </c>
    </row>
    <row r="122">
      <c r="D122" s="0">
        <v>222</v>
      </c>
      <c r="E122" s="0" t="s">
        <v>132</v>
      </c>
      <c r="F122" s="0">
        <v>78100</v>
      </c>
      <c r="G122" s="0">
        <v>0</v>
      </c>
      <c r="H122" s="0">
        <v>1</v>
      </c>
      <c r="I122" s="0">
        <v>2800</v>
      </c>
      <c r="J122" s="0">
        <v>40</v>
      </c>
      <c r="K122" s="0">
        <v>1857.8945065927014</v>
      </c>
      <c r="L122" s="0">
        <v>30</v>
      </c>
      <c r="M122" s="0">
        <v>120</v>
      </c>
      <c r="N122" s="0">
        <v>3112.1111111111113</v>
      </c>
      <c r="O122" s="0">
        <v>14</v>
      </c>
      <c r="P122" s="0">
        <v>0.125</v>
      </c>
      <c r="Q122" s="0">
        <v>512</v>
      </c>
      <c r="R122" s="0">
        <v>290</v>
      </c>
      <c r="S122" s="0">
        <v>0</v>
      </c>
      <c r="T122" s="0">
        <v>0</v>
      </c>
      <c r="U122" s="0">
        <v>2400</v>
      </c>
      <c r="V122" s="0">
        <v>0</v>
      </c>
      <c r="W122" s="0">
        <v>2400</v>
      </c>
      <c r="X122" s="0">
        <v>6100</v>
      </c>
      <c r="Y122" s="0">
        <v>0</v>
      </c>
      <c r="Z122" s="0">
        <v>26144</v>
      </c>
      <c r="AA122" s="0">
        <v>5450</v>
      </c>
      <c r="AB122" s="0">
        <v>2</v>
      </c>
      <c r="AC122" s="0">
        <v>2500</v>
      </c>
      <c r="AD122" s="0">
        <v>2</v>
      </c>
      <c r="AE122" s="0">
        <v>10</v>
      </c>
      <c r="AF122" s="0">
        <v>160</v>
      </c>
      <c r="AG122" s="0">
        <v>0</v>
      </c>
      <c r="AH122" s="0">
        <v>0</v>
      </c>
      <c r="AI122" s="0">
        <v>0</v>
      </c>
      <c r="AJ122" s="0">
        <v>5428.6721054031623</v>
      </c>
      <c r="AK122" s="0">
        <v>5428.6721054031623</v>
      </c>
      <c r="AL122" s="0">
        <v>0</v>
      </c>
      <c r="AM122" s="305">
        <v>5000</v>
      </c>
      <c r="AN122" s="305">
        <v>778.02777777777783</v>
      </c>
      <c r="AO122" s="305">
        <v>380</v>
      </c>
      <c r="AP122" s="305">
        <v>380</v>
      </c>
      <c r="AQ122" s="305">
        <v>355</v>
      </c>
      <c r="AR122" s="305">
        <v>131.86512287955705</v>
      </c>
      <c r="AS122" s="305">
        <v>-130.8883441701546</v>
      </c>
      <c r="AT122" s="305">
        <v>1867.3107804497795</v>
      </c>
      <c r="AU122" s="305">
        <v>1314.8003306613318</v>
      </c>
      <c r="AV122" s="305">
        <v>1896.2076392603926</v>
      </c>
      <c r="AW122" s="305">
        <v>-6.6620691303895967</v>
      </c>
      <c r="AX122" s="305">
        <v>0.18033469604775076</v>
      </c>
      <c r="AY122" s="305">
        <v>-19.943456891019991</v>
      </c>
      <c r="AZ122" s="305" t="s">
        <v>27</v>
      </c>
      <c r="BA122" s="305">
        <v>1284.8003306613318</v>
      </c>
      <c r="BB122" s="305">
        <v>1068.2766933015664</v>
      </c>
      <c r="BC122" s="305">
        <v>131.64102202917957</v>
      </c>
      <c r="BD122" s="305">
        <v>1857.7812510535587</v>
      </c>
      <c r="BE122" s="305">
        <v>-13428.568606197136</v>
      </c>
      <c r="BF122" s="305">
        <v>-523.81817104342463</v>
      </c>
      <c r="BG122" s="305">
        <v>-26035.328721188474</v>
      </c>
      <c r="BH122" s="67">
        <v>380</v>
      </c>
      <c r="BI122" s="0">
        <v>380</v>
      </c>
      <c r="BJ122" s="0" t="s">
        <v>114</v>
      </c>
      <c r="BK122" s="0">
        <v>1611.5386110288073</v>
      </c>
      <c r="BL122" s="0">
        <v>167066.1968583636</v>
      </c>
      <c r="BM122" s="0">
        <v>-3582.5091523434967</v>
      </c>
      <c r="BN122" s="0">
        <v>-6642.6360985679785</v>
      </c>
      <c r="BO122" s="0">
        <v>11.245735875278115</v>
      </c>
      <c r="BP122" s="0">
        <v>-15321.103694709414</v>
      </c>
      <c r="BQ122" s="0">
        <v>366966833.3735711</v>
      </c>
      <c r="BR122" s="0">
        <v>376893744.65476644</v>
      </c>
      <c r="BS122" s="0">
        <v>387981341.72609681</v>
      </c>
      <c r="BT122" s="0">
        <v>419418273.56674767</v>
      </c>
      <c r="BU122" s="0">
        <v>243909231.54000857</v>
      </c>
      <c r="BV122" s="0">
        <v>350766869.35114622</v>
      </c>
      <c r="BW122" s="0">
        <v>352555345.74304515</v>
      </c>
      <c r="BX122" s="0">
        <v>557749133.613061</v>
      </c>
      <c r="BY122" s="0">
        <v>560822220.00375247</v>
      </c>
      <c r="BZ122" s="0">
        <v>570275120.84224737</v>
      </c>
      <c r="CA122" s="0">
        <v>865044599.643574</v>
      </c>
      <c r="CB122" s="0">
        <v>-312.27511378644897</v>
      </c>
      <c r="CC122" s="0">
        <v>-9.459140498527816</v>
      </c>
      <c r="CD122" s="0">
        <v>373.0793619190697</v>
      </c>
      <c r="CE122" s="0">
        <v>-735.390618132124</v>
      </c>
      <c r="CF122" s="0">
        <v>1816.2903328970042</v>
      </c>
      <c r="CG122" s="0">
        <v>1365.8207782141071</v>
      </c>
      <c r="CH122" s="0">
        <v>236.85103732178635</v>
      </c>
      <c r="CI122" s="0">
        <v>-254.69320436244169</v>
      </c>
      <c r="CJ122" s="0">
        <v>164.40958946486353</v>
      </c>
      <c r="CK122" s="0">
        <v>479.42806106939679</v>
      </c>
      <c r="CL122" s="0">
        <v>1157.0042488961544</v>
      </c>
      <c r="CM122" s="0">
        <v>-39.305566553222377</v>
      </c>
      <c r="CN122" s="305">
        <v>180.9425080269861</v>
      </c>
      <c r="CO122" s="305">
        <v>-196.14055011805425</v>
      </c>
      <c r="CP122" s="305">
        <v>377815309.27894813</v>
      </c>
      <c r="CQ122" s="0">
        <v>116.33325055999704</v>
      </c>
      <c r="CR122" s="0">
        <v>-141.58876833902812</v>
      </c>
      <c r="CS122" s="0">
        <v>4.82371695459393</v>
      </c>
      <c r="CT122" s="0">
        <v>3.6273566651095908</v>
      </c>
      <c r="CU122" s="0">
        <v>2132.6649438213763</v>
      </c>
      <c r="CV122" s="0">
        <v>265.37098845987</v>
      </c>
      <c r="CW122" s="0">
        <v>-28.920148877958418</v>
      </c>
    </row>
    <row r="123">
      <c r="D123" s="0">
        <v>223</v>
      </c>
      <c r="E123" s="0" t="s">
        <v>120</v>
      </c>
      <c r="F123" s="0">
        <v>79850</v>
      </c>
      <c r="G123" s="0">
        <v>0</v>
      </c>
      <c r="H123" s="0">
        <v>1</v>
      </c>
      <c r="I123" s="0">
        <v>2800</v>
      </c>
      <c r="J123" s="0">
        <v>40</v>
      </c>
      <c r="K123" s="0">
        <v>1835.8071259191618</v>
      </c>
      <c r="L123" s="0">
        <v>30</v>
      </c>
      <c r="M123" s="0">
        <v>120</v>
      </c>
      <c r="N123" s="0">
        <v>3200</v>
      </c>
      <c r="O123" s="0">
        <v>14</v>
      </c>
      <c r="P123" s="0">
        <v>0.125</v>
      </c>
      <c r="Q123" s="0">
        <v>600</v>
      </c>
      <c r="R123" s="0">
        <v>290</v>
      </c>
      <c r="S123" s="0">
        <v>0</v>
      </c>
      <c r="T123" s="0">
        <v>0</v>
      </c>
      <c r="U123" s="0">
        <v>2400</v>
      </c>
      <c r="V123" s="0">
        <v>0</v>
      </c>
      <c r="W123" s="0">
        <v>2400</v>
      </c>
      <c r="X123" s="0">
        <v>6100</v>
      </c>
      <c r="Y123" s="0">
        <v>0</v>
      </c>
      <c r="Z123" s="0">
        <v>26144</v>
      </c>
      <c r="AA123" s="0">
        <v>5450</v>
      </c>
      <c r="AB123" s="0">
        <v>2</v>
      </c>
      <c r="AC123" s="0">
        <v>2500</v>
      </c>
      <c r="AD123" s="0">
        <v>2</v>
      </c>
      <c r="AE123" s="0">
        <v>10</v>
      </c>
      <c r="AF123" s="0">
        <v>160</v>
      </c>
      <c r="AG123" s="0">
        <v>0</v>
      </c>
      <c r="AH123" s="0">
        <v>0</v>
      </c>
      <c r="AI123" s="0">
        <v>0</v>
      </c>
      <c r="AJ123" s="0">
        <v>5428.6721054031623</v>
      </c>
      <c r="AK123" s="0">
        <v>5428.6721054031623</v>
      </c>
      <c r="AL123" s="0">
        <v>0</v>
      </c>
      <c r="AM123" s="305">
        <v>5000</v>
      </c>
      <c r="AN123" s="305">
        <v>800</v>
      </c>
      <c r="AO123" s="305">
        <v>380</v>
      </c>
      <c r="AP123" s="305">
        <v>380</v>
      </c>
      <c r="AQ123" s="305">
        <v>355</v>
      </c>
      <c r="AR123" s="305">
        <v>128.15248407739381</v>
      </c>
      <c r="AS123" s="305">
        <v>-124.37212009742129</v>
      </c>
      <c r="AT123" s="305">
        <v>1960.5144360106112</v>
      </c>
      <c r="AU123" s="305">
        <v>1309.4855639893888</v>
      </c>
      <c r="AV123" s="305">
        <v>1951.3628862557773</v>
      </c>
      <c r="AW123" s="305">
        <v>-2.1970036452610771</v>
      </c>
      <c r="AX123" s="305">
        <v>0.23870517414025416</v>
      </c>
      <c r="AY123" s="305">
        <v>-8.319290836942514</v>
      </c>
      <c r="AZ123" s="305" t="s">
        <v>27</v>
      </c>
      <c r="BA123" s="305">
        <v>1279.4855639893888</v>
      </c>
      <c r="BB123" s="305">
        <v>1123.6411459600786</v>
      </c>
      <c r="BC123" s="305">
        <v>169.16209577332529</v>
      </c>
      <c r="BD123" s="305">
        <v>1914.3921138411388</v>
      </c>
      <c r="BE123" s="305">
        <v>-13425.736697637825</v>
      </c>
      <c r="BF123" s="305">
        <v>-522.6255954985354</v>
      </c>
      <c r="BG123" s="305">
        <v>-26031.316025465261</v>
      </c>
      <c r="BH123" s="67">
        <v>380</v>
      </c>
      <c r="BI123" s="0">
        <v>380</v>
      </c>
      <c r="BJ123" s="0" t="s">
        <v>114</v>
      </c>
      <c r="BK123" s="0">
        <v>1852.7993260105854</v>
      </c>
      <c r="BL123" s="0">
        <v>175950.33728295818</v>
      </c>
      <c r="BM123" s="0">
        <v>-3582.5118949923781</v>
      </c>
      <c r="BN123" s="0">
        <v>-6641.5956116574234</v>
      </c>
      <c r="BO123" s="0">
        <v>11.24599650518212</v>
      </c>
      <c r="BP123" s="0">
        <v>-15321.10528640039</v>
      </c>
      <c r="BQ123" s="0">
        <v>377846325.18427092</v>
      </c>
      <c r="BR123" s="0">
        <v>387989250.22403365</v>
      </c>
      <c r="BS123" s="0">
        <v>399296137.57008195</v>
      </c>
      <c r="BT123" s="0">
        <v>430929492.31721324</v>
      </c>
      <c r="BU123" s="0">
        <v>250522242.37820339</v>
      </c>
      <c r="BV123" s="0">
        <v>372927131.76701134</v>
      </c>
      <c r="BW123" s="0">
        <v>374895633.05108595</v>
      </c>
      <c r="BX123" s="0">
        <v>605393871.351356</v>
      </c>
      <c r="BY123" s="0">
        <v>607971999.5866431</v>
      </c>
      <c r="BZ123" s="0">
        <v>619051951.9422648</v>
      </c>
      <c r="CA123" s="0">
        <v>892212615.31639969</v>
      </c>
      <c r="CB123" s="0">
        <v>-232.50439166560193</v>
      </c>
      <c r="CC123" s="0">
        <v>-3.8760081872408563</v>
      </c>
      <c r="CD123" s="0">
        <v>412.96427622857163</v>
      </c>
      <c r="CE123" s="0">
        <v>-671.008695836349</v>
      </c>
      <c r="CF123" s="0">
        <v>1910.2512099225914</v>
      </c>
      <c r="CG123" s="0">
        <v>1359.7487900774086</v>
      </c>
      <c r="CH123" s="0">
        <v>230.17189086829222</v>
      </c>
      <c r="CI123" s="0">
        <v>-240.92239197825657</v>
      </c>
      <c r="CJ123" s="0">
        <v>142.98194574809168</v>
      </c>
      <c r="CK123" s="0">
        <v>493.63433678250294</v>
      </c>
      <c r="CL123" s="0">
        <v>1149.8092516337474</v>
      </c>
      <c r="CM123" s="0">
        <v>-47.572260539584931</v>
      </c>
      <c r="CN123" s="305">
        <v>175.83335371871743</v>
      </c>
      <c r="CO123" s="305">
        <v>-185.65167005067167</v>
      </c>
      <c r="CP123" s="305">
        <v>390087957.40507162</v>
      </c>
      <c r="CQ123" s="0">
        <v>112.98038423579405</v>
      </c>
      <c r="CR123" s="0">
        <v>-135.03585339379163</v>
      </c>
      <c r="CS123" s="0">
        <v>4.6948610205222288</v>
      </c>
      <c r="CT123" s="0">
        <v>3.3418806694515211</v>
      </c>
      <c r="CU123" s="0">
        <v>2146.2974702357506</v>
      </c>
      <c r="CV123" s="0">
        <v>266.78878076318068</v>
      </c>
      <c r="CW123" s="0">
        <v>-34.873389691492775</v>
      </c>
    </row>
    <row r="124">
      <c r="D124" s="0">
        <v>223</v>
      </c>
      <c r="E124" s="0" t="s">
        <v>120</v>
      </c>
      <c r="F124" s="0">
        <v>79850</v>
      </c>
      <c r="G124" s="0">
        <v>0</v>
      </c>
      <c r="H124" s="0">
        <v>1</v>
      </c>
      <c r="I124" s="0">
        <v>2800</v>
      </c>
      <c r="J124" s="0">
        <v>40</v>
      </c>
      <c r="K124" s="0">
        <v>1835.8071259191618</v>
      </c>
      <c r="L124" s="0">
        <v>30</v>
      </c>
      <c r="M124" s="0">
        <v>120</v>
      </c>
      <c r="N124" s="0">
        <v>3200</v>
      </c>
      <c r="O124" s="0">
        <v>14</v>
      </c>
      <c r="P124" s="0">
        <v>0.125</v>
      </c>
      <c r="Q124" s="0">
        <v>600</v>
      </c>
      <c r="R124" s="0">
        <v>290</v>
      </c>
      <c r="S124" s="0">
        <v>0</v>
      </c>
      <c r="T124" s="0">
        <v>0</v>
      </c>
      <c r="U124" s="0">
        <v>2400</v>
      </c>
      <c r="V124" s="0">
        <v>0</v>
      </c>
      <c r="W124" s="0">
        <v>2400</v>
      </c>
      <c r="X124" s="0">
        <v>6100</v>
      </c>
      <c r="Y124" s="0">
        <v>0</v>
      </c>
      <c r="Z124" s="0">
        <v>26144</v>
      </c>
      <c r="AA124" s="0">
        <v>5450</v>
      </c>
      <c r="AB124" s="0">
        <v>2</v>
      </c>
      <c r="AC124" s="0">
        <v>2500</v>
      </c>
      <c r="AD124" s="0">
        <v>2</v>
      </c>
      <c r="AE124" s="0">
        <v>10</v>
      </c>
      <c r="AF124" s="0">
        <v>160</v>
      </c>
      <c r="AG124" s="0">
        <v>0</v>
      </c>
      <c r="AH124" s="0">
        <v>0</v>
      </c>
      <c r="AI124" s="0">
        <v>0</v>
      </c>
      <c r="AJ124" s="0">
        <v>5428.6721054031623</v>
      </c>
      <c r="AK124" s="0">
        <v>5428.6721054031623</v>
      </c>
      <c r="AL124" s="0">
        <v>0</v>
      </c>
      <c r="AM124" s="305">
        <v>5000</v>
      </c>
      <c r="AN124" s="305">
        <v>800</v>
      </c>
      <c r="AO124" s="305">
        <v>380</v>
      </c>
      <c r="AP124" s="305">
        <v>380</v>
      </c>
      <c r="AQ124" s="305">
        <v>355</v>
      </c>
      <c r="AR124" s="305">
        <v>143.61436205312725</v>
      </c>
      <c r="AS124" s="305">
        <v>-140.09039375964392</v>
      </c>
      <c r="AT124" s="305">
        <v>1960.5144360106112</v>
      </c>
      <c r="AU124" s="305">
        <v>1309.4855639893888</v>
      </c>
      <c r="AV124" s="305">
        <v>1951.3628862557773</v>
      </c>
      <c r="AW124" s="305">
        <v>-2.1970036452610771</v>
      </c>
      <c r="AX124" s="305">
        <v>0.23870517414025416</v>
      </c>
      <c r="AY124" s="305">
        <v>-8.319290836942514</v>
      </c>
      <c r="AZ124" s="305" t="s">
        <v>27</v>
      </c>
      <c r="BA124" s="305">
        <v>1279.4855639893888</v>
      </c>
      <c r="BB124" s="305">
        <v>1123.6411459600786</v>
      </c>
      <c r="BC124" s="305">
        <v>169.16209577332529</v>
      </c>
      <c r="BD124" s="305">
        <v>1914.3921138411388</v>
      </c>
      <c r="BE124" s="305">
        <v>-15111.198416578001</v>
      </c>
      <c r="BF124" s="305">
        <v>-776.36873915852448</v>
      </c>
      <c r="BG124" s="305">
        <v>-28902.904196227435</v>
      </c>
      <c r="BH124" s="67">
        <v>380</v>
      </c>
      <c r="BI124" s="0">
        <v>380</v>
      </c>
      <c r="BJ124" s="0" t="s">
        <v>114</v>
      </c>
      <c r="BK124" s="0">
        <v>1852.7993260105854</v>
      </c>
      <c r="BL124" s="0">
        <v>175950.33728295818</v>
      </c>
      <c r="BM124" s="0">
        <v>-3796.9848136145738</v>
      </c>
      <c r="BN124" s="0">
        <v>-7382.0471168311778</v>
      </c>
      <c r="BO124" s="0">
        <v>33.987552615188179</v>
      </c>
      <c r="BP124" s="0">
        <v>-16938.913869468008</v>
      </c>
      <c r="BQ124" s="0">
        <v>377846325.18427092</v>
      </c>
      <c r="BR124" s="0">
        <v>387989250.22403365</v>
      </c>
      <c r="BS124" s="0">
        <v>399296137.57008195</v>
      </c>
      <c r="BT124" s="0">
        <v>430929492.31721324</v>
      </c>
      <c r="BU124" s="0">
        <v>250522242.37820339</v>
      </c>
      <c r="BV124" s="0">
        <v>372927131.76701134</v>
      </c>
      <c r="BW124" s="0">
        <v>374895633.05108595</v>
      </c>
      <c r="BX124" s="0">
        <v>605393871.351356</v>
      </c>
      <c r="BY124" s="0">
        <v>607971999.5866431</v>
      </c>
      <c r="BZ124" s="0">
        <v>619051951.9422648</v>
      </c>
      <c r="CA124" s="0">
        <v>892212615.31639969</v>
      </c>
      <c r="CB124" s="0">
        <v>-232.50439166560193</v>
      </c>
      <c r="CC124" s="0">
        <v>-3.8760081872408563</v>
      </c>
      <c r="CD124" s="0">
        <v>412.96427622857163</v>
      </c>
      <c r="CE124" s="0">
        <v>-671.008695836349</v>
      </c>
      <c r="CF124" s="0">
        <v>1910.2512099225914</v>
      </c>
      <c r="CG124" s="0">
        <v>1359.7487900774086</v>
      </c>
      <c r="CH124" s="0">
        <v>256.04933211117407</v>
      </c>
      <c r="CI124" s="0">
        <v>-268.711291456344</v>
      </c>
      <c r="CJ124" s="0">
        <v>142.98194574809168</v>
      </c>
      <c r="CK124" s="0">
        <v>493.63433678250294</v>
      </c>
      <c r="CL124" s="0">
        <v>1149.8092516337474</v>
      </c>
      <c r="CM124" s="0">
        <v>-47.572260539584931</v>
      </c>
      <c r="CN124" s="305">
        <v>195.63883609166049</v>
      </c>
      <c r="CO124" s="305">
        <v>-207.11364686309409</v>
      </c>
      <c r="CP124" s="305">
        <v>390087957.40507162</v>
      </c>
      <c r="CQ124" s="0">
        <v>126.05097528593762</v>
      </c>
      <c r="CR124" s="0">
        <v>-151.04872194487379</v>
      </c>
      <c r="CS124" s="0">
        <v>5.2554695319055851</v>
      </c>
      <c r="CT124" s="0">
        <v>3.7409311928072979</v>
      </c>
      <c r="CU124" s="0">
        <v>2146.2974702357506</v>
      </c>
      <c r="CV124" s="0">
        <v>266.78878076318068</v>
      </c>
      <c r="CW124" s="0">
        <v>-34.873389691492775</v>
      </c>
    </row>
    <row r="125">
      <c r="D125" s="0">
        <v>224</v>
      </c>
      <c r="E125" s="0" t="s">
        <v>133</v>
      </c>
      <c r="F125" s="0">
        <v>81350</v>
      </c>
      <c r="G125" s="0">
        <v>0</v>
      </c>
      <c r="H125" s="0">
        <v>1</v>
      </c>
      <c r="I125" s="0">
        <v>2800</v>
      </c>
      <c r="J125" s="0">
        <v>40</v>
      </c>
      <c r="K125" s="0">
        <v>1835.8071259191618</v>
      </c>
      <c r="L125" s="0">
        <v>30</v>
      </c>
      <c r="M125" s="0">
        <v>120</v>
      </c>
      <c r="N125" s="0">
        <v>3200</v>
      </c>
      <c r="O125" s="0">
        <v>14</v>
      </c>
      <c r="P125" s="0">
        <v>0.125</v>
      </c>
      <c r="Q125" s="0">
        <v>600</v>
      </c>
      <c r="R125" s="0">
        <v>290</v>
      </c>
      <c r="S125" s="0">
        <v>0</v>
      </c>
      <c r="T125" s="0">
        <v>0</v>
      </c>
      <c r="U125" s="0">
        <v>2400</v>
      </c>
      <c r="V125" s="0">
        <v>0</v>
      </c>
      <c r="W125" s="0">
        <v>2400</v>
      </c>
      <c r="X125" s="0">
        <v>6100</v>
      </c>
      <c r="Y125" s="0">
        <v>0</v>
      </c>
      <c r="Z125" s="0">
        <v>26144</v>
      </c>
      <c r="AA125" s="0">
        <v>5450</v>
      </c>
      <c r="AB125" s="0">
        <v>2</v>
      </c>
      <c r="AC125" s="0">
        <v>2500</v>
      </c>
      <c r="AD125" s="0">
        <v>2</v>
      </c>
      <c r="AE125" s="0">
        <v>10</v>
      </c>
      <c r="AF125" s="0">
        <v>160</v>
      </c>
      <c r="AG125" s="0">
        <v>0</v>
      </c>
      <c r="AH125" s="0">
        <v>0</v>
      </c>
      <c r="AI125" s="0">
        <v>0</v>
      </c>
      <c r="AJ125" s="0">
        <v>5428.6721054031623</v>
      </c>
      <c r="AK125" s="0">
        <v>5428.6721054031623</v>
      </c>
      <c r="AL125" s="0">
        <v>0</v>
      </c>
      <c r="AM125" s="305">
        <v>5000</v>
      </c>
      <c r="AN125" s="305">
        <v>800</v>
      </c>
      <c r="AO125" s="305">
        <v>380</v>
      </c>
      <c r="AP125" s="305">
        <v>380</v>
      </c>
      <c r="AQ125" s="305">
        <v>355</v>
      </c>
      <c r="AR125" s="305">
        <v>143.61357667386415</v>
      </c>
      <c r="AS125" s="305">
        <v>-140.08970114516791</v>
      </c>
      <c r="AT125" s="305">
        <v>1960.5144360106112</v>
      </c>
      <c r="AU125" s="305">
        <v>1309.4855639893888</v>
      </c>
      <c r="AV125" s="305">
        <v>1951.3628862557773</v>
      </c>
      <c r="AW125" s="305">
        <v>-0.085729147561437458</v>
      </c>
      <c r="AX125" s="305">
        <v>-0.27054081389020146</v>
      </c>
      <c r="AY125" s="305">
        <v>2.8210114914374458</v>
      </c>
      <c r="AZ125" s="305" t="s">
        <v>27</v>
      </c>
      <c r="BA125" s="305">
        <v>1279.4855639893888</v>
      </c>
      <c r="BB125" s="305">
        <v>-859.01387272274587</v>
      </c>
      <c r="BC125" s="305">
        <v>-166.91685361064697</v>
      </c>
      <c r="BD125" s="305">
        <v>-1513.6693140680436</v>
      </c>
      <c r="BE125" s="305">
        <v>-15111.1381144654</v>
      </c>
      <c r="BF125" s="305">
        <v>-776.36859469833507</v>
      </c>
      <c r="BG125" s="305">
        <v>-28902.71837388142</v>
      </c>
      <c r="BH125" s="67">
        <v>380</v>
      </c>
      <c r="BI125" s="0">
        <v>380</v>
      </c>
      <c r="BJ125" s="0" t="s">
        <v>114</v>
      </c>
      <c r="BK125" s="0">
        <v>1852.7993260105854</v>
      </c>
      <c r="BL125" s="0">
        <v>175950.33728295818</v>
      </c>
      <c r="BM125" s="0">
        <v>-3805.4714162800228</v>
      </c>
      <c r="BN125" s="0">
        <v>-7382.0102133101318</v>
      </c>
      <c r="BO125" s="0">
        <v>36.860331190680881</v>
      </c>
      <c r="BP125" s="0">
        <v>-16936.758213179259</v>
      </c>
      <c r="BQ125" s="0">
        <v>377846325.18427092</v>
      </c>
      <c r="BR125" s="0">
        <v>387989250.22403365</v>
      </c>
      <c r="BS125" s="0">
        <v>399296137.57008195</v>
      </c>
      <c r="BT125" s="0">
        <v>430929492.31721324</v>
      </c>
      <c r="BU125" s="0">
        <v>250522242.37820339</v>
      </c>
      <c r="BV125" s="0">
        <v>372927131.76701134</v>
      </c>
      <c r="BW125" s="0">
        <v>374895633.05108595</v>
      </c>
      <c r="BX125" s="0">
        <v>605393871.351356</v>
      </c>
      <c r="BY125" s="0">
        <v>607971999.5866431</v>
      </c>
      <c r="BZ125" s="0">
        <v>619051951.9422648</v>
      </c>
      <c r="CA125" s="0">
        <v>892212615.31639969</v>
      </c>
      <c r="CB125" s="0">
        <v>-150.98134725285507</v>
      </c>
      <c r="CC125" s="0">
        <v>2.3759548336181524</v>
      </c>
      <c r="CD125" s="0">
        <v>475.6491598825304</v>
      </c>
      <c r="CE125" s="0">
        <v>-583.05701346713954</v>
      </c>
      <c r="CF125" s="0">
        <v>1910.2512099225914</v>
      </c>
      <c r="CG125" s="0">
        <v>1359.7487900774086</v>
      </c>
      <c r="CH125" s="0">
        <v>256.065958006113</v>
      </c>
      <c r="CI125" s="0">
        <v>-268.73210654825573</v>
      </c>
      <c r="CJ125" s="0">
        <v>-42.636892842157977</v>
      </c>
      <c r="CK125" s="0">
        <v>-388.86008021672023</v>
      </c>
      <c r="CL125" s="0">
        <v>46.746182877384854</v>
      </c>
      <c r="CM125" s="0">
        <v>-941.114913728799</v>
      </c>
      <c r="CN125" s="305">
        <v>195.65285561964509</v>
      </c>
      <c r="CO125" s="305">
        <v>-207.13081712899478</v>
      </c>
      <c r="CP125" s="305">
        <v>390087957.40507162</v>
      </c>
      <c r="CQ125" s="0">
        <v>126.07159027871877</v>
      </c>
      <c r="CR125" s="0">
        <v>-151.07061962269177</v>
      </c>
      <c r="CS125" s="0">
        <v>5.24459775093763</v>
      </c>
      <c r="CT125" s="0">
        <v>3.733192477113584</v>
      </c>
      <c r="CU125" s="0">
        <v>2146.2974702357506</v>
      </c>
      <c r="CV125" s="0">
        <v>18.775004575438214</v>
      </c>
      <c r="CW125" s="0">
        <v>-236.30929762138985</v>
      </c>
    </row>
    <row r="126">
      <c r="D126" s="0">
        <v>224</v>
      </c>
      <c r="E126" s="0" t="s">
        <v>133</v>
      </c>
      <c r="F126" s="0">
        <v>81350</v>
      </c>
      <c r="G126" s="0">
        <v>0</v>
      </c>
      <c r="H126" s="0">
        <v>1</v>
      </c>
      <c r="I126" s="0">
        <v>2800</v>
      </c>
      <c r="J126" s="0">
        <v>40</v>
      </c>
      <c r="K126" s="0">
        <v>1835.8071259191618</v>
      </c>
      <c r="L126" s="0">
        <v>30</v>
      </c>
      <c r="M126" s="0">
        <v>120</v>
      </c>
      <c r="N126" s="0">
        <v>3200</v>
      </c>
      <c r="O126" s="0">
        <v>14</v>
      </c>
      <c r="P126" s="0">
        <v>0.125</v>
      </c>
      <c r="Q126" s="0">
        <v>600</v>
      </c>
      <c r="R126" s="0">
        <v>290</v>
      </c>
      <c r="S126" s="0">
        <v>0</v>
      </c>
      <c r="T126" s="0">
        <v>0</v>
      </c>
      <c r="U126" s="0">
        <v>2400</v>
      </c>
      <c r="V126" s="0">
        <v>0</v>
      </c>
      <c r="W126" s="0">
        <v>2400</v>
      </c>
      <c r="X126" s="0">
        <v>6100</v>
      </c>
      <c r="Y126" s="0">
        <v>0</v>
      </c>
      <c r="Z126" s="0">
        <v>26144</v>
      </c>
      <c r="AA126" s="0">
        <v>5450</v>
      </c>
      <c r="AB126" s="0">
        <v>2</v>
      </c>
      <c r="AC126" s="0">
        <v>2500</v>
      </c>
      <c r="AD126" s="0">
        <v>2</v>
      </c>
      <c r="AE126" s="0">
        <v>10</v>
      </c>
      <c r="AF126" s="0">
        <v>160</v>
      </c>
      <c r="AG126" s="0">
        <v>0</v>
      </c>
      <c r="AH126" s="0">
        <v>0</v>
      </c>
      <c r="AI126" s="0">
        <v>0</v>
      </c>
      <c r="AJ126" s="0">
        <v>5428.6721054031623</v>
      </c>
      <c r="AK126" s="0">
        <v>5428.6721054031623</v>
      </c>
      <c r="AL126" s="0">
        <v>0</v>
      </c>
      <c r="AM126" s="305">
        <v>5000</v>
      </c>
      <c r="AN126" s="305">
        <v>800</v>
      </c>
      <c r="AO126" s="305">
        <v>380</v>
      </c>
      <c r="AP126" s="305">
        <v>380</v>
      </c>
      <c r="AQ126" s="305">
        <v>355</v>
      </c>
      <c r="AR126" s="305">
        <v>131.36964505404796</v>
      </c>
      <c r="AS126" s="305">
        <v>-127.63361408778437</v>
      </c>
      <c r="AT126" s="305">
        <v>1960.5144360106112</v>
      </c>
      <c r="AU126" s="305">
        <v>1309.4855639893888</v>
      </c>
      <c r="AV126" s="305">
        <v>1951.3628862557773</v>
      </c>
      <c r="AW126" s="305">
        <v>-0.085729147561437458</v>
      </c>
      <c r="AX126" s="305">
        <v>-0.27054081389020146</v>
      </c>
      <c r="AY126" s="305">
        <v>2.8210114914374458</v>
      </c>
      <c r="AZ126" s="305" t="s">
        <v>27</v>
      </c>
      <c r="BA126" s="305">
        <v>1279.4855639893888</v>
      </c>
      <c r="BB126" s="305">
        <v>-859.01387272274587</v>
      </c>
      <c r="BC126" s="305">
        <v>-166.91685361064697</v>
      </c>
      <c r="BD126" s="305">
        <v>-1513.6693140680436</v>
      </c>
      <c r="BE126" s="305">
        <v>-13822.617305381107</v>
      </c>
      <c r="BF126" s="305">
        <v>-525.99331428236462</v>
      </c>
      <c r="BG126" s="305">
        <v>-26632.214402779704</v>
      </c>
      <c r="BH126" s="67">
        <v>380</v>
      </c>
      <c r="BI126" s="0">
        <v>380</v>
      </c>
      <c r="BJ126" s="0" t="s">
        <v>114</v>
      </c>
      <c r="BK126" s="0">
        <v>1852.7993260105854</v>
      </c>
      <c r="BL126" s="0">
        <v>175950.33728295818</v>
      </c>
      <c r="BM126" s="0">
        <v>-3741.5160770167713</v>
      </c>
      <c r="BN126" s="0">
        <v>-6798.7200929850806</v>
      </c>
      <c r="BO126" s="0">
        <v>55.857164511713563</v>
      </c>
      <c r="BP126" s="0">
        <v>-15912.225800442302</v>
      </c>
      <c r="BQ126" s="0">
        <v>377846325.18427092</v>
      </c>
      <c r="BR126" s="0">
        <v>387989250.22403365</v>
      </c>
      <c r="BS126" s="0">
        <v>399296137.57008195</v>
      </c>
      <c r="BT126" s="0">
        <v>430929492.31721324</v>
      </c>
      <c r="BU126" s="0">
        <v>250522242.37820339</v>
      </c>
      <c r="BV126" s="0">
        <v>372927131.76701134</v>
      </c>
      <c r="BW126" s="0">
        <v>374895633.05108595</v>
      </c>
      <c r="BX126" s="0">
        <v>605393871.351356</v>
      </c>
      <c r="BY126" s="0">
        <v>607971999.5866431</v>
      </c>
      <c r="BZ126" s="0">
        <v>619051951.9422648</v>
      </c>
      <c r="CA126" s="0">
        <v>892212615.31639969</v>
      </c>
      <c r="CB126" s="0">
        <v>-150.98134725285507</v>
      </c>
      <c r="CC126" s="0">
        <v>2.3759548336181524</v>
      </c>
      <c r="CD126" s="0">
        <v>475.6491598825304</v>
      </c>
      <c r="CE126" s="0">
        <v>-583.05701346713954</v>
      </c>
      <c r="CF126" s="0">
        <v>1910.2512099225914</v>
      </c>
      <c r="CG126" s="0">
        <v>1359.7487900774086</v>
      </c>
      <c r="CH126" s="0">
        <v>236.98907937742717</v>
      </c>
      <c r="CI126" s="0">
        <v>-247.84998560011073</v>
      </c>
      <c r="CJ126" s="0">
        <v>-42.636892842157977</v>
      </c>
      <c r="CK126" s="0">
        <v>-388.86008021672023</v>
      </c>
      <c r="CL126" s="0">
        <v>46.746182877384854</v>
      </c>
      <c r="CM126" s="0">
        <v>-941.114913728799</v>
      </c>
      <c r="CN126" s="305">
        <v>181.01636107884067</v>
      </c>
      <c r="CO126" s="305">
        <v>-190.97322267259386</v>
      </c>
      <c r="CP126" s="305">
        <v>390087957.40507162</v>
      </c>
      <c r="CQ126" s="0">
        <v>115.98663413009903</v>
      </c>
      <c r="CR126" s="0">
        <v>-138.66894082403724</v>
      </c>
      <c r="CS126" s="0">
        <v>5.0001383126778549</v>
      </c>
      <c r="CT126" s="0">
        <v>3.5591821565494097</v>
      </c>
      <c r="CU126" s="0">
        <v>2146.2974702357506</v>
      </c>
      <c r="CV126" s="0">
        <v>18.775004575438214</v>
      </c>
      <c r="CW126" s="0">
        <v>-236.30929762138985</v>
      </c>
    </row>
    <row r="127">
      <c r="D127" s="0">
        <v>225</v>
      </c>
      <c r="E127" s="0" t="s">
        <v>120</v>
      </c>
      <c r="F127" s="0">
        <v>82850</v>
      </c>
      <c r="G127" s="0">
        <v>0</v>
      </c>
      <c r="H127" s="0">
        <v>1</v>
      </c>
      <c r="I127" s="0">
        <v>2800</v>
      </c>
      <c r="J127" s="0">
        <v>40</v>
      </c>
      <c r="K127" s="0">
        <v>1835.8071259191618</v>
      </c>
      <c r="L127" s="0">
        <v>30</v>
      </c>
      <c r="M127" s="0">
        <v>120</v>
      </c>
      <c r="N127" s="0">
        <v>3200</v>
      </c>
      <c r="O127" s="0">
        <v>14</v>
      </c>
      <c r="P127" s="0">
        <v>0.125</v>
      </c>
      <c r="Q127" s="0">
        <v>512</v>
      </c>
      <c r="R127" s="0">
        <v>290</v>
      </c>
      <c r="S127" s="0">
        <v>0</v>
      </c>
      <c r="T127" s="0">
        <v>0</v>
      </c>
      <c r="U127" s="0">
        <v>2400</v>
      </c>
      <c r="V127" s="0">
        <v>0</v>
      </c>
      <c r="W127" s="0">
        <v>2400</v>
      </c>
      <c r="X127" s="0">
        <v>6100</v>
      </c>
      <c r="Y127" s="0">
        <v>0</v>
      </c>
      <c r="Z127" s="0">
        <v>26144</v>
      </c>
      <c r="AA127" s="0">
        <v>5450</v>
      </c>
      <c r="AB127" s="0">
        <v>2</v>
      </c>
      <c r="AC127" s="0">
        <v>2500</v>
      </c>
      <c r="AD127" s="0">
        <v>2</v>
      </c>
      <c r="AE127" s="0">
        <v>10</v>
      </c>
      <c r="AF127" s="0">
        <v>160</v>
      </c>
      <c r="AG127" s="0">
        <v>0</v>
      </c>
      <c r="AH127" s="0">
        <v>0</v>
      </c>
      <c r="AI127" s="0">
        <v>0</v>
      </c>
      <c r="AJ127" s="0">
        <v>5428.6721054031623</v>
      </c>
      <c r="AK127" s="0">
        <v>5428.6721054031623</v>
      </c>
      <c r="AL127" s="0">
        <v>0</v>
      </c>
      <c r="AM127" s="305">
        <v>5000</v>
      </c>
      <c r="AN127" s="305">
        <v>800</v>
      </c>
      <c r="AO127" s="305">
        <v>380</v>
      </c>
      <c r="AP127" s="305">
        <v>380</v>
      </c>
      <c r="AQ127" s="305">
        <v>355</v>
      </c>
      <c r="AR127" s="305">
        <v>131.00346209020077</v>
      </c>
      <c r="AS127" s="305">
        <v>-130.88336924175277</v>
      </c>
      <c r="AT127" s="305">
        <v>1912.6899678014611</v>
      </c>
      <c r="AU127" s="305">
        <v>1357.3100321985389</v>
      </c>
      <c r="AV127" s="305">
        <v>1951.3628862557773</v>
      </c>
      <c r="AW127" s="305">
        <v>4.6800183525531907</v>
      </c>
      <c r="AX127" s="305">
        <v>-0.18622195744159553</v>
      </c>
      <c r="AY127" s="305">
        <v>14.276654675708812</v>
      </c>
      <c r="AZ127" s="305" t="s">
        <v>27</v>
      </c>
      <c r="BA127" s="305">
        <v>1327.3100321985389</v>
      </c>
      <c r="BB127" s="305">
        <v>-803.77272091229679</v>
      </c>
      <c r="BC127" s="305">
        <v>-129.66160271725857</v>
      </c>
      <c r="BD127" s="305">
        <v>-1457.3350897756172</v>
      </c>
      <c r="BE127" s="305">
        <v>-13825.525842786185</v>
      </c>
      <c r="BF127" s="305">
        <v>-527.07766761703533</v>
      </c>
      <c r="BG127" s="305">
        <v>-26636.227287758142</v>
      </c>
      <c r="BH127" s="67">
        <v>380</v>
      </c>
      <c r="BI127" s="0">
        <v>380</v>
      </c>
      <c r="BJ127" s="0" t="s">
        <v>114</v>
      </c>
      <c r="BK127" s="0">
        <v>1626.1248287560968</v>
      </c>
      <c r="BL127" s="0">
        <v>171791.90913601869</v>
      </c>
      <c r="BM127" s="0">
        <v>-3741.517176761874</v>
      </c>
      <c r="BN127" s="0">
        <v>-6799.7606024164124</v>
      </c>
      <c r="BO127" s="0">
        <v>55.858224342819994</v>
      </c>
      <c r="BP127" s="0">
        <v>-15912.224235949778</v>
      </c>
      <c r="BQ127" s="0">
        <v>377846325.18427092</v>
      </c>
      <c r="BR127" s="0">
        <v>388753279.99312639</v>
      </c>
      <c r="BS127" s="0">
        <v>400098096.79568404</v>
      </c>
      <c r="BT127" s="0">
        <v>433025191.4974038</v>
      </c>
      <c r="BU127" s="0">
        <v>250522242.37820339</v>
      </c>
      <c r="BV127" s="0">
        <v>359629951.57025182</v>
      </c>
      <c r="BW127" s="0">
        <v>361450576.3816219</v>
      </c>
      <c r="BX127" s="0">
        <v>571564241.48279238</v>
      </c>
      <c r="BY127" s="0">
        <v>574453456.33051944</v>
      </c>
      <c r="BZ127" s="0">
        <v>583993843.2313174</v>
      </c>
      <c r="CA127" s="0">
        <v>892212615.31639969</v>
      </c>
      <c r="CB127" s="0">
        <v>-67.746212832750246</v>
      </c>
      <c r="CC127" s="0">
        <v>7.8146517725702864</v>
      </c>
      <c r="CD127" s="0">
        <v>522.76564550253954</v>
      </c>
      <c r="CE127" s="0">
        <v>-501.97759745396041</v>
      </c>
      <c r="CF127" s="0">
        <v>1860.4765372697043</v>
      </c>
      <c r="CG127" s="0">
        <v>1409.5234627302957</v>
      </c>
      <c r="CH127" s="0">
        <v>236.45411814954386</v>
      </c>
      <c r="CI127" s="0">
        <v>-255.46496882940289</v>
      </c>
      <c r="CJ127" s="0">
        <v>-65.250621757935733</v>
      </c>
      <c r="CK127" s="0">
        <v>-374.69722322776215</v>
      </c>
      <c r="CL127" s="0">
        <v>27.95176454149987</v>
      </c>
      <c r="CM127" s="0">
        <v>-936.68995827745937</v>
      </c>
      <c r="CN127" s="305">
        <v>180.61971710393723</v>
      </c>
      <c r="CO127" s="305">
        <v>-196.71192119230886</v>
      </c>
      <c r="CP127" s="305">
        <v>390993633.87809724</v>
      </c>
      <c r="CQ127" s="0">
        <v>115.85384129630475</v>
      </c>
      <c r="CR127" s="0">
        <v>-141.70778226455275</v>
      </c>
      <c r="CS127" s="0">
        <v>4.9759371530693146</v>
      </c>
      <c r="CT127" s="0">
        <v>3.7698406971664209</v>
      </c>
      <c r="CU127" s="0">
        <v>2146.2974702357506</v>
      </c>
      <c r="CV127" s="0">
        <v>13.210314451916492</v>
      </c>
      <c r="CW127" s="0">
        <v>-234.72011211448697</v>
      </c>
    </row>
    <row r="128">
      <c r="D128" s="0">
        <v>225</v>
      </c>
      <c r="E128" s="0" t="s">
        <v>120</v>
      </c>
      <c r="F128" s="0">
        <v>82850</v>
      </c>
      <c r="G128" s="0">
        <v>0</v>
      </c>
      <c r="H128" s="0">
        <v>1</v>
      </c>
      <c r="I128" s="0">
        <v>2800</v>
      </c>
      <c r="J128" s="0">
        <v>40</v>
      </c>
      <c r="K128" s="0">
        <v>1835.8071259191618</v>
      </c>
      <c r="L128" s="0">
        <v>30</v>
      </c>
      <c r="M128" s="0">
        <v>120</v>
      </c>
      <c r="N128" s="0">
        <v>3200</v>
      </c>
      <c r="O128" s="0">
        <v>14</v>
      </c>
      <c r="P128" s="0">
        <v>0.125</v>
      </c>
      <c r="Q128" s="0">
        <v>512</v>
      </c>
      <c r="R128" s="0">
        <v>290</v>
      </c>
      <c r="S128" s="0">
        <v>0</v>
      </c>
      <c r="T128" s="0">
        <v>0</v>
      </c>
      <c r="U128" s="0">
        <v>2400</v>
      </c>
      <c r="V128" s="0">
        <v>0</v>
      </c>
      <c r="W128" s="0">
        <v>2400</v>
      </c>
      <c r="X128" s="0">
        <v>6100</v>
      </c>
      <c r="Y128" s="0">
        <v>0</v>
      </c>
      <c r="Z128" s="0">
        <v>26144</v>
      </c>
      <c r="AA128" s="0">
        <v>5450</v>
      </c>
      <c r="AB128" s="0">
        <v>2</v>
      </c>
      <c r="AC128" s="0">
        <v>2500</v>
      </c>
      <c r="AD128" s="0">
        <v>2</v>
      </c>
      <c r="AE128" s="0">
        <v>10</v>
      </c>
      <c r="AF128" s="0">
        <v>160</v>
      </c>
      <c r="AG128" s="0">
        <v>0</v>
      </c>
      <c r="AH128" s="0">
        <v>0</v>
      </c>
      <c r="AI128" s="0">
        <v>0</v>
      </c>
      <c r="AJ128" s="0">
        <v>5428.6721054031623</v>
      </c>
      <c r="AK128" s="0">
        <v>5428.6721054031623</v>
      </c>
      <c r="AL128" s="0">
        <v>0</v>
      </c>
      <c r="AM128" s="305">
        <v>5000</v>
      </c>
      <c r="AN128" s="305">
        <v>800</v>
      </c>
      <c r="AO128" s="305">
        <v>380</v>
      </c>
      <c r="AP128" s="305">
        <v>380</v>
      </c>
      <c r="AQ128" s="305">
        <v>355</v>
      </c>
      <c r="AR128" s="305">
        <v>117.60248764395098</v>
      </c>
      <c r="AS128" s="305">
        <v>-117.05793065458434</v>
      </c>
      <c r="AT128" s="305">
        <v>1912.6899678014611</v>
      </c>
      <c r="AU128" s="305">
        <v>1357.3100321985389</v>
      </c>
      <c r="AV128" s="305">
        <v>1951.3628862557773</v>
      </c>
      <c r="AW128" s="305">
        <v>4.6800183525531907</v>
      </c>
      <c r="AX128" s="305">
        <v>-0.18622195744159553</v>
      </c>
      <c r="AY128" s="305">
        <v>14.276654675708812</v>
      </c>
      <c r="AZ128" s="305" t="s">
        <v>27</v>
      </c>
      <c r="BA128" s="305">
        <v>1327.3100321985389</v>
      </c>
      <c r="BB128" s="305">
        <v>-803.77272091229679</v>
      </c>
      <c r="BC128" s="305">
        <v>-129.66160271725857</v>
      </c>
      <c r="BD128" s="305">
        <v>-1457.3350897756172</v>
      </c>
      <c r="BE128" s="305">
        <v>-12418.923581189709</v>
      </c>
      <c r="BF128" s="305">
        <v>-300.16986286183237</v>
      </c>
      <c r="BG128" s="305">
        <v>-24085.890880649909</v>
      </c>
      <c r="BH128" s="67">
        <v>380</v>
      </c>
      <c r="BI128" s="0">
        <v>380</v>
      </c>
      <c r="BJ128" s="0" t="s">
        <v>114</v>
      </c>
      <c r="BK128" s="0">
        <v>1626.1248287560968</v>
      </c>
      <c r="BL128" s="0">
        <v>171791.90913601869</v>
      </c>
      <c r="BM128" s="0">
        <v>-3627.3285886854865</v>
      </c>
      <c r="BN128" s="0">
        <v>-6144.0404617677559</v>
      </c>
      <c r="BO128" s="0">
        <v>217.04009134272582</v>
      </c>
      <c r="BP128" s="0">
        <v>-14775.882515456557</v>
      </c>
      <c r="BQ128" s="0">
        <v>377846325.18427092</v>
      </c>
      <c r="BR128" s="0">
        <v>388753279.99312639</v>
      </c>
      <c r="BS128" s="0">
        <v>400098096.79568404</v>
      </c>
      <c r="BT128" s="0">
        <v>433025191.4974038</v>
      </c>
      <c r="BU128" s="0">
        <v>250522242.37820339</v>
      </c>
      <c r="BV128" s="0">
        <v>359629951.57025182</v>
      </c>
      <c r="BW128" s="0">
        <v>361450576.3816219</v>
      </c>
      <c r="BX128" s="0">
        <v>571564241.48279238</v>
      </c>
      <c r="BY128" s="0">
        <v>574453456.33051944</v>
      </c>
      <c r="BZ128" s="0">
        <v>583993843.2313174</v>
      </c>
      <c r="CA128" s="0">
        <v>892212615.31639969</v>
      </c>
      <c r="CB128" s="0">
        <v>-67.746212832750246</v>
      </c>
      <c r="CC128" s="0">
        <v>7.8146517725702864</v>
      </c>
      <c r="CD128" s="0">
        <v>522.76564550253954</v>
      </c>
      <c r="CE128" s="0">
        <v>-501.97759745396041</v>
      </c>
      <c r="CF128" s="0">
        <v>1860.4765372697043</v>
      </c>
      <c r="CG128" s="0">
        <v>1409.5234627302957</v>
      </c>
      <c r="CH128" s="0">
        <v>215.311085672554</v>
      </c>
      <c r="CI128" s="0">
        <v>-231.75527184019393</v>
      </c>
      <c r="CJ128" s="0">
        <v>-65.250621757935733</v>
      </c>
      <c r="CK128" s="0">
        <v>-374.69722322776215</v>
      </c>
      <c r="CL128" s="0">
        <v>27.95176454149987</v>
      </c>
      <c r="CM128" s="0">
        <v>-936.68995827745937</v>
      </c>
      <c r="CN128" s="305">
        <v>164.40045784159915</v>
      </c>
      <c r="CO128" s="305">
        <v>-178.38532823841135</v>
      </c>
      <c r="CP128" s="305">
        <v>390993633.87809724</v>
      </c>
      <c r="CQ128" s="0">
        <v>104.68493149139891</v>
      </c>
      <c r="CR128" s="0">
        <v>-127.77988808890331</v>
      </c>
      <c r="CS128" s="0">
        <v>4.86376302755027</v>
      </c>
      <c r="CT128" s="0">
        <v>3.6848559856352665</v>
      </c>
      <c r="CU128" s="0">
        <v>2146.2974702357506</v>
      </c>
      <c r="CV128" s="0">
        <v>13.210314451916492</v>
      </c>
      <c r="CW128" s="0">
        <v>-234.72011211448697</v>
      </c>
    </row>
    <row r="129">
      <c r="D129" s="0">
        <v>226</v>
      </c>
      <c r="E129" s="0" t="s">
        <v>132</v>
      </c>
      <c r="F129" s="0">
        <v>84600</v>
      </c>
      <c r="G129" s="0">
        <v>0</v>
      </c>
      <c r="H129" s="0">
        <v>1</v>
      </c>
      <c r="I129" s="0">
        <v>2800</v>
      </c>
      <c r="J129" s="0">
        <v>40</v>
      </c>
      <c r="K129" s="0">
        <v>1857.8945065927014</v>
      </c>
      <c r="L129" s="0">
        <v>30</v>
      </c>
      <c r="M129" s="0">
        <v>120</v>
      </c>
      <c r="N129" s="0">
        <v>3112.1111111111113</v>
      </c>
      <c r="O129" s="0">
        <v>14</v>
      </c>
      <c r="P129" s="0">
        <v>0.125</v>
      </c>
      <c r="Q129" s="0">
        <v>512</v>
      </c>
      <c r="R129" s="0">
        <v>290</v>
      </c>
      <c r="S129" s="0">
        <v>0</v>
      </c>
      <c r="T129" s="0">
        <v>0</v>
      </c>
      <c r="U129" s="0">
        <v>2400</v>
      </c>
      <c r="V129" s="0">
        <v>0</v>
      </c>
      <c r="W129" s="0">
        <v>2400</v>
      </c>
      <c r="X129" s="0">
        <v>6100</v>
      </c>
      <c r="Y129" s="0">
        <v>0</v>
      </c>
      <c r="Z129" s="0">
        <v>26144</v>
      </c>
      <c r="AA129" s="0">
        <v>5450</v>
      </c>
      <c r="AB129" s="0">
        <v>2</v>
      </c>
      <c r="AC129" s="0">
        <v>2500</v>
      </c>
      <c r="AD129" s="0">
        <v>2</v>
      </c>
      <c r="AE129" s="0">
        <v>10</v>
      </c>
      <c r="AF129" s="0">
        <v>160</v>
      </c>
      <c r="AG129" s="0">
        <v>0</v>
      </c>
      <c r="AH129" s="0">
        <v>0</v>
      </c>
      <c r="AI129" s="0">
        <v>0</v>
      </c>
      <c r="AJ129" s="0">
        <v>5428.6721054031623</v>
      </c>
      <c r="AK129" s="0">
        <v>5428.6721054031623</v>
      </c>
      <c r="AL129" s="0">
        <v>0</v>
      </c>
      <c r="AM129" s="305">
        <v>5000</v>
      </c>
      <c r="AN129" s="305">
        <v>778.02777777777783</v>
      </c>
      <c r="AO129" s="305">
        <v>380</v>
      </c>
      <c r="AP129" s="305">
        <v>380</v>
      </c>
      <c r="AQ129" s="305">
        <v>355</v>
      </c>
      <c r="AR129" s="305">
        <v>121.34923416119953</v>
      </c>
      <c r="AS129" s="305">
        <v>-120.1215532020192</v>
      </c>
      <c r="AT129" s="305">
        <v>1867.3107804497795</v>
      </c>
      <c r="AU129" s="305">
        <v>1314.8003306613318</v>
      </c>
      <c r="AV129" s="305">
        <v>1896.2076392603926</v>
      </c>
      <c r="AW129" s="305">
        <v>11.808459361741598</v>
      </c>
      <c r="AX129" s="305">
        <v>0.098809529443176558</v>
      </c>
      <c r="AY129" s="305">
        <v>29.55804895887033</v>
      </c>
      <c r="AZ129" s="305" t="s">
        <v>27</v>
      </c>
      <c r="BA129" s="305">
        <v>1284.8003306613318</v>
      </c>
      <c r="BB129" s="305">
        <v>-747.13296287908452</v>
      </c>
      <c r="BC129" s="305">
        <v>-92.534326413740928</v>
      </c>
      <c r="BD129" s="305">
        <v>-1400.0226162170293</v>
      </c>
      <c r="BE129" s="305">
        <v>-12418.84699866944</v>
      </c>
      <c r="BF129" s="305">
        <v>-300.27808555177489</v>
      </c>
      <c r="BG129" s="305">
        <v>-24085.890800404595</v>
      </c>
      <c r="BH129" s="67">
        <v>380</v>
      </c>
      <c r="BI129" s="0">
        <v>380</v>
      </c>
      <c r="BJ129" s="0" t="s">
        <v>114</v>
      </c>
      <c r="BK129" s="0">
        <v>1611.5386110288073</v>
      </c>
      <c r="BL129" s="0">
        <v>167066.1968583636</v>
      </c>
      <c r="BM129" s="0">
        <v>-3627.328690424416</v>
      </c>
      <c r="BN129" s="0">
        <v>-6144.0403572963551</v>
      </c>
      <c r="BO129" s="0">
        <v>217.04415726219469</v>
      </c>
      <c r="BP129" s="0">
        <v>-14775.881496843233</v>
      </c>
      <c r="BQ129" s="0">
        <v>366966833.3735711</v>
      </c>
      <c r="BR129" s="0">
        <v>376893744.65476644</v>
      </c>
      <c r="BS129" s="0">
        <v>387981341.72609681</v>
      </c>
      <c r="BT129" s="0">
        <v>419418273.56674767</v>
      </c>
      <c r="BU129" s="0">
        <v>243909231.54000857</v>
      </c>
      <c r="BV129" s="0">
        <v>350766869.35114622</v>
      </c>
      <c r="BW129" s="0">
        <v>352555345.74304515</v>
      </c>
      <c r="BX129" s="0">
        <v>557749133.613061</v>
      </c>
      <c r="BY129" s="0">
        <v>560822220.00375247</v>
      </c>
      <c r="BZ129" s="0">
        <v>570275120.84224737</v>
      </c>
      <c r="CA129" s="0">
        <v>865044599.643574</v>
      </c>
      <c r="CB129" s="0">
        <v>15.866322933860033</v>
      </c>
      <c r="CC129" s="0">
        <v>11.936733949909694</v>
      </c>
      <c r="CD129" s="0">
        <v>543.12628847291148</v>
      </c>
      <c r="CE129" s="0">
        <v>-412.16932222363266</v>
      </c>
      <c r="CF129" s="0">
        <v>1816.2903328970042</v>
      </c>
      <c r="CG129" s="0">
        <v>1365.8207782141071</v>
      </c>
      <c r="CH129" s="0">
        <v>222.06153798407792</v>
      </c>
      <c r="CI129" s="0">
        <v>-237.70384359252273</v>
      </c>
      <c r="CJ129" s="0">
        <v>-88.912079697736772</v>
      </c>
      <c r="CK129" s="0">
        <v>-358.65214889781782</v>
      </c>
      <c r="CL129" s="0">
        <v>10.599142433306019</v>
      </c>
      <c r="CM129" s="0">
        <v>-908.918587945632</v>
      </c>
      <c r="CN129" s="305">
        <v>169.54992183467317</v>
      </c>
      <c r="CO129" s="305">
        <v>-182.96876392085144</v>
      </c>
      <c r="CP129" s="305">
        <v>377815309.27894813</v>
      </c>
      <c r="CQ129" s="0">
        <v>107.91569991742347</v>
      </c>
      <c r="CR129" s="0">
        <v>-131.10201835359823</v>
      </c>
      <c r="CS129" s="0">
        <v>5.0215561429769142</v>
      </c>
      <c r="CT129" s="0">
        <v>3.7761285158122804</v>
      </c>
      <c r="CU129" s="0">
        <v>2132.6649438213763</v>
      </c>
      <c r="CV129" s="0">
        <v>7.7967861643314249</v>
      </c>
      <c r="CW129" s="0">
        <v>-225.77280320077611</v>
      </c>
    </row>
    <row r="130">
      <c r="D130" s="0">
        <v>226</v>
      </c>
      <c r="E130" s="0" t="s">
        <v>132</v>
      </c>
      <c r="F130" s="0">
        <v>84600</v>
      </c>
      <c r="G130" s="0">
        <v>0</v>
      </c>
      <c r="H130" s="0">
        <v>1</v>
      </c>
      <c r="I130" s="0">
        <v>2800</v>
      </c>
      <c r="J130" s="0">
        <v>40</v>
      </c>
      <c r="K130" s="0">
        <v>1857.8945065927014</v>
      </c>
      <c r="L130" s="0">
        <v>30</v>
      </c>
      <c r="M130" s="0">
        <v>120</v>
      </c>
      <c r="N130" s="0">
        <v>3112.1111111111113</v>
      </c>
      <c r="O130" s="0">
        <v>14</v>
      </c>
      <c r="P130" s="0">
        <v>0.125</v>
      </c>
      <c r="Q130" s="0">
        <v>512</v>
      </c>
      <c r="R130" s="0">
        <v>290</v>
      </c>
      <c r="S130" s="0">
        <v>0</v>
      </c>
      <c r="T130" s="0">
        <v>0</v>
      </c>
      <c r="U130" s="0">
        <v>2400</v>
      </c>
      <c r="V130" s="0">
        <v>0</v>
      </c>
      <c r="W130" s="0">
        <v>2400</v>
      </c>
      <c r="X130" s="0">
        <v>6100</v>
      </c>
      <c r="Y130" s="0">
        <v>0</v>
      </c>
      <c r="Z130" s="0">
        <v>26144</v>
      </c>
      <c r="AA130" s="0">
        <v>5450</v>
      </c>
      <c r="AB130" s="0">
        <v>2</v>
      </c>
      <c r="AC130" s="0">
        <v>2500</v>
      </c>
      <c r="AD130" s="0">
        <v>2</v>
      </c>
      <c r="AE130" s="0">
        <v>10</v>
      </c>
      <c r="AF130" s="0">
        <v>160</v>
      </c>
      <c r="AG130" s="0">
        <v>0</v>
      </c>
      <c r="AH130" s="0">
        <v>0</v>
      </c>
      <c r="AI130" s="0">
        <v>0</v>
      </c>
      <c r="AJ130" s="0">
        <v>5428.6721054031623</v>
      </c>
      <c r="AK130" s="0">
        <v>5428.6721054031623</v>
      </c>
      <c r="AL130" s="0">
        <v>0</v>
      </c>
      <c r="AM130" s="305">
        <v>5000</v>
      </c>
      <c r="AN130" s="305">
        <v>778.02777777777783</v>
      </c>
      <c r="AO130" s="305">
        <v>380</v>
      </c>
      <c r="AP130" s="305">
        <v>380</v>
      </c>
      <c r="AQ130" s="305">
        <v>355</v>
      </c>
      <c r="AR130" s="305">
        <v>108.40727303662517</v>
      </c>
      <c r="AS130" s="305">
        <v>-107.00266664141786</v>
      </c>
      <c r="AT130" s="305">
        <v>1867.3107804497795</v>
      </c>
      <c r="AU130" s="305">
        <v>1314.8003306613318</v>
      </c>
      <c r="AV130" s="305">
        <v>1896.2076392603926</v>
      </c>
      <c r="AW130" s="305">
        <v>11.808459361741598</v>
      </c>
      <c r="AX130" s="305">
        <v>0.098809529443176558</v>
      </c>
      <c r="AY130" s="305">
        <v>29.55804895887033</v>
      </c>
      <c r="AZ130" s="305" t="s">
        <v>27</v>
      </c>
      <c r="BA130" s="305">
        <v>1284.8003306613318</v>
      </c>
      <c r="BB130" s="305">
        <v>-747.13296287908452</v>
      </c>
      <c r="BC130" s="305">
        <v>-92.534326413740928</v>
      </c>
      <c r="BD130" s="305">
        <v>-1400.0226162170293</v>
      </c>
      <c r="BE130" s="305">
        <v>-11111.364313631202</v>
      </c>
      <c r="BF130" s="305">
        <v>-138.34301432772781</v>
      </c>
      <c r="BG130" s="305">
        <v>-21635.851222024066</v>
      </c>
      <c r="BH130" s="67">
        <v>380</v>
      </c>
      <c r="BI130" s="0">
        <v>380</v>
      </c>
      <c r="BJ130" s="0" t="s">
        <v>114</v>
      </c>
      <c r="BK130" s="0">
        <v>1611.5386110288073</v>
      </c>
      <c r="BL130" s="0">
        <v>167066.1968583636</v>
      </c>
      <c r="BM130" s="0">
        <v>-3471.7325509532529</v>
      </c>
      <c r="BN130" s="0">
        <v>-5516.3990967248683</v>
      </c>
      <c r="BO130" s="0">
        <v>703.90167440994594</v>
      </c>
      <c r="BP130" s="0">
        <v>-13747.605673278995</v>
      </c>
      <c r="BQ130" s="0">
        <v>366966833.3735711</v>
      </c>
      <c r="BR130" s="0">
        <v>376893744.65476644</v>
      </c>
      <c r="BS130" s="0">
        <v>387981341.72609681</v>
      </c>
      <c r="BT130" s="0">
        <v>419418273.56674767</v>
      </c>
      <c r="BU130" s="0">
        <v>243909231.54000857</v>
      </c>
      <c r="BV130" s="0">
        <v>350766869.35114622</v>
      </c>
      <c r="BW130" s="0">
        <v>352555345.74304515</v>
      </c>
      <c r="BX130" s="0">
        <v>557749133.613061</v>
      </c>
      <c r="BY130" s="0">
        <v>560822220.00375247</v>
      </c>
      <c r="BZ130" s="0">
        <v>570275120.84224737</v>
      </c>
      <c r="CA130" s="0">
        <v>865044599.643574</v>
      </c>
      <c r="CB130" s="0">
        <v>15.866322933860033</v>
      </c>
      <c r="CC130" s="0">
        <v>11.936733949909694</v>
      </c>
      <c r="CD130" s="0">
        <v>543.12628847291148</v>
      </c>
      <c r="CE130" s="0">
        <v>-412.16932222363266</v>
      </c>
      <c r="CF130" s="0">
        <v>1816.2903328970042</v>
      </c>
      <c r="CG130" s="0">
        <v>1365.8207782141071</v>
      </c>
      <c r="CH130" s="0">
        <v>201.58961929861633</v>
      </c>
      <c r="CI130" s="0">
        <v>-214.90169802289589</v>
      </c>
      <c r="CJ130" s="0">
        <v>-88.912079697736772</v>
      </c>
      <c r="CK130" s="0">
        <v>-358.65214889781782</v>
      </c>
      <c r="CL130" s="0">
        <v>10.599142433306019</v>
      </c>
      <c r="CM130" s="0">
        <v>-908.918587945632</v>
      </c>
      <c r="CN130" s="305">
        <v>153.83916287643251</v>
      </c>
      <c r="CO130" s="305">
        <v>-165.34120646806468</v>
      </c>
      <c r="CP130" s="305">
        <v>377815309.27894813</v>
      </c>
      <c r="CQ130" s="0">
        <v>97.009823803647947</v>
      </c>
      <c r="CR130" s="0">
        <v>-117.65142615744708</v>
      </c>
      <c r="CS130" s="0">
        <v>5.023586715500695</v>
      </c>
      <c r="CT130" s="0">
        <v>3.7776554733115417</v>
      </c>
      <c r="CU130" s="0">
        <v>2132.6649438213763</v>
      </c>
      <c r="CV130" s="0">
        <v>7.7967861643314249</v>
      </c>
      <c r="CW130" s="0">
        <v>-225.77280320077611</v>
      </c>
    </row>
    <row r="131">
      <c r="D131" s="0">
        <v>227</v>
      </c>
      <c r="E131" s="0" t="s">
        <v>126</v>
      </c>
      <c r="F131" s="0">
        <v>86350</v>
      </c>
      <c r="G131" s="0">
        <v>0</v>
      </c>
      <c r="H131" s="0">
        <v>2</v>
      </c>
      <c r="I131" s="0">
        <v>800</v>
      </c>
      <c r="J131" s="0">
        <v>40</v>
      </c>
      <c r="K131" s="0">
        <v>1877.2453976252716</v>
      </c>
      <c r="L131" s="0">
        <v>30</v>
      </c>
      <c r="M131" s="0">
        <v>120</v>
      </c>
      <c r="N131" s="0">
        <v>3035.1111111111113</v>
      </c>
      <c r="O131" s="0">
        <v>12</v>
      </c>
      <c r="P131" s="0">
        <v>0.125</v>
      </c>
      <c r="Q131" s="0">
        <v>356</v>
      </c>
      <c r="R131" s="0">
        <v>290</v>
      </c>
      <c r="S131" s="0">
        <v>0</v>
      </c>
      <c r="T131" s="0">
        <v>0</v>
      </c>
      <c r="U131" s="0">
        <v>2400</v>
      </c>
      <c r="V131" s="0">
        <v>0</v>
      </c>
      <c r="W131" s="0">
        <v>2400</v>
      </c>
      <c r="X131" s="0">
        <v>6100</v>
      </c>
      <c r="Y131" s="0">
        <v>0</v>
      </c>
      <c r="Z131" s="0">
        <v>26144</v>
      </c>
      <c r="AA131" s="0">
        <v>5450</v>
      </c>
      <c r="AB131" s="0">
        <v>2</v>
      </c>
      <c r="AC131" s="0">
        <v>2500</v>
      </c>
      <c r="AD131" s="0">
        <v>2</v>
      </c>
      <c r="AE131" s="0">
        <v>10</v>
      </c>
      <c r="AF131" s="0">
        <v>160</v>
      </c>
      <c r="AG131" s="0">
        <v>0</v>
      </c>
      <c r="AH131" s="0">
        <v>0</v>
      </c>
      <c r="AI131" s="0">
        <v>0</v>
      </c>
      <c r="AJ131" s="0">
        <v>5428.6721054031623</v>
      </c>
      <c r="AK131" s="0">
        <v>5428.6721054031623</v>
      </c>
      <c r="AL131" s="0">
        <v>0</v>
      </c>
      <c r="AM131" s="305">
        <v>5000</v>
      </c>
      <c r="AN131" s="305">
        <v>758.77777777777783</v>
      </c>
      <c r="AO131" s="305">
        <v>380</v>
      </c>
      <c r="AP131" s="305">
        <v>380</v>
      </c>
      <c r="AQ131" s="305">
        <v>355</v>
      </c>
      <c r="AR131" s="305">
        <v>175.081843840823</v>
      </c>
      <c r="AS131" s="305">
        <v>-127.35627300092369</v>
      </c>
      <c r="AT131" s="305">
        <v>1996.6548615699021</v>
      </c>
      <c r="AU131" s="305">
        <v>1108.4562495412092</v>
      </c>
      <c r="AV131" s="305">
        <v>1567.7146745392427</v>
      </c>
      <c r="AW131" s="305">
        <v>8.2747988560439971</v>
      </c>
      <c r="AX131" s="305">
        <v>0.094043614302095013</v>
      </c>
      <c r="AY131" s="305">
        <v>20.7085506630116</v>
      </c>
      <c r="AZ131" s="305" t="s">
        <v>27</v>
      </c>
      <c r="BA131" s="305">
        <v>1078.4562495412092</v>
      </c>
      <c r="BB131" s="305">
        <v>-681.46500882887631</v>
      </c>
      <c r="BC131" s="305">
        <v>-55.113699738170453</v>
      </c>
      <c r="BD131" s="305">
        <v>-1314.6442426710273</v>
      </c>
      <c r="BE131" s="305">
        <v>-11117.385327038908</v>
      </c>
      <c r="BF131" s="305">
        <v>-141.79509786067047</v>
      </c>
      <c r="BG131" s="305">
        <v>-21651.592143953894</v>
      </c>
      <c r="BH131" s="67">
        <v>380</v>
      </c>
      <c r="BI131" s="0">
        <v>380</v>
      </c>
      <c r="BJ131" s="0" t="s">
        <v>114</v>
      </c>
      <c r="BK131" s="0">
        <v>2202.6043062586582</v>
      </c>
      <c r="BL131" s="0">
        <v>118764.54612018992</v>
      </c>
      <c r="BM131" s="0">
        <v>-3471.7317086598487</v>
      </c>
      <c r="BN131" s="0">
        <v>-5520.4812739654444</v>
      </c>
      <c r="BO131" s="0">
        <v>703.90575759129683</v>
      </c>
      <c r="BP131" s="0">
        <v>-13747.604363822631</v>
      </c>
      <c r="BQ131" s="0">
        <v>227896665.60535771</v>
      </c>
      <c r="BR131" s="0">
        <v>233308509.93813524</v>
      </c>
      <c r="BS131" s="0">
        <v>244234564.50051969</v>
      </c>
      <c r="BT131" s="0">
        <v>272011016.93458146</v>
      </c>
      <c r="BU131" s="0">
        <v>218395359.84707573</v>
      </c>
      <c r="BV131" s="0">
        <v>292109354.99486756</v>
      </c>
      <c r="BW131" s="0">
        <v>294779534.93963051</v>
      </c>
      <c r="BX131" s="0">
        <v>442828485.81250346</v>
      </c>
      <c r="BY131" s="0">
        <v>442151571.94057125</v>
      </c>
      <c r="BZ131" s="0">
        <v>454364902.55865532</v>
      </c>
      <c r="CA131" s="0">
        <v>768522973.510122</v>
      </c>
      <c r="CB131" s="0">
        <v>95.165272636172915</v>
      </c>
      <c r="CC131" s="0">
        <v>13.483851881645386</v>
      </c>
      <c r="CD131" s="0">
        <v>546.98007515269</v>
      </c>
      <c r="CE131" s="0">
        <v>-315.41563596342974</v>
      </c>
      <c r="CF131" s="0">
        <v>1923.5529742393226</v>
      </c>
      <c r="CG131" s="0">
        <v>1181.5581368717887</v>
      </c>
      <c r="CH131" s="0">
        <v>320.40529477687141</v>
      </c>
      <c r="CI131" s="0">
        <v>-255.78850366234161</v>
      </c>
      <c r="CJ131" s="0">
        <v>-111.32374017606344</v>
      </c>
      <c r="CK131" s="0">
        <v>-337.61349197530944</v>
      </c>
      <c r="CL131" s="0">
        <v>3.5848656968913315</v>
      </c>
      <c r="CM131" s="0">
        <v>-869.62460238337212</v>
      </c>
      <c r="CN131" s="305">
        <v>244.72791075135115</v>
      </c>
      <c r="CO131" s="305">
        <v>-196.53900649341961</v>
      </c>
      <c r="CP131" s="305">
        <v>246392535.05686721</v>
      </c>
      <c r="CQ131" s="0">
        <v>156.42191578041073</v>
      </c>
      <c r="CR131" s="0">
        <v>-137.45303241120814</v>
      </c>
      <c r="CS131" s="0">
        <v>7.7459539013157137</v>
      </c>
      <c r="CT131" s="0">
        <v>4.7580154965852577</v>
      </c>
      <c r="CU131" s="0">
        <v>1336.186617354542</v>
      </c>
      <c r="CV131" s="0">
        <v>2.6347152642156288</v>
      </c>
      <c r="CW131" s="0">
        <v>-212.69249118420555</v>
      </c>
    </row>
    <row r="132">
      <c r="D132" s="0">
        <v>227</v>
      </c>
      <c r="E132" s="0" t="s">
        <v>126</v>
      </c>
      <c r="F132" s="0">
        <v>86350</v>
      </c>
      <c r="G132" s="0">
        <v>0</v>
      </c>
      <c r="H132" s="0">
        <v>2</v>
      </c>
      <c r="I132" s="0">
        <v>800</v>
      </c>
      <c r="J132" s="0">
        <v>40</v>
      </c>
      <c r="K132" s="0">
        <v>1877.2453976252716</v>
      </c>
      <c r="L132" s="0">
        <v>30</v>
      </c>
      <c r="M132" s="0">
        <v>120</v>
      </c>
      <c r="N132" s="0">
        <v>3035.1111111111113</v>
      </c>
      <c r="O132" s="0">
        <v>12</v>
      </c>
      <c r="P132" s="0">
        <v>0.125</v>
      </c>
      <c r="Q132" s="0">
        <v>356</v>
      </c>
      <c r="R132" s="0">
        <v>290</v>
      </c>
      <c r="S132" s="0">
        <v>0</v>
      </c>
      <c r="T132" s="0">
        <v>0</v>
      </c>
      <c r="U132" s="0">
        <v>2400</v>
      </c>
      <c r="V132" s="0">
        <v>0</v>
      </c>
      <c r="W132" s="0">
        <v>2400</v>
      </c>
      <c r="X132" s="0">
        <v>6100</v>
      </c>
      <c r="Y132" s="0">
        <v>0</v>
      </c>
      <c r="Z132" s="0">
        <v>26144</v>
      </c>
      <c r="AA132" s="0">
        <v>5450</v>
      </c>
      <c r="AB132" s="0">
        <v>2</v>
      </c>
      <c r="AC132" s="0">
        <v>2500</v>
      </c>
      <c r="AD132" s="0">
        <v>2</v>
      </c>
      <c r="AE132" s="0">
        <v>10</v>
      </c>
      <c r="AF132" s="0">
        <v>160</v>
      </c>
      <c r="AG132" s="0">
        <v>0</v>
      </c>
      <c r="AH132" s="0">
        <v>0</v>
      </c>
      <c r="AI132" s="0">
        <v>0</v>
      </c>
      <c r="AJ132" s="0">
        <v>5428.6721054031623</v>
      </c>
      <c r="AK132" s="0">
        <v>5428.6721054031623</v>
      </c>
      <c r="AL132" s="0">
        <v>0</v>
      </c>
      <c r="AM132" s="305">
        <v>5000</v>
      </c>
      <c r="AN132" s="305">
        <v>758.77777777777783</v>
      </c>
      <c r="AO132" s="305">
        <v>380</v>
      </c>
      <c r="AP132" s="305">
        <v>380</v>
      </c>
      <c r="AQ132" s="305">
        <v>355</v>
      </c>
      <c r="AR132" s="305">
        <v>147.77927372048768</v>
      </c>
      <c r="AS132" s="305">
        <v>-107.26663862830586</v>
      </c>
      <c r="AT132" s="305">
        <v>1996.6548615699021</v>
      </c>
      <c r="AU132" s="305">
        <v>1108.4562495412092</v>
      </c>
      <c r="AV132" s="305">
        <v>1567.7146745392427</v>
      </c>
      <c r="AW132" s="305">
        <v>8.2747988560439971</v>
      </c>
      <c r="AX132" s="305">
        <v>0.094043614302095013</v>
      </c>
      <c r="AY132" s="305">
        <v>20.7085506630116</v>
      </c>
      <c r="AZ132" s="305" t="s">
        <v>27</v>
      </c>
      <c r="BA132" s="305">
        <v>1078.4562495412092</v>
      </c>
      <c r="BB132" s="305">
        <v>-681.46500882887631</v>
      </c>
      <c r="BC132" s="305">
        <v>-55.113699738170453</v>
      </c>
      <c r="BD132" s="305">
        <v>-1314.6442426710273</v>
      </c>
      <c r="BE132" s="305">
        <v>-9413.7228049667028</v>
      </c>
      <c r="BF132" s="305">
        <v>-4.0108485152431967</v>
      </c>
      <c r="BG132" s="305">
        <v>-18364.981537275366</v>
      </c>
      <c r="BH132" s="67">
        <v>380</v>
      </c>
      <c r="BI132" s="0">
        <v>380</v>
      </c>
      <c r="BJ132" s="0" t="s">
        <v>114</v>
      </c>
      <c r="BK132" s="0">
        <v>2202.6043062586582</v>
      </c>
      <c r="BL132" s="0">
        <v>118764.54612018992</v>
      </c>
      <c r="BM132" s="0">
        <v>-3193.4223582195118</v>
      </c>
      <c r="BN132" s="0">
        <v>-4676.4475440269744</v>
      </c>
      <c r="BO132" s="0">
        <v>1640.627464253864</v>
      </c>
      <c r="BP132" s="0">
        <v>-12553.551730954332</v>
      </c>
      <c r="BQ132" s="0">
        <v>227896665.60535771</v>
      </c>
      <c r="BR132" s="0">
        <v>233308509.93813524</v>
      </c>
      <c r="BS132" s="0">
        <v>244234564.50051969</v>
      </c>
      <c r="BT132" s="0">
        <v>272011016.93458146</v>
      </c>
      <c r="BU132" s="0">
        <v>218395359.84707573</v>
      </c>
      <c r="BV132" s="0">
        <v>292109354.99486756</v>
      </c>
      <c r="BW132" s="0">
        <v>294779534.93963051</v>
      </c>
      <c r="BX132" s="0">
        <v>442828485.81250346</v>
      </c>
      <c r="BY132" s="0">
        <v>442151571.94057125</v>
      </c>
      <c r="BZ132" s="0">
        <v>454364902.55865532</v>
      </c>
      <c r="CA132" s="0">
        <v>768522973.510122</v>
      </c>
      <c r="CB132" s="0">
        <v>95.165272636172915</v>
      </c>
      <c r="CC132" s="0">
        <v>13.483851881645386</v>
      </c>
      <c r="CD132" s="0">
        <v>546.98007515269</v>
      </c>
      <c r="CE132" s="0">
        <v>-315.41563596342974</v>
      </c>
      <c r="CF132" s="0">
        <v>1923.5529742393226</v>
      </c>
      <c r="CG132" s="0">
        <v>1181.5581368717887</v>
      </c>
      <c r="CH132" s="0">
        <v>278.18670681498236</v>
      </c>
      <c r="CI132" s="0">
        <v>-220.85611020598205</v>
      </c>
      <c r="CJ132" s="0">
        <v>-111.32374017606344</v>
      </c>
      <c r="CK132" s="0">
        <v>-337.61349197530944</v>
      </c>
      <c r="CL132" s="0">
        <v>3.5848656968913315</v>
      </c>
      <c r="CM132" s="0">
        <v>-869.62460238337212</v>
      </c>
      <c r="CN132" s="305">
        <v>212.25876789113838</v>
      </c>
      <c r="CO132" s="305">
        <v>-169.5432450839175</v>
      </c>
      <c r="CP132" s="305">
        <v>246392535.05686721</v>
      </c>
      <c r="CQ132" s="0">
        <v>133.1152434187332</v>
      </c>
      <c r="CR132" s="0">
        <v>-116.82589119844987</v>
      </c>
      <c r="CS132" s="0">
        <v>8.1046472911694725</v>
      </c>
      <c r="CT132" s="0">
        <v>4.9783458431365037</v>
      </c>
      <c r="CU132" s="0">
        <v>1336.186617354542</v>
      </c>
      <c r="CV132" s="0">
        <v>2.6347152642156288</v>
      </c>
      <c r="CW132" s="0">
        <v>-212.69249118420555</v>
      </c>
    </row>
    <row r="133">
      <c r="D133" s="0">
        <v>228</v>
      </c>
      <c r="E133" s="0" t="s">
        <v>132</v>
      </c>
      <c r="F133" s="0">
        <v>88850</v>
      </c>
      <c r="G133" s="0">
        <v>0</v>
      </c>
      <c r="H133" s="0">
        <v>2</v>
      </c>
      <c r="I133" s="0">
        <v>800</v>
      </c>
      <c r="J133" s="0">
        <v>40</v>
      </c>
      <c r="K133" s="0">
        <v>1900.142555845629</v>
      </c>
      <c r="L133" s="0">
        <v>30</v>
      </c>
      <c r="M133" s="0">
        <v>120</v>
      </c>
      <c r="N133" s="0">
        <v>2944</v>
      </c>
      <c r="O133" s="0">
        <v>12</v>
      </c>
      <c r="P133" s="0">
        <v>0.125</v>
      </c>
      <c r="Q133" s="0">
        <v>356</v>
      </c>
      <c r="R133" s="0">
        <v>290</v>
      </c>
      <c r="S133" s="0">
        <v>0</v>
      </c>
      <c r="T133" s="0">
        <v>0</v>
      </c>
      <c r="U133" s="0">
        <v>2400</v>
      </c>
      <c r="V133" s="0">
        <v>0</v>
      </c>
      <c r="W133" s="0">
        <v>2400</v>
      </c>
      <c r="X133" s="0">
        <v>6100</v>
      </c>
      <c r="Y133" s="0">
        <v>0</v>
      </c>
      <c r="Z133" s="0">
        <v>26144</v>
      </c>
      <c r="AA133" s="0">
        <v>5450</v>
      </c>
      <c r="AB133" s="0">
        <v>2</v>
      </c>
      <c r="AC133" s="0">
        <v>2500</v>
      </c>
      <c r="AD133" s="0">
        <v>2</v>
      </c>
      <c r="AE133" s="0">
        <v>10</v>
      </c>
      <c r="AF133" s="0">
        <v>160</v>
      </c>
      <c r="AG133" s="0">
        <v>0</v>
      </c>
      <c r="AH133" s="0">
        <v>0</v>
      </c>
      <c r="AI133" s="0">
        <v>0</v>
      </c>
      <c r="AJ133" s="0">
        <v>5428.6721054031623</v>
      </c>
      <c r="AK133" s="0">
        <v>5428.6721054031623</v>
      </c>
      <c r="AL133" s="0">
        <v>0</v>
      </c>
      <c r="AM133" s="305">
        <v>5000</v>
      </c>
      <c r="AN133" s="305">
        <v>736</v>
      </c>
      <c r="AO133" s="305">
        <v>380</v>
      </c>
      <c r="AP133" s="305">
        <v>380</v>
      </c>
      <c r="AQ133" s="305">
        <v>355</v>
      </c>
      <c r="AR133" s="305">
        <v>153.19331551754502</v>
      </c>
      <c r="AS133" s="305">
        <v>-110.17410409423768</v>
      </c>
      <c r="AT133" s="305">
        <v>1945.6291814476554</v>
      </c>
      <c r="AU133" s="305">
        <v>1068.3708185523446</v>
      </c>
      <c r="AV133" s="305">
        <v>1515.7814626928455</v>
      </c>
      <c r="AW133" s="305">
        <v>4.9911275560789932</v>
      </c>
      <c r="AX133" s="305">
        <v>0.091271732086604274</v>
      </c>
      <c r="AY133" s="305">
        <v>23.406778724930284</v>
      </c>
      <c r="AZ133" s="305" t="s">
        <v>27</v>
      </c>
      <c r="BA133" s="305">
        <v>1038.3708185523446</v>
      </c>
      <c r="BB133" s="305">
        <v>-611.72765124664147</v>
      </c>
      <c r="BC133" s="305">
        <v>-17.565752370134078</v>
      </c>
      <c r="BD133" s="305">
        <v>-1218.7508985999157</v>
      </c>
      <c r="BE133" s="305">
        <v>-9413.59228122703</v>
      </c>
      <c r="BF133" s="305">
        <v>-4.1700555793913736</v>
      </c>
      <c r="BG133" s="305">
        <v>-18364.981657365453</v>
      </c>
      <c r="BH133" s="67">
        <v>380</v>
      </c>
      <c r="BI133" s="0">
        <v>380</v>
      </c>
      <c r="BJ133" s="0" t="s">
        <v>114</v>
      </c>
      <c r="BK133" s="0">
        <v>2186.3681572072383</v>
      </c>
      <c r="BL133" s="0">
        <v>114797.22377639772</v>
      </c>
      <c r="BM133" s="0">
        <v>-3193.4206245352252</v>
      </c>
      <c r="BN133" s="0">
        <v>-4676.4475253083219</v>
      </c>
      <c r="BO133" s="0">
        <v>1640.630037523737</v>
      </c>
      <c r="BP133" s="0">
        <v>-12553.551304188109</v>
      </c>
      <c r="BQ133" s="0">
        <v>220264747.97216555</v>
      </c>
      <c r="BR133" s="0">
        <v>225168552.17122719</v>
      </c>
      <c r="BS133" s="0">
        <v>235825222.18131298</v>
      </c>
      <c r="BT133" s="0">
        <v>262468110.58763936</v>
      </c>
      <c r="BU133" s="0">
        <v>212489413.07927269</v>
      </c>
      <c r="BV133" s="0">
        <v>284569482.30988848</v>
      </c>
      <c r="BW133" s="0">
        <v>287190037.50754374</v>
      </c>
      <c r="BX133" s="0">
        <v>431631304.85038751</v>
      </c>
      <c r="BY133" s="0">
        <v>431226629.4260357</v>
      </c>
      <c r="BZ133" s="0">
        <v>443299960.75839138</v>
      </c>
      <c r="CA133" s="0">
        <v>743445433.60060728</v>
      </c>
      <c r="CB133" s="0">
        <v>168.52470407555131</v>
      </c>
      <c r="CC133" s="0">
        <v>15.736720429827557</v>
      </c>
      <c r="CD133" s="0">
        <v>545.34422390776263</v>
      </c>
      <c r="CE133" s="0">
        <v>-216.94695904739064</v>
      </c>
      <c r="CF133" s="0">
        <v>1874.2801447226157</v>
      </c>
      <c r="CG133" s="0">
        <v>1139.7198552773843</v>
      </c>
      <c r="CH133" s="0">
        <v>288.16100432989163</v>
      </c>
      <c r="CI133" s="0">
        <v>-226.74714299630617</v>
      </c>
      <c r="CJ133" s="0">
        <v>-132.51501776058285</v>
      </c>
      <c r="CK133" s="0">
        <v>-313.3064103628567</v>
      </c>
      <c r="CL133" s="0">
        <v>0.072646762711542578</v>
      </c>
      <c r="CM133" s="0">
        <v>-813.378100264698</v>
      </c>
      <c r="CN133" s="305">
        <v>219.86673434321165</v>
      </c>
      <c r="CO133" s="305">
        <v>-174.06926677133993</v>
      </c>
      <c r="CP133" s="305">
        <v>237161200.01864889</v>
      </c>
      <c r="CQ133" s="0">
        <v>137.85907093736444</v>
      </c>
      <c r="CR133" s="0">
        <v>-119.97664750068799</v>
      </c>
      <c r="CS133" s="0">
        <v>8.3993163138749516</v>
      </c>
      <c r="CT133" s="0">
        <v>5.1074902546626877</v>
      </c>
      <c r="CU133" s="0">
        <v>1329.0046822632357</v>
      </c>
      <c r="CV133" s="0">
        <v>0</v>
      </c>
      <c r="CW133" s="0">
        <v>-196.94357892286584</v>
      </c>
    </row>
    <row r="134">
      <c r="D134" s="0">
        <v>228</v>
      </c>
      <c r="E134" s="0" t="s">
        <v>132</v>
      </c>
      <c r="F134" s="0">
        <v>88850</v>
      </c>
      <c r="G134" s="0">
        <v>0</v>
      </c>
      <c r="H134" s="0">
        <v>2</v>
      </c>
      <c r="I134" s="0">
        <v>800</v>
      </c>
      <c r="J134" s="0">
        <v>40</v>
      </c>
      <c r="K134" s="0">
        <v>1900.142555845629</v>
      </c>
      <c r="L134" s="0">
        <v>30</v>
      </c>
      <c r="M134" s="0">
        <v>120</v>
      </c>
      <c r="N134" s="0">
        <v>2944</v>
      </c>
      <c r="O134" s="0">
        <v>12</v>
      </c>
      <c r="P134" s="0">
        <v>0.125</v>
      </c>
      <c r="Q134" s="0">
        <v>356</v>
      </c>
      <c r="R134" s="0">
        <v>290</v>
      </c>
      <c r="S134" s="0">
        <v>0</v>
      </c>
      <c r="T134" s="0">
        <v>0</v>
      </c>
      <c r="U134" s="0">
        <v>2400</v>
      </c>
      <c r="V134" s="0">
        <v>0</v>
      </c>
      <c r="W134" s="0">
        <v>2400</v>
      </c>
      <c r="X134" s="0">
        <v>6100</v>
      </c>
      <c r="Y134" s="0">
        <v>0</v>
      </c>
      <c r="Z134" s="0">
        <v>26144</v>
      </c>
      <c r="AA134" s="0">
        <v>5450</v>
      </c>
      <c r="AB134" s="0">
        <v>2</v>
      </c>
      <c r="AC134" s="0">
        <v>2500</v>
      </c>
      <c r="AD134" s="0">
        <v>2</v>
      </c>
      <c r="AE134" s="0">
        <v>10</v>
      </c>
      <c r="AF134" s="0">
        <v>160</v>
      </c>
      <c r="AG134" s="0">
        <v>0</v>
      </c>
      <c r="AH134" s="0">
        <v>0</v>
      </c>
      <c r="AI134" s="0">
        <v>0</v>
      </c>
      <c r="AJ134" s="0">
        <v>5428.6721054031623</v>
      </c>
      <c r="AK134" s="0">
        <v>5428.6721054031623</v>
      </c>
      <c r="AL134" s="0">
        <v>0</v>
      </c>
      <c r="AM134" s="305">
        <v>5000</v>
      </c>
      <c r="AN134" s="305">
        <v>736</v>
      </c>
      <c r="AO134" s="305">
        <v>380</v>
      </c>
      <c r="AP134" s="305">
        <v>380</v>
      </c>
      <c r="AQ134" s="305">
        <v>355</v>
      </c>
      <c r="AR134" s="305">
        <v>127.7164142136801</v>
      </c>
      <c r="AS134" s="305">
        <v>-91.832152217356565</v>
      </c>
      <c r="AT134" s="305">
        <v>1945.6291814476554</v>
      </c>
      <c r="AU134" s="305">
        <v>1068.3708185523446</v>
      </c>
      <c r="AV134" s="305">
        <v>1515.7814626928455</v>
      </c>
      <c r="AW134" s="305">
        <v>4.9911275560789932</v>
      </c>
      <c r="AX134" s="305">
        <v>0.091271732086604274</v>
      </c>
      <c r="AY134" s="305">
        <v>23.406778724930284</v>
      </c>
      <c r="AZ134" s="305" t="s">
        <v>27</v>
      </c>
      <c r="BA134" s="305">
        <v>1038.3708185523446</v>
      </c>
      <c r="BB134" s="305">
        <v>-611.72765124664147</v>
      </c>
      <c r="BC134" s="305">
        <v>-17.565752370134078</v>
      </c>
      <c r="BD134" s="305">
        <v>-1218.7508985999157</v>
      </c>
      <c r="BE134" s="305">
        <v>-7884.2731531103491</v>
      </c>
      <c r="BF134" s="305">
        <v>39.744325345942343</v>
      </c>
      <c r="BG134" s="305">
        <v>-15318.104410865519</v>
      </c>
      <c r="BH134" s="67">
        <v>380</v>
      </c>
      <c r="BI134" s="0">
        <v>380</v>
      </c>
      <c r="BJ134" s="0" t="s">
        <v>114</v>
      </c>
      <c r="BK134" s="0">
        <v>2186.3681572072383</v>
      </c>
      <c r="BL134" s="0">
        <v>114797.22377639772</v>
      </c>
      <c r="BM134" s="0">
        <v>-2862.1330801335716</v>
      </c>
      <c r="BN134" s="0">
        <v>-3893.1814994011947</v>
      </c>
      <c r="BO134" s="0">
        <v>2767.0443679305463</v>
      </c>
      <c r="BP134" s="0">
        <v>-11640.630296469493</v>
      </c>
      <c r="BQ134" s="0">
        <v>220264747.97216555</v>
      </c>
      <c r="BR134" s="0">
        <v>225168552.17122719</v>
      </c>
      <c r="BS134" s="0">
        <v>235825222.18131298</v>
      </c>
      <c r="BT134" s="0">
        <v>262468110.58763936</v>
      </c>
      <c r="BU134" s="0">
        <v>212489413.07927269</v>
      </c>
      <c r="BV134" s="0">
        <v>284569482.30988848</v>
      </c>
      <c r="BW134" s="0">
        <v>287190037.50754374</v>
      </c>
      <c r="BX134" s="0">
        <v>431631304.85038751</v>
      </c>
      <c r="BY134" s="0">
        <v>431226629.4260357</v>
      </c>
      <c r="BZ134" s="0">
        <v>443299960.75839138</v>
      </c>
      <c r="CA134" s="0">
        <v>743445433.60060728</v>
      </c>
      <c r="CB134" s="0">
        <v>168.52470407555131</v>
      </c>
      <c r="CC134" s="0">
        <v>15.736720429827557</v>
      </c>
      <c r="CD134" s="0">
        <v>545.34422390776263</v>
      </c>
      <c r="CE134" s="0">
        <v>-216.94695904739064</v>
      </c>
      <c r="CF134" s="0">
        <v>1874.2801447226157</v>
      </c>
      <c r="CG134" s="0">
        <v>1139.7198552773843</v>
      </c>
      <c r="CH134" s="0">
        <v>249.31962956438062</v>
      </c>
      <c r="CI134" s="0">
        <v>-194.76861522324643</v>
      </c>
      <c r="CJ134" s="0">
        <v>-132.51501776058285</v>
      </c>
      <c r="CK134" s="0">
        <v>-313.3064103628567</v>
      </c>
      <c r="CL134" s="0">
        <v>0.072646762711542578</v>
      </c>
      <c r="CM134" s="0">
        <v>-813.378100264698</v>
      </c>
      <c r="CN134" s="305">
        <v>189.9448616117553</v>
      </c>
      <c r="CO134" s="305">
        <v>-149.328020098904</v>
      </c>
      <c r="CP134" s="305">
        <v>237161200.01864889</v>
      </c>
      <c r="CQ134" s="0">
        <v>115.78026372726589</v>
      </c>
      <c r="CR134" s="0">
        <v>-100.71230746904115</v>
      </c>
      <c r="CS134" s="0">
        <v>8.707625187001792</v>
      </c>
      <c r="CT134" s="0">
        <v>5.2949679619041836</v>
      </c>
      <c r="CU134" s="0">
        <v>1329.0046822632357</v>
      </c>
      <c r="CV134" s="0">
        <v>0</v>
      </c>
      <c r="CW134" s="0">
        <v>-196.94357892286584</v>
      </c>
    </row>
    <row r="135">
      <c r="D135" s="0">
        <v>229</v>
      </c>
      <c r="E135" s="0" t="s">
        <v>130</v>
      </c>
      <c r="F135" s="0">
        <v>91350</v>
      </c>
      <c r="G135" s="0">
        <v>0</v>
      </c>
      <c r="H135" s="0">
        <v>2</v>
      </c>
      <c r="I135" s="0">
        <v>600</v>
      </c>
      <c r="J135" s="0">
        <v>40</v>
      </c>
      <c r="K135" s="0">
        <v>1917.4550413293136</v>
      </c>
      <c r="L135" s="0">
        <v>30</v>
      </c>
      <c r="M135" s="0">
        <v>120</v>
      </c>
      <c r="N135" s="0">
        <v>2875.1111111111113</v>
      </c>
      <c r="O135" s="0">
        <v>12</v>
      </c>
      <c r="P135" s="0">
        <v>0.125</v>
      </c>
      <c r="Q135" s="0">
        <v>0</v>
      </c>
      <c r="R135" s="0">
        <v>290</v>
      </c>
      <c r="S135" s="0">
        <v>0</v>
      </c>
      <c r="T135" s="0">
        <v>0</v>
      </c>
      <c r="U135" s="0">
        <v>2400</v>
      </c>
      <c r="V135" s="0">
        <v>0</v>
      </c>
      <c r="W135" s="0">
        <v>2400</v>
      </c>
      <c r="X135" s="0">
        <v>6100</v>
      </c>
      <c r="Y135" s="0">
        <v>0</v>
      </c>
      <c r="Z135" s="0">
        <v>39496</v>
      </c>
      <c r="AA135" s="0">
        <v>5450</v>
      </c>
      <c r="AB135" s="0">
        <v>2</v>
      </c>
      <c r="AC135" s="0">
        <v>2500</v>
      </c>
      <c r="AD135" s="0">
        <v>2</v>
      </c>
      <c r="AE135" s="0">
        <v>10</v>
      </c>
      <c r="AF135" s="0">
        <v>160</v>
      </c>
      <c r="AG135" s="0">
        <v>0</v>
      </c>
      <c r="AH135" s="0">
        <v>0</v>
      </c>
      <c r="AI135" s="0">
        <v>0</v>
      </c>
      <c r="AJ135" s="0">
        <v>5428.6721054031623</v>
      </c>
      <c r="AK135" s="0">
        <v>5428.6721054031623</v>
      </c>
      <c r="AL135" s="0">
        <v>0</v>
      </c>
      <c r="AM135" s="305">
        <v>5000</v>
      </c>
      <c r="AN135" s="305">
        <v>718.77777777777783</v>
      </c>
      <c r="AO135" s="305">
        <v>380</v>
      </c>
      <c r="AP135" s="305">
        <v>380</v>
      </c>
      <c r="AQ135" s="305">
        <v>355</v>
      </c>
      <c r="AR135" s="305">
        <v>165.83979332340044</v>
      </c>
      <c r="AS135" s="305">
        <v>-143.64158143293184</v>
      </c>
      <c r="AT135" s="305">
        <v>1578.1777445110158</v>
      </c>
      <c r="AU135" s="305">
        <v>1366.9333666000955</v>
      </c>
      <c r="AV135" s="305">
        <v>1347.3376742288108</v>
      </c>
      <c r="AW135" s="305">
        <v>0.71663815429324984</v>
      </c>
      <c r="AX135" s="305">
        <v>0.13991435963515389</v>
      </c>
      <c r="AY135" s="305">
        <v>-0.49463775515954467</v>
      </c>
      <c r="AZ135" s="305" t="s">
        <v>27</v>
      </c>
      <c r="BA135" s="305">
        <v>1336.9333666000955</v>
      </c>
      <c r="BB135" s="305">
        <v>-553.763920237092</v>
      </c>
      <c r="BC135" s="305">
        <v>1.3456266503477536</v>
      </c>
      <c r="BD135" s="305">
        <v>-1119.8090728633106</v>
      </c>
      <c r="BE135" s="305">
        <v>-7882.8007612328365</v>
      </c>
      <c r="BF135" s="305">
        <v>51.596917587089365</v>
      </c>
      <c r="BG135" s="305">
        <v>-15318.103602668853</v>
      </c>
      <c r="BH135" s="67">
        <v>380</v>
      </c>
      <c r="BI135" s="0">
        <v>380</v>
      </c>
      <c r="BJ135" s="0" t="s">
        <v>114</v>
      </c>
      <c r="BK135" s="0">
        <v>1466.2064153357815</v>
      </c>
      <c r="BL135" s="0">
        <v>84599.485093609837</v>
      </c>
      <c r="BM135" s="0">
        <v>-2862.1323685934476</v>
      </c>
      <c r="BN135" s="0">
        <v>-3893.1813757077034</v>
      </c>
      <c r="BO135" s="0">
        <v>2767.0451403443553</v>
      </c>
      <c r="BP135" s="0">
        <v>-11640.630002601014</v>
      </c>
      <c r="BQ135" s="0">
        <v>174485470.15169376</v>
      </c>
      <c r="BR135" s="0">
        <v>174485470.15169376</v>
      </c>
      <c r="BS135" s="0">
        <v>184795436.20019749</v>
      </c>
      <c r="BT135" s="0">
        <v>205501798.23495039</v>
      </c>
      <c r="BU135" s="0">
        <v>201450262.655345</v>
      </c>
      <c r="BV135" s="0">
        <v>201450262.655345</v>
      </c>
      <c r="BW135" s="0">
        <v>203831828.3547883</v>
      </c>
      <c r="BX135" s="0">
        <v>208027665.44005728</v>
      </c>
      <c r="BY135" s="0">
        <v>205970688.30305648</v>
      </c>
      <c r="BZ135" s="0">
        <v>212381041.12885177</v>
      </c>
      <c r="CA135" s="0">
        <v>701672693.68041158</v>
      </c>
      <c r="CB135" s="0">
        <v>180.8086969035628</v>
      </c>
      <c r="CC135" s="0">
        <v>9.3565540895562265</v>
      </c>
      <c r="CD135" s="0">
        <v>545.96224076900069</v>
      </c>
      <c r="CE135" s="0">
        <v>-199.51324018324</v>
      </c>
      <c r="CF135" s="0">
        <v>1481.5500290144018</v>
      </c>
      <c r="CG135" s="0">
        <v>1463.5610820967095</v>
      </c>
      <c r="CH135" s="0">
        <v>318.76204206304328</v>
      </c>
      <c r="CI135" s="0">
        <v>-290.56640278686194</v>
      </c>
      <c r="CJ135" s="0">
        <v>-135.89482688855969</v>
      </c>
      <c r="CK135" s="0">
        <v>-287.67844109822545</v>
      </c>
      <c r="CL135" s="0">
        <v>0.29904674902627448</v>
      </c>
      <c r="CM135" s="0">
        <v>-797.56735673526259</v>
      </c>
      <c r="CN135" s="305">
        <v>242.86584302506486</v>
      </c>
      <c r="CO135" s="305">
        <v>-220.79913120337335</v>
      </c>
      <c r="CP135" s="305">
        <v>181059849.47468662</v>
      </c>
      <c r="CQ135" s="0">
        <v>148.15994641864913</v>
      </c>
      <c r="CR135" s="0">
        <v>-128.9549012916664</v>
      </c>
      <c r="CS135" s="0">
        <v>11.121429443799158</v>
      </c>
      <c r="CT135" s="0">
        <v>10.986393299223971</v>
      </c>
      <c r="CU135" s="0">
        <v>1324.2777716891489</v>
      </c>
      <c r="CV135" s="0">
        <v>0</v>
      </c>
      <c r="CW135" s="0">
        <v>-192.63942021257418</v>
      </c>
    </row>
    <row r="136">
      <c r="D136" s="0">
        <v>229</v>
      </c>
      <c r="E136" s="0" t="s">
        <v>130</v>
      </c>
      <c r="F136" s="0">
        <v>91350</v>
      </c>
      <c r="G136" s="0">
        <v>0</v>
      </c>
      <c r="H136" s="0">
        <v>2</v>
      </c>
      <c r="I136" s="0">
        <v>600</v>
      </c>
      <c r="J136" s="0">
        <v>40</v>
      </c>
      <c r="K136" s="0">
        <v>1917.4550413293136</v>
      </c>
      <c r="L136" s="0">
        <v>30</v>
      </c>
      <c r="M136" s="0">
        <v>120</v>
      </c>
      <c r="N136" s="0">
        <v>2875.1111111111113</v>
      </c>
      <c r="O136" s="0">
        <v>12</v>
      </c>
      <c r="P136" s="0">
        <v>0.125</v>
      </c>
      <c r="Q136" s="0">
        <v>0</v>
      </c>
      <c r="R136" s="0">
        <v>290</v>
      </c>
      <c r="S136" s="0">
        <v>0</v>
      </c>
      <c r="T136" s="0">
        <v>0</v>
      </c>
      <c r="U136" s="0">
        <v>2400</v>
      </c>
      <c r="V136" s="0">
        <v>0</v>
      </c>
      <c r="W136" s="0">
        <v>2400</v>
      </c>
      <c r="X136" s="0">
        <v>6100</v>
      </c>
      <c r="Y136" s="0">
        <v>0</v>
      </c>
      <c r="Z136" s="0">
        <v>39496</v>
      </c>
      <c r="AA136" s="0">
        <v>5450</v>
      </c>
      <c r="AB136" s="0">
        <v>2</v>
      </c>
      <c r="AC136" s="0">
        <v>2500</v>
      </c>
      <c r="AD136" s="0">
        <v>2</v>
      </c>
      <c r="AE136" s="0">
        <v>10</v>
      </c>
      <c r="AF136" s="0">
        <v>160</v>
      </c>
      <c r="AG136" s="0">
        <v>0</v>
      </c>
      <c r="AH136" s="0">
        <v>0</v>
      </c>
      <c r="AI136" s="0">
        <v>0</v>
      </c>
      <c r="AJ136" s="0">
        <v>5428.6721054031623</v>
      </c>
      <c r="AK136" s="0">
        <v>5428.6721054031623</v>
      </c>
      <c r="AL136" s="0">
        <v>0</v>
      </c>
      <c r="AM136" s="305">
        <v>5000</v>
      </c>
      <c r="AN136" s="305">
        <v>718.77777777777783</v>
      </c>
      <c r="AO136" s="305">
        <v>380</v>
      </c>
      <c r="AP136" s="305">
        <v>380</v>
      </c>
      <c r="AQ136" s="305">
        <v>355</v>
      </c>
      <c r="AR136" s="305">
        <v>135.89053442170814</v>
      </c>
      <c r="AS136" s="305">
        <v>-117.70113116359127</v>
      </c>
      <c r="AT136" s="305">
        <v>1578.1777445110158</v>
      </c>
      <c r="AU136" s="305">
        <v>1366.9333666000955</v>
      </c>
      <c r="AV136" s="305">
        <v>1347.3376742288108</v>
      </c>
      <c r="AW136" s="305">
        <v>0.71663815429324984</v>
      </c>
      <c r="AX136" s="305">
        <v>0.13991435963515389</v>
      </c>
      <c r="AY136" s="305">
        <v>-0.49463775515954467</v>
      </c>
      <c r="AZ136" s="305" t="s">
        <v>27</v>
      </c>
      <c r="BA136" s="305">
        <v>1336.9333666000955</v>
      </c>
      <c r="BB136" s="305">
        <v>-553.763920237092</v>
      </c>
      <c r="BC136" s="305">
        <v>1.3456266503477536</v>
      </c>
      <c r="BD136" s="305">
        <v>-1119.8090728633106</v>
      </c>
      <c r="BE136" s="305">
        <v>-6498.3909606401867</v>
      </c>
      <c r="BF136" s="305">
        <v>48.232850961220265</v>
      </c>
      <c r="BG136" s="305">
        <v>-12518.580920510372</v>
      </c>
      <c r="BH136" s="67">
        <v>380</v>
      </c>
      <c r="BI136" s="0">
        <v>380</v>
      </c>
      <c r="BJ136" s="0" t="s">
        <v>114</v>
      </c>
      <c r="BK136" s="0">
        <v>1466.2064153357815</v>
      </c>
      <c r="BL136" s="0">
        <v>84599.485093609837</v>
      </c>
      <c r="BM136" s="0">
        <v>-2522.3953013719656</v>
      </c>
      <c r="BN136" s="0">
        <v>-3173.985272962098</v>
      </c>
      <c r="BO136" s="0">
        <v>4145.8353747633009</v>
      </c>
      <c r="BP136" s="0">
        <v>-10898.113625669106</v>
      </c>
      <c r="BQ136" s="0">
        <v>174485470.15169376</v>
      </c>
      <c r="BR136" s="0">
        <v>174485470.15169376</v>
      </c>
      <c r="BS136" s="0">
        <v>184795436.20019749</v>
      </c>
      <c r="BT136" s="0">
        <v>205501798.23495039</v>
      </c>
      <c r="BU136" s="0">
        <v>201450262.655345</v>
      </c>
      <c r="BV136" s="0">
        <v>201450262.655345</v>
      </c>
      <c r="BW136" s="0">
        <v>203831828.3547883</v>
      </c>
      <c r="BX136" s="0">
        <v>208027665.44005728</v>
      </c>
      <c r="BY136" s="0">
        <v>205970688.30305648</v>
      </c>
      <c r="BZ136" s="0">
        <v>212381041.12885177</v>
      </c>
      <c r="CA136" s="0">
        <v>701672693.68041158</v>
      </c>
      <c r="CB136" s="0">
        <v>180.8086969035628</v>
      </c>
      <c r="CC136" s="0">
        <v>9.3565540895562265</v>
      </c>
      <c r="CD136" s="0">
        <v>545.96224076900069</v>
      </c>
      <c r="CE136" s="0">
        <v>-199.51324018324</v>
      </c>
      <c r="CF136" s="0">
        <v>1481.5500290144018</v>
      </c>
      <c r="CG136" s="0">
        <v>1463.5610820967095</v>
      </c>
      <c r="CH136" s="0">
        <v>274.173210309847</v>
      </c>
      <c r="CI136" s="0">
        <v>-250.82517513313542</v>
      </c>
      <c r="CJ136" s="0">
        <v>-135.89482688855969</v>
      </c>
      <c r="CK136" s="0">
        <v>-287.67844109822545</v>
      </c>
      <c r="CL136" s="0">
        <v>0.29904674902627448</v>
      </c>
      <c r="CM136" s="0">
        <v>-797.56735673526259</v>
      </c>
      <c r="CN136" s="305">
        <v>208.4789937522595</v>
      </c>
      <c r="CO136" s="305">
        <v>-190.21152921163514</v>
      </c>
      <c r="CP136" s="305">
        <v>181059849.47468662</v>
      </c>
      <c r="CQ136" s="0">
        <v>122.3620898517504</v>
      </c>
      <c r="CR136" s="0">
        <v>-106.53578927416361</v>
      </c>
      <c r="CS136" s="0">
        <v>11.872613514491073</v>
      </c>
      <c r="CT136" s="0">
        <v>11.728456509932451</v>
      </c>
      <c r="CU136" s="0">
        <v>1324.2777716891489</v>
      </c>
      <c r="CV136" s="0">
        <v>0</v>
      </c>
      <c r="CW136" s="0">
        <v>-192.63942021257418</v>
      </c>
    </row>
    <row r="137">
      <c r="D137" s="0">
        <v>230</v>
      </c>
      <c r="E137" s="0" t="s">
        <v>132</v>
      </c>
      <c r="F137" s="0">
        <v>93850</v>
      </c>
      <c r="G137" s="0">
        <v>0</v>
      </c>
      <c r="H137" s="0">
        <v>2</v>
      </c>
      <c r="I137" s="0">
        <v>600</v>
      </c>
      <c r="J137" s="0">
        <v>40</v>
      </c>
      <c r="K137" s="0">
        <v>1929.1828540763258</v>
      </c>
      <c r="L137" s="0">
        <v>30</v>
      </c>
      <c r="M137" s="0">
        <v>120</v>
      </c>
      <c r="N137" s="0">
        <v>2828.4444444444443</v>
      </c>
      <c r="O137" s="0">
        <v>12</v>
      </c>
      <c r="P137" s="0">
        <v>0.125</v>
      </c>
      <c r="Q137" s="0">
        <v>0</v>
      </c>
      <c r="R137" s="0">
        <v>290</v>
      </c>
      <c r="S137" s="0">
        <v>0</v>
      </c>
      <c r="T137" s="0">
        <v>0</v>
      </c>
      <c r="U137" s="0">
        <v>2400</v>
      </c>
      <c r="V137" s="0">
        <v>0</v>
      </c>
      <c r="W137" s="0">
        <v>2400</v>
      </c>
      <c r="X137" s="0">
        <v>6100</v>
      </c>
      <c r="Y137" s="0">
        <v>0</v>
      </c>
      <c r="Z137" s="0">
        <v>39496</v>
      </c>
      <c r="AA137" s="0">
        <v>5450</v>
      </c>
      <c r="AB137" s="0">
        <v>2</v>
      </c>
      <c r="AC137" s="0">
        <v>2500</v>
      </c>
      <c r="AD137" s="0">
        <v>2</v>
      </c>
      <c r="AE137" s="0">
        <v>10</v>
      </c>
      <c r="AF137" s="0">
        <v>160</v>
      </c>
      <c r="AG137" s="0">
        <v>0</v>
      </c>
      <c r="AH137" s="0">
        <v>0</v>
      </c>
      <c r="AI137" s="0">
        <v>0</v>
      </c>
      <c r="AJ137" s="0">
        <v>5428.6721054031623</v>
      </c>
      <c r="AK137" s="0">
        <v>5428.6721054031623</v>
      </c>
      <c r="AL137" s="0">
        <v>0</v>
      </c>
      <c r="AM137" s="305">
        <v>5000</v>
      </c>
      <c r="AN137" s="305">
        <v>707.11111111111109</v>
      </c>
      <c r="AO137" s="305">
        <v>380</v>
      </c>
      <c r="AP137" s="305">
        <v>380</v>
      </c>
      <c r="AQ137" s="305">
        <v>355</v>
      </c>
      <c r="AR137" s="305">
        <v>138.51279425493473</v>
      </c>
      <c r="AS137" s="305">
        <v>-119.42857945158264</v>
      </c>
      <c r="AT137" s="305">
        <v>1556.4453008204941</v>
      </c>
      <c r="AU137" s="305">
        <v>1341.9991436239502</v>
      </c>
      <c r="AV137" s="305">
        <v>1322.2094076804069</v>
      </c>
      <c r="AW137" s="305">
        <v>2.3352452823506624</v>
      </c>
      <c r="AX137" s="305">
        <v>0.091999585182475418</v>
      </c>
      <c r="AY137" s="305">
        <v>4.9500365608124923</v>
      </c>
      <c r="AZ137" s="305" t="s">
        <v>27</v>
      </c>
      <c r="BA137" s="305">
        <v>1311.9991436239502</v>
      </c>
      <c r="BB137" s="305">
        <v>-490.81701795151093</v>
      </c>
      <c r="BC137" s="305">
        <v>1.3162055961021224</v>
      </c>
      <c r="BD137" s="305">
        <v>-1018.2787895255278</v>
      </c>
      <c r="BE137" s="305">
        <v>-6498.3247708459166</v>
      </c>
      <c r="BF137" s="305">
        <v>48.232864069659854</v>
      </c>
      <c r="BG137" s="305">
        <v>-12518.582071217286</v>
      </c>
      <c r="BH137" s="67">
        <v>380</v>
      </c>
      <c r="BI137" s="0">
        <v>380</v>
      </c>
      <c r="BJ137" s="0" t="s">
        <v>114</v>
      </c>
      <c r="BK137" s="0">
        <v>1450.65793624669</v>
      </c>
      <c r="BL137" s="0">
        <v>83149.47377178607</v>
      </c>
      <c r="BM137" s="0">
        <v>-2522.3920593379444</v>
      </c>
      <c r="BN137" s="0">
        <v>-3173.9853151777352</v>
      </c>
      <c r="BO137" s="0">
        <v>4145.8381850593669</v>
      </c>
      <c r="BP137" s="0">
        <v>-10898.11408865221</v>
      </c>
      <c r="BQ137" s="0">
        <v>171181605.28082189</v>
      </c>
      <c r="BR137" s="0">
        <v>171181605.28082189</v>
      </c>
      <c r="BS137" s="0">
        <v>181361578.66895321</v>
      </c>
      <c r="BT137" s="0">
        <v>201808475.09329024</v>
      </c>
      <c r="BU137" s="0">
        <v>198535748.9921791</v>
      </c>
      <c r="BV137" s="0">
        <v>198535748.9921791</v>
      </c>
      <c r="BW137" s="0">
        <v>200885827.08637604</v>
      </c>
      <c r="BX137" s="0">
        <v>205022626.79127398</v>
      </c>
      <c r="BY137" s="0">
        <v>203075441.33779585</v>
      </c>
      <c r="BZ137" s="0">
        <v>209391711.93246582</v>
      </c>
      <c r="CA137" s="0">
        <v>689328002.32431257</v>
      </c>
      <c r="CB137" s="0">
        <v>215.93765342358313</v>
      </c>
      <c r="CC137" s="0">
        <v>10.732311466869078</v>
      </c>
      <c r="CD137" s="0">
        <v>535.246350512172</v>
      </c>
      <c r="CE137" s="0">
        <v>-175.30110062320833</v>
      </c>
      <c r="CF137" s="0">
        <v>1460.671740326256</v>
      </c>
      <c r="CG137" s="0">
        <v>1437.7727041181884</v>
      </c>
      <c r="CH137" s="0">
        <v>279.35327447336346</v>
      </c>
      <c r="CI137" s="0">
        <v>-254.5041295218727</v>
      </c>
      <c r="CJ137" s="0">
        <v>-144.03332011649763</v>
      </c>
      <c r="CK137" s="0">
        <v>-261.38463586085754</v>
      </c>
      <c r="CL137" s="0">
        <v>3.1622624702958433</v>
      </c>
      <c r="CM137" s="0">
        <v>-706.28043907495</v>
      </c>
      <c r="CN137" s="305">
        <v>212.42212904432026</v>
      </c>
      <c r="CO137" s="305">
        <v>-193.00152120817793</v>
      </c>
      <c r="CP137" s="305">
        <v>177504036.08915052</v>
      </c>
      <c r="CQ137" s="0">
        <v>124.71831934239967</v>
      </c>
      <c r="CR137" s="0">
        <v>-108.0992100986123</v>
      </c>
      <c r="CS137" s="0">
        <v>12.089892251400554</v>
      </c>
      <c r="CT137" s="0">
        <v>11.900358304262905</v>
      </c>
      <c r="CU137" s="0">
        <v>1321.4449174918193</v>
      </c>
      <c r="CV137" s="0">
        <v>0</v>
      </c>
      <c r="CW137" s="0">
        <v>-164.11471740382868</v>
      </c>
    </row>
    <row r="138">
      <c r="D138" s="0">
        <v>230</v>
      </c>
      <c r="E138" s="0" t="s">
        <v>132</v>
      </c>
      <c r="F138" s="0">
        <v>93850</v>
      </c>
      <c r="G138" s="0">
        <v>0</v>
      </c>
      <c r="H138" s="0">
        <v>2</v>
      </c>
      <c r="I138" s="0">
        <v>600</v>
      </c>
      <c r="J138" s="0">
        <v>40</v>
      </c>
      <c r="K138" s="0">
        <v>1929.1828540763258</v>
      </c>
      <c r="L138" s="0">
        <v>30</v>
      </c>
      <c r="M138" s="0">
        <v>120</v>
      </c>
      <c r="N138" s="0">
        <v>2828.4444444444443</v>
      </c>
      <c r="O138" s="0">
        <v>12</v>
      </c>
      <c r="P138" s="0">
        <v>0.125</v>
      </c>
      <c r="Q138" s="0">
        <v>0</v>
      </c>
      <c r="R138" s="0">
        <v>290</v>
      </c>
      <c r="S138" s="0">
        <v>0</v>
      </c>
      <c r="T138" s="0">
        <v>0</v>
      </c>
      <c r="U138" s="0">
        <v>2400</v>
      </c>
      <c r="V138" s="0">
        <v>0</v>
      </c>
      <c r="W138" s="0">
        <v>2400</v>
      </c>
      <c r="X138" s="0">
        <v>6100</v>
      </c>
      <c r="Y138" s="0">
        <v>0</v>
      </c>
      <c r="Z138" s="0">
        <v>39496</v>
      </c>
      <c r="AA138" s="0">
        <v>5450</v>
      </c>
      <c r="AB138" s="0">
        <v>2</v>
      </c>
      <c r="AC138" s="0">
        <v>2500</v>
      </c>
      <c r="AD138" s="0">
        <v>2</v>
      </c>
      <c r="AE138" s="0">
        <v>10</v>
      </c>
      <c r="AF138" s="0">
        <v>160</v>
      </c>
      <c r="AG138" s="0">
        <v>0</v>
      </c>
      <c r="AH138" s="0">
        <v>0</v>
      </c>
      <c r="AI138" s="0">
        <v>0</v>
      </c>
      <c r="AJ138" s="0">
        <v>5428.6721054031623</v>
      </c>
      <c r="AK138" s="0">
        <v>5428.6721054031623</v>
      </c>
      <c r="AL138" s="0">
        <v>0</v>
      </c>
      <c r="AM138" s="305">
        <v>5000</v>
      </c>
      <c r="AN138" s="305">
        <v>707.11111111111109</v>
      </c>
      <c r="AO138" s="305">
        <v>380</v>
      </c>
      <c r="AP138" s="305">
        <v>380</v>
      </c>
      <c r="AQ138" s="305">
        <v>355</v>
      </c>
      <c r="AR138" s="305">
        <v>110.98757477736052</v>
      </c>
      <c r="AS138" s="305">
        <v>-95.695769215660277</v>
      </c>
      <c r="AT138" s="305">
        <v>1556.4453008204941</v>
      </c>
      <c r="AU138" s="305">
        <v>1341.9991436239502</v>
      </c>
      <c r="AV138" s="305">
        <v>1322.2094076804069</v>
      </c>
      <c r="AW138" s="305">
        <v>2.3352452823506624</v>
      </c>
      <c r="AX138" s="305">
        <v>0.091999585182475418</v>
      </c>
      <c r="AY138" s="305">
        <v>4.9500365608124923</v>
      </c>
      <c r="AZ138" s="305" t="s">
        <v>27</v>
      </c>
      <c r="BA138" s="305">
        <v>1311.9991436239502</v>
      </c>
      <c r="BB138" s="305">
        <v>-490.81701795151093</v>
      </c>
      <c r="BC138" s="305">
        <v>1.3162055961021224</v>
      </c>
      <c r="BD138" s="305">
        <v>-1018.2787895255278</v>
      </c>
      <c r="BE138" s="305">
        <v>-5271.2822259671011</v>
      </c>
      <c r="BF138" s="305">
        <v>44.942350079404605</v>
      </c>
      <c r="BG138" s="305">
        <v>-9972.88509740337</v>
      </c>
      <c r="BH138" s="67">
        <v>380</v>
      </c>
      <c r="BI138" s="0">
        <v>380</v>
      </c>
      <c r="BJ138" s="0" t="s">
        <v>114</v>
      </c>
      <c r="BK138" s="0">
        <v>1450.65793624669</v>
      </c>
      <c r="BL138" s="0">
        <v>83149.47377178607</v>
      </c>
      <c r="BM138" s="0">
        <v>-2162.3087590467694</v>
      </c>
      <c r="BN138" s="0">
        <v>-2520.5237255254833</v>
      </c>
      <c r="BO138" s="0">
        <v>5248.3116329595578</v>
      </c>
      <c r="BP138" s="0">
        <v>-10161.828899503136</v>
      </c>
      <c r="BQ138" s="0">
        <v>171181605.28082189</v>
      </c>
      <c r="BR138" s="0">
        <v>171181605.28082189</v>
      </c>
      <c r="BS138" s="0">
        <v>181361578.66895321</v>
      </c>
      <c r="BT138" s="0">
        <v>201808475.09329024</v>
      </c>
      <c r="BU138" s="0">
        <v>198535748.9921791</v>
      </c>
      <c r="BV138" s="0">
        <v>198535748.9921791</v>
      </c>
      <c r="BW138" s="0">
        <v>200885827.08637604</v>
      </c>
      <c r="BX138" s="0">
        <v>205022626.79127398</v>
      </c>
      <c r="BY138" s="0">
        <v>203075441.33779585</v>
      </c>
      <c r="BZ138" s="0">
        <v>209391711.93246582</v>
      </c>
      <c r="CA138" s="0">
        <v>689328002.32431257</v>
      </c>
      <c r="CB138" s="0">
        <v>215.93765342358313</v>
      </c>
      <c r="CC138" s="0">
        <v>10.732311466869078</v>
      </c>
      <c r="CD138" s="0">
        <v>535.246350512172</v>
      </c>
      <c r="CE138" s="0">
        <v>-175.30110062320833</v>
      </c>
      <c r="CF138" s="0">
        <v>1460.671740326256</v>
      </c>
      <c r="CG138" s="0">
        <v>1437.7727041181884</v>
      </c>
      <c r="CH138" s="0">
        <v>237.37443508694187</v>
      </c>
      <c r="CI138" s="0">
        <v>-217.18714231023768</v>
      </c>
      <c r="CJ138" s="0">
        <v>-144.03332011649763</v>
      </c>
      <c r="CK138" s="0">
        <v>-261.38463586085754</v>
      </c>
      <c r="CL138" s="0">
        <v>3.1622624702958433</v>
      </c>
      <c r="CM138" s="0">
        <v>-706.28043907495</v>
      </c>
      <c r="CN138" s="305">
        <v>180.07045594206878</v>
      </c>
      <c r="CO138" s="305">
        <v>-164.3012849374804</v>
      </c>
      <c r="CP138" s="305">
        <v>177504036.08915052</v>
      </c>
      <c r="CQ138" s="0">
        <v>100.71269952824939</v>
      </c>
      <c r="CR138" s="0">
        <v>-87.3204845334772</v>
      </c>
      <c r="CS138" s="0">
        <v>12.53990284387889</v>
      </c>
      <c r="CT138" s="0">
        <v>12.343314054392557</v>
      </c>
      <c r="CU138" s="0">
        <v>1321.4449174918193</v>
      </c>
      <c r="CV138" s="0">
        <v>0</v>
      </c>
      <c r="CW138" s="0">
        <v>-164.11471740382868</v>
      </c>
    </row>
    <row r="139">
      <c r="D139" s="0">
        <v>231</v>
      </c>
      <c r="E139" s="0" t="s">
        <v>126</v>
      </c>
      <c r="F139" s="0">
        <v>96350</v>
      </c>
      <c r="G139" s="0">
        <v>0</v>
      </c>
      <c r="H139" s="0">
        <v>2</v>
      </c>
      <c r="I139" s="0">
        <v>500</v>
      </c>
      <c r="J139" s="0">
        <v>26</v>
      </c>
      <c r="K139" s="0">
        <v>1935.3259940866656</v>
      </c>
      <c r="L139" s="0">
        <v>24</v>
      </c>
      <c r="M139" s="0">
        <v>120</v>
      </c>
      <c r="N139" s="0">
        <v>2804</v>
      </c>
      <c r="O139" s="0">
        <v>12</v>
      </c>
      <c r="P139" s="0">
        <v>0.125</v>
      </c>
      <c r="Q139" s="0">
        <v>0</v>
      </c>
      <c r="R139" s="0">
        <v>290</v>
      </c>
      <c r="S139" s="0">
        <v>0</v>
      </c>
      <c r="T139" s="0">
        <v>0</v>
      </c>
      <c r="U139" s="0">
        <v>2400</v>
      </c>
      <c r="V139" s="0">
        <v>0</v>
      </c>
      <c r="W139" s="0">
        <v>2400</v>
      </c>
      <c r="X139" s="0">
        <v>6100</v>
      </c>
      <c r="Y139" s="0">
        <v>0</v>
      </c>
      <c r="Z139" s="0">
        <v>39496</v>
      </c>
      <c r="AA139" s="0">
        <v>5450</v>
      </c>
      <c r="AB139" s="0">
        <v>2</v>
      </c>
      <c r="AC139" s="0">
        <v>2500</v>
      </c>
      <c r="AD139" s="0">
        <v>2</v>
      </c>
      <c r="AE139" s="0">
        <v>10</v>
      </c>
      <c r="AF139" s="0">
        <v>160</v>
      </c>
      <c r="AG139" s="0">
        <v>0</v>
      </c>
      <c r="AH139" s="0">
        <v>0</v>
      </c>
      <c r="AI139" s="0">
        <v>0</v>
      </c>
      <c r="AJ139" s="0">
        <v>5428.6721054031623</v>
      </c>
      <c r="AK139" s="0">
        <v>5428.6721054031623</v>
      </c>
      <c r="AL139" s="0">
        <v>0</v>
      </c>
      <c r="AM139" s="305">
        <v>5000</v>
      </c>
      <c r="AN139" s="305">
        <v>701</v>
      </c>
      <c r="AO139" s="305">
        <v>380</v>
      </c>
      <c r="AP139" s="305">
        <v>380</v>
      </c>
      <c r="AQ139" s="305">
        <v>355</v>
      </c>
      <c r="AR139" s="305">
        <v>167.89987168401666</v>
      </c>
      <c r="AS139" s="305">
        <v>-120.97044359079277</v>
      </c>
      <c r="AT139" s="305">
        <v>1658.8282299976788</v>
      </c>
      <c r="AU139" s="305">
        <v>1195.1717700023212</v>
      </c>
      <c r="AV139" s="305">
        <v>1180.2860846612177</v>
      </c>
      <c r="AW139" s="305">
        <v>7.1520579354256668</v>
      </c>
      <c r="AX139" s="305">
        <v>0.019370064213761334</v>
      </c>
      <c r="AY139" s="305">
        <v>25.804114647229483</v>
      </c>
      <c r="AZ139" s="305" t="s">
        <v>27</v>
      </c>
      <c r="BA139" s="305">
        <v>1171.1717700023212</v>
      </c>
      <c r="BB139" s="305">
        <v>-441.94627109058274</v>
      </c>
      <c r="BC139" s="305">
        <v>1.334487774251329</v>
      </c>
      <c r="BD139" s="305">
        <v>-941.022959804046</v>
      </c>
      <c r="BE139" s="305">
        <v>-5260.4762833321947</v>
      </c>
      <c r="BF139" s="305">
        <v>44.942342684377763</v>
      </c>
      <c r="BG139" s="305">
        <v>-9953.1263832226177</v>
      </c>
      <c r="BH139" s="67">
        <v>380</v>
      </c>
      <c r="BI139" s="0">
        <v>380</v>
      </c>
      <c r="BJ139" s="0" t="s">
        <v>114</v>
      </c>
      <c r="BK139" s="0">
        <v>1672.3642790004055</v>
      </c>
      <c r="BL139" s="0">
        <v>63514.5776568844</v>
      </c>
      <c r="BM139" s="0">
        <v>-2162.3049037284</v>
      </c>
      <c r="BN139" s="0">
        <v>-2515.4005299684341</v>
      </c>
      <c r="BO139" s="0">
        <v>5248.3151502275659</v>
      </c>
      <c r="BP139" s="0">
        <v>-10161.828616081981</v>
      </c>
      <c r="BQ139" s="0">
        <v>112929362.09339003</v>
      </c>
      <c r="BR139" s="0">
        <v>112929362.09339003</v>
      </c>
      <c r="BS139" s="0">
        <v>122916395.46747333</v>
      </c>
      <c r="BT139" s="0">
        <v>143002489.75496203</v>
      </c>
      <c r="BU139" s="0">
        <v>156739322.78017354</v>
      </c>
      <c r="BV139" s="0">
        <v>156739322.78017354</v>
      </c>
      <c r="BW139" s="0">
        <v>160237513.36386281</v>
      </c>
      <c r="BX139" s="0">
        <v>166129007.74926028</v>
      </c>
      <c r="BY139" s="0">
        <v>159951271.56776831</v>
      </c>
      <c r="BZ139" s="0">
        <v>169204890.97905782</v>
      </c>
      <c r="CA139" s="0">
        <v>625421930.48748875</v>
      </c>
      <c r="CB139" s="0">
        <v>220.47857751557945</v>
      </c>
      <c r="CC139" s="0">
        <v>16.09596724218494</v>
      </c>
      <c r="CD139" s="0">
        <v>510.72773003682323</v>
      </c>
      <c r="CE139" s="0">
        <v>-154.14584494721566</v>
      </c>
      <c r="CF139" s="0">
        <v>1533.7556733762235</v>
      </c>
      <c r="CG139" s="0">
        <v>1320.2443266237765</v>
      </c>
      <c r="CH139" s="0">
        <v>348.49484499714345</v>
      </c>
      <c r="CI139" s="0">
        <v>-271.48827239345326</v>
      </c>
      <c r="CJ139" s="0">
        <v>-142.60108421550285</v>
      </c>
      <c r="CK139" s="0">
        <v>-241.14641817594156</v>
      </c>
      <c r="CL139" s="0">
        <v>21.446110777386593</v>
      </c>
      <c r="CM139" s="0">
        <v>-608.62167712637461</v>
      </c>
      <c r="CN139" s="305">
        <v>264.75454167894713</v>
      </c>
      <c r="CO139" s="305">
        <v>-205.48746615419452</v>
      </c>
      <c r="CP139" s="305">
        <v>125492872.55060446</v>
      </c>
      <c r="CQ139" s="0">
        <v>151.91156927596427</v>
      </c>
      <c r="CR139" s="0">
        <v>-110.27072868270639</v>
      </c>
      <c r="CS139" s="0">
        <v>17.6966022782343</v>
      </c>
      <c r="CT139" s="0">
        <v>15.233090357166155</v>
      </c>
      <c r="CU139" s="0">
        <v>1320.0860087373214</v>
      </c>
      <c r="CV139" s="0">
        <v>12.131737424430758</v>
      </c>
      <c r="CW139" s="0">
        <v>-134.40013552835532</v>
      </c>
    </row>
    <row r="140">
      <c r="D140" s="0">
        <v>231</v>
      </c>
      <c r="E140" s="0" t="s">
        <v>126</v>
      </c>
      <c r="F140" s="0">
        <v>96350</v>
      </c>
      <c r="G140" s="0">
        <v>0</v>
      </c>
      <c r="H140" s="0">
        <v>2</v>
      </c>
      <c r="I140" s="0">
        <v>500</v>
      </c>
      <c r="J140" s="0">
        <v>26</v>
      </c>
      <c r="K140" s="0">
        <v>1935.3259940866656</v>
      </c>
      <c r="L140" s="0">
        <v>24</v>
      </c>
      <c r="M140" s="0">
        <v>120</v>
      </c>
      <c r="N140" s="0">
        <v>2804</v>
      </c>
      <c r="O140" s="0">
        <v>12</v>
      </c>
      <c r="P140" s="0">
        <v>0.125</v>
      </c>
      <c r="Q140" s="0">
        <v>0</v>
      </c>
      <c r="R140" s="0">
        <v>290</v>
      </c>
      <c r="S140" s="0">
        <v>0</v>
      </c>
      <c r="T140" s="0">
        <v>0</v>
      </c>
      <c r="U140" s="0">
        <v>2400</v>
      </c>
      <c r="V140" s="0">
        <v>0</v>
      </c>
      <c r="W140" s="0">
        <v>2400</v>
      </c>
      <c r="X140" s="0">
        <v>6100</v>
      </c>
      <c r="Y140" s="0">
        <v>0</v>
      </c>
      <c r="Z140" s="0">
        <v>39496</v>
      </c>
      <c r="AA140" s="0">
        <v>5450</v>
      </c>
      <c r="AB140" s="0">
        <v>2</v>
      </c>
      <c r="AC140" s="0">
        <v>2500</v>
      </c>
      <c r="AD140" s="0">
        <v>2</v>
      </c>
      <c r="AE140" s="0">
        <v>10</v>
      </c>
      <c r="AF140" s="0">
        <v>160</v>
      </c>
      <c r="AG140" s="0">
        <v>0</v>
      </c>
      <c r="AH140" s="0">
        <v>0</v>
      </c>
      <c r="AI140" s="0">
        <v>0</v>
      </c>
      <c r="AJ140" s="0">
        <v>5428.6721054031623</v>
      </c>
      <c r="AK140" s="0">
        <v>5428.6721054031623</v>
      </c>
      <c r="AL140" s="0">
        <v>0</v>
      </c>
      <c r="AM140" s="305">
        <v>5000</v>
      </c>
      <c r="AN140" s="305">
        <v>701</v>
      </c>
      <c r="AO140" s="305">
        <v>380</v>
      </c>
      <c r="AP140" s="305">
        <v>380</v>
      </c>
      <c r="AQ140" s="305">
        <v>355</v>
      </c>
      <c r="AR140" s="305">
        <v>144.96017650351777</v>
      </c>
      <c r="AS140" s="305">
        <v>-104.44258639835223</v>
      </c>
      <c r="AT140" s="305">
        <v>1658.8282299976788</v>
      </c>
      <c r="AU140" s="305">
        <v>1195.1717700023212</v>
      </c>
      <c r="AV140" s="305">
        <v>1180.2860846612177</v>
      </c>
      <c r="AW140" s="305">
        <v>7.1520579354256668</v>
      </c>
      <c r="AX140" s="305">
        <v>0.019370064213761334</v>
      </c>
      <c r="AY140" s="305">
        <v>25.804114647229483</v>
      </c>
      <c r="AZ140" s="305" t="s">
        <v>27</v>
      </c>
      <c r="BA140" s="305">
        <v>1171.1717700023212</v>
      </c>
      <c r="BB140" s="305">
        <v>-441.94627109058274</v>
      </c>
      <c r="BC140" s="305">
        <v>1.334487774251329</v>
      </c>
      <c r="BD140" s="305">
        <v>-941.022959804046</v>
      </c>
      <c r="BE140" s="305">
        <v>-4597.5568766963625</v>
      </c>
      <c r="BF140" s="305">
        <v>42.940611023003157</v>
      </c>
      <c r="BG140" s="305">
        <v>-8541.5919435166325</v>
      </c>
      <c r="BH140" s="67">
        <v>380</v>
      </c>
      <c r="BI140" s="0">
        <v>380</v>
      </c>
      <c r="BJ140" s="0" t="s">
        <v>114</v>
      </c>
      <c r="BK140" s="0">
        <v>1672.3642790004055</v>
      </c>
      <c r="BL140" s="0">
        <v>63514.5776568844</v>
      </c>
      <c r="BM140" s="0">
        <v>-1948.4032774052321</v>
      </c>
      <c r="BN140" s="0">
        <v>-2153.68090270445</v>
      </c>
      <c r="BO140" s="0">
        <v>5727.40056317935</v>
      </c>
      <c r="BP140" s="0">
        <v>-9717.923421073363</v>
      </c>
      <c r="BQ140" s="0">
        <v>112929362.09339003</v>
      </c>
      <c r="BR140" s="0">
        <v>112929362.09339003</v>
      </c>
      <c r="BS140" s="0">
        <v>122916395.46747333</v>
      </c>
      <c r="BT140" s="0">
        <v>143002489.75496203</v>
      </c>
      <c r="BU140" s="0">
        <v>156739322.78017354</v>
      </c>
      <c r="BV140" s="0">
        <v>156739322.78017354</v>
      </c>
      <c r="BW140" s="0">
        <v>160237513.36386281</v>
      </c>
      <c r="BX140" s="0">
        <v>166129007.74926028</v>
      </c>
      <c r="BY140" s="0">
        <v>159951271.56776831</v>
      </c>
      <c r="BZ140" s="0">
        <v>169204890.97905782</v>
      </c>
      <c r="CA140" s="0">
        <v>625421930.48748875</v>
      </c>
      <c r="CB140" s="0">
        <v>220.47857751557945</v>
      </c>
      <c r="CC140" s="0">
        <v>16.09596724218494</v>
      </c>
      <c r="CD140" s="0">
        <v>510.72773003682323</v>
      </c>
      <c r="CE140" s="0">
        <v>-154.14584494721566</v>
      </c>
      <c r="CF140" s="0">
        <v>1533.7556733762235</v>
      </c>
      <c r="CG140" s="0">
        <v>1320.2443266237765</v>
      </c>
      <c r="CH140" s="0">
        <v>313.3781383251436</v>
      </c>
      <c r="CI140" s="0">
        <v>-245.09599881984391</v>
      </c>
      <c r="CJ140" s="0">
        <v>-142.60108421550285</v>
      </c>
      <c r="CK140" s="0">
        <v>-241.14641817594156</v>
      </c>
      <c r="CL140" s="0">
        <v>21.446110777386593</v>
      </c>
      <c r="CM140" s="0">
        <v>-608.62167712637461</v>
      </c>
      <c r="CN140" s="305">
        <v>237.68432332148359</v>
      </c>
      <c r="CO140" s="305">
        <v>-185.19921377860933</v>
      </c>
      <c r="CP140" s="305">
        <v>125492872.55060446</v>
      </c>
      <c r="CQ140" s="0">
        <v>131.81959267106711</v>
      </c>
      <c r="CR140" s="0">
        <v>-95.713539373196113</v>
      </c>
      <c r="CS140" s="0">
        <v>17.77223971054</v>
      </c>
      <c r="CT140" s="0">
        <v>15.298198439643317</v>
      </c>
      <c r="CU140" s="0">
        <v>1320.0860087373214</v>
      </c>
      <c r="CV140" s="0">
        <v>12.131737424430758</v>
      </c>
      <c r="CW140" s="0">
        <v>-134.40013552835532</v>
      </c>
    </row>
    <row r="141">
      <c r="D141" s="0">
        <v>232</v>
      </c>
      <c r="E141" s="0" t="s">
        <v>120</v>
      </c>
      <c r="F141" s="0">
        <v>97850</v>
      </c>
      <c r="G141" s="0">
        <v>0</v>
      </c>
      <c r="H141" s="0">
        <v>2</v>
      </c>
      <c r="I141" s="0">
        <v>500</v>
      </c>
      <c r="J141" s="0">
        <v>26</v>
      </c>
      <c r="K141" s="0">
        <v>1936.3312351792665</v>
      </c>
      <c r="L141" s="0">
        <v>24</v>
      </c>
      <c r="M141" s="0">
        <v>120</v>
      </c>
      <c r="N141" s="0">
        <v>2800</v>
      </c>
      <c r="O141" s="0">
        <v>12</v>
      </c>
      <c r="P141" s="0">
        <v>0.125</v>
      </c>
      <c r="Q141" s="0">
        <v>0</v>
      </c>
      <c r="R141" s="0">
        <v>290</v>
      </c>
      <c r="S141" s="0">
        <v>0</v>
      </c>
      <c r="T141" s="0">
        <v>0</v>
      </c>
      <c r="U141" s="0">
        <v>2400</v>
      </c>
      <c r="V141" s="0">
        <v>0</v>
      </c>
      <c r="W141" s="0">
        <v>2400</v>
      </c>
      <c r="X141" s="0">
        <v>6100</v>
      </c>
      <c r="Y141" s="0">
        <v>0</v>
      </c>
      <c r="Z141" s="0">
        <v>39496</v>
      </c>
      <c r="AA141" s="0">
        <v>5450</v>
      </c>
      <c r="AB141" s="0">
        <v>2</v>
      </c>
      <c r="AC141" s="0">
        <v>2500</v>
      </c>
      <c r="AD141" s="0">
        <v>2</v>
      </c>
      <c r="AE141" s="0">
        <v>10</v>
      </c>
      <c r="AF141" s="0">
        <v>160</v>
      </c>
      <c r="AG141" s="0">
        <v>0</v>
      </c>
      <c r="AH141" s="0">
        <v>0</v>
      </c>
      <c r="AI141" s="0">
        <v>0</v>
      </c>
      <c r="AJ141" s="0">
        <v>5428.6721054031623</v>
      </c>
      <c r="AK141" s="0">
        <v>5428.6721054031623</v>
      </c>
      <c r="AL141" s="0">
        <v>0</v>
      </c>
      <c r="AM141" s="305">
        <v>5000</v>
      </c>
      <c r="AN141" s="305">
        <v>700</v>
      </c>
      <c r="AO141" s="305">
        <v>380</v>
      </c>
      <c r="AP141" s="305">
        <v>380</v>
      </c>
      <c r="AQ141" s="305">
        <v>355</v>
      </c>
      <c r="AR141" s="305">
        <v>145.9925346099524</v>
      </c>
      <c r="AS141" s="305">
        <v>-105.133397371538</v>
      </c>
      <c r="AT141" s="305">
        <v>1656.8528799687324</v>
      </c>
      <c r="AU141" s="305">
        <v>1193.1471200312676</v>
      </c>
      <c r="AV141" s="305">
        <v>1178.2456784216276</v>
      </c>
      <c r="AW141" s="305">
        <v>4.9265573374963623</v>
      </c>
      <c r="AX141" s="305">
        <v>0.015638682099140822</v>
      </c>
      <c r="AY141" s="305">
        <v>36.870963611467076</v>
      </c>
      <c r="AZ141" s="305" t="s">
        <v>27</v>
      </c>
      <c r="BA141" s="305">
        <v>1169.1471200312676</v>
      </c>
      <c r="BB141" s="305">
        <v>-383.59427046779228</v>
      </c>
      <c r="BC141" s="305">
        <v>1.3096043380176212</v>
      </c>
      <c r="BD141" s="305">
        <v>-835.64034807374264</v>
      </c>
      <c r="BE141" s="305">
        <v>-4617.2541118374356</v>
      </c>
      <c r="BF141" s="305">
        <v>42.940613683087804</v>
      </c>
      <c r="BG141" s="305">
        <v>-8590.9819335085631</v>
      </c>
      <c r="BH141" s="67">
        <v>380</v>
      </c>
      <c r="BI141" s="0">
        <v>380</v>
      </c>
      <c r="BJ141" s="0" t="s">
        <v>114</v>
      </c>
      <c r="BK141" s="0">
        <v>1670.8980975771535</v>
      </c>
      <c r="BL141" s="0">
        <v>63410.741734694857</v>
      </c>
      <c r="BM141" s="0">
        <v>-1948.3994247137771</v>
      </c>
      <c r="BN141" s="0">
        <v>-2166.4882958750914</v>
      </c>
      <c r="BO141" s="0">
        <v>5727.4063341372675</v>
      </c>
      <c r="BP141" s="0">
        <v>-9717.9236211860989</v>
      </c>
      <c r="BQ141" s="0">
        <v>112722334.28610383</v>
      </c>
      <c r="BR141" s="0">
        <v>112722334.28610383</v>
      </c>
      <c r="BS141" s="0">
        <v>122698480.65233673</v>
      </c>
      <c r="BT141" s="0">
        <v>142762873.28102979</v>
      </c>
      <c r="BU141" s="0">
        <v>156530842.72946572</v>
      </c>
      <c r="BV141" s="0">
        <v>156530842.72946572</v>
      </c>
      <c r="BW141" s="0">
        <v>160025481.24488255</v>
      </c>
      <c r="BX141" s="0">
        <v>165910206.766736</v>
      </c>
      <c r="BY141" s="0">
        <v>159744074.11937559</v>
      </c>
      <c r="BZ141" s="0">
        <v>168987034.93570217</v>
      </c>
      <c r="CA141" s="0">
        <v>624448969.74016058</v>
      </c>
      <c r="CB141" s="0">
        <v>203.26553172343404</v>
      </c>
      <c r="CC141" s="0">
        <v>20.200802681655858</v>
      </c>
      <c r="CD141" s="0">
        <v>490.38527998764596</v>
      </c>
      <c r="CE141" s="0">
        <v>-144.30031970589945</v>
      </c>
      <c r="CF141" s="0">
        <v>1531.8604693743525</v>
      </c>
      <c r="CG141" s="0">
        <v>1318.1395306256475</v>
      </c>
      <c r="CH141" s="0">
        <v>314.85420664456365</v>
      </c>
      <c r="CI141" s="0">
        <v>-246.09254376461212</v>
      </c>
      <c r="CJ141" s="0">
        <v>-133.70122918645745</v>
      </c>
      <c r="CK141" s="0">
        <v>-215.39743097407063</v>
      </c>
      <c r="CL141" s="0">
        <v>71.843125043187513</v>
      </c>
      <c r="CM141" s="0">
        <v>-517.30389990052618</v>
      </c>
      <c r="CN141" s="305">
        <v>238.82210954645808</v>
      </c>
      <c r="CO141" s="305">
        <v>-185.96608094416433</v>
      </c>
      <c r="CP141" s="305">
        <v>125263619.80799095</v>
      </c>
      <c r="CQ141" s="0">
        <v>132.6736002332367</v>
      </c>
      <c r="CR141" s="0">
        <v>-96.282275249451047</v>
      </c>
      <c r="CS141" s="0">
        <v>17.802072724849687</v>
      </c>
      <c r="CT141" s="0">
        <v>15.318376741767423</v>
      </c>
      <c r="CU141" s="0">
        <v>1319.8720409480259</v>
      </c>
      <c r="CV141" s="0">
        <v>33.752028881964762</v>
      </c>
      <c r="CW141" s="0">
        <v>-110.42191813751204</v>
      </c>
    </row>
    <row r="142">
      <c r="D142" s="0">
        <v>232</v>
      </c>
      <c r="E142" s="0" t="s">
        <v>120</v>
      </c>
      <c r="F142" s="0">
        <v>97850</v>
      </c>
      <c r="G142" s="0">
        <v>0</v>
      </c>
      <c r="H142" s="0">
        <v>2</v>
      </c>
      <c r="I142" s="0">
        <v>500</v>
      </c>
      <c r="J142" s="0">
        <v>26</v>
      </c>
      <c r="K142" s="0">
        <v>1936.3312351792665</v>
      </c>
      <c r="L142" s="0">
        <v>24</v>
      </c>
      <c r="M142" s="0">
        <v>120</v>
      </c>
      <c r="N142" s="0">
        <v>2800</v>
      </c>
      <c r="O142" s="0">
        <v>12</v>
      </c>
      <c r="P142" s="0">
        <v>0.125</v>
      </c>
      <c r="Q142" s="0">
        <v>0</v>
      </c>
      <c r="R142" s="0">
        <v>290</v>
      </c>
      <c r="S142" s="0">
        <v>0</v>
      </c>
      <c r="T142" s="0">
        <v>0</v>
      </c>
      <c r="U142" s="0">
        <v>2400</v>
      </c>
      <c r="V142" s="0">
        <v>0</v>
      </c>
      <c r="W142" s="0">
        <v>2400</v>
      </c>
      <c r="X142" s="0">
        <v>6100</v>
      </c>
      <c r="Y142" s="0">
        <v>0</v>
      </c>
      <c r="Z142" s="0">
        <v>39496</v>
      </c>
      <c r="AA142" s="0">
        <v>5450</v>
      </c>
      <c r="AB142" s="0">
        <v>2</v>
      </c>
      <c r="AC142" s="0">
        <v>2500</v>
      </c>
      <c r="AD142" s="0">
        <v>2</v>
      </c>
      <c r="AE142" s="0">
        <v>10</v>
      </c>
      <c r="AF142" s="0">
        <v>160</v>
      </c>
      <c r="AG142" s="0">
        <v>0</v>
      </c>
      <c r="AH142" s="0">
        <v>0</v>
      </c>
      <c r="AI142" s="0">
        <v>0</v>
      </c>
      <c r="AJ142" s="0">
        <v>5428.6721054031623</v>
      </c>
      <c r="AK142" s="0">
        <v>5428.6721054031623</v>
      </c>
      <c r="AL142" s="0">
        <v>0</v>
      </c>
      <c r="AM142" s="305">
        <v>5000</v>
      </c>
      <c r="AN142" s="305">
        <v>700</v>
      </c>
      <c r="AO142" s="305">
        <v>380</v>
      </c>
      <c r="AP142" s="305">
        <v>380</v>
      </c>
      <c r="AQ142" s="305">
        <v>355</v>
      </c>
      <c r="AR142" s="305">
        <v>98.7222046359831</v>
      </c>
      <c r="AS142" s="305">
        <v>-71.092681534152618</v>
      </c>
      <c r="AT142" s="305">
        <v>1656.8528799687324</v>
      </c>
      <c r="AU142" s="305">
        <v>1193.1471200312676</v>
      </c>
      <c r="AV142" s="305">
        <v>1178.2456784216276</v>
      </c>
      <c r="AW142" s="305">
        <v>4.9265573374963623</v>
      </c>
      <c r="AX142" s="305">
        <v>0.015638682099140822</v>
      </c>
      <c r="AY142" s="305">
        <v>36.870963611467076</v>
      </c>
      <c r="AZ142" s="305" t="s">
        <v>27</v>
      </c>
      <c r="BA142" s="305">
        <v>1169.1471200312676</v>
      </c>
      <c r="BB142" s="305">
        <v>-383.59427046779228</v>
      </c>
      <c r="BC142" s="305">
        <v>1.3096043380176212</v>
      </c>
      <c r="BD142" s="305">
        <v>-835.64034807374264</v>
      </c>
      <c r="BE142" s="305">
        <v>-3274.6741652001824</v>
      </c>
      <c r="BF142" s="305">
        <v>38.356998500025156</v>
      </c>
      <c r="BG142" s="305">
        <v>-5666.2407152505912</v>
      </c>
      <c r="BH142" s="67">
        <v>380</v>
      </c>
      <c r="BI142" s="0">
        <v>380</v>
      </c>
      <c r="BJ142" s="0" t="s">
        <v>114</v>
      </c>
      <c r="BK142" s="0">
        <v>1670.8980975771535</v>
      </c>
      <c r="BL142" s="0">
        <v>63410.741734694857</v>
      </c>
      <c r="BM142" s="0">
        <v>-1480.4451225611433</v>
      </c>
      <c r="BN142" s="0">
        <v>-1412.5972874657755</v>
      </c>
      <c r="BO142" s="0">
        <v>6339.9782947338135</v>
      </c>
      <c r="BP142" s="0">
        <v>-8681.0888503813476</v>
      </c>
      <c r="BQ142" s="0">
        <v>112722334.28610383</v>
      </c>
      <c r="BR142" s="0">
        <v>112722334.28610383</v>
      </c>
      <c r="BS142" s="0">
        <v>122698480.65233673</v>
      </c>
      <c r="BT142" s="0">
        <v>142762873.28102979</v>
      </c>
      <c r="BU142" s="0">
        <v>156530842.72946572</v>
      </c>
      <c r="BV142" s="0">
        <v>156530842.72946572</v>
      </c>
      <c r="BW142" s="0">
        <v>160025481.24488255</v>
      </c>
      <c r="BX142" s="0">
        <v>165910206.766736</v>
      </c>
      <c r="BY142" s="0">
        <v>159744074.11937559</v>
      </c>
      <c r="BZ142" s="0">
        <v>168987034.93570217</v>
      </c>
      <c r="CA142" s="0">
        <v>624448969.74016058</v>
      </c>
      <c r="CB142" s="0">
        <v>203.26553172343404</v>
      </c>
      <c r="CC142" s="0">
        <v>20.200802681655858</v>
      </c>
      <c r="CD142" s="0">
        <v>490.38527998764596</v>
      </c>
      <c r="CE142" s="0">
        <v>-144.30031970589945</v>
      </c>
      <c r="CF142" s="0">
        <v>1531.8604693743525</v>
      </c>
      <c r="CG142" s="0">
        <v>1318.1395306256475</v>
      </c>
      <c r="CH142" s="0">
        <v>240.52742675552571</v>
      </c>
      <c r="CI142" s="0">
        <v>-190.08104284029116</v>
      </c>
      <c r="CJ142" s="0">
        <v>-133.70122918645745</v>
      </c>
      <c r="CK142" s="0">
        <v>-215.39743097407063</v>
      </c>
      <c r="CL142" s="0">
        <v>71.843125043187513</v>
      </c>
      <c r="CM142" s="0">
        <v>-517.30389990052618</v>
      </c>
      <c r="CN142" s="305">
        <v>181.60630607924156</v>
      </c>
      <c r="CO142" s="305">
        <v>-142.97400613391011</v>
      </c>
      <c r="CP142" s="305">
        <v>125263619.80799095</v>
      </c>
      <c r="CQ142" s="0">
        <v>91.0434805350278</v>
      </c>
      <c r="CR142" s="0">
        <v>-66.125453900443091</v>
      </c>
      <c r="CS142" s="0">
        <v>17.313523139777715</v>
      </c>
      <c r="CT142" s="0">
        <v>14.897988244493163</v>
      </c>
      <c r="CU142" s="0">
        <v>1319.8720409480259</v>
      </c>
      <c r="CV142" s="0">
        <v>33.752028881964762</v>
      </c>
      <c r="CW142" s="0">
        <v>-110.42191813751204</v>
      </c>
    </row>
    <row r="143">
      <c r="D143" s="0">
        <v>233</v>
      </c>
      <c r="E143" s="0" t="s">
        <v>130</v>
      </c>
      <c r="F143" s="0">
        <v>101350</v>
      </c>
      <c r="G143" s="0">
        <v>0</v>
      </c>
      <c r="H143" s="0">
        <v>2</v>
      </c>
      <c r="I143" s="0">
        <v>600</v>
      </c>
      <c r="J143" s="0">
        <v>22</v>
      </c>
      <c r="K143" s="0">
        <v>1936.3312351792665</v>
      </c>
      <c r="L143" s="0">
        <v>18</v>
      </c>
      <c r="M143" s="0">
        <v>120</v>
      </c>
      <c r="N143" s="0">
        <v>2800</v>
      </c>
      <c r="O143" s="0">
        <v>12</v>
      </c>
      <c r="P143" s="0">
        <v>0.125</v>
      </c>
      <c r="Q143" s="0">
        <v>0</v>
      </c>
      <c r="R143" s="0">
        <v>290</v>
      </c>
      <c r="S143" s="0">
        <v>0</v>
      </c>
      <c r="T143" s="0">
        <v>0</v>
      </c>
      <c r="U143" s="0">
        <v>2400</v>
      </c>
      <c r="V143" s="0">
        <v>0</v>
      </c>
      <c r="W143" s="0">
        <v>2400</v>
      </c>
      <c r="X143" s="0">
        <v>6100</v>
      </c>
      <c r="Y143" s="0">
        <v>0</v>
      </c>
      <c r="Z143" s="0">
        <v>39496</v>
      </c>
      <c r="AA143" s="0">
        <v>5450</v>
      </c>
      <c r="AB143" s="0">
        <v>2</v>
      </c>
      <c r="AC143" s="0">
        <v>2500</v>
      </c>
      <c r="AD143" s="0">
        <v>2</v>
      </c>
      <c r="AE143" s="0">
        <v>10</v>
      </c>
      <c r="AF143" s="0">
        <v>160</v>
      </c>
      <c r="AG143" s="0">
        <v>0</v>
      </c>
      <c r="AH143" s="0">
        <v>0</v>
      </c>
      <c r="AI143" s="0">
        <v>0</v>
      </c>
      <c r="AJ143" s="0">
        <v>5428.6721054031623</v>
      </c>
      <c r="AK143" s="0">
        <v>5428.6721054031623</v>
      </c>
      <c r="AL143" s="0">
        <v>0</v>
      </c>
      <c r="AM143" s="305">
        <v>5000</v>
      </c>
      <c r="AN143" s="305">
        <v>700</v>
      </c>
      <c r="AO143" s="305">
        <v>380</v>
      </c>
      <c r="AP143" s="305">
        <v>380</v>
      </c>
      <c r="AQ143" s="305">
        <v>355</v>
      </c>
      <c r="AR143" s="305">
        <v>102.22172860718145</v>
      </c>
      <c r="AS143" s="305">
        <v>-85.842705367534791</v>
      </c>
      <c r="AT143" s="305">
        <v>1543.6715125169553</v>
      </c>
      <c r="AU143" s="305">
        <v>1296.3284874830447</v>
      </c>
      <c r="AV143" s="305">
        <v>1288.2767191351179</v>
      </c>
      <c r="AW143" s="305">
        <v>-0.32041448244130066</v>
      </c>
      <c r="AX143" s="305">
        <v>0.014772657894330556</v>
      </c>
      <c r="AY143" s="305">
        <v>1.3458430769106542</v>
      </c>
      <c r="AZ143" s="305" t="s">
        <v>27</v>
      </c>
      <c r="BA143" s="305">
        <v>1278.3284874830447</v>
      </c>
      <c r="BB143" s="305">
        <v>-311.47406850940024</v>
      </c>
      <c r="BC143" s="305">
        <v>1.3058078992660396</v>
      </c>
      <c r="BD143" s="305">
        <v>-669.27001979771558</v>
      </c>
      <c r="BE143" s="305">
        <v>-3295.9384295421332</v>
      </c>
      <c r="BF143" s="305">
        <v>38.3569975182629</v>
      </c>
      <c r="BG143" s="305">
        <v>-5729.2134397335685</v>
      </c>
      <c r="BH143" s="67">
        <v>380</v>
      </c>
      <c r="BI143" s="0">
        <v>380</v>
      </c>
      <c r="BJ143" s="0" t="s">
        <v>114</v>
      </c>
      <c r="BK143" s="0">
        <v>1404.9824140006833</v>
      </c>
      <c r="BL143" s="0">
        <v>57961.92331033192</v>
      </c>
      <c r="BM143" s="0">
        <v>-1480.4442125060036</v>
      </c>
      <c r="BN143" s="0">
        <v>-1428.9267960944508</v>
      </c>
      <c r="BO143" s="0">
        <v>6339.9792945535683</v>
      </c>
      <c r="BP143" s="0">
        <v>-8681.0886960729022</v>
      </c>
      <c r="BQ143" s="0">
        <v>109893402.73108633</v>
      </c>
      <c r="BR143" s="0">
        <v>109893402.73108633</v>
      </c>
      <c r="BS143" s="0">
        <v>119697659.12057354</v>
      </c>
      <c r="BT143" s="0">
        <v>139438857.34815609</v>
      </c>
      <c r="BU143" s="0">
        <v>130861364.88360535</v>
      </c>
      <c r="BV143" s="0">
        <v>130861364.88360535</v>
      </c>
      <c r="BW143" s="0">
        <v>133848888.99241643</v>
      </c>
      <c r="BX143" s="0">
        <v>138882965.08790413</v>
      </c>
      <c r="BY143" s="0">
        <v>132704009.07949802</v>
      </c>
      <c r="BZ143" s="0">
        <v>140662456.12843937</v>
      </c>
      <c r="CA143" s="0">
        <v>592652010.31573856</v>
      </c>
      <c r="CB143" s="0">
        <v>188.41176494728461</v>
      </c>
      <c r="CC143" s="0">
        <v>9.1740565071595626</v>
      </c>
      <c r="CD143" s="0">
        <v>468.38460492348815</v>
      </c>
      <c r="CE143" s="0">
        <v>-146.90268091904278</v>
      </c>
      <c r="CF143" s="0">
        <v>1417.1638335698985</v>
      </c>
      <c r="CG143" s="0">
        <v>1422.8361664301015</v>
      </c>
      <c r="CH143" s="0">
        <v>247.6518405236007</v>
      </c>
      <c r="CI143" s="0">
        <v>-228.19362628308863</v>
      </c>
      <c r="CJ143" s="0">
        <v>-128.07315094111823</v>
      </c>
      <c r="CK143" s="0">
        <v>-171.884253749668</v>
      </c>
      <c r="CL143" s="0">
        <v>82.797707610950141</v>
      </c>
      <c r="CM143" s="0">
        <v>-488.86035114180419</v>
      </c>
      <c r="CN143" s="305">
        <v>187.0178883532364</v>
      </c>
      <c r="CO143" s="305">
        <v>-171.66885604282351</v>
      </c>
      <c r="CP143" s="305">
        <v>120848872.49291767</v>
      </c>
      <c r="CQ143" s="0">
        <v>94.14557975260891</v>
      </c>
      <c r="CR143" s="0">
        <v>-79.734728364827717</v>
      </c>
      <c r="CS143" s="0">
        <v>17.726252211710012</v>
      </c>
      <c r="CT143" s="0">
        <v>17.797203220003418</v>
      </c>
      <c r="CU143" s="0">
        <v>1319.8720409480259</v>
      </c>
      <c r="CV143" s="0">
        <v>37.709541702248316</v>
      </c>
      <c r="CW143" s="0">
        <v>-102.58661308442841</v>
      </c>
    </row>
    <row r="144">
      <c r="D144" s="0">
        <v>233</v>
      </c>
      <c r="E144" s="0" t="s">
        <v>130</v>
      </c>
      <c r="F144" s="0">
        <v>101350</v>
      </c>
      <c r="G144" s="0">
        <v>0</v>
      </c>
      <c r="H144" s="0">
        <v>2</v>
      </c>
      <c r="I144" s="0">
        <v>600</v>
      </c>
      <c r="J144" s="0">
        <v>22</v>
      </c>
      <c r="K144" s="0">
        <v>1936.3312351792665</v>
      </c>
      <c r="L144" s="0">
        <v>18</v>
      </c>
      <c r="M144" s="0">
        <v>120</v>
      </c>
      <c r="N144" s="0">
        <v>2800</v>
      </c>
      <c r="O144" s="0">
        <v>12</v>
      </c>
      <c r="P144" s="0">
        <v>0.125</v>
      </c>
      <c r="Q144" s="0">
        <v>0</v>
      </c>
      <c r="R144" s="0">
        <v>290</v>
      </c>
      <c r="S144" s="0">
        <v>0</v>
      </c>
      <c r="T144" s="0">
        <v>0</v>
      </c>
      <c r="U144" s="0">
        <v>2400</v>
      </c>
      <c r="V144" s="0">
        <v>0</v>
      </c>
      <c r="W144" s="0">
        <v>2400</v>
      </c>
      <c r="X144" s="0">
        <v>6100</v>
      </c>
      <c r="Y144" s="0">
        <v>0</v>
      </c>
      <c r="Z144" s="0">
        <v>39496</v>
      </c>
      <c r="AA144" s="0">
        <v>5450</v>
      </c>
      <c r="AB144" s="0">
        <v>2</v>
      </c>
      <c r="AC144" s="0">
        <v>2500</v>
      </c>
      <c r="AD144" s="0">
        <v>2</v>
      </c>
      <c r="AE144" s="0">
        <v>10</v>
      </c>
      <c r="AF144" s="0">
        <v>160</v>
      </c>
      <c r="AG144" s="0">
        <v>0</v>
      </c>
      <c r="AH144" s="0">
        <v>0</v>
      </c>
      <c r="AI144" s="0">
        <v>0</v>
      </c>
      <c r="AJ144" s="0">
        <v>5428.6721054031623</v>
      </c>
      <c r="AK144" s="0">
        <v>5428.6721054031623</v>
      </c>
      <c r="AL144" s="0">
        <v>0</v>
      </c>
      <c r="AM144" s="305">
        <v>5000</v>
      </c>
      <c r="AN144" s="305">
        <v>700</v>
      </c>
      <c r="AO144" s="305">
        <v>380</v>
      </c>
      <c r="AP144" s="305">
        <v>380</v>
      </c>
      <c r="AQ144" s="305">
        <v>355</v>
      </c>
      <c r="AR144" s="305">
        <v>46.51784556764548</v>
      </c>
      <c r="AS144" s="305">
        <v>-39.064274942375981</v>
      </c>
      <c r="AT144" s="305">
        <v>1543.6715125169553</v>
      </c>
      <c r="AU144" s="305">
        <v>1296.3284874830447</v>
      </c>
      <c r="AV144" s="305">
        <v>1288.2767191351179</v>
      </c>
      <c r="AW144" s="305">
        <v>-0.32041448244130066</v>
      </c>
      <c r="AX144" s="305">
        <v>0.014772657894330556</v>
      </c>
      <c r="AY144" s="305">
        <v>1.3458430769106542</v>
      </c>
      <c r="AZ144" s="305" t="s">
        <v>27</v>
      </c>
      <c r="BA144" s="305">
        <v>1278.3284874830447</v>
      </c>
      <c r="BB144" s="305">
        <v>-311.47406850940024</v>
      </c>
      <c r="BC144" s="305">
        <v>1.3058078992660396</v>
      </c>
      <c r="BD144" s="305">
        <v>-669.27001979771558</v>
      </c>
      <c r="BE144" s="305">
        <v>-1738.5680869951248</v>
      </c>
      <c r="BF144" s="305">
        <v>31.827958021933085</v>
      </c>
      <c r="BG144" s="305">
        <v>-2382.8633407450034</v>
      </c>
      <c r="BH144" s="67">
        <v>380</v>
      </c>
      <c r="BI144" s="0">
        <v>380</v>
      </c>
      <c r="BJ144" s="0" t="s">
        <v>114</v>
      </c>
      <c r="BK144" s="0">
        <v>1404.9824140006833</v>
      </c>
      <c r="BL144" s="0">
        <v>57961.92331033192</v>
      </c>
      <c r="BM144" s="0">
        <v>-840.07845780039315</v>
      </c>
      <c r="BN144" s="0">
        <v>-569.50552734611119</v>
      </c>
      <c r="BO144" s="0">
        <v>7267.9186276291985</v>
      </c>
      <c r="BP144" s="0">
        <v>-7202.3254337527815</v>
      </c>
      <c r="BQ144" s="0">
        <v>109893402.73108633</v>
      </c>
      <c r="BR144" s="0">
        <v>109893402.73108633</v>
      </c>
      <c r="BS144" s="0">
        <v>119697659.12057354</v>
      </c>
      <c r="BT144" s="0">
        <v>139438857.34815609</v>
      </c>
      <c r="BU144" s="0">
        <v>130861364.88360535</v>
      </c>
      <c r="BV144" s="0">
        <v>130861364.88360535</v>
      </c>
      <c r="BW144" s="0">
        <v>133848888.99241643</v>
      </c>
      <c r="BX144" s="0">
        <v>138882965.08790413</v>
      </c>
      <c r="BY144" s="0">
        <v>132704009.07949802</v>
      </c>
      <c r="BZ144" s="0">
        <v>140662456.12843937</v>
      </c>
      <c r="CA144" s="0">
        <v>592652010.31573856</v>
      </c>
      <c r="CB144" s="0">
        <v>188.41176494728461</v>
      </c>
      <c r="CC144" s="0">
        <v>9.1740565071595626</v>
      </c>
      <c r="CD144" s="0">
        <v>468.38460492348815</v>
      </c>
      <c r="CE144" s="0">
        <v>-146.90268091904278</v>
      </c>
      <c r="CF144" s="0">
        <v>1417.1638335698985</v>
      </c>
      <c r="CG144" s="0">
        <v>1422.8361664301015</v>
      </c>
      <c r="CH144" s="0">
        <v>155.40154835433256</v>
      </c>
      <c r="CI144" s="0">
        <v>-146.63805300169349</v>
      </c>
      <c r="CJ144" s="0">
        <v>-128.07315094111823</v>
      </c>
      <c r="CK144" s="0">
        <v>-171.884253749668</v>
      </c>
      <c r="CL144" s="0">
        <v>82.797707610950141</v>
      </c>
      <c r="CM144" s="0">
        <v>-488.86035114180419</v>
      </c>
      <c r="CN144" s="305">
        <v>116.13835561544363</v>
      </c>
      <c r="CO144" s="305">
        <v>-109.19922082316867</v>
      </c>
      <c r="CP144" s="305">
        <v>120848872.49291767</v>
      </c>
      <c r="CQ144" s="0">
        <v>44.232613019530483</v>
      </c>
      <c r="CR144" s="0">
        <v>-37.527739945230635</v>
      </c>
      <c r="CS144" s="0">
        <v>17.669232816137878</v>
      </c>
      <c r="CT144" s="0">
        <v>17.739955598884229</v>
      </c>
      <c r="CU144" s="0">
        <v>1319.8720409480259</v>
      </c>
      <c r="CV144" s="0">
        <v>37.709541702248316</v>
      </c>
      <c r="CW144" s="0">
        <v>-102.58661308442841</v>
      </c>
    </row>
    <row r="145">
      <c r="D145" s="0">
        <v>234</v>
      </c>
      <c r="E145" s="0" t="s">
        <v>126</v>
      </c>
      <c r="F145" s="0">
        <v>106350</v>
      </c>
      <c r="G145" s="0">
        <v>0</v>
      </c>
      <c r="H145" s="0">
        <v>2</v>
      </c>
      <c r="I145" s="0">
        <v>600</v>
      </c>
      <c r="J145" s="0">
        <v>22</v>
      </c>
      <c r="K145" s="0">
        <v>1936.3312351792665</v>
      </c>
      <c r="L145" s="0">
        <v>18</v>
      </c>
      <c r="M145" s="0">
        <v>120</v>
      </c>
      <c r="N145" s="0">
        <v>2800</v>
      </c>
      <c r="O145" s="0">
        <v>12</v>
      </c>
      <c r="P145" s="0">
        <v>0.125</v>
      </c>
      <c r="Q145" s="0">
        <v>0</v>
      </c>
      <c r="R145" s="0">
        <v>290</v>
      </c>
      <c r="S145" s="0">
        <v>0</v>
      </c>
      <c r="T145" s="0">
        <v>0</v>
      </c>
      <c r="U145" s="0">
        <v>2400</v>
      </c>
      <c r="V145" s="0">
        <v>0</v>
      </c>
      <c r="W145" s="0">
        <v>2400</v>
      </c>
      <c r="X145" s="0">
        <v>6100</v>
      </c>
      <c r="Y145" s="0">
        <v>0</v>
      </c>
      <c r="Z145" s="0">
        <v>39496</v>
      </c>
      <c r="AA145" s="0">
        <v>5450</v>
      </c>
      <c r="AB145" s="0">
        <v>2</v>
      </c>
      <c r="AC145" s="0">
        <v>2500</v>
      </c>
      <c r="AD145" s="0">
        <v>2</v>
      </c>
      <c r="AE145" s="0">
        <v>10</v>
      </c>
      <c r="AF145" s="0">
        <v>160</v>
      </c>
      <c r="AG145" s="0">
        <v>0</v>
      </c>
      <c r="AH145" s="0">
        <v>0</v>
      </c>
      <c r="AI145" s="0">
        <v>0</v>
      </c>
      <c r="AJ145" s="0">
        <v>5428.6721054031623</v>
      </c>
      <c r="AK145" s="0">
        <v>5428.6721054031623</v>
      </c>
      <c r="AL145" s="0">
        <v>0</v>
      </c>
      <c r="AM145" s="305">
        <v>5000</v>
      </c>
      <c r="AN145" s="305">
        <v>700</v>
      </c>
      <c r="AO145" s="305">
        <v>380</v>
      </c>
      <c r="AP145" s="305">
        <v>380</v>
      </c>
      <c r="AQ145" s="305">
        <v>355</v>
      </c>
      <c r="AR145" s="305">
        <v>46.517843574108404</v>
      </c>
      <c r="AS145" s="305">
        <v>-39.064273268264039</v>
      </c>
      <c r="AT145" s="305">
        <v>1543.6715125169553</v>
      </c>
      <c r="AU145" s="305">
        <v>1296.3284874830447</v>
      </c>
      <c r="AV145" s="305">
        <v>1288.2767191351179</v>
      </c>
      <c r="AW145" s="305">
        <v>3.0690002508113459</v>
      </c>
      <c r="AX145" s="305">
        <v>-0.005248186599952416</v>
      </c>
      <c r="AY145" s="305">
        <v>21.727673754904771</v>
      </c>
      <c r="AZ145" s="305" t="s">
        <v>27</v>
      </c>
      <c r="BA145" s="305">
        <v>1278.3284874830447</v>
      </c>
      <c r="BB145" s="305">
        <v>-221.55008069587893</v>
      </c>
      <c r="BC145" s="305">
        <v>1.3098020079023414</v>
      </c>
      <c r="BD145" s="305">
        <v>-471.31365311422451</v>
      </c>
      <c r="BE145" s="305">
        <v>-1738.568109191976</v>
      </c>
      <c r="BF145" s="305">
        <v>31.82796135683131</v>
      </c>
      <c r="BG145" s="305">
        <v>-2382.8631466217921</v>
      </c>
      <c r="BH145" s="67">
        <v>380</v>
      </c>
      <c r="BI145" s="0">
        <v>380</v>
      </c>
      <c r="BJ145" s="0" t="s">
        <v>114</v>
      </c>
      <c r="BK145" s="0">
        <v>1404.9824140006833</v>
      </c>
      <c r="BL145" s="0">
        <v>57961.92331033192</v>
      </c>
      <c r="BM145" s="0">
        <v>-840.075880076638</v>
      </c>
      <c r="BN145" s="0">
        <v>-569.50547934855058</v>
      </c>
      <c r="BO145" s="0">
        <v>7267.92245008126</v>
      </c>
      <c r="BP145" s="0">
        <v>-7202.3258690987595</v>
      </c>
      <c r="BQ145" s="0">
        <v>109893402.73108633</v>
      </c>
      <c r="BR145" s="0">
        <v>109893402.73108633</v>
      </c>
      <c r="BS145" s="0">
        <v>119697659.12057354</v>
      </c>
      <c r="BT145" s="0">
        <v>139438857.34815609</v>
      </c>
      <c r="BU145" s="0">
        <v>130861364.88360535</v>
      </c>
      <c r="BV145" s="0">
        <v>130861364.88360535</v>
      </c>
      <c r="BW145" s="0">
        <v>133848888.99241643</v>
      </c>
      <c r="BX145" s="0">
        <v>138882965.08790413</v>
      </c>
      <c r="BY145" s="0">
        <v>132704009.07949802</v>
      </c>
      <c r="BZ145" s="0">
        <v>140662456.12843937</v>
      </c>
      <c r="CA145" s="0">
        <v>592652010.31573856</v>
      </c>
      <c r="CB145" s="0">
        <v>65.230831685931435</v>
      </c>
      <c r="CC145" s="0">
        <v>9.7299027202729462</v>
      </c>
      <c r="CD145" s="0">
        <v>338.13206489203708</v>
      </c>
      <c r="CE145" s="0">
        <v>-199.6984723672937</v>
      </c>
      <c r="CF145" s="0">
        <v>1417.1638335698985</v>
      </c>
      <c r="CG145" s="0">
        <v>1422.8361664301015</v>
      </c>
      <c r="CH145" s="0">
        <v>155.40152446002912</v>
      </c>
      <c r="CI145" s="0">
        <v>-146.63803235893576</v>
      </c>
      <c r="CJ145" s="0">
        <v>-82.895526508598323</v>
      </c>
      <c r="CK145" s="0">
        <v>-120.47010504197215</v>
      </c>
      <c r="CL145" s="0">
        <v>176.3426049137756</v>
      </c>
      <c r="CM145" s="0">
        <v>-342.26134536215307</v>
      </c>
      <c r="CN145" s="305">
        <v>116.13833614310093</v>
      </c>
      <c r="CO145" s="305">
        <v>-109.19920394183404</v>
      </c>
      <c r="CP145" s="305">
        <v>120848872.49291767</v>
      </c>
      <c r="CQ145" s="0">
        <v>44.232589889411209</v>
      </c>
      <c r="CR145" s="0">
        <v>-37.527719347478985</v>
      </c>
      <c r="CS145" s="0">
        <v>17.669239498654306</v>
      </c>
      <c r="CT145" s="0">
        <v>17.739962308148069</v>
      </c>
      <c r="CU145" s="0">
        <v>1319.8720409480259</v>
      </c>
      <c r="CV145" s="0">
        <v>63.937070357262634</v>
      </c>
      <c r="CW145" s="0">
        <v>-53.97245616430704</v>
      </c>
    </row>
    <row r="146">
      <c r="D146" s="0">
        <v>234</v>
      </c>
      <c r="E146" s="0" t="s">
        <v>126</v>
      </c>
      <c r="F146" s="0">
        <v>106350</v>
      </c>
      <c r="G146" s="0">
        <v>0</v>
      </c>
      <c r="H146" s="0">
        <v>2</v>
      </c>
      <c r="I146" s="0">
        <v>600</v>
      </c>
      <c r="J146" s="0">
        <v>22</v>
      </c>
      <c r="K146" s="0">
        <v>1936.3312351792665</v>
      </c>
      <c r="L146" s="0">
        <v>18</v>
      </c>
      <c r="M146" s="0">
        <v>120</v>
      </c>
      <c r="N146" s="0">
        <v>2800</v>
      </c>
      <c r="O146" s="0">
        <v>12</v>
      </c>
      <c r="P146" s="0">
        <v>0.125</v>
      </c>
      <c r="Q146" s="0">
        <v>0</v>
      </c>
      <c r="R146" s="0">
        <v>290</v>
      </c>
      <c r="S146" s="0">
        <v>0</v>
      </c>
      <c r="T146" s="0">
        <v>0</v>
      </c>
      <c r="U146" s="0">
        <v>2400</v>
      </c>
      <c r="V146" s="0">
        <v>0</v>
      </c>
      <c r="W146" s="0">
        <v>2400</v>
      </c>
      <c r="X146" s="0">
        <v>6100</v>
      </c>
      <c r="Y146" s="0">
        <v>0</v>
      </c>
      <c r="Z146" s="0">
        <v>39496</v>
      </c>
      <c r="AA146" s="0">
        <v>5450</v>
      </c>
      <c r="AB146" s="0">
        <v>2</v>
      </c>
      <c r="AC146" s="0">
        <v>2500</v>
      </c>
      <c r="AD146" s="0">
        <v>2</v>
      </c>
      <c r="AE146" s="0">
        <v>10</v>
      </c>
      <c r="AF146" s="0">
        <v>160</v>
      </c>
      <c r="AG146" s="0">
        <v>0</v>
      </c>
      <c r="AH146" s="0">
        <v>0</v>
      </c>
      <c r="AI146" s="0">
        <v>0</v>
      </c>
      <c r="AJ146" s="0">
        <v>5428.6721054031623</v>
      </c>
      <c r="AK146" s="0">
        <v>5428.6721054031623</v>
      </c>
      <c r="AL146" s="0">
        <v>0</v>
      </c>
      <c r="AM146" s="305">
        <v>5000</v>
      </c>
      <c r="AN146" s="305">
        <v>700</v>
      </c>
      <c r="AO146" s="305">
        <v>380</v>
      </c>
      <c r="AP146" s="305">
        <v>380</v>
      </c>
      <c r="AQ146" s="305">
        <v>355</v>
      </c>
      <c r="AR146" s="305">
        <v>7.1868922490277329</v>
      </c>
      <c r="AS146" s="305">
        <v>-6.0353339964764086</v>
      </c>
      <c r="AT146" s="305">
        <v>1543.6715125169553</v>
      </c>
      <c r="AU146" s="305">
        <v>1296.3284874830447</v>
      </c>
      <c r="AV146" s="305">
        <v>1288.2767191351179</v>
      </c>
      <c r="AW146" s="305">
        <v>3.0690002508113459</v>
      </c>
      <c r="AX146" s="305">
        <v>-0.005248186599952416</v>
      </c>
      <c r="AY146" s="305">
        <v>21.727673754904771</v>
      </c>
      <c r="AZ146" s="305" t="s">
        <v>27</v>
      </c>
      <c r="BA146" s="305">
        <v>1278.3284874830447</v>
      </c>
      <c r="BB146" s="305">
        <v>-221.55008069587893</v>
      </c>
      <c r="BC146" s="305">
        <v>1.3098020079023414</v>
      </c>
      <c r="BD146" s="305">
        <v>-471.31365311422451</v>
      </c>
      <c r="BE146" s="305">
        <v>-630.81770571257584</v>
      </c>
      <c r="BF146" s="305">
        <v>25.278951317319795</v>
      </c>
      <c r="BG146" s="305">
        <v>-26.294881050605909</v>
      </c>
      <c r="BH146" s="67">
        <v>380</v>
      </c>
      <c r="BI146" s="0">
        <v>380</v>
      </c>
      <c r="BJ146" s="0" t="s">
        <v>114</v>
      </c>
      <c r="BK146" s="0">
        <v>1404.9824140006833</v>
      </c>
      <c r="BL146" s="0">
        <v>57961.92331033192</v>
      </c>
      <c r="BM146" s="0">
        <v>-425.598247533655</v>
      </c>
      <c r="BN146" s="0">
        <v>32.845045861322433</v>
      </c>
      <c r="BO146" s="0">
        <v>6941.6896900491047</v>
      </c>
      <c r="BP146" s="0">
        <v>-5720.9606054702344</v>
      </c>
      <c r="BQ146" s="0">
        <v>109893402.73108633</v>
      </c>
      <c r="BR146" s="0">
        <v>109893402.73108633</v>
      </c>
      <c r="BS146" s="0">
        <v>119697659.12057354</v>
      </c>
      <c r="BT146" s="0">
        <v>139438857.34815609</v>
      </c>
      <c r="BU146" s="0">
        <v>130861364.88360535</v>
      </c>
      <c r="BV146" s="0">
        <v>130861364.88360535</v>
      </c>
      <c r="BW146" s="0">
        <v>133848888.99241643</v>
      </c>
      <c r="BX146" s="0">
        <v>138882965.08790413</v>
      </c>
      <c r="BY146" s="0">
        <v>132704009.07949802</v>
      </c>
      <c r="BZ146" s="0">
        <v>140662456.12843937</v>
      </c>
      <c r="CA146" s="0">
        <v>592652010.31573856</v>
      </c>
      <c r="CB146" s="0">
        <v>65.230831685931435</v>
      </c>
      <c r="CC146" s="0">
        <v>9.7299027202729462</v>
      </c>
      <c r="CD146" s="0">
        <v>338.13206489203708</v>
      </c>
      <c r="CE146" s="0">
        <v>-199.6984723672937</v>
      </c>
      <c r="CF146" s="0">
        <v>1417.1638335698985</v>
      </c>
      <c r="CG146" s="0">
        <v>1422.8361664301015</v>
      </c>
      <c r="CH146" s="0">
        <v>85.071020612997174</v>
      </c>
      <c r="CI146" s="0">
        <v>-83.788677452838385</v>
      </c>
      <c r="CJ146" s="0">
        <v>-82.895526508598323</v>
      </c>
      <c r="CK146" s="0">
        <v>-120.47010504197215</v>
      </c>
      <c r="CL146" s="0">
        <v>176.3426049137756</v>
      </c>
      <c r="CM146" s="0">
        <v>-342.26134536215307</v>
      </c>
      <c r="CN146" s="305">
        <v>62.367713083707379</v>
      </c>
      <c r="CO146" s="305">
        <v>-61.313045503876253</v>
      </c>
      <c r="CP146" s="305">
        <v>120848872.49291767</v>
      </c>
      <c r="CQ146" s="0">
        <v>9.3051242485873029</v>
      </c>
      <c r="CR146" s="0">
        <v>-8.0079592419747776</v>
      </c>
      <c r="CS146" s="0">
        <v>15.736969341473888</v>
      </c>
      <c r="CT146" s="0">
        <v>15.799958056117264</v>
      </c>
      <c r="CU146" s="0">
        <v>1319.8720409480259</v>
      </c>
      <c r="CV146" s="0">
        <v>63.937070357262634</v>
      </c>
      <c r="CW146" s="0">
        <v>-53.97245616430704</v>
      </c>
    </row>
    <row r="147">
      <c r="D147" s="0">
        <v>235</v>
      </c>
      <c r="E147" s="0" t="s">
        <v>130</v>
      </c>
      <c r="F147" s="0">
        <v>111350</v>
      </c>
      <c r="G147" s="0">
        <v>0</v>
      </c>
      <c r="H147" s="0">
        <v>2</v>
      </c>
      <c r="I147" s="0">
        <v>600</v>
      </c>
      <c r="J147" s="0">
        <v>22</v>
      </c>
      <c r="K147" s="0">
        <v>1936.3312351792665</v>
      </c>
      <c r="L147" s="0">
        <v>10</v>
      </c>
      <c r="M147" s="0">
        <v>120</v>
      </c>
      <c r="N147" s="0">
        <v>2800</v>
      </c>
      <c r="O147" s="0">
        <v>12</v>
      </c>
      <c r="P147" s="0">
        <v>0.125</v>
      </c>
      <c r="Q147" s="0">
        <v>0</v>
      </c>
      <c r="R147" s="0">
        <v>290</v>
      </c>
      <c r="S147" s="0">
        <v>0</v>
      </c>
      <c r="T147" s="0">
        <v>0</v>
      </c>
      <c r="U147" s="0">
        <v>2400</v>
      </c>
      <c r="V147" s="0">
        <v>0</v>
      </c>
      <c r="W147" s="0">
        <v>2400</v>
      </c>
      <c r="X147" s="0">
        <v>6100</v>
      </c>
      <c r="Y147" s="0">
        <v>0</v>
      </c>
      <c r="Z147" s="0">
        <v>39496</v>
      </c>
      <c r="AA147" s="0">
        <v>5450</v>
      </c>
      <c r="AB147" s="0">
        <v>2</v>
      </c>
      <c r="AC147" s="0">
        <v>2500</v>
      </c>
      <c r="AD147" s="0">
        <v>2</v>
      </c>
      <c r="AE147" s="0">
        <v>12</v>
      </c>
      <c r="AF147" s="0">
        <v>180</v>
      </c>
      <c r="AG147" s="0">
        <v>0</v>
      </c>
      <c r="AH147" s="0">
        <v>0</v>
      </c>
      <c r="AI147" s="0">
        <v>0</v>
      </c>
      <c r="AJ147" s="0">
        <v>5428.6721054031623</v>
      </c>
      <c r="AK147" s="0">
        <v>5428.6721054031623</v>
      </c>
      <c r="AL147" s="0">
        <v>0</v>
      </c>
      <c r="AM147" s="305">
        <v>5000</v>
      </c>
      <c r="AN147" s="305">
        <v>700</v>
      </c>
      <c r="AO147" s="305">
        <v>380</v>
      </c>
      <c r="AP147" s="305">
        <v>380</v>
      </c>
      <c r="AQ147" s="305">
        <v>355</v>
      </c>
      <c r="AR147" s="305">
        <v>7.6255279570957022</v>
      </c>
      <c r="AS147" s="305">
        <v>-7.9694402758718894</v>
      </c>
      <c r="AT147" s="305">
        <v>1384.7732712172115</v>
      </c>
      <c r="AU147" s="305">
        <v>1447.2267287827885</v>
      </c>
      <c r="AV147" s="305">
        <v>1448.411541273852</v>
      </c>
      <c r="AW147" s="305">
        <v>-2.8014866966318337</v>
      </c>
      <c r="AX147" s="305">
        <v>-0.0079841052076995711</v>
      </c>
      <c r="AY147" s="305">
        <v>-16.868607368411702</v>
      </c>
      <c r="AZ147" s="305" t="s">
        <v>27</v>
      </c>
      <c r="BA147" s="305">
        <v>1437.2267287827885</v>
      </c>
      <c r="BB147" s="305">
        <v>-143.87246796237287</v>
      </c>
      <c r="BC147" s="305">
        <v>1.3096979623044547</v>
      </c>
      <c r="BD147" s="305">
        <v>-276.16702108896607</v>
      </c>
      <c r="BE147" s="305">
        <v>-625.88223792511417</v>
      </c>
      <c r="BF147" s="305">
        <v>25.278949333100172</v>
      </c>
      <c r="BG147" s="305">
        <v>-26.294848697405541</v>
      </c>
      <c r="BH147" s="67">
        <v>380</v>
      </c>
      <c r="BI147" s="0">
        <v>380</v>
      </c>
      <c r="BJ147" s="0" t="s">
        <v>114</v>
      </c>
      <c r="BK147" s="0">
        <v>1087.0106059142527</v>
      </c>
      <c r="BL147" s="0">
        <v>49342.873826390089</v>
      </c>
      <c r="BM147" s="0">
        <v>-425.598012778295</v>
      </c>
      <c r="BN147" s="0">
        <v>32.845053313181779</v>
      </c>
      <c r="BO147" s="0">
        <v>6941.6896229390049</v>
      </c>
      <c r="BP147" s="0">
        <v>-5720.9603630987012</v>
      </c>
      <c r="BQ147" s="0">
        <v>102763071.09760161</v>
      </c>
      <c r="BR147" s="0">
        <v>102763071.09760161</v>
      </c>
      <c r="BS147" s="0">
        <v>112191875.17726271</v>
      </c>
      <c r="BT147" s="0">
        <v>131209513.19602327</v>
      </c>
      <c r="BU147" s="0">
        <v>98328445.221461028</v>
      </c>
      <c r="BV147" s="0">
        <v>98328445.221461028</v>
      </c>
      <c r="BW147" s="0">
        <v>100738696.27684648</v>
      </c>
      <c r="BX147" s="0">
        <v>104799276.524196</v>
      </c>
      <c r="BY147" s="0">
        <v>99012599.2470735</v>
      </c>
      <c r="BZ147" s="0">
        <v>105469153.52159309</v>
      </c>
      <c r="CA147" s="0">
        <v>538852986.87024009</v>
      </c>
      <c r="CB147" s="0">
        <v>28.531081577919281</v>
      </c>
      <c r="CC147" s="0">
        <v>-2.9096719863820226</v>
      </c>
      <c r="CD147" s="0">
        <v>284.28148860486192</v>
      </c>
      <c r="CE147" s="0">
        <v>-218.05290622436431</v>
      </c>
      <c r="CF147" s="0">
        <v>1257.5444815778251</v>
      </c>
      <c r="CG147" s="0">
        <v>1574.4555184221749</v>
      </c>
      <c r="CH147" s="0">
        <v>90.411340109248627</v>
      </c>
      <c r="CI147" s="0">
        <v>-111.02278996881311</v>
      </c>
      <c r="CJ147" s="0">
        <v>-69.718917024179063</v>
      </c>
      <c r="CK147" s="0">
        <v>-69.362207215378476</v>
      </c>
      <c r="CL147" s="0">
        <v>208.74730212228627</v>
      </c>
      <c r="CM147" s="0">
        <v>-329.01480163579538</v>
      </c>
      <c r="CN147" s="305">
        <v>66.283382958261981</v>
      </c>
      <c r="CO147" s="305">
        <v>-81.240883328106591</v>
      </c>
      <c r="CP147" s="305">
        <v>111824347.76465201</v>
      </c>
      <c r="CQ147" s="0">
        <v>9.893905736070824</v>
      </c>
      <c r="CR147" s="0">
        <v>-10.600324115786185</v>
      </c>
      <c r="CS147" s="0">
        <v>16.723978138647666</v>
      </c>
      <c r="CT147" s="0">
        <v>20.938551324505248</v>
      </c>
      <c r="CU147" s="0">
        <v>1319.8720409480259</v>
      </c>
      <c r="CV147" s="0">
        <v>71.050420201431251</v>
      </c>
      <c r="CW147" s="0">
        <v>-51.949530582818568</v>
      </c>
    </row>
    <row r="148">
      <c r="D148" s="0">
        <v>235</v>
      </c>
      <c r="E148" s="0" t="s">
        <v>130</v>
      </c>
      <c r="F148" s="0">
        <v>111350</v>
      </c>
      <c r="G148" s="0">
        <v>0</v>
      </c>
      <c r="H148" s="0">
        <v>2</v>
      </c>
      <c r="I148" s="0">
        <v>600</v>
      </c>
      <c r="J148" s="0">
        <v>22</v>
      </c>
      <c r="K148" s="0">
        <v>1936.3312351792665</v>
      </c>
      <c r="L148" s="0">
        <v>10</v>
      </c>
      <c r="M148" s="0">
        <v>120</v>
      </c>
      <c r="N148" s="0">
        <v>2800</v>
      </c>
      <c r="O148" s="0">
        <v>12</v>
      </c>
      <c r="P148" s="0">
        <v>0.125</v>
      </c>
      <c r="Q148" s="0">
        <v>0</v>
      </c>
      <c r="R148" s="0">
        <v>290</v>
      </c>
      <c r="S148" s="0">
        <v>0</v>
      </c>
      <c r="T148" s="0">
        <v>0</v>
      </c>
      <c r="U148" s="0">
        <v>2400</v>
      </c>
      <c r="V148" s="0">
        <v>0</v>
      </c>
      <c r="W148" s="0">
        <v>2400</v>
      </c>
      <c r="X148" s="0">
        <v>6100</v>
      </c>
      <c r="Y148" s="0">
        <v>0</v>
      </c>
      <c r="Z148" s="0">
        <v>39496</v>
      </c>
      <c r="AA148" s="0">
        <v>5450</v>
      </c>
      <c r="AB148" s="0">
        <v>2</v>
      </c>
      <c r="AC148" s="0">
        <v>2500</v>
      </c>
      <c r="AD148" s="0">
        <v>2</v>
      </c>
      <c r="AE148" s="0">
        <v>12</v>
      </c>
      <c r="AF148" s="0">
        <v>180</v>
      </c>
      <c r="AG148" s="0">
        <v>0</v>
      </c>
      <c r="AH148" s="0">
        <v>0</v>
      </c>
      <c r="AI148" s="0">
        <v>0</v>
      </c>
      <c r="AJ148" s="0">
        <v>5428.6721054031623</v>
      </c>
      <c r="AK148" s="0">
        <v>5428.6721054031623</v>
      </c>
      <c r="AL148" s="0">
        <v>0</v>
      </c>
      <c r="AM148" s="305">
        <v>5000</v>
      </c>
      <c r="AN148" s="305">
        <v>700</v>
      </c>
      <c r="AO148" s="305">
        <v>380</v>
      </c>
      <c r="AP148" s="305">
        <v>380</v>
      </c>
      <c r="AQ148" s="305">
        <v>355</v>
      </c>
      <c r="AR148" s="305">
        <v>-17.841414265960896</v>
      </c>
      <c r="AS148" s="305">
        <v>18.646064407561074</v>
      </c>
      <c r="AT148" s="305">
        <v>1384.7732712172115</v>
      </c>
      <c r="AU148" s="305">
        <v>1447.2267287827885</v>
      </c>
      <c r="AV148" s="305">
        <v>1373.3786706306405</v>
      </c>
      <c r="AW148" s="305">
        <v>-2.8014866966318337</v>
      </c>
      <c r="AX148" s="305">
        <v>-0.0079841052076995711</v>
      </c>
      <c r="AY148" s="305">
        <v>-16.868607368411702</v>
      </c>
      <c r="AZ148" s="305" t="s">
        <v>27</v>
      </c>
      <c r="BA148" s="305">
        <v>1362.7732712172115</v>
      </c>
      <c r="BB148" s="305">
        <v>-143.87246796237287</v>
      </c>
      <c r="BC148" s="305">
        <v>1.3096979623044547</v>
      </c>
      <c r="BD148" s="305">
        <v>-276.16702108896607</v>
      </c>
      <c r="BE148" s="305">
        <v>93.480101886761986</v>
      </c>
      <c r="BF148" s="305">
        <v>18.730459521577671</v>
      </c>
      <c r="BG148" s="305">
        <v>1354.540256747423</v>
      </c>
      <c r="BH148" s="67">
        <v>380</v>
      </c>
      <c r="BI148" s="0">
        <v>380</v>
      </c>
      <c r="BJ148" s="0" t="s">
        <v>117</v>
      </c>
      <c r="BK148" s="0">
        <v>240</v>
      </c>
      <c r="BL148" s="0">
        <v>65874.675050676145</v>
      </c>
      <c r="BM148" s="0">
        <v>-77.0034276574097</v>
      </c>
      <c r="BN148" s="0">
        <v>379.65608939008052</v>
      </c>
      <c r="BO148" s="0">
        <v>6440.3271102209164</v>
      </c>
      <c r="BP148" s="0">
        <v>-4239.7055077688483</v>
      </c>
      <c r="BQ148" s="0">
        <v>98328445.221461028</v>
      </c>
      <c r="BR148" s="0">
        <v>98328445.221461028</v>
      </c>
      <c r="BS148" s="0">
        <v>123041540.73265676</v>
      </c>
      <c r="BT148" s="0">
        <v>132264230.82950398</v>
      </c>
      <c r="BU148" s="0">
        <v>102763071.09760161</v>
      </c>
      <c r="BV148" s="0">
        <v>102763071.09760161</v>
      </c>
      <c r="BW148" s="0">
        <v>347267850.453889</v>
      </c>
      <c r="BX148" s="0">
        <v>959942265.83035111</v>
      </c>
      <c r="BY148" s="0">
        <v>99012599.2470735</v>
      </c>
      <c r="BZ148" s="0">
        <v>105469153.52159309</v>
      </c>
      <c r="CA148" s="0">
        <v>538852986.87024009</v>
      </c>
      <c r="CB148" s="0">
        <v>28.531081577919281</v>
      </c>
      <c r="CC148" s="0">
        <v>-2.9096719863820226</v>
      </c>
      <c r="CD148" s="0">
        <v>284.28148860486192</v>
      </c>
      <c r="CE148" s="0">
        <v>-218.05290622436431</v>
      </c>
      <c r="CF148" s="0">
        <v>342.9500766152355</v>
      </c>
      <c r="CG148" s="0">
        <v>2489.0499233847645</v>
      </c>
      <c r="CH148" s="0">
        <v>-31.280476757918255</v>
      </c>
      <c r="CI148" s="0">
        <v>110.13935737033542</v>
      </c>
      <c r="CJ148" s="0">
        <v>-69.718917024179063</v>
      </c>
      <c r="CK148" s="0">
        <v>-69.362207215378476</v>
      </c>
      <c r="CL148" s="0">
        <v>208.74730212228627</v>
      </c>
      <c r="CM148" s="0">
        <v>-329.01480163579538</v>
      </c>
      <c r="CN148" s="305">
        <v>-23.866457374143529</v>
      </c>
      <c r="CO148" s="305">
        <v>80.677363304451234</v>
      </c>
      <c r="CP148" s="305">
        <v>586883374.0057292</v>
      </c>
      <c r="CQ148" s="0">
        <v>-14.051390679911462</v>
      </c>
      <c r="CR148" s="0">
        <v>14.291018760960831</v>
      </c>
      <c r="CS148" s="0">
        <v>2.0099023553870587</v>
      </c>
      <c r="CT148" s="0">
        <v>14.587392290626973</v>
      </c>
      <c r="CU148" s="0">
        <v>1319.8720409480259</v>
      </c>
      <c r="CV148" s="0">
        <v>71.050420201431251</v>
      </c>
      <c r="CW148" s="0">
        <v>-51.949530582818568</v>
      </c>
    </row>
    <row r="149">
      <c r="D149" s="0">
        <v>236</v>
      </c>
      <c r="E149" s="0" t="s">
        <v>126</v>
      </c>
      <c r="F149" s="0">
        <v>116350</v>
      </c>
      <c r="G149" s="0">
        <v>0</v>
      </c>
      <c r="H149" s="0">
        <v>2</v>
      </c>
      <c r="I149" s="0">
        <v>600</v>
      </c>
      <c r="J149" s="0">
        <v>22</v>
      </c>
      <c r="K149" s="0">
        <v>1936.3312351792665</v>
      </c>
      <c r="L149" s="0">
        <v>10</v>
      </c>
      <c r="M149" s="0">
        <v>120</v>
      </c>
      <c r="N149" s="0">
        <v>2800</v>
      </c>
      <c r="O149" s="0">
        <v>12</v>
      </c>
      <c r="P149" s="0">
        <v>0.125</v>
      </c>
      <c r="Q149" s="0">
        <v>0</v>
      </c>
      <c r="R149" s="0">
        <v>290</v>
      </c>
      <c r="S149" s="0">
        <v>0</v>
      </c>
      <c r="T149" s="0">
        <v>0</v>
      </c>
      <c r="U149" s="0">
        <v>2400</v>
      </c>
      <c r="V149" s="0">
        <v>0</v>
      </c>
      <c r="W149" s="0">
        <v>2400</v>
      </c>
      <c r="X149" s="0">
        <v>6100</v>
      </c>
      <c r="Y149" s="0">
        <v>0</v>
      </c>
      <c r="Z149" s="0">
        <v>39496</v>
      </c>
      <c r="AA149" s="0">
        <v>5450</v>
      </c>
      <c r="AB149" s="0">
        <v>2</v>
      </c>
      <c r="AC149" s="0">
        <v>2500</v>
      </c>
      <c r="AD149" s="0">
        <v>2</v>
      </c>
      <c r="AE149" s="0">
        <v>12</v>
      </c>
      <c r="AF149" s="0">
        <v>180</v>
      </c>
      <c r="AG149" s="0">
        <v>0</v>
      </c>
      <c r="AH149" s="0">
        <v>0</v>
      </c>
      <c r="AI149" s="0">
        <v>0</v>
      </c>
      <c r="AJ149" s="0">
        <v>5428.6721054031623</v>
      </c>
      <c r="AK149" s="0">
        <v>5428.6721054031623</v>
      </c>
      <c r="AL149" s="0">
        <v>0</v>
      </c>
      <c r="AM149" s="305">
        <v>5000</v>
      </c>
      <c r="AN149" s="305">
        <v>700</v>
      </c>
      <c r="AO149" s="305">
        <v>380</v>
      </c>
      <c r="AP149" s="305">
        <v>380</v>
      </c>
      <c r="AQ149" s="305">
        <v>355</v>
      </c>
      <c r="AR149" s="305">
        <v>-17.841410348395758</v>
      </c>
      <c r="AS149" s="305">
        <v>18.646060313313232</v>
      </c>
      <c r="AT149" s="305">
        <v>1384.7732712172115</v>
      </c>
      <c r="AU149" s="305">
        <v>1447.2267287827885</v>
      </c>
      <c r="AV149" s="305">
        <v>1373.3786706306405</v>
      </c>
      <c r="AW149" s="305">
        <v>0.59607651830825858</v>
      </c>
      <c r="AX149" s="305">
        <v>-0.01346968682598439</v>
      </c>
      <c r="AY149" s="305">
        <v>8.2851239901832514</v>
      </c>
      <c r="AZ149" s="305" t="s">
        <v>27</v>
      </c>
      <c r="BA149" s="305">
        <v>1362.7732712172115</v>
      </c>
      <c r="BB149" s="305">
        <v>-61.842459884812342</v>
      </c>
      <c r="BC149" s="305">
        <v>1.3048549216235017</v>
      </c>
      <c r="BD149" s="305">
        <v>-78.879095272840459</v>
      </c>
      <c r="BE149" s="305">
        <v>93.479963734735065</v>
      </c>
      <c r="BF149" s="305">
        <v>18.730460966868122</v>
      </c>
      <c r="BG149" s="305">
        <v>1354.5400713893396</v>
      </c>
      <c r="BH149" s="67">
        <v>380</v>
      </c>
      <c r="BI149" s="0">
        <v>380</v>
      </c>
      <c r="BJ149" s="0" t="s">
        <v>117</v>
      </c>
      <c r="BK149" s="0">
        <v>240</v>
      </c>
      <c r="BL149" s="0">
        <v>65874.675050676145</v>
      </c>
      <c r="BM149" s="0">
        <v>-77.004757045720908</v>
      </c>
      <c r="BN149" s="0">
        <v>379.65605850570319</v>
      </c>
      <c r="BO149" s="0">
        <v>6440.3239979949794</v>
      </c>
      <c r="BP149" s="0">
        <v>-4239.7057395640641</v>
      </c>
      <c r="BQ149" s="0">
        <v>98328445.221461028</v>
      </c>
      <c r="BR149" s="0">
        <v>98328445.221461028</v>
      </c>
      <c r="BS149" s="0">
        <v>123041540.73265676</v>
      </c>
      <c r="BT149" s="0">
        <v>132264230.82950398</v>
      </c>
      <c r="BU149" s="0">
        <v>102763071.09760161</v>
      </c>
      <c r="BV149" s="0">
        <v>102763071.09760161</v>
      </c>
      <c r="BW149" s="0">
        <v>347267850.453889</v>
      </c>
      <c r="BX149" s="0">
        <v>959942265.83035111</v>
      </c>
      <c r="BY149" s="0">
        <v>99012599.2470735</v>
      </c>
      <c r="BZ149" s="0">
        <v>105469153.52159309</v>
      </c>
      <c r="CA149" s="0">
        <v>538852986.87024009</v>
      </c>
      <c r="CB149" s="0">
        <v>-121.77244248722673</v>
      </c>
      <c r="CC149" s="0">
        <v>-0.79857214144365685</v>
      </c>
      <c r="CD149" s="0">
        <v>127.41421221249547</v>
      </c>
      <c r="CE149" s="0">
        <v>-358.80384655062966</v>
      </c>
      <c r="CF149" s="0">
        <v>342.9500766152355</v>
      </c>
      <c r="CG149" s="0">
        <v>2489.0499233847645</v>
      </c>
      <c r="CH149" s="0">
        <v>-31.280462086006441</v>
      </c>
      <c r="CI149" s="0">
        <v>110.13929703943217</v>
      </c>
      <c r="CJ149" s="0">
        <v>-12.852039070986393</v>
      </c>
      <c r="CK149" s="0">
        <v>-18.226226095469883</v>
      </c>
      <c r="CL149" s="0">
        <v>397.92064312583489</v>
      </c>
      <c r="CM149" s="0">
        <v>-295.81166100847611</v>
      </c>
      <c r="CN149" s="305">
        <v>-23.866446108294717</v>
      </c>
      <c r="CO149" s="305">
        <v>80.677318384181589</v>
      </c>
      <c r="CP149" s="305">
        <v>586883374.0057292</v>
      </c>
      <c r="CQ149" s="0">
        <v>-14.051383717724066</v>
      </c>
      <c r="CR149" s="0">
        <v>14.291004681176467</v>
      </c>
      <c r="CS149" s="0">
        <v>2.0099020875592073</v>
      </c>
      <c r="CT149" s="0">
        <v>14.587390346796257</v>
      </c>
      <c r="CU149" s="0">
        <v>1319.8720409480259</v>
      </c>
      <c r="CV149" s="0">
        <v>117.05454694307325</v>
      </c>
      <c r="CW149" s="0">
        <v>-50.738711696211517</v>
      </c>
    </row>
    <row r="150">
      <c r="D150" s="0">
        <v>236</v>
      </c>
      <c r="E150" s="0" t="s">
        <v>126</v>
      </c>
      <c r="F150" s="0">
        <v>116350</v>
      </c>
      <c r="G150" s="0">
        <v>0</v>
      </c>
      <c r="H150" s="0">
        <v>2</v>
      </c>
      <c r="I150" s="0">
        <v>600</v>
      </c>
      <c r="J150" s="0">
        <v>22</v>
      </c>
      <c r="K150" s="0">
        <v>1936.3312351792665</v>
      </c>
      <c r="L150" s="0">
        <v>10</v>
      </c>
      <c r="M150" s="0">
        <v>120</v>
      </c>
      <c r="N150" s="0">
        <v>2800</v>
      </c>
      <c r="O150" s="0">
        <v>12</v>
      </c>
      <c r="P150" s="0">
        <v>0.125</v>
      </c>
      <c r="Q150" s="0">
        <v>0</v>
      </c>
      <c r="R150" s="0">
        <v>290</v>
      </c>
      <c r="S150" s="0">
        <v>0</v>
      </c>
      <c r="T150" s="0">
        <v>0</v>
      </c>
      <c r="U150" s="0">
        <v>2400</v>
      </c>
      <c r="V150" s="0">
        <v>0</v>
      </c>
      <c r="W150" s="0">
        <v>2400</v>
      </c>
      <c r="X150" s="0">
        <v>6100</v>
      </c>
      <c r="Y150" s="0">
        <v>0</v>
      </c>
      <c r="Z150" s="0">
        <v>39496</v>
      </c>
      <c r="AA150" s="0">
        <v>5450</v>
      </c>
      <c r="AB150" s="0">
        <v>2</v>
      </c>
      <c r="AC150" s="0">
        <v>2500</v>
      </c>
      <c r="AD150" s="0">
        <v>2</v>
      </c>
      <c r="AE150" s="0">
        <v>12</v>
      </c>
      <c r="AF150" s="0">
        <v>180</v>
      </c>
      <c r="AG150" s="0">
        <v>0</v>
      </c>
      <c r="AH150" s="0">
        <v>0</v>
      </c>
      <c r="AI150" s="0">
        <v>0</v>
      </c>
      <c r="AJ150" s="0">
        <v>5428.6721054031623</v>
      </c>
      <c r="AK150" s="0">
        <v>5428.6721054031623</v>
      </c>
      <c r="AL150" s="0">
        <v>0</v>
      </c>
      <c r="AM150" s="305">
        <v>5000</v>
      </c>
      <c r="AN150" s="305">
        <v>700</v>
      </c>
      <c r="AO150" s="305">
        <v>380</v>
      </c>
      <c r="AP150" s="305">
        <v>380</v>
      </c>
      <c r="AQ150" s="305">
        <v>355</v>
      </c>
      <c r="AR150" s="305">
        <v>-26.320666244199003</v>
      </c>
      <c r="AS150" s="305">
        <v>27.507731770770651</v>
      </c>
      <c r="AT150" s="305">
        <v>1384.7732712172115</v>
      </c>
      <c r="AU150" s="305">
        <v>1447.2267287827885</v>
      </c>
      <c r="AV150" s="305">
        <v>1373.3786706306405</v>
      </c>
      <c r="AW150" s="305">
        <v>0.59607651830825858</v>
      </c>
      <c r="AX150" s="305">
        <v>-0.01346968682598439</v>
      </c>
      <c r="AY150" s="305">
        <v>8.2851239901832514</v>
      </c>
      <c r="AZ150" s="305" t="s">
        <v>27</v>
      </c>
      <c r="BA150" s="305">
        <v>1362.7732712172115</v>
      </c>
      <c r="BB150" s="305">
        <v>-61.842459884812342</v>
      </c>
      <c r="BC150" s="305">
        <v>1.3048549216235017</v>
      </c>
      <c r="BD150" s="305">
        <v>-78.879095272840459</v>
      </c>
      <c r="BE150" s="305">
        <v>402.69226315878404</v>
      </c>
      <c r="BF150" s="305">
        <v>12.206186358750642</v>
      </c>
      <c r="BG150" s="305">
        <v>1748.9355477535573</v>
      </c>
      <c r="BH150" s="67">
        <v>380</v>
      </c>
      <c r="BI150" s="0">
        <v>380</v>
      </c>
      <c r="BJ150" s="0" t="s">
        <v>117</v>
      </c>
      <c r="BK150" s="0">
        <v>240</v>
      </c>
      <c r="BL150" s="0">
        <v>65874.675050676145</v>
      </c>
      <c r="BM150" s="0">
        <v>-12.744561690797127</v>
      </c>
      <c r="BN150" s="0">
        <v>470.78718898304942</v>
      </c>
      <c r="BO150" s="0">
        <v>4512.82201153607</v>
      </c>
      <c r="BP150" s="0">
        <v>-2762.0015984498741</v>
      </c>
      <c r="BQ150" s="0">
        <v>98328445.221461028</v>
      </c>
      <c r="BR150" s="0">
        <v>98328445.221461028</v>
      </c>
      <c r="BS150" s="0">
        <v>123041540.73265676</v>
      </c>
      <c r="BT150" s="0">
        <v>132264230.82950398</v>
      </c>
      <c r="BU150" s="0">
        <v>102763071.09760161</v>
      </c>
      <c r="BV150" s="0">
        <v>102763071.09760161</v>
      </c>
      <c r="BW150" s="0">
        <v>347267850.453889</v>
      </c>
      <c r="BX150" s="0">
        <v>959942265.83035111</v>
      </c>
      <c r="BY150" s="0">
        <v>99012599.2470735</v>
      </c>
      <c r="BZ150" s="0">
        <v>105469153.52159309</v>
      </c>
      <c r="CA150" s="0">
        <v>538852986.87024009</v>
      </c>
      <c r="CB150" s="0">
        <v>-121.77244248722673</v>
      </c>
      <c r="CC150" s="0">
        <v>-0.79857214144365685</v>
      </c>
      <c r="CD150" s="0">
        <v>127.41421221249547</v>
      </c>
      <c r="CE150" s="0">
        <v>-358.80384655062966</v>
      </c>
      <c r="CF150" s="0">
        <v>342.9500766152355</v>
      </c>
      <c r="CG150" s="0">
        <v>2489.0499233847645</v>
      </c>
      <c r="CH150" s="0">
        <v>-36.770375458919176</v>
      </c>
      <c r="CI150" s="0">
        <v>94.5331699136595</v>
      </c>
      <c r="CJ150" s="0">
        <v>-12.852039070986393</v>
      </c>
      <c r="CK150" s="0">
        <v>-18.226226095469883</v>
      </c>
      <c r="CL150" s="0">
        <v>397.92064312583489</v>
      </c>
      <c r="CM150" s="0">
        <v>-295.81166100847611</v>
      </c>
      <c r="CN150" s="305">
        <v>-28.487003118076117</v>
      </c>
      <c r="CO150" s="305">
        <v>70.0845222600966</v>
      </c>
      <c r="CP150" s="305">
        <v>586883374.0057292</v>
      </c>
      <c r="CQ150" s="0">
        <v>-21.019833480347547</v>
      </c>
      <c r="CR150" s="0">
        <v>21.902606075729622</v>
      </c>
      <c r="CS150" s="0">
        <v>1.3942297990290826</v>
      </c>
      <c r="CT150" s="0">
        <v>10.118987605147909</v>
      </c>
      <c r="CU150" s="0">
        <v>1319.8720409480259</v>
      </c>
      <c r="CV150" s="0">
        <v>117.05454694307325</v>
      </c>
      <c r="CW150" s="0">
        <v>-50.738711696211517</v>
      </c>
    </row>
    <row r="151">
      <c r="D151" s="0">
        <v>237</v>
      </c>
      <c r="E151" s="0" t="s">
        <v>130</v>
      </c>
      <c r="F151" s="0">
        <v>121350</v>
      </c>
      <c r="G151" s="0">
        <v>0</v>
      </c>
      <c r="H151" s="0">
        <v>2</v>
      </c>
      <c r="I151" s="0">
        <v>600</v>
      </c>
      <c r="J151" s="0">
        <v>22</v>
      </c>
      <c r="K151" s="0">
        <v>1936.3312351792665</v>
      </c>
      <c r="L151" s="0">
        <v>10</v>
      </c>
      <c r="M151" s="0">
        <v>120</v>
      </c>
      <c r="N151" s="0">
        <v>2800</v>
      </c>
      <c r="O151" s="0">
        <v>12</v>
      </c>
      <c r="P151" s="0">
        <v>0.125</v>
      </c>
      <c r="Q151" s="0">
        <v>0</v>
      </c>
      <c r="R151" s="0">
        <v>290</v>
      </c>
      <c r="S151" s="0">
        <v>0</v>
      </c>
      <c r="T151" s="0">
        <v>0</v>
      </c>
      <c r="U151" s="0">
        <v>2400</v>
      </c>
      <c r="V151" s="0">
        <v>0</v>
      </c>
      <c r="W151" s="0">
        <v>2400</v>
      </c>
      <c r="X151" s="0">
        <v>6100</v>
      </c>
      <c r="Y151" s="0">
        <v>0</v>
      </c>
      <c r="Z151" s="0">
        <v>39496</v>
      </c>
      <c r="AA151" s="0">
        <v>5450</v>
      </c>
      <c r="AB151" s="0">
        <v>2</v>
      </c>
      <c r="AC151" s="0">
        <v>2342.5</v>
      </c>
      <c r="AD151" s="0">
        <v>2</v>
      </c>
      <c r="AE151" s="0">
        <v>12</v>
      </c>
      <c r="AF151" s="0">
        <v>180</v>
      </c>
      <c r="AG151" s="0">
        <v>0</v>
      </c>
      <c r="AH151" s="0">
        <v>0</v>
      </c>
      <c r="AI151" s="0">
        <v>0</v>
      </c>
      <c r="AJ151" s="0">
        <v>5428.6721054031623</v>
      </c>
      <c r="AK151" s="0">
        <v>5428.6721054031623</v>
      </c>
      <c r="AL151" s="0">
        <v>0</v>
      </c>
      <c r="AM151" s="305">
        <v>4685</v>
      </c>
      <c r="AN151" s="305">
        <v>700</v>
      </c>
      <c r="AO151" s="305">
        <v>380</v>
      </c>
      <c r="AP151" s="305">
        <v>380</v>
      </c>
      <c r="AQ151" s="305">
        <v>355</v>
      </c>
      <c r="AR151" s="305">
        <v>-26.564009685974817</v>
      </c>
      <c r="AS151" s="305">
        <v>27.762050033934692</v>
      </c>
      <c r="AT151" s="305">
        <v>1384.7732712172115</v>
      </c>
      <c r="AU151" s="305">
        <v>1447.2267287827885</v>
      </c>
      <c r="AV151" s="305">
        <v>1373.3786706306405</v>
      </c>
      <c r="AW151" s="305">
        <v>-5.3993001403241472</v>
      </c>
      <c r="AX151" s="305">
        <v>-0.018313623317736102</v>
      </c>
      <c r="AY151" s="305">
        <v>-29.516229889555532</v>
      </c>
      <c r="AZ151" s="305" t="s">
        <v>27</v>
      </c>
      <c r="BA151" s="305">
        <v>1362.7732712172115</v>
      </c>
      <c r="BB151" s="305">
        <v>9.64725109075789</v>
      </c>
      <c r="BC151" s="305">
        <v>1.3063456665006328</v>
      </c>
      <c r="BD151" s="305">
        <v>109.50917925356134</v>
      </c>
      <c r="BE151" s="305">
        <v>407.6297682496006</v>
      </c>
      <c r="BF151" s="305">
        <v>12.206185982044872</v>
      </c>
      <c r="BG151" s="305">
        <v>1764.0034185661207</v>
      </c>
      <c r="BH151" s="67">
        <v>380</v>
      </c>
      <c r="BI151" s="0">
        <v>380</v>
      </c>
      <c r="BJ151" s="0" t="s">
        <v>117</v>
      </c>
      <c r="BK151" s="0">
        <v>240</v>
      </c>
      <c r="BL151" s="0">
        <v>65874.675050676145</v>
      </c>
      <c r="BM151" s="0">
        <v>-12.745439626572988</v>
      </c>
      <c r="BN151" s="0">
        <v>474.69444354180632</v>
      </c>
      <c r="BO151" s="0">
        <v>4512.8204118588847</v>
      </c>
      <c r="BP151" s="0">
        <v>-2762.0015644576147</v>
      </c>
      <c r="BQ151" s="0">
        <v>98328445.221461028</v>
      </c>
      <c r="BR151" s="0">
        <v>98328445.221461028</v>
      </c>
      <c r="BS151" s="0">
        <v>123041540.73265676</v>
      </c>
      <c r="BT151" s="0">
        <v>132264230.82950398</v>
      </c>
      <c r="BU151" s="0">
        <v>102763071.09760161</v>
      </c>
      <c r="BV151" s="0">
        <v>102763071.09760161</v>
      </c>
      <c r="BW151" s="0">
        <v>347267850.453889</v>
      </c>
      <c r="BX151" s="0">
        <v>959942265.83035111</v>
      </c>
      <c r="BY151" s="0">
        <v>99012599.2470735</v>
      </c>
      <c r="BZ151" s="0">
        <v>105469153.52159309</v>
      </c>
      <c r="CA151" s="0">
        <v>538852986.87024009</v>
      </c>
      <c r="CB151" s="0">
        <v>-143.89536461326691</v>
      </c>
      <c r="CC151" s="0">
        <v>-12.5327954844564</v>
      </c>
      <c r="CD151" s="0">
        <v>110.93801054826697</v>
      </c>
      <c r="CE151" s="0">
        <v>-389.82417658065532</v>
      </c>
      <c r="CF151" s="0">
        <v>342.9500766152355</v>
      </c>
      <c r="CG151" s="0">
        <v>2489.0499233847645</v>
      </c>
      <c r="CH151" s="0">
        <v>-37.0305898628493</v>
      </c>
      <c r="CI151" s="0">
        <v>94.835090846169408</v>
      </c>
      <c r="CJ151" s="0">
        <v>-3.67225407613887</v>
      </c>
      <c r="CK151" s="0">
        <v>30.984358765844036</v>
      </c>
      <c r="CL151" s="0">
        <v>439.01734428811733</v>
      </c>
      <c r="CM151" s="0">
        <v>-295.84701349332613</v>
      </c>
      <c r="CN151" s="305">
        <v>-28.692924591602775</v>
      </c>
      <c r="CO151" s="305">
        <v>70.319709584856213</v>
      </c>
      <c r="CP151" s="305">
        <v>586883374.0057292</v>
      </c>
      <c r="CQ151" s="0">
        <v>-21.214505705645387</v>
      </c>
      <c r="CR151" s="0">
        <v>22.106053550981414</v>
      </c>
      <c r="CS151" s="0">
        <v>1.3942297262998833</v>
      </c>
      <c r="CT151" s="0">
        <v>10.118987077296712</v>
      </c>
      <c r="CU151" s="0">
        <v>1421.9490384501353</v>
      </c>
      <c r="CV151" s="0">
        <v>125.68647279672993</v>
      </c>
      <c r="CW151" s="0">
        <v>-50.749500172005462</v>
      </c>
    </row>
    <row r="152">
      <c r="D152" s="0">
        <v>237</v>
      </c>
      <c r="E152" s="0" t="s">
        <v>130</v>
      </c>
      <c r="F152" s="0">
        <v>121350</v>
      </c>
      <c r="G152" s="0">
        <v>0</v>
      </c>
      <c r="H152" s="0">
        <v>2</v>
      </c>
      <c r="I152" s="0">
        <v>600</v>
      </c>
      <c r="J152" s="0">
        <v>22</v>
      </c>
      <c r="K152" s="0">
        <v>1936.3312351792665</v>
      </c>
      <c r="L152" s="0">
        <v>10</v>
      </c>
      <c r="M152" s="0">
        <v>120</v>
      </c>
      <c r="N152" s="0">
        <v>2800</v>
      </c>
      <c r="O152" s="0">
        <v>12</v>
      </c>
      <c r="P152" s="0">
        <v>0.125</v>
      </c>
      <c r="Q152" s="0">
        <v>0</v>
      </c>
      <c r="R152" s="0">
        <v>290</v>
      </c>
      <c r="S152" s="0">
        <v>0</v>
      </c>
      <c r="T152" s="0">
        <v>0</v>
      </c>
      <c r="U152" s="0">
        <v>2400</v>
      </c>
      <c r="V152" s="0">
        <v>0</v>
      </c>
      <c r="W152" s="0">
        <v>2400</v>
      </c>
      <c r="X152" s="0">
        <v>6100</v>
      </c>
      <c r="Y152" s="0">
        <v>0</v>
      </c>
      <c r="Z152" s="0">
        <v>39496</v>
      </c>
      <c r="AA152" s="0">
        <v>5450</v>
      </c>
      <c r="AB152" s="0">
        <v>2</v>
      </c>
      <c r="AC152" s="0">
        <v>2342.5</v>
      </c>
      <c r="AD152" s="0">
        <v>2</v>
      </c>
      <c r="AE152" s="0">
        <v>12</v>
      </c>
      <c r="AF152" s="0">
        <v>180</v>
      </c>
      <c r="AG152" s="0">
        <v>0</v>
      </c>
      <c r="AH152" s="0">
        <v>0</v>
      </c>
      <c r="AI152" s="0">
        <v>0</v>
      </c>
      <c r="AJ152" s="0">
        <v>5428.6721054031623</v>
      </c>
      <c r="AK152" s="0">
        <v>5428.6721054031623</v>
      </c>
      <c r="AL152" s="0">
        <v>0</v>
      </c>
      <c r="AM152" s="305">
        <v>4685</v>
      </c>
      <c r="AN152" s="305">
        <v>700</v>
      </c>
      <c r="AO152" s="305">
        <v>380</v>
      </c>
      <c r="AP152" s="305">
        <v>380</v>
      </c>
      <c r="AQ152" s="305">
        <v>355</v>
      </c>
      <c r="AR152" s="305">
        <v>-19.699090951273806</v>
      </c>
      <c r="AS152" s="305">
        <v>20.587522556921719</v>
      </c>
      <c r="AT152" s="305">
        <v>1384.7732712172115</v>
      </c>
      <c r="AU152" s="305">
        <v>1447.2267287827885</v>
      </c>
      <c r="AV152" s="305">
        <v>1373.3786706306405</v>
      </c>
      <c r="AW152" s="305">
        <v>-5.3993001403241472</v>
      </c>
      <c r="AX152" s="305">
        <v>-0.018313623317736102</v>
      </c>
      <c r="AY152" s="305">
        <v>-29.516229889555532</v>
      </c>
      <c r="AZ152" s="305" t="s">
        <v>27</v>
      </c>
      <c r="BA152" s="305">
        <v>1362.7732712172115</v>
      </c>
      <c r="BB152" s="305">
        <v>9.64725109075789</v>
      </c>
      <c r="BC152" s="305">
        <v>1.3063456665006328</v>
      </c>
      <c r="BD152" s="305">
        <v>109.50917925356134</v>
      </c>
      <c r="BE152" s="305">
        <v>362.43239688940957</v>
      </c>
      <c r="BF152" s="305">
        <v>6.0859565344889006</v>
      </c>
      <c r="BG152" s="305">
        <v>1250.952913763198</v>
      </c>
      <c r="BH152" s="67">
        <v>380</v>
      </c>
      <c r="BI152" s="0">
        <v>380</v>
      </c>
      <c r="BJ152" s="0" t="s">
        <v>117</v>
      </c>
      <c r="BK152" s="0">
        <v>240</v>
      </c>
      <c r="BL152" s="0">
        <v>65874.675050676145</v>
      </c>
      <c r="BM152" s="0">
        <v>4.4590707201477926</v>
      </c>
      <c r="BN152" s="0">
        <v>329.532722723834</v>
      </c>
      <c r="BO152" s="0">
        <v>2519.7560940355088</v>
      </c>
      <c r="BP152" s="0">
        <v>-1376.9958555557123</v>
      </c>
      <c r="BQ152" s="0">
        <v>98328445.221461028</v>
      </c>
      <c r="BR152" s="0">
        <v>98328445.221461028</v>
      </c>
      <c r="BS152" s="0">
        <v>123041540.73265676</v>
      </c>
      <c r="BT152" s="0">
        <v>132264230.82950398</v>
      </c>
      <c r="BU152" s="0">
        <v>102763071.09760161</v>
      </c>
      <c r="BV152" s="0">
        <v>102763071.09760161</v>
      </c>
      <c r="BW152" s="0">
        <v>347267850.453889</v>
      </c>
      <c r="BX152" s="0">
        <v>959942265.83035111</v>
      </c>
      <c r="BY152" s="0">
        <v>99012599.2470735</v>
      </c>
      <c r="BZ152" s="0">
        <v>105469153.52159309</v>
      </c>
      <c r="CA152" s="0">
        <v>538852986.87024009</v>
      </c>
      <c r="CB152" s="0">
        <v>-143.89536461326691</v>
      </c>
      <c r="CC152" s="0">
        <v>-12.5327954844564</v>
      </c>
      <c r="CD152" s="0">
        <v>110.93801054826697</v>
      </c>
      <c r="CE152" s="0">
        <v>-389.82417658065532</v>
      </c>
      <c r="CF152" s="0">
        <v>342.9500766152355</v>
      </c>
      <c r="CG152" s="0">
        <v>2489.0499233847645</v>
      </c>
      <c r="CH152" s="0">
        <v>-25.863362637849647</v>
      </c>
      <c r="CI152" s="0">
        <v>58.941825057778921</v>
      </c>
      <c r="CJ152" s="0">
        <v>-3.67225407613887</v>
      </c>
      <c r="CK152" s="0">
        <v>30.984358765844036</v>
      </c>
      <c r="CL152" s="0">
        <v>439.01734428811733</v>
      </c>
      <c r="CM152" s="0">
        <v>-295.84701349332613</v>
      </c>
      <c r="CN152" s="305">
        <v>-20.133417670693593</v>
      </c>
      <c r="CO152" s="305">
        <v>43.950685722611922</v>
      </c>
      <c r="CP152" s="305">
        <v>586883374.0057292</v>
      </c>
      <c r="CQ152" s="0">
        <v>-15.772113197340229</v>
      </c>
      <c r="CR152" s="0">
        <v>16.506258413575651</v>
      </c>
      <c r="CS152" s="0">
        <v>0.78945009394948917</v>
      </c>
      <c r="CT152" s="0">
        <v>5.7296406382367815</v>
      </c>
      <c r="CU152" s="0">
        <v>1421.9490384501353</v>
      </c>
      <c r="CV152" s="0">
        <v>125.68647279672993</v>
      </c>
      <c r="CW152" s="0">
        <v>-50.749500172005462</v>
      </c>
    </row>
    <row r="153">
      <c r="D153" s="0">
        <v>238</v>
      </c>
      <c r="E153" s="0" t="s">
        <v>126</v>
      </c>
      <c r="F153" s="0">
        <v>126035</v>
      </c>
      <c r="G153" s="0">
        <v>0</v>
      </c>
      <c r="H153" s="0">
        <v>2</v>
      </c>
      <c r="I153" s="0">
        <v>600</v>
      </c>
      <c r="J153" s="0">
        <v>22</v>
      </c>
      <c r="K153" s="0">
        <v>1936.3312351792665</v>
      </c>
      <c r="L153" s="0">
        <v>10</v>
      </c>
      <c r="M153" s="0">
        <v>120</v>
      </c>
      <c r="N153" s="0">
        <v>2800</v>
      </c>
      <c r="O153" s="0">
        <v>12</v>
      </c>
      <c r="P153" s="0">
        <v>0.125</v>
      </c>
      <c r="Q153" s="0">
        <v>0</v>
      </c>
      <c r="R153" s="0">
        <v>290</v>
      </c>
      <c r="S153" s="0">
        <v>0</v>
      </c>
      <c r="T153" s="0">
        <v>0</v>
      </c>
      <c r="U153" s="0">
        <v>2400</v>
      </c>
      <c r="V153" s="0">
        <v>0</v>
      </c>
      <c r="W153" s="0">
        <v>2400</v>
      </c>
      <c r="X153" s="0">
        <v>6100</v>
      </c>
      <c r="Y153" s="0">
        <v>0</v>
      </c>
      <c r="Z153" s="0">
        <v>39496</v>
      </c>
      <c r="AA153" s="0">
        <v>5450</v>
      </c>
      <c r="AB153" s="0">
        <v>2</v>
      </c>
      <c r="AC153" s="0">
        <v>2342.5</v>
      </c>
      <c r="AD153" s="0">
        <v>2</v>
      </c>
      <c r="AE153" s="0">
        <v>12</v>
      </c>
      <c r="AF153" s="0">
        <v>180</v>
      </c>
      <c r="AG153" s="0">
        <v>0</v>
      </c>
      <c r="AH153" s="0">
        <v>0</v>
      </c>
      <c r="AI153" s="0">
        <v>0</v>
      </c>
      <c r="AJ153" s="0">
        <v>5428.6721054031623</v>
      </c>
      <c r="AK153" s="0">
        <v>5428.6721054031623</v>
      </c>
      <c r="AL153" s="0">
        <v>0</v>
      </c>
      <c r="AM153" s="305">
        <v>4685</v>
      </c>
      <c r="AN153" s="305">
        <v>700</v>
      </c>
      <c r="AO153" s="305">
        <v>380</v>
      </c>
      <c r="AP153" s="305">
        <v>380</v>
      </c>
      <c r="AQ153" s="305">
        <v>355</v>
      </c>
      <c r="AR153" s="305">
        <v>-19.699069795872191</v>
      </c>
      <c r="AS153" s="305">
        <v>20.587500447408694</v>
      </c>
      <c r="AT153" s="305">
        <v>1384.7732712172115</v>
      </c>
      <c r="AU153" s="305">
        <v>1447.2267287827885</v>
      </c>
      <c r="AV153" s="305">
        <v>1373.3786706306405</v>
      </c>
      <c r="AW153" s="305">
        <v>-1.5772973443531235</v>
      </c>
      <c r="AX153" s="305">
        <v>-0.018316212726300869</v>
      </c>
      <c r="AY153" s="305">
        <v>-13.569483964874038</v>
      </c>
      <c r="AZ153" s="305" t="s">
        <v>27</v>
      </c>
      <c r="BA153" s="305">
        <v>1362.7732712172115</v>
      </c>
      <c r="BB153" s="305">
        <v>84.942475752975042</v>
      </c>
      <c r="BC153" s="305">
        <v>1.2990296900896681</v>
      </c>
      <c r="BD153" s="305">
        <v>290.1515358876195</v>
      </c>
      <c r="BE153" s="305">
        <v>362.43168908220832</v>
      </c>
      <c r="BF153" s="305">
        <v>6.0859549441021841</v>
      </c>
      <c r="BG153" s="305">
        <v>1250.9518839655539</v>
      </c>
      <c r="BH153" s="67">
        <v>380</v>
      </c>
      <c r="BI153" s="0">
        <v>380</v>
      </c>
      <c r="BJ153" s="0" t="s">
        <v>117</v>
      </c>
      <c r="BK153" s="0">
        <v>240</v>
      </c>
      <c r="BL153" s="0">
        <v>65874.675050676145</v>
      </c>
      <c r="BM153" s="0">
        <v>4.4537199366968707</v>
      </c>
      <c r="BN153" s="0">
        <v>329.53253996627882</v>
      </c>
      <c r="BO153" s="0">
        <v>2519.7450591594356</v>
      </c>
      <c r="BP153" s="0">
        <v>-1376.9957553872655</v>
      </c>
      <c r="BQ153" s="0">
        <v>98328445.221461028</v>
      </c>
      <c r="BR153" s="0">
        <v>98328445.221461028</v>
      </c>
      <c r="BS153" s="0">
        <v>123041540.73265676</v>
      </c>
      <c r="BT153" s="0">
        <v>132264230.82950398</v>
      </c>
      <c r="BU153" s="0">
        <v>102763071.09760161</v>
      </c>
      <c r="BV153" s="0">
        <v>102763071.09760161</v>
      </c>
      <c r="BW153" s="0">
        <v>347267850.453889</v>
      </c>
      <c r="BX153" s="0">
        <v>959942265.83035111</v>
      </c>
      <c r="BY153" s="0">
        <v>99012599.2470735</v>
      </c>
      <c r="BZ153" s="0">
        <v>105469153.52159309</v>
      </c>
      <c r="CA153" s="0">
        <v>538852986.87024009</v>
      </c>
      <c r="CB153" s="0">
        <v>-117.06085072854432</v>
      </c>
      <c r="CC153" s="0">
        <v>-6.288131076799651</v>
      </c>
      <c r="CD153" s="0">
        <v>58.489557240621636</v>
      </c>
      <c r="CE153" s="0">
        <v>-306.09941449995978</v>
      </c>
      <c r="CF153" s="0">
        <v>342.9500766152355</v>
      </c>
      <c r="CG153" s="0">
        <v>2489.0499233847645</v>
      </c>
      <c r="CH153" s="0">
        <v>-25.863300741112663</v>
      </c>
      <c r="CI153" s="0">
        <v>58.941596185775644</v>
      </c>
      <c r="CJ153" s="0">
        <v>0.95011578528692553</v>
      </c>
      <c r="CK153" s="0">
        <v>76.338079729374726</v>
      </c>
      <c r="CL153" s="0">
        <v>537.83102923427407</v>
      </c>
      <c r="CM153" s="0">
        <v>-293.91551751761006</v>
      </c>
      <c r="CN153" s="305">
        <v>-20.133369867908073</v>
      </c>
      <c r="CO153" s="305">
        <v>43.950514602351191</v>
      </c>
      <c r="CP153" s="305">
        <v>586883374.0057292</v>
      </c>
      <c r="CQ153" s="0">
        <v>-15.772080864787386</v>
      </c>
      <c r="CR153" s="0">
        <v>16.506197238347806</v>
      </c>
      <c r="CS153" s="0">
        <v>0.78944920766583715</v>
      </c>
      <c r="CT153" s="0">
        <v>5.7296342058012577</v>
      </c>
      <c r="CU153" s="0">
        <v>1421.9490384501353</v>
      </c>
      <c r="CV153" s="0">
        <v>163.44472814726021</v>
      </c>
      <c r="CW153" s="0">
        <v>-52.22946482178228</v>
      </c>
    </row>
    <row r="154">
      <c r="D154" s="0">
        <v>238</v>
      </c>
      <c r="E154" s="0" t="s">
        <v>126</v>
      </c>
      <c r="F154" s="0">
        <v>126035</v>
      </c>
      <c r="G154" s="0">
        <v>0</v>
      </c>
      <c r="H154" s="0">
        <v>2</v>
      </c>
      <c r="I154" s="0">
        <v>600</v>
      </c>
      <c r="J154" s="0">
        <v>22</v>
      </c>
      <c r="K154" s="0">
        <v>1936.3312351792665</v>
      </c>
      <c r="L154" s="0">
        <v>10</v>
      </c>
      <c r="M154" s="0">
        <v>120</v>
      </c>
      <c r="N154" s="0">
        <v>2800</v>
      </c>
      <c r="O154" s="0">
        <v>12</v>
      </c>
      <c r="P154" s="0">
        <v>0.125</v>
      </c>
      <c r="Q154" s="0">
        <v>0</v>
      </c>
      <c r="R154" s="0">
        <v>290</v>
      </c>
      <c r="S154" s="0">
        <v>0</v>
      </c>
      <c r="T154" s="0">
        <v>0</v>
      </c>
      <c r="U154" s="0">
        <v>2400</v>
      </c>
      <c r="V154" s="0">
        <v>0</v>
      </c>
      <c r="W154" s="0">
        <v>2400</v>
      </c>
      <c r="X154" s="0">
        <v>6100</v>
      </c>
      <c r="Y154" s="0">
        <v>0</v>
      </c>
      <c r="Z154" s="0">
        <v>39496</v>
      </c>
      <c r="AA154" s="0">
        <v>5450</v>
      </c>
      <c r="AB154" s="0">
        <v>2</v>
      </c>
      <c r="AC154" s="0">
        <v>2342.5</v>
      </c>
      <c r="AD154" s="0">
        <v>2</v>
      </c>
      <c r="AE154" s="0">
        <v>12</v>
      </c>
      <c r="AF154" s="0">
        <v>180</v>
      </c>
      <c r="AG154" s="0">
        <v>0</v>
      </c>
      <c r="AH154" s="0">
        <v>0</v>
      </c>
      <c r="AI154" s="0">
        <v>0</v>
      </c>
      <c r="AJ154" s="0">
        <v>5428.6721054031623</v>
      </c>
      <c r="AK154" s="0">
        <v>5428.6721054031623</v>
      </c>
      <c r="AL154" s="0">
        <v>0</v>
      </c>
      <c r="AM154" s="305">
        <v>4685</v>
      </c>
      <c r="AN154" s="305">
        <v>700</v>
      </c>
      <c r="AO154" s="305">
        <v>380</v>
      </c>
      <c r="AP154" s="305">
        <v>380</v>
      </c>
      <c r="AQ154" s="305">
        <v>355</v>
      </c>
      <c r="AR154" s="305">
        <v>1.7507732727458214</v>
      </c>
      <c r="AS154" s="305">
        <v>-1.8297333787567251</v>
      </c>
      <c r="AT154" s="305">
        <v>1384.7732712172115</v>
      </c>
      <c r="AU154" s="305">
        <v>1447.2267287827885</v>
      </c>
      <c r="AV154" s="305">
        <v>1448.411541273852</v>
      </c>
      <c r="AW154" s="305">
        <v>-1.5772973443531235</v>
      </c>
      <c r="AX154" s="305">
        <v>-0.018316212726300869</v>
      </c>
      <c r="AY154" s="305">
        <v>-13.569483964874038</v>
      </c>
      <c r="AZ154" s="305" t="s">
        <v>27</v>
      </c>
      <c r="BA154" s="305">
        <v>1437.2267287827885</v>
      </c>
      <c r="BB154" s="305">
        <v>84.942475752975042</v>
      </c>
      <c r="BC154" s="305">
        <v>1.2990296900896681</v>
      </c>
      <c r="BD154" s="305">
        <v>290.1515358876195</v>
      </c>
      <c r="BE154" s="305">
        <v>-35.523809820468159</v>
      </c>
      <c r="BF154" s="305">
        <v>8.4603175309894141E-07</v>
      </c>
      <c r="BG154" s="305">
        <v>-108.40806166793118</v>
      </c>
      <c r="BH154" s="67">
        <v>380</v>
      </c>
      <c r="BI154" s="0">
        <v>380</v>
      </c>
      <c r="BJ154" s="0" t="s">
        <v>114</v>
      </c>
      <c r="BK154" s="0">
        <v>1087.0106059142527</v>
      </c>
      <c r="BL154" s="0">
        <v>49342.873826390089</v>
      </c>
      <c r="BM154" s="0">
        <v>0.0024274826355394907</v>
      </c>
      <c r="BN154" s="0">
        <v>-28.111363565836655</v>
      </c>
      <c r="BO154" s="0">
        <v>0.00641479783239447</v>
      </c>
      <c r="BP154" s="0">
        <v>-0.00123171413702039</v>
      </c>
      <c r="BQ154" s="0">
        <v>102763071.09760161</v>
      </c>
      <c r="BR154" s="0">
        <v>102763071.09760161</v>
      </c>
      <c r="BS154" s="0">
        <v>112191875.17726271</v>
      </c>
      <c r="BT154" s="0">
        <v>131209513.19602327</v>
      </c>
      <c r="BU154" s="0">
        <v>98328445.221461028</v>
      </c>
      <c r="BV154" s="0">
        <v>98328445.221461028</v>
      </c>
      <c r="BW154" s="0">
        <v>100738696.27684648</v>
      </c>
      <c r="BX154" s="0">
        <v>104799276.524196</v>
      </c>
      <c r="BY154" s="0">
        <v>99012599.2470735</v>
      </c>
      <c r="BZ154" s="0">
        <v>105469153.52159309</v>
      </c>
      <c r="CA154" s="0">
        <v>538852986.87024009</v>
      </c>
      <c r="CB154" s="0">
        <v>-117.06085072854432</v>
      </c>
      <c r="CC154" s="0">
        <v>-6.288131076799651</v>
      </c>
      <c r="CD154" s="0">
        <v>58.489557240621636</v>
      </c>
      <c r="CE154" s="0">
        <v>-306.09941449995978</v>
      </c>
      <c r="CF154" s="0">
        <v>1257.5444815778251</v>
      </c>
      <c r="CG154" s="0">
        <v>1574.4555184221749</v>
      </c>
      <c r="CH154" s="0">
        <v>2.1266107089924664</v>
      </c>
      <c r="CI154" s="0">
        <v>-2.2483028434761581</v>
      </c>
      <c r="CJ154" s="0">
        <v>0.95011578528692553</v>
      </c>
      <c r="CK154" s="0">
        <v>76.338079729374726</v>
      </c>
      <c r="CL154" s="0">
        <v>537.83102923427407</v>
      </c>
      <c r="CM154" s="0">
        <v>-293.91551751761006</v>
      </c>
      <c r="CN154" s="305">
        <v>1.6511742416187911</v>
      </c>
      <c r="CO154" s="305">
        <v>-1.7428301719888624</v>
      </c>
      <c r="CP154" s="305">
        <v>111824347.76465201</v>
      </c>
      <c r="CQ154" s="0">
        <v>1.4005969813122419</v>
      </c>
      <c r="CR154" s="0">
        <v>-1.4637626061813667</v>
      </c>
      <c r="CS154" s="0">
        <v>1.6671557020902294E-05</v>
      </c>
      <c r="CT154" s="0">
        <v>2.0872919675426315E-05</v>
      </c>
      <c r="CU154" s="0">
        <v>1421.9490384501353</v>
      </c>
      <c r="CV154" s="0">
        <v>163.44472814726021</v>
      </c>
      <c r="CW154" s="0">
        <v>-52.22946482178228</v>
      </c>
    </row>
  </sheetData>
  <phoneticPr fontId="2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960-91D1-480B-87CF-C34A15086A7A}">
  <dimension ref="A1:AM2123"/>
  <sheetViews>
    <sheetView showGridLines="0" topLeftCell="A87" zoomScaleNormal="100" zoomScaleSheetLayoutView="100" workbookViewId="0">
      <selection activeCell="M113" sqref="M113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135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5"/>
      <c r="M5" s="4"/>
      <c r="N5" s="65"/>
      <c r="O5" s="383"/>
    </row>
    <row r="6" ht="15" customHeight="1">
      <c r="A6" s="14"/>
      <c r="B6" s="15" t="s">
        <v>136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19" t="s">
        <v>137</v>
      </c>
      <c r="G7" s="4"/>
      <c r="H7" s="4"/>
      <c r="I7" s="4"/>
      <c r="J7" s="4"/>
      <c r="K7" s="4"/>
      <c r="L7" s="20"/>
      <c r="M7" s="4"/>
      <c r="N7" s="68" t="s">
        <v>138</v>
      </c>
    </row>
    <row r="8" ht="15" customHeight="1">
      <c r="A8" s="14"/>
      <c r="B8" s="21"/>
      <c r="C8" s="22"/>
      <c r="D8" s="22"/>
      <c r="E8" s="22"/>
      <c r="F8" s="23"/>
      <c r="G8" s="22"/>
      <c r="H8" s="22"/>
      <c r="I8" s="22"/>
      <c r="J8" s="22"/>
      <c r="K8" s="22"/>
      <c r="L8" s="24"/>
      <c r="M8" s="4"/>
      <c r="N8" s="69"/>
    </row>
    <row r="9" ht="15" customHeight="1">
      <c r="A9" s="14"/>
      <c r="B9" s="25" t="s">
        <v>139</v>
      </c>
      <c r="C9" s="4"/>
      <c r="D9" s="4"/>
      <c r="E9" s="4"/>
      <c r="F9" s="26"/>
      <c r="G9" s="4"/>
      <c r="H9" s="4"/>
      <c r="I9" s="4"/>
      <c r="J9" s="4"/>
      <c r="K9" s="4"/>
      <c r="L9" s="27"/>
      <c r="M9" s="4"/>
      <c r="N9" s="69"/>
    </row>
    <row r="10" ht="15" customHeight="1">
      <c r="A10" s="14"/>
      <c r="B10" s="28" t="s">
        <v>140</v>
      </c>
      <c r="C10" s="4"/>
      <c r="D10" s="4"/>
      <c r="E10" s="4"/>
      <c r="F10" s="19" t="s">
        <v>141</v>
      </c>
      <c r="G10" s="4"/>
      <c r="H10" s="4"/>
      <c r="I10" s="4"/>
      <c r="J10" s="4"/>
      <c r="K10" s="4"/>
      <c r="L10" s="20"/>
      <c r="M10" s="4"/>
      <c r="N10" s="68" t="s">
        <v>142</v>
      </c>
    </row>
    <row r="11" ht="15" customHeight="1">
      <c r="A11" s="14"/>
      <c r="B11" s="29"/>
      <c r="C11" s="4"/>
      <c r="D11" s="4"/>
      <c r="E11" s="4"/>
      <c r="F11" s="19" t="s">
        <v>143</v>
      </c>
      <c r="G11" s="4"/>
      <c r="H11" s="4"/>
      <c r="I11" s="4"/>
      <c r="J11" s="4"/>
      <c r="K11" s="4"/>
      <c r="L11" s="20"/>
      <c r="M11" s="4"/>
      <c r="N11" s="68" t="s">
        <v>144</v>
      </c>
    </row>
    <row r="12" ht="15" customHeight="1">
      <c r="A12" s="14"/>
      <c r="B12" s="29"/>
      <c r="C12" s="30" t="s">
        <v>145</v>
      </c>
      <c r="D12" s="4"/>
      <c r="E12" s="4"/>
      <c r="F12" s="19" t="s">
        <v>146</v>
      </c>
      <c r="G12" s="4"/>
      <c r="H12" s="4"/>
      <c r="I12" s="4"/>
      <c r="J12" s="4"/>
      <c r="K12" s="4"/>
      <c r="L12" s="20"/>
      <c r="M12" s="4"/>
      <c r="N12" s="68" t="s">
        <v>147</v>
      </c>
    </row>
    <row r="13" ht="15" customHeight="1">
      <c r="A13" s="14"/>
      <c r="B13" s="28"/>
      <c r="C13" s="4"/>
      <c r="D13" s="4"/>
      <c r="E13" s="4"/>
      <c r="F13" s="19"/>
      <c r="G13" s="4"/>
      <c r="H13" s="4"/>
      <c r="I13" s="4"/>
      <c r="J13" s="4"/>
      <c r="K13" s="4"/>
      <c r="L13" s="27"/>
      <c r="M13" s="4"/>
      <c r="N13" s="69"/>
    </row>
    <row r="14" ht="15" customHeight="1">
      <c r="A14" s="14"/>
      <c r="B14" s="28" t="s">
        <v>148</v>
      </c>
      <c r="C14" s="4"/>
      <c r="D14" s="30"/>
      <c r="E14" s="4"/>
      <c r="F14" s="19" t="s">
        <v>149</v>
      </c>
      <c r="G14" s="4"/>
      <c r="H14" s="4"/>
      <c r="I14" s="4"/>
      <c r="J14" s="4"/>
      <c r="K14" s="4"/>
      <c r="L14" s="20"/>
      <c r="M14" s="4"/>
      <c r="N14" s="68" t="s">
        <v>150</v>
      </c>
    </row>
    <row r="15" ht="15" customHeight="1">
      <c r="A15" s="14"/>
      <c r="B15" s="29"/>
      <c r="C15" s="30" t="s">
        <v>145</v>
      </c>
      <c r="D15" s="4"/>
      <c r="E15" s="4"/>
      <c r="F15" s="19" t="s">
        <v>146</v>
      </c>
      <c r="G15" s="4"/>
      <c r="H15" s="4"/>
      <c r="I15" s="4"/>
      <c r="J15" s="4"/>
      <c r="K15" s="4"/>
      <c r="L15" s="20"/>
      <c r="M15" s="4"/>
      <c r="N15" s="68" t="s">
        <v>151</v>
      </c>
    </row>
    <row r="16" ht="15" customHeight="1">
      <c r="A16" s="14"/>
      <c r="B16" s="31"/>
      <c r="C16" s="22"/>
      <c r="D16" s="22"/>
      <c r="E16" s="22"/>
      <c r="F16" s="23"/>
      <c r="G16" s="22"/>
      <c r="H16" s="22"/>
      <c r="I16" s="22"/>
      <c r="J16" s="22"/>
      <c r="K16" s="22"/>
      <c r="L16" s="24"/>
      <c r="M16" s="4"/>
      <c r="N16" s="69"/>
    </row>
    <row r="17" ht="15" customHeight="1">
      <c r="A17" s="14"/>
      <c r="B17" s="32" t="s">
        <v>152</v>
      </c>
      <c r="C17" s="4"/>
      <c r="D17" s="4"/>
      <c r="E17" s="4"/>
      <c r="F17" s="19"/>
      <c r="G17" s="4"/>
      <c r="H17" s="4"/>
      <c r="I17" s="4"/>
      <c r="J17" s="4"/>
      <c r="K17" s="4"/>
      <c r="L17" s="27"/>
      <c r="M17" s="4"/>
      <c r="N17" s="69"/>
    </row>
    <row r="18" ht="15" customHeight="1">
      <c r="A18" s="14"/>
      <c r="B18" s="28" t="s">
        <v>140</v>
      </c>
      <c r="C18" s="4"/>
      <c r="D18" s="4"/>
      <c r="E18" s="4"/>
      <c r="F18" s="19" t="s">
        <v>153</v>
      </c>
      <c r="G18" s="4"/>
      <c r="H18" s="4"/>
      <c r="I18" s="4"/>
      <c r="J18" s="4"/>
      <c r="K18" s="4"/>
      <c r="L18" s="20"/>
      <c r="M18" s="4"/>
      <c r="N18" s="68" t="s">
        <v>154</v>
      </c>
    </row>
    <row r="19" ht="15" customHeight="1">
      <c r="A19" s="4"/>
      <c r="B19" s="28"/>
      <c r="C19" s="4"/>
      <c r="D19" s="4"/>
      <c r="E19" s="4"/>
      <c r="F19" s="19"/>
      <c r="G19" s="4"/>
      <c r="H19" s="4"/>
      <c r="I19" s="4"/>
      <c r="J19" s="4"/>
      <c r="K19" s="4"/>
      <c r="L19" s="33"/>
      <c r="M19" s="4"/>
      <c r="N19" s="70"/>
    </row>
    <row r="20" ht="15" customHeight="1">
      <c r="A20" s="4"/>
      <c r="B20" s="28" t="s">
        <v>148</v>
      </c>
      <c r="C20" s="4"/>
      <c r="D20" s="4"/>
      <c r="E20" s="4"/>
      <c r="F20" s="19" t="s">
        <v>155</v>
      </c>
      <c r="G20" s="4"/>
      <c r="H20" s="4"/>
      <c r="I20" s="4"/>
      <c r="J20" s="4"/>
      <c r="K20" s="4"/>
      <c r="L20" s="20"/>
      <c r="M20" s="4"/>
      <c r="N20" s="68" t="s">
        <v>156</v>
      </c>
    </row>
    <row r="21" ht="15" customHeight="1">
      <c r="A21" s="4"/>
      <c r="B21" s="31"/>
      <c r="C21" s="22"/>
      <c r="D21" s="22"/>
      <c r="E21" s="22"/>
      <c r="F21" s="23"/>
      <c r="G21" s="22"/>
      <c r="H21" s="22"/>
      <c r="I21" s="22"/>
      <c r="J21" s="22"/>
      <c r="K21" s="22"/>
      <c r="L21" s="24"/>
      <c r="M21" s="4"/>
      <c r="N21" s="69"/>
    </row>
    <row r="22" ht="15" customHeight="1">
      <c r="A22" s="4"/>
      <c r="B22" s="32" t="s">
        <v>2</v>
      </c>
      <c r="C22" s="4"/>
      <c r="D22" s="4"/>
      <c r="E22" s="4"/>
      <c r="F22" s="19"/>
      <c r="G22" s="4"/>
      <c r="H22" s="4"/>
      <c r="I22" s="4"/>
      <c r="J22" s="4"/>
      <c r="K22" s="4"/>
      <c r="L22" s="27"/>
      <c r="M22" s="4"/>
      <c r="N22" s="69"/>
    </row>
    <row r="23" ht="15" customHeight="1">
      <c r="A23" s="4"/>
      <c r="B23" s="29"/>
      <c r="C23" s="4"/>
      <c r="D23" s="4"/>
      <c r="E23" s="4"/>
      <c r="F23" s="19" t="s">
        <v>157</v>
      </c>
      <c r="G23" s="4"/>
      <c r="H23" s="4"/>
      <c r="I23" s="4"/>
      <c r="J23" s="4"/>
      <c r="K23" s="4"/>
      <c r="L23" s="20"/>
      <c r="M23" s="4"/>
      <c r="N23" s="68" t="s">
        <v>158</v>
      </c>
    </row>
    <row r="24" ht="15" customHeight="1">
      <c r="A24" s="4"/>
      <c r="B24" s="34"/>
      <c r="C24" s="35"/>
      <c r="D24" s="35"/>
      <c r="E24" s="35"/>
      <c r="F24" s="36"/>
      <c r="G24" s="35"/>
      <c r="H24" s="35"/>
      <c r="I24" s="35"/>
      <c r="J24" s="35"/>
      <c r="K24" s="35"/>
      <c r="L24" s="37"/>
      <c r="M24" s="4"/>
      <c r="N24" s="69"/>
    </row>
    <row r="25" ht="1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9"/>
    </row>
    <row r="26" ht="15" customHeight="1">
      <c r="A26" s="4"/>
      <c r="B26" s="4"/>
      <c r="C26" s="4"/>
      <c r="D26" s="4"/>
      <c r="E26" s="4"/>
      <c r="F26" s="4"/>
      <c r="G26" s="38"/>
      <c r="H26" s="4"/>
      <c r="I26" s="4"/>
      <c r="J26" s="4"/>
      <c r="K26" s="4"/>
      <c r="L26" s="5"/>
      <c r="M26" s="4"/>
      <c r="N26" s="69"/>
    </row>
    <row r="27" ht="15" customHeight="1">
      <c r="A27" s="4"/>
      <c r="B27" s="4"/>
      <c r="C27" s="4"/>
      <c r="D27" s="4"/>
      <c r="E27" s="4"/>
      <c r="F27" s="4"/>
      <c r="G27" s="38"/>
      <c r="H27" s="4"/>
      <c r="I27" s="4"/>
      <c r="J27" s="4"/>
      <c r="K27" s="4"/>
      <c r="L27" s="5"/>
      <c r="M27" s="4"/>
      <c r="N27" s="69"/>
    </row>
    <row r="28" ht="15" customHeight="1">
      <c r="A28" s="39" t="s">
        <v>159</v>
      </c>
      <c r="B28" s="19"/>
      <c r="C28" s="4"/>
      <c r="D28" s="4"/>
      <c r="E28" s="4"/>
      <c r="F28" s="4"/>
      <c r="G28" s="38"/>
      <c r="H28" s="4"/>
      <c r="I28" s="4"/>
      <c r="J28" s="4"/>
      <c r="K28" s="4"/>
      <c r="L28" s="5"/>
      <c r="M28" s="4"/>
      <c r="N28" s="68" t="s">
        <v>160</v>
      </c>
    </row>
    <row r="29" ht="15" customHeight="1">
      <c r="A29" s="40"/>
      <c r="B29" s="19"/>
      <c r="C29" s="4"/>
      <c r="D29" s="4"/>
      <c r="E29" s="4"/>
      <c r="F29" s="4"/>
      <c r="G29" s="38"/>
      <c r="H29" s="4"/>
      <c r="I29" s="4"/>
      <c r="J29" s="4"/>
      <c r="K29" s="4"/>
      <c r="L29" s="5"/>
      <c r="M29" s="4"/>
      <c r="N29" s="65"/>
      <c r="O29" s="383"/>
    </row>
    <row r="30" ht="20.1" customHeight="1">
      <c r="A30" s="40"/>
      <c r="B30" s="19"/>
      <c r="C30" s="41"/>
      <c r="D30" s="42"/>
      <c r="E30" s="43" t="s">
        <v>161</v>
      </c>
      <c r="F30" s="42"/>
      <c r="G30" s="44"/>
      <c r="H30" s="45"/>
      <c r="I30" s="4"/>
      <c r="J30" s="4"/>
      <c r="K30" s="4"/>
      <c r="L30" s="5"/>
      <c r="M30" s="4"/>
      <c r="N30" s="65"/>
      <c r="O30" s="383"/>
    </row>
    <row r="31" ht="15" customHeight="1">
      <c r="A31" s="40"/>
      <c r="B31" s="19"/>
      <c r="C31" s="4"/>
      <c r="D31" s="4"/>
      <c r="E31" s="4"/>
      <c r="F31" s="4"/>
      <c r="G31" s="38"/>
      <c r="H31" s="4"/>
      <c r="I31" s="4"/>
      <c r="J31" s="4"/>
      <c r="K31" s="4"/>
      <c r="L31" s="5"/>
      <c r="M31" s="4"/>
      <c r="N31" s="65"/>
      <c r="O31" s="383"/>
    </row>
    <row r="32" ht="15" customHeight="1">
      <c r="A32" s="4"/>
      <c r="B32" s="19" t="s">
        <v>162</v>
      </c>
      <c r="C32" s="4"/>
      <c r="D32" s="4"/>
      <c r="E32" s="4"/>
      <c r="F32" s="4"/>
      <c r="G32" s="38"/>
      <c r="H32" s="4"/>
      <c r="I32" s="4"/>
      <c r="J32" s="4"/>
      <c r="K32" s="4"/>
      <c r="L32" s="5"/>
      <c r="M32" s="4"/>
      <c r="N32" s="65"/>
      <c r="O32" s="383"/>
    </row>
    <row r="33" ht="20.1" customHeight="1">
      <c r="A33" s="4"/>
      <c r="B33" s="46" t="s">
        <v>163</v>
      </c>
      <c r="C33" s="46"/>
      <c r="D33" s="46"/>
      <c r="E33" s="47"/>
      <c r="F33" s="47"/>
      <c r="G33" s="46"/>
      <c r="H33" s="46"/>
      <c r="I33" s="46" t="s">
        <v>164</v>
      </c>
      <c r="J33" s="47"/>
      <c r="K33" s="47"/>
      <c r="L33" s="4"/>
      <c r="M33" s="4"/>
      <c r="N33" s="65"/>
      <c r="O33" s="383"/>
    </row>
    <row r="34" ht="20.1" customHeight="1">
      <c r="A34" s="4"/>
      <c r="B34" s="48"/>
      <c r="C34" s="48"/>
      <c r="D34" s="48"/>
      <c r="E34" s="114" t="s">
        <v>165</v>
      </c>
      <c r="F34" s="114"/>
      <c r="G34" s="114"/>
      <c r="H34" s="114"/>
      <c r="I34" s="114" t="s">
        <v>166</v>
      </c>
      <c r="J34" s="114"/>
      <c r="K34" s="114"/>
      <c r="L34" s="4"/>
      <c r="M34" s="4"/>
      <c r="N34" s="65"/>
      <c r="O34" s="383"/>
    </row>
    <row r="35" ht="15" customHeight="1">
      <c r="A35" s="4"/>
      <c r="B35" s="4" t="s">
        <v>139</v>
      </c>
      <c r="C35" s="4"/>
      <c r="D35" s="4"/>
      <c r="E35" s="521" t="s">
        <v>167</v>
      </c>
      <c r="F35" s="521"/>
      <c r="G35" s="115"/>
      <c r="H35" s="169"/>
      <c r="I35" s="170">
        <v>0.85</v>
      </c>
      <c r="J35" s="517" t="s">
        <v>168</v>
      </c>
      <c r="K35" s="517"/>
      <c r="L35" s="4"/>
    </row>
    <row r="36" ht="15" customHeight="1">
      <c r="A36" s="4"/>
      <c r="B36" s="49"/>
      <c r="C36" s="49"/>
      <c r="D36" s="49"/>
      <c r="E36" s="501"/>
      <c r="F36" s="501"/>
      <c r="G36" s="49"/>
      <c r="H36" s="92"/>
      <c r="I36" s="51" t="s">
        <v>169</v>
      </c>
      <c r="J36" s="518"/>
      <c r="K36" s="518"/>
      <c r="L36" s="4"/>
    </row>
    <row r="37" ht="20.1" customHeight="1">
      <c r="A37" s="4"/>
      <c r="B37" s="22" t="s">
        <v>152</v>
      </c>
      <c r="C37" s="22"/>
      <c r="D37" s="22"/>
      <c r="E37" s="22"/>
      <c r="F37" s="22"/>
      <c r="G37" s="22"/>
      <c r="H37" s="128"/>
      <c r="I37" s="22" t="s">
        <v>170</v>
      </c>
      <c r="J37" s="52"/>
      <c r="K37" s="52"/>
      <c r="L37" s="4"/>
      <c r="M37" s="4"/>
      <c r="N37" s="65"/>
      <c r="O37" s="383"/>
    </row>
    <row r="38" ht="15" customHeight="1">
      <c r="A38" s="4"/>
      <c r="B38" s="53"/>
      <c r="C38" s="53"/>
      <c r="D38" s="53"/>
      <c r="E38" s="4"/>
      <c r="F38" s="4"/>
      <c r="G38" s="4"/>
      <c r="H38" s="4"/>
      <c r="I38" s="4"/>
      <c r="J38" s="4"/>
      <c r="K38" s="4"/>
      <c r="L38" s="5"/>
      <c r="M38" s="5"/>
      <c r="N38" s="66"/>
      <c r="O38" s="383"/>
    </row>
    <row r="39" ht="15" customHeight="1">
      <c r="A39" s="4"/>
      <c r="B39" s="53" t="s">
        <v>171</v>
      </c>
      <c r="C39" s="53"/>
      <c r="D39" s="4"/>
      <c r="E39" s="4"/>
      <c r="F39" s="53"/>
      <c r="G39" s="53"/>
      <c r="H39" s="4"/>
      <c r="I39" s="4"/>
      <c r="J39" s="4"/>
      <c r="K39" s="4"/>
      <c r="L39" s="5"/>
      <c r="M39" s="4"/>
      <c r="N39" s="65"/>
      <c r="O39" s="383"/>
    </row>
    <row r="40" ht="15" customHeight="1">
      <c r="A40" s="4"/>
      <c r="B40" s="53"/>
      <c r="C40" s="53" t="s">
        <v>172</v>
      </c>
      <c r="D40" s="30" t="s">
        <v>173</v>
      </c>
      <c r="E40" s="53" t="s">
        <v>174</v>
      </c>
      <c r="F40" s="4"/>
      <c r="G40" s="4"/>
      <c r="H40" s="4"/>
      <c r="I40" s="4"/>
      <c r="J40" s="4"/>
      <c r="K40" s="4"/>
      <c r="L40" s="5"/>
      <c r="M40" s="4"/>
      <c r="N40" s="65"/>
      <c r="O40" s="383"/>
    </row>
    <row r="41" ht="15" customHeight="1">
      <c r="A41" s="4"/>
      <c r="B41" s="53"/>
      <c r="C41" s="53" t="s">
        <v>175</v>
      </c>
      <c r="D41" s="30" t="s">
        <v>173</v>
      </c>
      <c r="E41" s="53" t="s">
        <v>176</v>
      </c>
      <c r="F41" s="4"/>
      <c r="G41" s="4" t="s">
        <v>177</v>
      </c>
      <c r="H41" s="4"/>
      <c r="I41" s="4"/>
      <c r="J41" s="4"/>
      <c r="K41" s="4"/>
      <c r="L41" s="5"/>
      <c r="M41" s="4"/>
      <c r="N41" s="68" t="s">
        <v>178</v>
      </c>
    </row>
    <row r="42" ht="15" customHeight="1">
      <c r="A42" s="4"/>
      <c r="B42" s="53"/>
      <c r="C42" s="53" t="s">
        <v>179</v>
      </c>
      <c r="D42" s="30" t="s">
        <v>173</v>
      </c>
      <c r="E42" s="53" t="s">
        <v>180</v>
      </c>
      <c r="F42" s="4"/>
      <c r="G42" s="4"/>
      <c r="H42" s="4"/>
      <c r="I42" s="4"/>
      <c r="J42" s="4"/>
      <c r="K42" s="4"/>
      <c r="L42" s="4"/>
      <c r="M42" s="4"/>
      <c r="N42" s="68" t="s">
        <v>178</v>
      </c>
    </row>
    <row r="43" ht="15" customHeight="1">
      <c r="A43" s="4"/>
      <c r="B43" s="53"/>
      <c r="C43" s="4"/>
      <c r="D43" s="30" t="s">
        <v>173</v>
      </c>
      <c r="E43" s="54">
        <v>1</v>
      </c>
      <c r="F43" s="4" t="s">
        <v>181</v>
      </c>
      <c r="G43" s="4"/>
      <c r="H43" s="4"/>
      <c r="I43" s="4"/>
      <c r="J43" s="4"/>
      <c r="K43" s="4"/>
      <c r="L43" s="4"/>
      <c r="M43" s="4"/>
      <c r="N43" s="68"/>
    </row>
    <row r="44" ht="15" customHeight="1">
      <c r="A44" s="4"/>
      <c r="B44" s="53"/>
      <c r="C44" s="4"/>
      <c r="D44" s="30" t="s">
        <v>173</v>
      </c>
      <c r="E44" s="54">
        <v>1</v>
      </c>
      <c r="F44" s="4" t="s">
        <v>182</v>
      </c>
      <c r="G44" s="4"/>
      <c r="H44" s="4"/>
      <c r="I44" s="4"/>
      <c r="J44" s="4"/>
      <c r="K44" s="4"/>
      <c r="L44" s="4"/>
      <c r="M44" s="4"/>
      <c r="N44" s="68"/>
    </row>
    <row r="45" ht="15" customHeight="1">
      <c r="A45" s="4"/>
      <c r="B45" s="53"/>
      <c r="C45" s="4"/>
      <c r="D45" s="30" t="s">
        <v>173</v>
      </c>
      <c r="E45" s="4" t="s">
        <v>183</v>
      </c>
      <c r="F45" s="4"/>
      <c r="G45" s="4"/>
      <c r="H45" s="4"/>
      <c r="I45" s="4" t="s">
        <v>167</v>
      </c>
      <c r="J45" s="4"/>
      <c r="K45" s="4"/>
      <c r="L45" s="4"/>
      <c r="M45" s="4"/>
      <c r="N45" s="68"/>
    </row>
    <row r="46" ht="15" customHeight="1">
      <c r="A46" s="4"/>
      <c r="B46" s="53"/>
      <c r="C46" s="4" t="s">
        <v>184</v>
      </c>
      <c r="D46" s="30" t="s">
        <v>173</v>
      </c>
      <c r="E46" s="54">
        <v>1</v>
      </c>
      <c r="F46" s="4" t="s">
        <v>185</v>
      </c>
      <c r="G46" s="4"/>
      <c r="H46" s="4"/>
      <c r="I46" s="4"/>
      <c r="J46" s="4"/>
      <c r="K46" s="4"/>
      <c r="L46" s="4"/>
      <c r="M46" s="5"/>
      <c r="N46" s="68" t="s">
        <v>186</v>
      </c>
    </row>
    <row r="47" ht="15" customHeight="1">
      <c r="A47" s="4"/>
      <c r="B47" s="53"/>
      <c r="C47" s="4" t="s">
        <v>170</v>
      </c>
      <c r="D47" s="30" t="s">
        <v>173</v>
      </c>
      <c r="E47" s="54" t="s">
        <v>187</v>
      </c>
      <c r="F47" s="4"/>
      <c r="G47" s="4"/>
      <c r="H47" s="4"/>
      <c r="I47" s="4"/>
      <c r="J47" s="4"/>
      <c r="K47" s="4"/>
      <c r="L47" s="4"/>
      <c r="M47" s="5"/>
      <c r="N47" s="65"/>
      <c r="O47" s="383"/>
    </row>
    <row r="48" ht="15" customHeight="1">
      <c r="A48" s="4"/>
      <c r="B48" s="53"/>
      <c r="C48" s="4"/>
      <c r="D48" s="30" t="s">
        <v>173</v>
      </c>
      <c r="E48" s="54" t="s">
        <v>188</v>
      </c>
      <c r="F48" s="4"/>
      <c r="G48" s="4"/>
      <c r="H48" s="4"/>
      <c r="I48" s="4"/>
      <c r="J48" s="4"/>
      <c r="K48" s="4"/>
      <c r="L48" s="4"/>
      <c r="M48" s="5"/>
      <c r="N48" s="65"/>
      <c r="O48" s="383"/>
    </row>
    <row r="49" ht="15" customHeight="1">
      <c r="A49" s="4"/>
      <c r="B49" s="53"/>
      <c r="C49" s="4" t="s">
        <v>189</v>
      </c>
      <c r="D49" s="30" t="s">
        <v>173</v>
      </c>
      <c r="E49" s="4" t="s">
        <v>190</v>
      </c>
      <c r="F49" s="4"/>
      <c r="G49" s="4"/>
      <c r="H49" s="4"/>
      <c r="I49" s="4"/>
      <c r="J49" s="4"/>
      <c r="K49" s="4"/>
      <c r="L49" s="4"/>
      <c r="M49" s="5"/>
      <c r="N49" s="65"/>
      <c r="O49" s="383"/>
    </row>
    <row r="50" ht="15" customHeight="1">
      <c r="A50" s="4"/>
      <c r="B50" s="53"/>
      <c r="C50" s="4" t="s">
        <v>191</v>
      </c>
      <c r="D50" s="30" t="s">
        <v>173</v>
      </c>
      <c r="E50" s="4" t="s">
        <v>192</v>
      </c>
      <c r="F50" s="4"/>
      <c r="G50" s="4"/>
      <c r="H50" s="4"/>
      <c r="I50" s="4"/>
      <c r="J50" s="4"/>
      <c r="K50" s="4"/>
      <c r="L50" s="4"/>
      <c r="M50" s="5"/>
      <c r="N50" s="65"/>
      <c r="O50" s="383"/>
    </row>
    <row r="51" ht="15" customHeight="1">
      <c r="A51" s="4"/>
      <c r="B51" s="53"/>
      <c r="C51" s="4" t="s">
        <v>193</v>
      </c>
      <c r="D51" s="30" t="s">
        <v>173</v>
      </c>
      <c r="E51" s="4" t="s">
        <v>194</v>
      </c>
      <c r="F51" s="4"/>
      <c r="G51" s="4"/>
      <c r="H51" s="4"/>
      <c r="I51" s="4"/>
      <c r="J51" s="4"/>
      <c r="K51" s="4"/>
      <c r="L51" s="4"/>
      <c r="M51" s="5"/>
      <c r="N51" s="65"/>
      <c r="O51" s="383"/>
    </row>
    <row r="52" ht="15" customHeight="1">
      <c r="A52" s="4"/>
      <c r="B52" s="53"/>
      <c r="C52" s="4" t="s">
        <v>195</v>
      </c>
      <c r="D52" s="30" t="s">
        <v>173</v>
      </c>
      <c r="E52" s="4" t="s">
        <v>196</v>
      </c>
      <c r="F52" s="4"/>
      <c r="G52" s="4"/>
      <c r="H52" s="4"/>
      <c r="I52" s="4"/>
      <c r="J52" s="4"/>
      <c r="K52" s="4"/>
      <c r="L52" s="4"/>
      <c r="M52" s="5"/>
      <c r="N52" s="65"/>
      <c r="O52" s="383"/>
    </row>
    <row r="53" ht="15" customHeight="1">
      <c r="A53" s="4"/>
      <c r="B53" s="53"/>
      <c r="C53" s="4"/>
      <c r="D53" s="4"/>
      <c r="E53" s="30"/>
      <c r="F53" s="4"/>
      <c r="G53" s="4"/>
      <c r="H53" s="4"/>
      <c r="I53" s="4"/>
      <c r="J53" s="4"/>
      <c r="K53" s="4"/>
      <c r="L53" s="4"/>
      <c r="M53" s="5"/>
      <c r="N53" s="65"/>
      <c r="O53" s="385"/>
    </row>
    <row r="54" ht="15" customHeight="1">
      <c r="A54" s="4"/>
      <c r="B54" s="53"/>
      <c r="C54" s="4"/>
      <c r="D54" s="4"/>
      <c r="E54" s="30"/>
      <c r="F54" s="4"/>
      <c r="G54" s="54"/>
      <c r="H54" s="4"/>
      <c r="I54" s="4"/>
      <c r="J54" s="4"/>
      <c r="K54" s="4"/>
      <c r="L54" s="4"/>
      <c r="M54" s="5"/>
      <c r="N54" s="65"/>
      <c r="O54" s="383"/>
    </row>
    <row r="55" ht="15" customHeight="1">
      <c r="A55" s="4"/>
      <c r="B55" s="53"/>
      <c r="C55" s="4"/>
      <c r="D55" s="4"/>
      <c r="E55" s="30"/>
      <c r="F55" s="4"/>
      <c r="G55" s="54"/>
      <c r="H55" s="4"/>
      <c r="I55" s="4"/>
      <c r="J55" s="4"/>
      <c r="K55" s="4"/>
      <c r="L55" s="4"/>
      <c r="M55" s="5"/>
      <c r="N55" s="65"/>
      <c r="O55" s="383"/>
    </row>
    <row r="56" ht="15" customHeight="1">
      <c r="A56" s="4"/>
      <c r="B56" s="53"/>
      <c r="C56" s="4"/>
      <c r="D56" s="4"/>
      <c r="E56" s="30"/>
      <c r="F56" s="4"/>
      <c r="G56" s="54"/>
      <c r="H56" s="4"/>
      <c r="I56" s="4"/>
      <c r="J56" s="4"/>
      <c r="K56" s="4"/>
      <c r="L56" s="4"/>
      <c r="M56" s="5"/>
      <c r="N56" s="65"/>
      <c r="O56" s="383"/>
    </row>
    <row r="57" ht="15" customHeight="1">
      <c r="A57" s="4"/>
      <c r="B57" s="53"/>
      <c r="C57" s="4"/>
      <c r="D57" s="4"/>
      <c r="E57" s="30"/>
      <c r="F57" s="4"/>
      <c r="G57" s="54"/>
      <c r="H57" s="4"/>
      <c r="I57" s="4"/>
      <c r="J57" s="4"/>
      <c r="K57" s="4"/>
      <c r="L57" s="4"/>
      <c r="M57" s="5"/>
      <c r="N57" s="65"/>
      <c r="O57" s="383"/>
    </row>
    <row r="58" ht="15" customHeight="1">
      <c r="A58" s="4"/>
      <c r="B58" s="53"/>
      <c r="C58" s="4"/>
      <c r="D58" s="4"/>
      <c r="E58" s="30"/>
      <c r="F58" s="4"/>
      <c r="G58" s="54"/>
      <c r="H58" s="4"/>
      <c r="I58" s="4"/>
      <c r="J58" s="4"/>
      <c r="K58" s="4"/>
      <c r="L58" s="4"/>
      <c r="M58" s="5"/>
      <c r="N58" s="65"/>
      <c r="O58" s="383"/>
    </row>
    <row r="59" ht="15" customHeight="1">
      <c r="A59" s="4"/>
      <c r="B59" s="53"/>
      <c r="C59" s="4"/>
      <c r="D59" s="4"/>
      <c r="E59" s="30"/>
      <c r="F59" s="4"/>
      <c r="G59" s="54"/>
      <c r="H59" s="4"/>
      <c r="I59" s="4"/>
      <c r="J59" s="4"/>
      <c r="K59" s="4"/>
      <c r="L59" s="4"/>
      <c r="M59" s="5"/>
      <c r="N59" s="65"/>
      <c r="O59" s="383"/>
    </row>
    <row r="60" ht="15" customHeight="1">
      <c r="A60" s="4"/>
      <c r="B60" s="53"/>
      <c r="C60" s="4"/>
      <c r="D60" s="4"/>
      <c r="E60" s="30"/>
      <c r="F60" s="4"/>
      <c r="G60" s="54"/>
      <c r="H60" s="4"/>
      <c r="I60" s="4"/>
      <c r="J60" s="4"/>
      <c r="K60" s="4"/>
      <c r="L60" s="4"/>
      <c r="M60" s="5"/>
      <c r="N60" s="65"/>
      <c r="O60" s="383"/>
    </row>
    <row r="61" ht="15" customHeight="1">
      <c r="A61" s="4"/>
      <c r="B61" s="53"/>
      <c r="C61" s="4"/>
      <c r="D61" s="4"/>
      <c r="E61" s="30"/>
      <c r="F61" s="4"/>
      <c r="G61" s="54"/>
      <c r="H61" s="4"/>
      <c r="I61" s="4"/>
      <c r="J61" s="4"/>
      <c r="K61" s="4"/>
      <c r="L61" s="4"/>
      <c r="M61" s="5"/>
      <c r="N61" s="65"/>
      <c r="O61" s="383"/>
    </row>
    <row r="62" ht="15" customHeight="1">
      <c r="A62" s="4"/>
      <c r="B62" s="53"/>
      <c r="C62" s="4"/>
      <c r="D62" s="4"/>
      <c r="E62" s="30"/>
      <c r="F62" s="4"/>
      <c r="G62" s="54"/>
      <c r="H62" s="4"/>
      <c r="I62" s="4"/>
      <c r="J62" s="4"/>
      <c r="K62" s="4"/>
      <c r="L62" s="4"/>
      <c r="M62" s="5"/>
      <c r="N62" s="65"/>
      <c r="O62" s="383"/>
    </row>
    <row r="63" ht="15" customHeight="1">
      <c r="A63" s="4"/>
      <c r="B63" s="53"/>
      <c r="C63" s="4"/>
      <c r="D63" s="4"/>
      <c r="E63" s="30"/>
      <c r="F63" s="4"/>
      <c r="G63" s="54"/>
      <c r="H63" s="4"/>
      <c r="I63" s="4"/>
      <c r="J63" s="4"/>
      <c r="K63" s="4"/>
      <c r="L63" s="4"/>
      <c r="M63" s="5"/>
      <c r="N63" s="65"/>
      <c r="O63" s="383"/>
    </row>
    <row r="64" ht="15" customHeight="1">
      <c r="A64" s="4"/>
      <c r="B64" s="111" t="s">
        <v>197</v>
      </c>
      <c r="C64" s="55" t="s">
        <v>198</v>
      </c>
      <c r="D64" s="30"/>
      <c r="E64" s="4"/>
      <c r="F64" s="54"/>
      <c r="G64" s="4"/>
      <c r="H64" s="4"/>
      <c r="I64" s="4"/>
      <c r="J64" s="4"/>
      <c r="K64" s="4"/>
      <c r="L64" s="4"/>
      <c r="M64" s="5"/>
      <c r="N64" s="65"/>
      <c r="O64" s="383"/>
    </row>
    <row r="65" ht="15" customHeight="1">
      <c r="A65" s="4"/>
      <c r="B65" s="53"/>
      <c r="C65" s="4"/>
      <c r="D65" s="4" t="s">
        <v>199</v>
      </c>
      <c r="E65" s="4"/>
      <c r="F65" s="54"/>
      <c r="G65" s="4"/>
      <c r="H65" s="4"/>
      <c r="I65" s="4"/>
      <c r="J65" s="4"/>
      <c r="K65" s="4"/>
      <c r="L65" s="4"/>
      <c r="M65" s="5"/>
      <c r="N65" s="65"/>
      <c r="O65" s="383"/>
    </row>
    <row r="66" ht="15" customHeight="1">
      <c r="A66" s="4"/>
      <c r="B66" s="53"/>
      <c r="C66" s="4"/>
      <c r="D66" s="30" t="s">
        <v>200</v>
      </c>
      <c r="E66" s="4"/>
      <c r="F66" s="54"/>
      <c r="G66" s="4"/>
      <c r="H66" s="4"/>
      <c r="I66" s="4"/>
      <c r="J66" s="4"/>
      <c r="K66" s="4"/>
      <c r="L66" s="4"/>
      <c r="M66" s="5"/>
      <c r="N66" s="65"/>
      <c r="O66" s="383"/>
    </row>
    <row r="67" ht="15" customHeight="1">
      <c r="A67" s="4"/>
      <c r="B67" s="53"/>
      <c r="C67" s="4"/>
      <c r="D67" s="56" t="s">
        <v>201</v>
      </c>
      <c r="E67" s="4"/>
      <c r="F67" s="54"/>
      <c r="G67" s="4"/>
      <c r="H67" s="4"/>
      <c r="I67" s="4"/>
      <c r="J67" s="4"/>
      <c r="K67" s="4"/>
      <c r="L67" s="4"/>
      <c r="M67" s="5"/>
      <c r="N67" s="65"/>
      <c r="O67" s="383"/>
    </row>
    <row r="68" ht="15" customHeight="1">
      <c r="A68" s="4"/>
      <c r="B68" s="53"/>
      <c r="C68" s="4"/>
      <c r="D68" s="4" t="s">
        <v>202</v>
      </c>
      <c r="E68" s="4"/>
      <c r="F68" s="54"/>
      <c r="G68" s="4"/>
      <c r="H68" s="4"/>
      <c r="I68" s="4"/>
      <c r="J68" s="4"/>
      <c r="K68" s="4"/>
      <c r="L68" s="4"/>
      <c r="M68" s="5"/>
      <c r="N68" s="65"/>
      <c r="O68" s="383"/>
    </row>
    <row r="69" ht="15" customHeight="1">
      <c r="A69" s="4"/>
      <c r="B69" s="111" t="s">
        <v>197</v>
      </c>
      <c r="C69" s="55" t="s">
        <v>203</v>
      </c>
      <c r="D69" s="30"/>
      <c r="E69" s="4"/>
      <c r="F69" s="54"/>
      <c r="G69" s="4"/>
      <c r="H69" s="4"/>
      <c r="I69" s="4"/>
      <c r="J69" s="4"/>
      <c r="K69" s="4"/>
      <c r="L69" s="4"/>
      <c r="M69" s="5"/>
      <c r="N69" s="65"/>
      <c r="O69" s="383"/>
    </row>
    <row r="70" ht="15" customHeight="1">
      <c r="A70" s="4"/>
      <c r="B70" s="53"/>
      <c r="C70" s="4"/>
      <c r="D70" s="4" t="s">
        <v>204</v>
      </c>
      <c r="E70" s="4"/>
      <c r="F70" s="54"/>
      <c r="G70" s="4"/>
      <c r="H70" s="4"/>
      <c r="I70" s="4"/>
      <c r="J70" s="4"/>
      <c r="K70" s="4"/>
      <c r="L70" s="4"/>
      <c r="M70" s="5"/>
      <c r="N70" s="65"/>
      <c r="O70" s="383"/>
    </row>
    <row r="71" ht="15" customHeight="1">
      <c r="A71" s="4"/>
      <c r="B71" s="53"/>
      <c r="C71" s="4"/>
      <c r="D71" s="30" t="s">
        <v>205</v>
      </c>
      <c r="E71" s="4"/>
      <c r="F71" s="54"/>
      <c r="G71" s="4"/>
      <c r="H71" s="4"/>
      <c r="I71" s="4"/>
      <c r="J71" s="4"/>
      <c r="K71" s="4"/>
      <c r="L71" s="4"/>
      <c r="M71" s="5"/>
      <c r="N71" s="65"/>
      <c r="O71" s="383"/>
    </row>
    <row r="72" ht="15" customHeight="1">
      <c r="A72" s="4"/>
      <c r="B72" s="53"/>
      <c r="C72" s="4"/>
      <c r="D72" s="4" t="s">
        <v>206</v>
      </c>
      <c r="E72" s="4"/>
      <c r="F72" s="54"/>
      <c r="G72" s="4"/>
      <c r="H72" s="4"/>
      <c r="I72" s="4"/>
      <c r="J72" s="4"/>
      <c r="K72" s="4"/>
      <c r="L72" s="4"/>
      <c r="M72" s="5"/>
      <c r="N72" s="65"/>
      <c r="O72" s="383"/>
    </row>
    <row r="73" ht="15" customHeight="1">
      <c r="A73" s="4"/>
      <c r="B73" s="53"/>
      <c r="C73" s="4"/>
      <c r="D73" s="30" t="s">
        <v>207</v>
      </c>
      <c r="E73" s="4"/>
      <c r="F73" s="54"/>
      <c r="G73" s="4"/>
      <c r="H73" s="4"/>
      <c r="I73" s="4"/>
      <c r="J73" s="4"/>
      <c r="K73" s="4"/>
      <c r="L73" s="4"/>
      <c r="M73" s="5"/>
      <c r="N73" s="65"/>
      <c r="O73" s="383"/>
    </row>
    <row r="74" ht="15" customHeight="1">
      <c r="A74" s="4"/>
      <c r="B74" s="111" t="s">
        <v>197</v>
      </c>
      <c r="C74" s="55" t="s">
        <v>208</v>
      </c>
      <c r="D74" s="30"/>
      <c r="E74" s="4"/>
      <c r="F74" s="54"/>
      <c r="G74" s="4"/>
      <c r="H74" s="4"/>
      <c r="I74" s="4"/>
      <c r="J74" s="4"/>
      <c r="K74" s="4"/>
      <c r="L74" s="4"/>
      <c r="M74" s="5"/>
      <c r="N74" s="65"/>
      <c r="O74" s="383"/>
    </row>
    <row r="75" ht="15" customHeight="1">
      <c r="A75" s="4"/>
      <c r="B75" s="53"/>
      <c r="C75" s="4"/>
      <c r="D75" s="4" t="s">
        <v>209</v>
      </c>
      <c r="E75" s="4"/>
      <c r="F75" s="54"/>
      <c r="G75" s="4"/>
      <c r="H75" s="4"/>
      <c r="I75" s="4"/>
      <c r="J75" s="4"/>
      <c r="K75" s="4"/>
      <c r="L75" s="4"/>
      <c r="M75" s="5"/>
      <c r="N75" s="65"/>
      <c r="O75" s="383"/>
    </row>
    <row r="76" ht="15" customHeight="1">
      <c r="A76" s="4"/>
      <c r="B76" s="53"/>
      <c r="C76" s="4"/>
      <c r="D76" s="30" t="s">
        <v>210</v>
      </c>
      <c r="E76" s="4"/>
      <c r="F76" s="54"/>
      <c r="G76" s="4"/>
      <c r="H76" s="4"/>
      <c r="I76" s="4"/>
      <c r="J76" s="4"/>
      <c r="K76" s="4"/>
      <c r="L76" s="4"/>
      <c r="M76" s="5"/>
      <c r="N76" s="65"/>
      <c r="O76" s="383"/>
    </row>
    <row r="77" ht="15" customHeight="1">
      <c r="A77" s="4"/>
      <c r="B77" s="53"/>
      <c r="C77" s="4"/>
      <c r="D77" s="4" t="s">
        <v>211</v>
      </c>
      <c r="E77" s="57">
        <f>INPUT!$B$9</f>
        <v>0</v>
      </c>
      <c r="F77" s="4" t="s">
        <v>212</v>
      </c>
      <c r="G77" s="4"/>
      <c r="H77" s="57"/>
      <c r="I77" s="4"/>
      <c r="J77" s="4"/>
      <c r="K77" s="4"/>
      <c r="L77" s="4"/>
      <c r="M77" s="5"/>
      <c r="N77" s="65"/>
      <c r="O77" s="383"/>
    </row>
    <row r="78" ht="15" customHeight="1">
      <c r="A78" s="4"/>
      <c r="B78" s="111" t="s">
        <v>197</v>
      </c>
      <c r="C78" s="55" t="s">
        <v>213</v>
      </c>
      <c r="D78" s="30"/>
      <c r="E78" s="4"/>
      <c r="F78" s="54"/>
      <c r="G78" s="4"/>
      <c r="H78" s="4"/>
      <c r="I78" s="4"/>
      <c r="J78" s="4"/>
      <c r="K78" s="4"/>
      <c r="L78" s="4"/>
      <c r="M78" s="5"/>
      <c r="N78" s="65"/>
      <c r="O78" s="383"/>
    </row>
    <row r="79" ht="15" customHeight="1">
      <c r="A79" s="4"/>
      <c r="B79" s="53"/>
      <c r="C79" s="4"/>
      <c r="D79" s="4" t="s">
        <v>214</v>
      </c>
      <c r="E79" s="4"/>
      <c r="F79" s="54"/>
      <c r="G79" s="4"/>
      <c r="H79" s="4"/>
      <c r="I79" s="4"/>
      <c r="J79" s="4"/>
      <c r="K79" s="4"/>
      <c r="L79" s="4"/>
      <c r="M79" s="5"/>
      <c r="N79" s="65"/>
      <c r="O79" s="383"/>
    </row>
    <row r="80" ht="15" customHeight="1">
      <c r="A80" s="4"/>
      <c r="B80" s="53"/>
      <c r="C80" s="4"/>
      <c r="D80" s="4" t="s">
        <v>215</v>
      </c>
      <c r="E80" s="4"/>
      <c r="F80" s="54"/>
      <c r="G80" s="4"/>
      <c r="H80" s="4"/>
      <c r="I80" s="4"/>
      <c r="J80" s="4"/>
      <c r="K80" s="4"/>
      <c r="L80" s="4"/>
      <c r="M80" s="5"/>
      <c r="N80" s="65"/>
      <c r="O80" s="383"/>
    </row>
    <row r="81" ht="15" customHeight="1">
      <c r="A81" s="4"/>
      <c r="B81" s="53"/>
      <c r="D81" s="505" t="s">
        <v>216</v>
      </c>
      <c r="E81" s="522" t="s">
        <v>173</v>
      </c>
      <c r="F81" s="50" t="s">
        <v>217</v>
      </c>
      <c r="G81" s="53"/>
      <c r="H81" s="4"/>
      <c r="I81" s="4"/>
      <c r="J81" s="4"/>
      <c r="K81" s="4"/>
      <c r="L81" s="4"/>
      <c r="M81" s="4"/>
      <c r="N81" s="4"/>
      <c r="O81" s="383"/>
    </row>
    <row r="82" ht="15" customHeight="1">
      <c r="A82" s="11"/>
      <c r="B82" s="4"/>
      <c r="D82" s="505"/>
      <c r="E82" s="522"/>
      <c r="F82" s="58" t="s">
        <v>218</v>
      </c>
      <c r="G82" s="4"/>
      <c r="H82" s="4"/>
      <c r="I82" s="4"/>
      <c r="J82" s="4"/>
      <c r="K82" s="4"/>
      <c r="L82" s="4"/>
      <c r="M82" s="4"/>
      <c r="N82" s="4"/>
      <c r="O82" s="383"/>
    </row>
    <row r="83" ht="15" customHeight="1">
      <c r="A83" s="4"/>
      <c r="B83" s="4"/>
      <c r="D83" s="505" t="s">
        <v>219</v>
      </c>
      <c r="E83" s="522" t="s">
        <v>173</v>
      </c>
      <c r="F83" s="506" t="s">
        <v>220</v>
      </c>
      <c r="G83" s="506"/>
      <c r="H83" s="506"/>
      <c r="I83" s="4"/>
      <c r="J83" s="4"/>
      <c r="K83" s="4"/>
      <c r="L83" s="4"/>
      <c r="M83" s="4"/>
      <c r="N83" s="4"/>
      <c r="O83" s="383"/>
    </row>
    <row r="84" ht="15" customHeight="1">
      <c r="A84" s="4"/>
      <c r="B84" s="4"/>
      <c r="D84" s="505"/>
      <c r="E84" s="522"/>
      <c r="F84" s="4" t="s">
        <v>221</v>
      </c>
      <c r="G84" s="4"/>
      <c r="H84" s="4"/>
      <c r="I84" s="4"/>
      <c r="J84" s="4"/>
      <c r="K84" s="4"/>
      <c r="L84" s="4"/>
      <c r="M84" s="4"/>
      <c r="N84" s="4"/>
      <c r="O84" s="383"/>
    </row>
    <row r="85" ht="15" customHeight="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83"/>
    </row>
    <row r="86" ht="15" customHeight="1">
      <c r="A86" s="4"/>
      <c r="B86" s="4"/>
      <c r="D86" s="4" t="s">
        <v>222</v>
      </c>
      <c r="E86" s="30" t="s">
        <v>173</v>
      </c>
      <c r="F86" s="4" t="s">
        <v>223</v>
      </c>
      <c r="G86" s="4"/>
      <c r="H86" s="4"/>
      <c r="I86" s="4"/>
      <c r="J86" s="4"/>
      <c r="K86" s="4"/>
      <c r="L86" s="4"/>
      <c r="M86" s="4"/>
      <c r="N86" s="4"/>
      <c r="O86" s="383"/>
    </row>
    <row r="87" ht="15" customHeight="1">
      <c r="A87" s="4"/>
      <c r="B87" s="4"/>
      <c r="D87" s="4" t="s">
        <v>224</v>
      </c>
      <c r="E87" s="30" t="s">
        <v>173</v>
      </c>
      <c r="F87" s="4" t="s">
        <v>225</v>
      </c>
      <c r="G87" s="4"/>
      <c r="H87" s="4"/>
      <c r="I87" s="4"/>
      <c r="J87" s="4"/>
      <c r="K87" s="4"/>
      <c r="L87" s="4"/>
      <c r="M87" s="4"/>
      <c r="N87" s="4"/>
      <c r="O87" s="383"/>
    </row>
    <row r="88" ht="15" customHeight="1">
      <c r="A88" s="4"/>
      <c r="B88" s="4"/>
      <c r="D88" s="4" t="s">
        <v>226</v>
      </c>
      <c r="E88" s="30" t="s">
        <v>173</v>
      </c>
      <c r="F88" s="4" t="s">
        <v>227</v>
      </c>
      <c r="G88" s="53"/>
      <c r="H88" s="4"/>
      <c r="I88" s="4"/>
      <c r="J88" s="4"/>
      <c r="K88" s="4"/>
      <c r="L88" s="4"/>
      <c r="M88" s="4"/>
      <c r="N88" s="4"/>
      <c r="O88" s="383"/>
    </row>
    <row r="89" ht="15" customHeight="1">
      <c r="A89" s="4"/>
      <c r="B89" s="4"/>
      <c r="D89" s="4"/>
      <c r="E89" s="4"/>
      <c r="F89" s="4" t="s">
        <v>228</v>
      </c>
      <c r="G89" s="4"/>
      <c r="H89" s="4"/>
      <c r="I89" s="4"/>
      <c r="J89" s="4"/>
      <c r="K89" s="4"/>
      <c r="L89" s="4"/>
      <c r="M89" s="4"/>
      <c r="N89" s="4"/>
      <c r="O89" s="386"/>
    </row>
    <row r="90" ht="15" customHeight="1">
      <c r="A90" s="4"/>
      <c r="B90" s="4"/>
      <c r="C90" s="4"/>
      <c r="D90" s="4"/>
      <c r="E90" s="30"/>
      <c r="F90" s="4"/>
      <c r="G90" s="4"/>
      <c r="H90" s="4"/>
      <c r="I90" s="4"/>
      <c r="J90" s="4"/>
      <c r="K90" s="4"/>
      <c r="L90" s="4"/>
      <c r="M90" s="4"/>
      <c r="N90" s="64"/>
      <c r="O90" s="296"/>
    </row>
    <row r="91" ht="15" customHeight="1">
      <c r="A91" s="59" t="s">
        <v>229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5"/>
      <c r="M91" s="4"/>
      <c r="N91" s="64"/>
      <c r="O91" s="296"/>
    </row>
    <row r="92" ht="15" customHeight="1">
      <c r="A92" s="72" t="s">
        <v>230</v>
      </c>
      <c r="B92" s="494" t="s">
        <v>231</v>
      </c>
      <c r="C92" s="498"/>
      <c r="D92" s="498"/>
      <c r="E92" s="498"/>
      <c r="F92" s="498"/>
      <c r="G92" s="498"/>
      <c r="H92" s="495"/>
      <c r="I92" s="494" t="s">
        <v>232</v>
      </c>
      <c r="J92" s="498"/>
      <c r="K92" s="495"/>
      <c r="L92" s="73" t="s">
        <v>193</v>
      </c>
      <c r="M92" s="73" t="s">
        <v>18</v>
      </c>
      <c r="N92" s="74" t="s">
        <v>195</v>
      </c>
      <c r="O92" s="296"/>
    </row>
    <row r="93" ht="15" customHeight="1">
      <c r="A93" s="75"/>
      <c r="B93" s="76" t="s">
        <v>172</v>
      </c>
      <c r="C93" s="76" t="s">
        <v>233</v>
      </c>
      <c r="D93" s="76" t="s">
        <v>234</v>
      </c>
      <c r="E93" s="76" t="s">
        <v>235</v>
      </c>
      <c r="F93" s="76" t="s">
        <v>236</v>
      </c>
      <c r="G93" s="76" t="s">
        <v>237</v>
      </c>
      <c r="H93" s="76" t="s">
        <v>238</v>
      </c>
      <c r="I93" s="76" t="s">
        <v>239</v>
      </c>
      <c r="J93" s="76" t="s">
        <v>240</v>
      </c>
      <c r="K93" s="76" t="s">
        <v>191</v>
      </c>
      <c r="L93" s="76"/>
      <c r="M93" s="76"/>
      <c r="N93" s="77"/>
      <c r="O93" s="296"/>
    </row>
    <row r="94" ht="15" customHeight="1">
      <c r="A94" s="176">
        <f>INPUT!D3</f>
        <v>101</v>
      </c>
      <c r="B94" s="177">
        <f>INPUT!AM3</f>
        <v>3175</v>
      </c>
      <c r="C94" s="449">
        <f>INPUT!H3*INPUT!I3*INPUT!J3+INPUT!K3*INPUT!L3+INPUT!N3*INPUT!O3*2/COS(ATAN(G94))+INPUT!AD3*INPUT!AE3*INPUT!AF3+INPUT!AG3*INPUT!AH3*INPUT!AI3</f>
        <v>116164.41464770856</v>
      </c>
      <c r="D94" s="177">
        <f>(INPUT!K3-2*INPUT!M3)*INPUT!Q3+INPUT!Q3*INPUT!Q3*G94</f>
        <v>0</v>
      </c>
      <c r="E94" s="450">
        <f>INPUT!R3*INPUT!AA3+2*INPUT!S3*INPUT!T3</f>
        <v>1580500</v>
      </c>
      <c r="F94" s="179">
        <f>(C94*7.85+(D94+E94)*2.5)/10^5/2</f>
        <v>24.315703274922562</v>
      </c>
      <c r="G94" s="178">
        <f>TAN(INPUT!P3)</f>
        <v>0.12565513657513097</v>
      </c>
      <c r="H94" s="179">
        <f>F94*G94*B94^2/12/10^6</f>
        <v>2.5666892684347467</v>
      </c>
      <c r="I94" s="179">
        <f>INPUT!N3/(MAX(INPUT!V3,INPUT!W3,INPUT!X3/2,INPUT!Y3/2)-INPUT!U3/2+G94*INPUT!N3)</f>
        <v>1.2716669438755954</v>
      </c>
      <c r="J94" s="179">
        <f>INPUT!R3*(MAX(INPUT!V3,INPUT!W3,INPUT!X3/2,INPUT!Y3/2)-INPUT!U3/2)/10^6*25</f>
        <v>13.4125</v>
      </c>
      <c r="K94" s="179">
        <f>0.5*J94/I94*B94*B94/12/10^6</f>
        <v>4.4300902142544727</v>
      </c>
      <c r="L94" s="179">
        <f>0.5*$E$77/I94*B94*B94/12/10^6</f>
        <v>0</v>
      </c>
      <c r="M94" s="180">
        <f>INPUT!G3</f>
        <v>0</v>
      </c>
      <c r="N94" s="181">
        <f>IF(M94&gt;0,(INPUT!BE3+INPUT!BF3+INPUT!BG3)*B94*B94/12/M94/INPUT!N3,0)</f>
        <v>0</v>
      </c>
      <c r="O94" s="296"/>
    </row>
    <row r="95">
      <c r="A95" s="176">
        <f>INPUT!D4</f>
        <v>101</v>
      </c>
      <c r="B95" s="177">
        <f>INPUT!AM4</f>
        <v>3175</v>
      </c>
      <c r="C95" s="449">
        <f>INPUT!H4*INPUT!I4*INPUT!J4+INPUT!K4*INPUT!L4+INPUT!N4*INPUT!O4*2/COS(ATAN(G95))+INPUT!AD4*INPUT!AE4*INPUT!AF4+INPUT!AG4*INPUT!AH4*INPUT!AI4</f>
        <v>116164.41464770856</v>
      </c>
      <c r="D95" s="177">
        <f>(INPUT!K4-2*INPUT!M4)*INPUT!Q4+INPUT!Q4*INPUT!Q4*G95</f>
        <v>0</v>
      </c>
      <c r="E95" s="450">
        <f>INPUT!R4*INPUT!AA4+2*INPUT!S4*INPUT!T4</f>
        <v>1580500</v>
      </c>
      <c r="F95" s="179">
        <f>(C95*7.85+(D95+E95)*2.5)/10^5/2</f>
        <v>24.315703274922562</v>
      </c>
      <c r="G95" s="178">
        <f>TAN(INPUT!P4)</f>
        <v>0.12565513657513097</v>
      </c>
      <c r="H95" s="179">
        <f>F95*G95*B95^2/12/10^6</f>
        <v>2.5666892684347467</v>
      </c>
      <c r="I95" s="179">
        <f>INPUT!N4/(MAX(INPUT!V4,INPUT!W4,INPUT!X4/2,INPUT!Y4/2)-INPUT!U4/2+G95*INPUT!N4)</f>
        <v>1.2716669438755954</v>
      </c>
      <c r="J95" s="179">
        <f>INPUT!R4*(MAX(INPUT!V4,INPUT!W4,INPUT!X4/2,INPUT!Y4/2)-INPUT!U4/2)/10^6*25</f>
        <v>13.4125</v>
      </c>
      <c r="K95" s="179">
        <f>0.5*J95/I95*B95*B95/12/10^6</f>
        <v>4.4300902142544727</v>
      </c>
      <c r="L95" s="179">
        <f>0.5*$E$77/I95*B95*B95/12/10^6</f>
        <v>0</v>
      </c>
      <c r="M95" s="180">
        <f>INPUT!G4</f>
        <v>0</v>
      </c>
      <c r="N95" s="181">
        <f>IF(M95&gt;0,(INPUT!BE4+INPUT!BF4+INPUT!BG4)*B95*B95/12/M95/INPUT!N4,0)</f>
        <v>0</v>
      </c>
      <c r="O95" s="296"/>
    </row>
    <row r="96">
      <c r="A96" s="176">
        <f>INPUT!D5</f>
        <v>101</v>
      </c>
      <c r="B96" s="177">
        <f>INPUT!AM5</f>
        <v>3175</v>
      </c>
      <c r="C96" s="449">
        <f>INPUT!H5*INPUT!I5*INPUT!J5+INPUT!K5*INPUT!L5+INPUT!N5*INPUT!O5*2/COS(ATAN(G96))+INPUT!AD5*INPUT!AE5*INPUT!AF5+INPUT!AG5*INPUT!AH5*INPUT!AI5</f>
        <v>116164.41464770856</v>
      </c>
      <c r="D96" s="177">
        <f>(INPUT!K5-2*INPUT!M5)*INPUT!Q5+INPUT!Q5*INPUT!Q5*G96</f>
        <v>0</v>
      </c>
      <c r="E96" s="450">
        <f>INPUT!R5*INPUT!AA5+2*INPUT!S5*INPUT!T5</f>
        <v>1580500</v>
      </c>
      <c r="F96" s="179">
        <f>(C96*7.85+(D96+E96)*2.5)/10^5/2</f>
        <v>24.315703274922562</v>
      </c>
      <c r="G96" s="178">
        <f>TAN(INPUT!P5)</f>
        <v>0.12565513657513097</v>
      </c>
      <c r="H96" s="179">
        <f>F96*G96*B96^2/12/10^6</f>
        <v>2.5666892684347467</v>
      </c>
      <c r="I96" s="179">
        <f>INPUT!N5/(MAX(INPUT!V5,INPUT!W5,INPUT!X5/2,INPUT!Y5/2)-INPUT!U5/2+G96*INPUT!N5)</f>
        <v>1.2716669438755954</v>
      </c>
      <c r="J96" s="179">
        <f>INPUT!R5*(MAX(INPUT!V5,INPUT!W5,INPUT!X5/2,INPUT!Y5/2)-INPUT!U5/2)/10^6*25</f>
        <v>13.4125</v>
      </c>
      <c r="K96" s="179">
        <f>0.5*J96/I96*B96*B96/12/10^6</f>
        <v>4.4300902142544727</v>
      </c>
      <c r="L96" s="179">
        <f>0.5*$E$77/I96*B96*B96/12/10^6</f>
        <v>0</v>
      </c>
      <c r="M96" s="180">
        <f>INPUT!G5</f>
        <v>0</v>
      </c>
      <c r="N96" s="181">
        <f>IF(M96&gt;0,(INPUT!BE5+INPUT!BF5+INPUT!BG5)*B96*B96/12/M96/INPUT!N5,0)</f>
        <v>0</v>
      </c>
      <c r="O96" s="296"/>
    </row>
    <row r="97">
      <c r="A97" s="176">
        <f>INPUT!D6</f>
        <v>101</v>
      </c>
      <c r="B97" s="177">
        <f>INPUT!AM6</f>
        <v>3175</v>
      </c>
      <c r="C97" s="449">
        <f>INPUT!H6*INPUT!I6*INPUT!J6+INPUT!K6*INPUT!L6+INPUT!N6*INPUT!O6*2/COS(ATAN(G97))+INPUT!AD6*INPUT!AE6*INPUT!AF6+INPUT!AG6*INPUT!AH6*INPUT!AI6</f>
        <v>116164.41464770856</v>
      </c>
      <c r="D97" s="177">
        <f>(INPUT!K6-2*INPUT!M6)*INPUT!Q6+INPUT!Q6*INPUT!Q6*G97</f>
        <v>0</v>
      </c>
      <c r="E97" s="450">
        <f>INPUT!R6*INPUT!AA6+2*INPUT!S6*INPUT!T6</f>
        <v>1580500</v>
      </c>
      <c r="F97" s="179">
        <f>(C97*7.85+(D97+E97)*2.5)/10^5/2</f>
        <v>24.315703274922562</v>
      </c>
      <c r="G97" s="178">
        <f>TAN(INPUT!P6)</f>
        <v>0.12565513657513097</v>
      </c>
      <c r="H97" s="179">
        <f>F97*G97*B97^2/12/10^6</f>
        <v>2.5666892684347467</v>
      </c>
      <c r="I97" s="179">
        <f>INPUT!N6/(MAX(INPUT!V6,INPUT!W6,INPUT!X6/2,INPUT!Y6/2)-INPUT!U6/2+G97*INPUT!N6)</f>
        <v>1.2716669438755954</v>
      </c>
      <c r="J97" s="179">
        <f>INPUT!R6*(MAX(INPUT!V6,INPUT!W6,INPUT!X6/2,INPUT!Y6/2)-INPUT!U6/2)/10^6*25</f>
        <v>13.4125</v>
      </c>
      <c r="K97" s="179">
        <f>0.5*J97/I97*B97*B97/12/10^6</f>
        <v>4.4300902142544727</v>
      </c>
      <c r="L97" s="179">
        <f>0.5*$E$77/I97*B97*B97/12/10^6</f>
        <v>0</v>
      </c>
      <c r="M97" s="180">
        <f>INPUT!G6</f>
        <v>0</v>
      </c>
      <c r="N97" s="181">
        <f>IF(M97&gt;0,(INPUT!BE6+INPUT!BF6+INPUT!BG6)*B97*B97/12/M97/INPUT!N6,0)</f>
        <v>0</v>
      </c>
      <c r="O97" s="296"/>
    </row>
    <row r="98">
      <c r="A98" s="176">
        <f>INPUT!D7</f>
        <v>101</v>
      </c>
      <c r="B98" s="177">
        <f>INPUT!AM7</f>
        <v>3175</v>
      </c>
      <c r="C98" s="449">
        <f>INPUT!H7*INPUT!I7*INPUT!J7+INPUT!K7*INPUT!L7+INPUT!N7*INPUT!O7*2/COS(ATAN(G98))+INPUT!AD7*INPUT!AE7*INPUT!AF7+INPUT!AG7*INPUT!AH7*INPUT!AI7</f>
        <v>116164.41464770856</v>
      </c>
      <c r="D98" s="177">
        <f>(INPUT!K7-2*INPUT!M7)*INPUT!Q7+INPUT!Q7*INPUT!Q7*G98</f>
        <v>0</v>
      </c>
      <c r="E98" s="450">
        <f>INPUT!R7*INPUT!AA7+2*INPUT!S7*INPUT!T7</f>
        <v>1580500</v>
      </c>
      <c r="F98" s="179">
        <f>(C98*7.85+(D98+E98)*2.5)/10^5/2</f>
        <v>24.315703274922562</v>
      </c>
      <c r="G98" s="178">
        <f>TAN(INPUT!P7)</f>
        <v>0.12565513657513097</v>
      </c>
      <c r="H98" s="179">
        <f>F98*G98*B98^2/12/10^6</f>
        <v>2.5666892684347467</v>
      </c>
      <c r="I98" s="179">
        <f>INPUT!N7/(MAX(INPUT!V7,INPUT!W7,INPUT!X7/2,INPUT!Y7/2)-INPUT!U7/2+G98*INPUT!N7)</f>
        <v>1.2716669438755954</v>
      </c>
      <c r="J98" s="179">
        <f>INPUT!R7*(MAX(INPUT!V7,INPUT!W7,INPUT!X7/2,INPUT!Y7/2)-INPUT!U7/2)/10^6*25</f>
        <v>13.4125</v>
      </c>
      <c r="K98" s="179">
        <f>0.5*J98/I98*B98*B98/12/10^6</f>
        <v>4.4300902142544727</v>
      </c>
      <c r="L98" s="179">
        <f>0.5*$E$77/I98*B98*B98/12/10^6</f>
        <v>0</v>
      </c>
      <c r="M98" s="180">
        <f>INPUT!G7</f>
        <v>0</v>
      </c>
      <c r="N98" s="181">
        <f>IF(M98&gt;0,(INPUT!BE7+INPUT!BF7+INPUT!BG7)*B98*B98/12/M98/INPUT!N7,0)</f>
        <v>0</v>
      </c>
      <c r="O98" s="296"/>
    </row>
    <row r="99">
      <c r="A99" s="176">
        <f>INPUT!D8</f>
        <v>101</v>
      </c>
      <c r="B99" s="177">
        <f>INPUT!AM8</f>
        <v>3175</v>
      </c>
      <c r="C99" s="449">
        <f>INPUT!H8*INPUT!I8*INPUT!J8+INPUT!K8*INPUT!L8+INPUT!N8*INPUT!O8*2/COS(ATAN(G99))+INPUT!AD8*INPUT!AE8*INPUT!AF8+INPUT!AG8*INPUT!AH8*INPUT!AI8</f>
        <v>116164.41464770856</v>
      </c>
      <c r="D99" s="177">
        <f>(INPUT!K8-2*INPUT!M8)*INPUT!Q8+INPUT!Q8*INPUT!Q8*G99</f>
        <v>0</v>
      </c>
      <c r="E99" s="450">
        <f>INPUT!R8*INPUT!AA8+2*INPUT!S8*INPUT!T8</f>
        <v>1580500</v>
      </c>
      <c r="F99" s="179">
        <f>(C99*7.85+(D99+E99)*2.5)/10^5/2</f>
        <v>24.315703274922562</v>
      </c>
      <c r="G99" s="178">
        <f>TAN(INPUT!P8)</f>
        <v>0.12565513657513097</v>
      </c>
      <c r="H99" s="179">
        <f>F99*G99*B99^2/12/10^6</f>
        <v>2.5666892684347467</v>
      </c>
      <c r="I99" s="179">
        <f>INPUT!N8/(MAX(INPUT!V8,INPUT!W8,INPUT!X8/2,INPUT!Y8/2)-INPUT!U8/2+G99*INPUT!N8)</f>
        <v>1.2716669438755954</v>
      </c>
      <c r="J99" s="179">
        <f>INPUT!R8*(MAX(INPUT!V8,INPUT!W8,INPUT!X8/2,INPUT!Y8/2)-INPUT!U8/2)/10^6*25</f>
        <v>13.4125</v>
      </c>
      <c r="K99" s="179">
        <f>0.5*J99/I99*B99*B99/12/10^6</f>
        <v>4.4300902142544727</v>
      </c>
      <c r="L99" s="179">
        <f>0.5*$E$77/I99*B99*B99/12/10^6</f>
        <v>0</v>
      </c>
      <c r="M99" s="180">
        <f>INPUT!G8</f>
        <v>0</v>
      </c>
      <c r="N99" s="181">
        <f>IF(M99&gt;0,(INPUT!BE8+INPUT!BF8+INPUT!BG8)*B99*B99/12/M99/INPUT!N8,0)</f>
        <v>0</v>
      </c>
      <c r="O99" s="296"/>
    </row>
    <row r="100">
      <c r="A100" s="176">
        <f>INPUT!D9</f>
        <v>101</v>
      </c>
      <c r="B100" s="177">
        <f>INPUT!AM9</f>
        <v>3175</v>
      </c>
      <c r="C100" s="449">
        <f>INPUT!H9*INPUT!I9*INPUT!J9+INPUT!K9*INPUT!L9+INPUT!N9*INPUT!O9*2/COS(ATAN(G100))+INPUT!AD9*INPUT!AE9*INPUT!AF9+INPUT!AG9*INPUT!AH9*INPUT!AI9</f>
        <v>116164.41464770856</v>
      </c>
      <c r="D100" s="177">
        <f>(INPUT!K9-2*INPUT!M9)*INPUT!Q9+INPUT!Q9*INPUT!Q9*G100</f>
        <v>0</v>
      </c>
      <c r="E100" s="450">
        <f>INPUT!R9*INPUT!AA9+2*INPUT!S9*INPUT!T9</f>
        <v>1580500</v>
      </c>
      <c r="F100" s="179">
        <f>(C100*7.85+(D100+E100)*2.5)/10^5/2</f>
        <v>24.315703274922562</v>
      </c>
      <c r="G100" s="178">
        <f>TAN(INPUT!P9)</f>
        <v>0.12565513657513097</v>
      </c>
      <c r="H100" s="179">
        <f>F100*G100*B100^2/12/10^6</f>
        <v>2.5666892684347467</v>
      </c>
      <c r="I100" s="179">
        <f>INPUT!N9/(MAX(INPUT!V9,INPUT!W9,INPUT!X9/2,INPUT!Y9/2)-INPUT!U9/2+G100*INPUT!N9)</f>
        <v>1.2716669438755954</v>
      </c>
      <c r="J100" s="179">
        <f>INPUT!R9*(MAX(INPUT!V9,INPUT!W9,INPUT!X9/2,INPUT!Y9/2)-INPUT!U9/2)/10^6*25</f>
        <v>13.4125</v>
      </c>
      <c r="K100" s="179">
        <f>0.5*J100/I100*B100*B100/12/10^6</f>
        <v>4.4300902142544727</v>
      </c>
      <c r="L100" s="179">
        <f>0.5*$E$77/I100*B100*B100/12/10^6</f>
        <v>0</v>
      </c>
      <c r="M100" s="180">
        <f>INPUT!G9</f>
        <v>0</v>
      </c>
      <c r="N100" s="181">
        <f>IF(M100&gt;0,(INPUT!BE9+INPUT!BF9+INPUT!BG9)*B100*B100/12/M100/INPUT!N9,0)</f>
        <v>0</v>
      </c>
      <c r="O100" s="296"/>
    </row>
    <row r="101">
      <c r="A101" s="176">
        <f>INPUT!D10</f>
        <v>101</v>
      </c>
      <c r="B101" s="177">
        <f>INPUT!AM10</f>
        <v>3175</v>
      </c>
      <c r="C101" s="449">
        <f>INPUT!H10*INPUT!I10*INPUT!J10+INPUT!K10*INPUT!L10+INPUT!N10*INPUT!O10*2/COS(ATAN(G101))+INPUT!AD10*INPUT!AE10*INPUT!AF10+INPUT!AG10*INPUT!AH10*INPUT!AI10</f>
        <v>116164.41464770856</v>
      </c>
      <c r="D101" s="177">
        <f>(INPUT!K10-2*INPUT!M10)*INPUT!Q10+INPUT!Q10*INPUT!Q10*G101</f>
        <v>0</v>
      </c>
      <c r="E101" s="450">
        <f>INPUT!R10*INPUT!AA10+2*INPUT!S10*INPUT!T10</f>
        <v>1580500</v>
      </c>
      <c r="F101" s="179">
        <f>(C101*7.85+(D101+E101)*2.5)/10^5/2</f>
        <v>24.315703274922562</v>
      </c>
      <c r="G101" s="178">
        <f>TAN(INPUT!P10)</f>
        <v>0.12565513657513097</v>
      </c>
      <c r="H101" s="179">
        <f>F101*G101*B101^2/12/10^6</f>
        <v>2.5666892684347467</v>
      </c>
      <c r="I101" s="179">
        <f>INPUT!N10/(MAX(INPUT!V10,INPUT!W10,INPUT!X10/2,INPUT!Y10/2)-INPUT!U10/2+G101*INPUT!N10)</f>
        <v>1.2716669438755954</v>
      </c>
      <c r="J101" s="179">
        <f>INPUT!R10*(MAX(INPUT!V10,INPUT!W10,INPUT!X10/2,INPUT!Y10/2)-INPUT!U10/2)/10^6*25</f>
        <v>13.4125</v>
      </c>
      <c r="K101" s="179">
        <f>0.5*J101/I101*B101*B101/12/10^6</f>
        <v>4.4300902142544727</v>
      </c>
      <c r="L101" s="179">
        <f>0.5*$E$77/I101*B101*B101/12/10^6</f>
        <v>0</v>
      </c>
      <c r="M101" s="180">
        <f>INPUT!G10</f>
        <v>0</v>
      </c>
      <c r="N101" s="181">
        <f>IF(M101&gt;0,(INPUT!BE10+INPUT!BF10+INPUT!BG10)*B101*B101/12/M101/INPUT!N10,0)</f>
        <v>0</v>
      </c>
      <c r="O101" s="296"/>
    </row>
    <row r="102">
      <c r="A102" s="176">
        <f>INPUT!D11</f>
        <v>101</v>
      </c>
      <c r="B102" s="177">
        <f>INPUT!AM11</f>
        <v>3175</v>
      </c>
      <c r="C102" s="449">
        <f>INPUT!H11*INPUT!I11*INPUT!J11+INPUT!K11*INPUT!L11+INPUT!N11*INPUT!O11*2/COS(ATAN(G102))+INPUT!AD11*INPUT!AE11*INPUT!AF11+INPUT!AG11*INPUT!AH11*INPUT!AI11</f>
        <v>116164.41464770856</v>
      </c>
      <c r="D102" s="177">
        <f>(INPUT!K11-2*INPUT!M11)*INPUT!Q11+INPUT!Q11*INPUT!Q11*G102</f>
        <v>0</v>
      </c>
      <c r="E102" s="450">
        <f>INPUT!R11*INPUT!AA11+2*INPUT!S11*INPUT!T11</f>
        <v>1580500</v>
      </c>
      <c r="F102" s="179">
        <f>(C102*7.85+(D102+E102)*2.5)/10^5/2</f>
        <v>24.315703274922562</v>
      </c>
      <c r="G102" s="178">
        <f>TAN(INPUT!P11)</f>
        <v>0.12565513657513097</v>
      </c>
      <c r="H102" s="179">
        <f>F102*G102*B102^2/12/10^6</f>
        <v>2.5666892684347467</v>
      </c>
      <c r="I102" s="179">
        <f>INPUT!N11/(MAX(INPUT!V11,INPUT!W11,INPUT!X11/2,INPUT!Y11/2)-INPUT!U11/2+G102*INPUT!N11)</f>
        <v>1.2716669438755954</v>
      </c>
      <c r="J102" s="179">
        <f>INPUT!R11*(MAX(INPUT!V11,INPUT!W11,INPUT!X11/2,INPUT!Y11/2)-INPUT!U11/2)/10^6*25</f>
        <v>13.4125</v>
      </c>
      <c r="K102" s="179">
        <f>0.5*J102/I102*B102*B102/12/10^6</f>
        <v>4.4300902142544727</v>
      </c>
      <c r="L102" s="179">
        <f>0.5*$E$77/I102*B102*B102/12/10^6</f>
        <v>0</v>
      </c>
      <c r="M102" s="180">
        <f>INPUT!G11</f>
        <v>0</v>
      </c>
      <c r="N102" s="181">
        <f>IF(M102&gt;0,(INPUT!BE11+INPUT!BF11+INPUT!BG11)*B102*B102/12/M102/INPUT!N11,0)</f>
        <v>0</v>
      </c>
      <c r="O102" s="296"/>
    </row>
    <row r="103">
      <c r="A103" s="176">
        <f>INPUT!D12</f>
        <v>101</v>
      </c>
      <c r="B103" s="177">
        <f>INPUT!AM12</f>
        <v>3175</v>
      </c>
      <c r="C103" s="449">
        <f>INPUT!H12*INPUT!I12*INPUT!J12+INPUT!K12*INPUT!L12+INPUT!N12*INPUT!O12*2/COS(ATAN(G103))+INPUT!AD12*INPUT!AE12*INPUT!AF12+INPUT!AG12*INPUT!AH12*INPUT!AI12</f>
        <v>116164.41464770856</v>
      </c>
      <c r="D103" s="177">
        <f>(INPUT!K12-2*INPUT!M12)*INPUT!Q12+INPUT!Q12*INPUT!Q12*G103</f>
        <v>0</v>
      </c>
      <c r="E103" s="450">
        <f>INPUT!R12*INPUT!AA12+2*INPUT!S12*INPUT!T12</f>
        <v>1580500</v>
      </c>
      <c r="F103" s="179">
        <f>(C103*7.85+(D103+E103)*2.5)/10^5/2</f>
        <v>24.315703274922562</v>
      </c>
      <c r="G103" s="178">
        <f>TAN(INPUT!P12)</f>
        <v>0.12565513657513097</v>
      </c>
      <c r="H103" s="179">
        <f>F103*G103*B103^2/12/10^6</f>
        <v>2.5666892684347467</v>
      </c>
      <c r="I103" s="179">
        <f>INPUT!N12/(MAX(INPUT!V12,INPUT!W12,INPUT!X12/2,INPUT!Y12/2)-INPUT!U12/2+G103*INPUT!N12)</f>
        <v>1.2716669438755954</v>
      </c>
      <c r="J103" s="179">
        <f>INPUT!R12*(MAX(INPUT!V12,INPUT!W12,INPUT!X12/2,INPUT!Y12/2)-INPUT!U12/2)/10^6*25</f>
        <v>13.4125</v>
      </c>
      <c r="K103" s="179">
        <f>0.5*J103/I103*B103*B103/12/10^6</f>
        <v>4.4300902142544727</v>
      </c>
      <c r="L103" s="179">
        <f>0.5*$E$77/I103*B103*B103/12/10^6</f>
        <v>0</v>
      </c>
      <c r="M103" s="180">
        <f>INPUT!G12</f>
        <v>0</v>
      </c>
      <c r="N103" s="181">
        <f>IF(M103&gt;0,(INPUT!BE12+INPUT!BF12+INPUT!BG12)*B103*B103/12/M103/INPUT!N12,0)</f>
        <v>0</v>
      </c>
      <c r="O103" s="296"/>
    </row>
    <row r="104">
      <c r="A104" s="176">
        <f>INPUT!D13</f>
        <v>101</v>
      </c>
      <c r="B104" s="177">
        <f>INPUT!AM13</f>
        <v>3175</v>
      </c>
      <c r="C104" s="449">
        <f>INPUT!H13*INPUT!I13*INPUT!J13+INPUT!K13*INPUT!L13+INPUT!N13*INPUT!O13*2/COS(ATAN(G104))+INPUT!AD13*INPUT!AE13*INPUT!AF13+INPUT!AG13*INPUT!AH13*INPUT!AI13</f>
        <v>116164.41464770856</v>
      </c>
      <c r="D104" s="177">
        <f>(INPUT!K13-2*INPUT!M13)*INPUT!Q13+INPUT!Q13*INPUT!Q13*G104</f>
        <v>0</v>
      </c>
      <c r="E104" s="450">
        <f>INPUT!R13*INPUT!AA13+2*INPUT!S13*INPUT!T13</f>
        <v>1580500</v>
      </c>
      <c r="F104" s="179">
        <f>(C104*7.85+(D104+E104)*2.5)/10^5/2</f>
        <v>24.315703274922562</v>
      </c>
      <c r="G104" s="178">
        <f>TAN(INPUT!P13)</f>
        <v>0.12565513657513097</v>
      </c>
      <c r="H104" s="179">
        <f>F104*G104*B104^2/12/10^6</f>
        <v>2.5666892684347467</v>
      </c>
      <c r="I104" s="179">
        <f>INPUT!N13/(MAX(INPUT!V13,INPUT!W13,INPUT!X13/2,INPUT!Y13/2)-INPUT!U13/2+G104*INPUT!N13)</f>
        <v>1.2716669438755954</v>
      </c>
      <c r="J104" s="179">
        <f>INPUT!R13*(MAX(INPUT!V13,INPUT!W13,INPUT!X13/2,INPUT!Y13/2)-INPUT!U13/2)/10^6*25</f>
        <v>13.4125</v>
      </c>
      <c r="K104" s="179">
        <f>0.5*J104/I104*B104*B104/12/10^6</f>
        <v>4.4300902142544727</v>
      </c>
      <c r="L104" s="179">
        <f>0.5*$E$77/I104*B104*B104/12/10^6</f>
        <v>0</v>
      </c>
      <c r="M104" s="180">
        <f>INPUT!G13</f>
        <v>0</v>
      </c>
      <c r="N104" s="181">
        <f>IF(M104&gt;0,(INPUT!BE13+INPUT!BF13+INPUT!BG13)*B104*B104/12/M104/INPUT!N13,0)</f>
        <v>0</v>
      </c>
      <c r="O104" s="296"/>
    </row>
    <row r="105">
      <c r="A105" s="176">
        <f>INPUT!D14</f>
        <v>101</v>
      </c>
      <c r="B105" s="177">
        <f>INPUT!AM14</f>
        <v>3175</v>
      </c>
      <c r="C105" s="449">
        <f>INPUT!H14*INPUT!I14*INPUT!J14+INPUT!K14*INPUT!L14+INPUT!N14*INPUT!O14*2/COS(ATAN(G105))+INPUT!AD14*INPUT!AE14*INPUT!AF14+INPUT!AG14*INPUT!AH14*INPUT!AI14</f>
        <v>116164.41464770856</v>
      </c>
      <c r="D105" s="177">
        <f>(INPUT!K14-2*INPUT!M14)*INPUT!Q14+INPUT!Q14*INPUT!Q14*G105</f>
        <v>0</v>
      </c>
      <c r="E105" s="450">
        <f>INPUT!R14*INPUT!AA14+2*INPUT!S14*INPUT!T14</f>
        <v>1580500</v>
      </c>
      <c r="F105" s="179">
        <f>(C105*7.85+(D105+E105)*2.5)/10^5/2</f>
        <v>24.315703274922562</v>
      </c>
      <c r="G105" s="178">
        <f>TAN(INPUT!P14)</f>
        <v>0.12565513657513097</v>
      </c>
      <c r="H105" s="179">
        <f>F105*G105*B105^2/12/10^6</f>
        <v>2.5666892684347467</v>
      </c>
      <c r="I105" s="179">
        <f>INPUT!N14/(MAX(INPUT!V14,INPUT!W14,INPUT!X14/2,INPUT!Y14/2)-INPUT!U14/2+G105*INPUT!N14)</f>
        <v>1.2716669438755954</v>
      </c>
      <c r="J105" s="179">
        <f>INPUT!R14*(MAX(INPUT!V14,INPUT!W14,INPUT!X14/2,INPUT!Y14/2)-INPUT!U14/2)/10^6*25</f>
        <v>13.4125</v>
      </c>
      <c r="K105" s="179">
        <f>0.5*J105/I105*B105*B105/12/10^6</f>
        <v>4.4300902142544727</v>
      </c>
      <c r="L105" s="179">
        <f>0.5*$E$77/I105*B105*B105/12/10^6</f>
        <v>0</v>
      </c>
      <c r="M105" s="180">
        <f>INPUT!G14</f>
        <v>0</v>
      </c>
      <c r="N105" s="181">
        <f>IF(M105&gt;0,(INPUT!BE14+INPUT!BF14+INPUT!BG14)*B105*B105/12/M105/INPUT!N14,0)</f>
        <v>0</v>
      </c>
      <c r="O105" s="296"/>
    </row>
    <row r="106">
      <c r="A106" s="176">
        <f>INPUT!D15</f>
        <v>101</v>
      </c>
      <c r="B106" s="177">
        <f>INPUT!AM15</f>
        <v>3175</v>
      </c>
      <c r="C106" s="449">
        <f>INPUT!H15*INPUT!I15*INPUT!J15+INPUT!K15*INPUT!L15+INPUT!N15*INPUT!O15*2/COS(ATAN(G106))+INPUT!AD15*INPUT!AE15*INPUT!AF15+INPUT!AG15*INPUT!AH15*INPUT!AI15</f>
        <v>116164.41464770856</v>
      </c>
      <c r="D106" s="177">
        <f>(INPUT!K15-2*INPUT!M15)*INPUT!Q15+INPUT!Q15*INPUT!Q15*G106</f>
        <v>0</v>
      </c>
      <c r="E106" s="450">
        <f>INPUT!R15*INPUT!AA15+2*INPUT!S15*INPUT!T15</f>
        <v>1580500</v>
      </c>
      <c r="F106" s="179">
        <f>(C106*7.85+(D106+E106)*2.5)/10^5/2</f>
        <v>24.315703274922562</v>
      </c>
      <c r="G106" s="178">
        <f>TAN(INPUT!P15)</f>
        <v>0.12565513657513097</v>
      </c>
      <c r="H106" s="179">
        <f>F106*G106*B106^2/12/10^6</f>
        <v>2.5666892684347467</v>
      </c>
      <c r="I106" s="179">
        <f>INPUT!N15/(MAX(INPUT!V15,INPUT!W15,INPUT!X15/2,INPUT!Y15/2)-INPUT!U15/2+G106*INPUT!N15)</f>
        <v>1.2716669438755954</v>
      </c>
      <c r="J106" s="179">
        <f>INPUT!R15*(MAX(INPUT!V15,INPUT!W15,INPUT!X15/2,INPUT!Y15/2)-INPUT!U15/2)/10^6*25</f>
        <v>13.4125</v>
      </c>
      <c r="K106" s="179">
        <f>0.5*J106/I106*B106*B106/12/10^6</f>
        <v>4.4300902142544727</v>
      </c>
      <c r="L106" s="179">
        <f>0.5*$E$77/I106*B106*B106/12/10^6</f>
        <v>0</v>
      </c>
      <c r="M106" s="180">
        <f>INPUT!G15</f>
        <v>0</v>
      </c>
      <c r="N106" s="181">
        <f>IF(M106&gt;0,(INPUT!BE15+INPUT!BF15+INPUT!BG15)*B106*B106/12/M106/INPUT!N15,0)</f>
        <v>0</v>
      </c>
      <c r="O106" s="296"/>
    </row>
    <row r="107">
      <c r="A107" s="176">
        <f>INPUT!D16</f>
        <v>101</v>
      </c>
      <c r="B107" s="177">
        <f>INPUT!AM16</f>
        <v>3175</v>
      </c>
      <c r="C107" s="449">
        <f>INPUT!H16*INPUT!I16*INPUT!J16+INPUT!K16*INPUT!L16+INPUT!N16*INPUT!O16*2/COS(ATAN(G107))+INPUT!AD16*INPUT!AE16*INPUT!AF16+INPUT!AG16*INPUT!AH16*INPUT!AI16</f>
        <v>116164.41464770856</v>
      </c>
      <c r="D107" s="177">
        <f>(INPUT!K16-2*INPUT!M16)*INPUT!Q16+INPUT!Q16*INPUT!Q16*G107</f>
        <v>0</v>
      </c>
      <c r="E107" s="450">
        <f>INPUT!R16*INPUT!AA16+2*INPUT!S16*INPUT!T16</f>
        <v>1580500</v>
      </c>
      <c r="F107" s="179">
        <f>(C107*7.85+(D107+E107)*2.5)/10^5/2</f>
        <v>24.315703274922562</v>
      </c>
      <c r="G107" s="178">
        <f>TAN(INPUT!P16)</f>
        <v>0.12565513657513097</v>
      </c>
      <c r="H107" s="179">
        <f>F107*G107*B107^2/12/10^6</f>
        <v>2.5666892684347467</v>
      </c>
      <c r="I107" s="179">
        <f>INPUT!N16/(MAX(INPUT!V16,INPUT!W16,INPUT!X16/2,INPUT!Y16/2)-INPUT!U16/2+G107*INPUT!N16)</f>
        <v>1.2716669438755954</v>
      </c>
      <c r="J107" s="179">
        <f>INPUT!R16*(MAX(INPUT!V16,INPUT!W16,INPUT!X16/2,INPUT!Y16/2)-INPUT!U16/2)/10^6*25</f>
        <v>13.4125</v>
      </c>
      <c r="K107" s="179">
        <f>0.5*J107/I107*B107*B107/12/10^6</f>
        <v>4.4300902142544727</v>
      </c>
      <c r="L107" s="179">
        <f>0.5*$E$77/I107*B107*B107/12/10^6</f>
        <v>0</v>
      </c>
      <c r="M107" s="180">
        <f>INPUT!G16</f>
        <v>0</v>
      </c>
      <c r="N107" s="181">
        <f>IF(M107&gt;0,(INPUT!BE16+INPUT!BF16+INPUT!BG16)*B107*B107/12/M107/INPUT!N16,0)</f>
        <v>0</v>
      </c>
      <c r="O107" s="296"/>
    </row>
    <row r="108">
      <c r="A108" s="176">
        <f>INPUT!D17</f>
        <v>101</v>
      </c>
      <c r="B108" s="177">
        <f>INPUT!AM17</f>
        <v>3175</v>
      </c>
      <c r="C108" s="449">
        <f>INPUT!H17*INPUT!I17*INPUT!J17+INPUT!K17*INPUT!L17+INPUT!N17*INPUT!O17*2/COS(ATAN(G108))+INPUT!AD17*INPUT!AE17*INPUT!AF17+INPUT!AG17*INPUT!AH17*INPUT!AI17</f>
        <v>116164.41464770856</v>
      </c>
      <c r="D108" s="177">
        <f>(INPUT!K17-2*INPUT!M17)*INPUT!Q17+INPUT!Q17*INPUT!Q17*G108</f>
        <v>0</v>
      </c>
      <c r="E108" s="450">
        <f>INPUT!R17*INPUT!AA17+2*INPUT!S17*INPUT!T17</f>
        <v>1580500</v>
      </c>
      <c r="F108" s="179">
        <f>(C108*7.85+(D108+E108)*2.5)/10^5/2</f>
        <v>24.315703274922562</v>
      </c>
      <c r="G108" s="178">
        <f>TAN(INPUT!P17)</f>
        <v>0.12565513657513097</v>
      </c>
      <c r="H108" s="179">
        <f>F108*G108*B108^2/12/10^6</f>
        <v>2.5666892684347467</v>
      </c>
      <c r="I108" s="179">
        <f>INPUT!N17/(MAX(INPUT!V17,INPUT!W17,INPUT!X17/2,INPUT!Y17/2)-INPUT!U17/2+G108*INPUT!N17)</f>
        <v>1.2716669438755954</v>
      </c>
      <c r="J108" s="179">
        <f>INPUT!R17*(MAX(INPUT!V17,INPUT!W17,INPUT!X17/2,INPUT!Y17/2)-INPUT!U17/2)/10^6*25</f>
        <v>13.4125</v>
      </c>
      <c r="K108" s="179">
        <f>0.5*J108/I108*B108*B108/12/10^6</f>
        <v>4.4300902142544727</v>
      </c>
      <c r="L108" s="179">
        <f>0.5*$E$77/I108*B108*B108/12/10^6</f>
        <v>0</v>
      </c>
      <c r="M108" s="180">
        <f>INPUT!G17</f>
        <v>0</v>
      </c>
      <c r="N108" s="181">
        <f>IF(M108&gt;0,(INPUT!BE17+INPUT!BF17+INPUT!BG17)*B108*B108/12/M108/INPUT!N17,0)</f>
        <v>0</v>
      </c>
      <c r="O108" s="296"/>
    </row>
    <row r="109">
      <c r="A109" s="176">
        <f>INPUT!D18</f>
        <v>101</v>
      </c>
      <c r="B109" s="177">
        <f>INPUT!AM18</f>
        <v>3175</v>
      </c>
      <c r="C109" s="449">
        <f>INPUT!H18*INPUT!I18*INPUT!J18+INPUT!K18*INPUT!L18+INPUT!N18*INPUT!O18*2/COS(ATAN(G109))+INPUT!AD18*INPUT!AE18*INPUT!AF18+INPUT!AG18*INPUT!AH18*INPUT!AI18</f>
        <v>116164.41464770856</v>
      </c>
      <c r="D109" s="177">
        <f>(INPUT!K18-2*INPUT!M18)*INPUT!Q18+INPUT!Q18*INPUT!Q18*G109</f>
        <v>0</v>
      </c>
      <c r="E109" s="450">
        <f>INPUT!R18*INPUT!AA18+2*INPUT!S18*INPUT!T18</f>
        <v>1580500</v>
      </c>
      <c r="F109" s="179">
        <f>(C109*7.85+(D109+E109)*2.5)/10^5/2</f>
        <v>24.315703274922562</v>
      </c>
      <c r="G109" s="178">
        <f>TAN(INPUT!P18)</f>
        <v>0.12565513657513097</v>
      </c>
      <c r="H109" s="179">
        <f>F109*G109*B109^2/12/10^6</f>
        <v>2.5666892684347467</v>
      </c>
      <c r="I109" s="179">
        <f>INPUT!N18/(MAX(INPUT!V18,INPUT!W18,INPUT!X18/2,INPUT!Y18/2)-INPUT!U18/2+G109*INPUT!N18)</f>
        <v>1.2716669438755954</v>
      </c>
      <c r="J109" s="179">
        <f>INPUT!R18*(MAX(INPUT!V18,INPUT!W18,INPUT!X18/2,INPUT!Y18/2)-INPUT!U18/2)/10^6*25</f>
        <v>13.4125</v>
      </c>
      <c r="K109" s="179">
        <f>0.5*J109/I109*B109*B109/12/10^6</f>
        <v>4.4300902142544727</v>
      </c>
      <c r="L109" s="179">
        <f>0.5*$E$77/I109*B109*B109/12/10^6</f>
        <v>0</v>
      </c>
      <c r="M109" s="180">
        <f>INPUT!G18</f>
        <v>0</v>
      </c>
      <c r="N109" s="181">
        <f>IF(M109&gt;0,(INPUT!BE18+INPUT!BF18+INPUT!BG18)*B109*B109/12/M109/INPUT!N18,0)</f>
        <v>0</v>
      </c>
      <c r="O109" s="296"/>
    </row>
    <row r="110">
      <c r="A110" s="176">
        <f>INPUT!D19</f>
        <v>101</v>
      </c>
      <c r="B110" s="177">
        <f>INPUT!AM19</f>
        <v>3175</v>
      </c>
      <c r="C110" s="449">
        <f>INPUT!H19*INPUT!I19*INPUT!J19+INPUT!K19*INPUT!L19+INPUT!N19*INPUT!O19*2/COS(ATAN(G110))+INPUT!AD19*INPUT!AE19*INPUT!AF19+INPUT!AG19*INPUT!AH19*INPUT!AI19</f>
        <v>116164.41464770856</v>
      </c>
      <c r="D110" s="177">
        <f>(INPUT!K19-2*INPUT!M19)*INPUT!Q19+INPUT!Q19*INPUT!Q19*G110</f>
        <v>0</v>
      </c>
      <c r="E110" s="450">
        <f>INPUT!R19*INPUT!AA19+2*INPUT!S19*INPUT!T19</f>
        <v>1580500</v>
      </c>
      <c r="F110" s="179">
        <f>(C110*7.85+(D110+E110)*2.5)/10^5/2</f>
        <v>24.315703274922562</v>
      </c>
      <c r="G110" s="178">
        <f>TAN(INPUT!P19)</f>
        <v>0.12565513657513097</v>
      </c>
      <c r="H110" s="179">
        <f>F110*G110*B110^2/12/10^6</f>
        <v>2.5666892684347467</v>
      </c>
      <c r="I110" s="179">
        <f>INPUT!N19/(MAX(INPUT!V19,INPUT!W19,INPUT!X19/2,INPUT!Y19/2)-INPUT!U19/2+G110*INPUT!N19)</f>
        <v>1.2716669438755954</v>
      </c>
      <c r="J110" s="179">
        <f>INPUT!R19*(MAX(INPUT!V19,INPUT!W19,INPUT!X19/2,INPUT!Y19/2)-INPUT!U19/2)/10^6*25</f>
        <v>13.4125</v>
      </c>
      <c r="K110" s="179">
        <f>0.5*J110/I110*B110*B110/12/10^6</f>
        <v>4.4300902142544727</v>
      </c>
      <c r="L110" s="179">
        <f>0.5*$E$77/I110*B110*B110/12/10^6</f>
        <v>0</v>
      </c>
      <c r="M110" s="180">
        <f>INPUT!G19</f>
        <v>0</v>
      </c>
      <c r="N110" s="181">
        <f>IF(M110&gt;0,(INPUT!BE19+INPUT!BF19+INPUT!BG19)*B110*B110/12/M110/INPUT!N19,0)</f>
        <v>0</v>
      </c>
      <c r="O110" s="296"/>
    </row>
    <row r="111">
      <c r="A111" s="176">
        <f>INPUT!D20</f>
        <v>101</v>
      </c>
      <c r="B111" s="177">
        <f>INPUT!AM20</f>
        <v>3175</v>
      </c>
      <c r="C111" s="449">
        <f>INPUT!H20*INPUT!I20*INPUT!J20+INPUT!K20*INPUT!L20+INPUT!N20*INPUT!O20*2/COS(ATAN(G111))+INPUT!AD20*INPUT!AE20*INPUT!AF20+INPUT!AG20*INPUT!AH20*INPUT!AI20</f>
        <v>116164.41464770856</v>
      </c>
      <c r="D111" s="177">
        <f>(INPUT!K20-2*INPUT!M20)*INPUT!Q20+INPUT!Q20*INPUT!Q20*G111</f>
        <v>0</v>
      </c>
      <c r="E111" s="450">
        <f>INPUT!R20*INPUT!AA20+2*INPUT!S20*INPUT!T20</f>
        <v>1580500</v>
      </c>
      <c r="F111" s="179">
        <f>(C111*7.85+(D111+E111)*2.5)/10^5/2</f>
        <v>24.315703274922562</v>
      </c>
      <c r="G111" s="178">
        <f>TAN(INPUT!P20)</f>
        <v>0.12565513657513097</v>
      </c>
      <c r="H111" s="179">
        <f>F111*G111*B111^2/12/10^6</f>
        <v>2.5666892684347467</v>
      </c>
      <c r="I111" s="179">
        <f>INPUT!N20/(MAX(INPUT!V20,INPUT!W20,INPUT!X20/2,INPUT!Y20/2)-INPUT!U20/2+G111*INPUT!N20)</f>
        <v>1.2716669438755954</v>
      </c>
      <c r="J111" s="179">
        <f>INPUT!R20*(MAX(INPUT!V20,INPUT!W20,INPUT!X20/2,INPUT!Y20/2)-INPUT!U20/2)/10^6*25</f>
        <v>13.4125</v>
      </c>
      <c r="K111" s="179">
        <f>0.5*J111/I111*B111*B111/12/10^6</f>
        <v>4.4300902142544727</v>
      </c>
      <c r="L111" s="179">
        <f>0.5*$E$77/I111*B111*B111/12/10^6</f>
        <v>0</v>
      </c>
      <c r="M111" s="180">
        <f>INPUT!G20</f>
        <v>0</v>
      </c>
      <c r="N111" s="181">
        <f>IF(M111&gt;0,(INPUT!BE20+INPUT!BF20+INPUT!BG20)*B111*B111/12/M111/INPUT!N20,0)</f>
        <v>0</v>
      </c>
      <c r="O111" s="296"/>
    </row>
    <row r="112">
      <c r="A112" s="176">
        <f>INPUT!D21</f>
        <v>101</v>
      </c>
      <c r="B112" s="177">
        <f>INPUT!AM21</f>
        <v>3175</v>
      </c>
      <c r="C112" s="449">
        <f>INPUT!H21*INPUT!I21*INPUT!J21+INPUT!K21*INPUT!L21+INPUT!N21*INPUT!O21*2/COS(ATAN(G112))+INPUT!AD21*INPUT!AE21*INPUT!AF21+INPUT!AG21*INPUT!AH21*INPUT!AI21</f>
        <v>116164.41464770856</v>
      </c>
      <c r="D112" s="177">
        <f>(INPUT!K21-2*INPUT!M21)*INPUT!Q21+INPUT!Q21*INPUT!Q21*G112</f>
        <v>0</v>
      </c>
      <c r="E112" s="450">
        <f>INPUT!R21*INPUT!AA21+2*INPUT!S21*INPUT!T21</f>
        <v>1580500</v>
      </c>
      <c r="F112" s="179">
        <f>(C112*7.85+(D112+E112)*2.5)/10^5/2</f>
        <v>24.315703274922562</v>
      </c>
      <c r="G112" s="178">
        <f>TAN(INPUT!P21)</f>
        <v>0.12565513657513097</v>
      </c>
      <c r="H112" s="179">
        <f>F112*G112*B112^2/12/10^6</f>
        <v>2.5666892684347467</v>
      </c>
      <c r="I112" s="179">
        <f>INPUT!N21/(MAX(INPUT!V21,INPUT!W21,INPUT!X21/2,INPUT!Y21/2)-INPUT!U21/2+G112*INPUT!N21)</f>
        <v>1.2716669438755954</v>
      </c>
      <c r="J112" s="179">
        <f>INPUT!R21*(MAX(INPUT!V21,INPUT!W21,INPUT!X21/2,INPUT!Y21/2)-INPUT!U21/2)/10^6*25</f>
        <v>13.4125</v>
      </c>
      <c r="K112" s="179">
        <f>0.5*J112/I112*B112*B112/12/10^6</f>
        <v>4.4300902142544727</v>
      </c>
      <c r="L112" s="179">
        <f>0.5*$E$77/I112*B112*B112/12/10^6</f>
        <v>0</v>
      </c>
      <c r="M112" s="180">
        <f>INPUT!G21</f>
        <v>0</v>
      </c>
      <c r="N112" s="181">
        <f>IF(M112&gt;0,(INPUT!BE21+INPUT!BF21+INPUT!BG21)*B112*B112/12/M112/INPUT!N21,0)</f>
        <v>0</v>
      </c>
      <c r="O112" s="296"/>
    </row>
    <row r="113">
      <c r="A113" s="176">
        <f>INPUT!D22</f>
        <v>101</v>
      </c>
      <c r="B113" s="177">
        <f>INPUT!AM22</f>
        <v>3175</v>
      </c>
      <c r="C113" s="449">
        <f>INPUT!H22*INPUT!I22*INPUT!J22+INPUT!K22*INPUT!L22+INPUT!N22*INPUT!O22*2/COS(ATAN(G113))+INPUT!AD22*INPUT!AE22*INPUT!AF22+INPUT!AG22*INPUT!AH22*INPUT!AI22</f>
        <v>116164.41464770856</v>
      </c>
      <c r="D113" s="177">
        <f>(INPUT!K22-2*INPUT!M22)*INPUT!Q22+INPUT!Q22*INPUT!Q22*G113</f>
        <v>0</v>
      </c>
      <c r="E113" s="450">
        <f>INPUT!R22*INPUT!AA22+2*INPUT!S22*INPUT!T22</f>
        <v>1580500</v>
      </c>
      <c r="F113" s="179">
        <f>(C113*7.85+(D113+E113)*2.5)/10^5/2</f>
        <v>24.315703274922562</v>
      </c>
      <c r="G113" s="178">
        <f>TAN(INPUT!P22)</f>
        <v>0.12565513657513097</v>
      </c>
      <c r="H113" s="179">
        <f>F113*G113*B113^2/12/10^6</f>
        <v>2.5666892684347467</v>
      </c>
      <c r="I113" s="179">
        <f>INPUT!N22/(MAX(INPUT!V22,INPUT!W22,INPUT!X22/2,INPUT!Y22/2)-INPUT!U22/2+G113*INPUT!N22)</f>
        <v>1.2716669438755954</v>
      </c>
      <c r="J113" s="179">
        <f>INPUT!R22*(MAX(INPUT!V22,INPUT!W22,INPUT!X22/2,INPUT!Y22/2)-INPUT!U22/2)/10^6*25</f>
        <v>13.4125</v>
      </c>
      <c r="K113" s="179">
        <f>0.5*J113/I113*B113*B113/12/10^6</f>
        <v>4.4300902142544727</v>
      </c>
      <c r="L113" s="179">
        <f>0.5*$E$77/I113*B113*B113/12/10^6</f>
        <v>0</v>
      </c>
      <c r="M113" s="180">
        <f>INPUT!G22</f>
        <v>0</v>
      </c>
      <c r="N113" s="181">
        <f>IF(M113&gt;0,(INPUT!BE22+INPUT!BF22+INPUT!BG22)*B113*B113/12/M113/INPUT!N22,0)</f>
        <v>0</v>
      </c>
      <c r="O113" s="296"/>
    </row>
    <row r="114">
      <c r="A114" s="176">
        <f>INPUT!D23</f>
        <v>101</v>
      </c>
      <c r="B114" s="177">
        <f>INPUT!AM23</f>
        <v>3175</v>
      </c>
      <c r="C114" s="449">
        <f>INPUT!H23*INPUT!I23*INPUT!J23+INPUT!K23*INPUT!L23+INPUT!N23*INPUT!O23*2/COS(ATAN(G114))+INPUT!AD23*INPUT!AE23*INPUT!AF23+INPUT!AG23*INPUT!AH23*INPUT!AI23</f>
        <v>116164.41464770856</v>
      </c>
      <c r="D114" s="177">
        <f>(INPUT!K23-2*INPUT!M23)*INPUT!Q23+INPUT!Q23*INPUT!Q23*G114</f>
        <v>0</v>
      </c>
      <c r="E114" s="450">
        <f>INPUT!R23*INPUT!AA23+2*INPUT!S23*INPUT!T23</f>
        <v>1580500</v>
      </c>
      <c r="F114" s="179">
        <f>(C114*7.85+(D114+E114)*2.5)/10^5/2</f>
        <v>24.315703274922562</v>
      </c>
      <c r="G114" s="178">
        <f>TAN(INPUT!P23)</f>
        <v>0.12565513657513097</v>
      </c>
      <c r="H114" s="179">
        <f>F114*G114*B114^2/12/10^6</f>
        <v>2.5666892684347467</v>
      </c>
      <c r="I114" s="179">
        <f>INPUT!N23/(MAX(INPUT!V23,INPUT!W23,INPUT!X23/2,INPUT!Y23/2)-INPUT!U23/2+G114*INPUT!N23)</f>
        <v>1.2716669438755954</v>
      </c>
      <c r="J114" s="179">
        <f>INPUT!R23*(MAX(INPUT!V23,INPUT!W23,INPUT!X23/2,INPUT!Y23/2)-INPUT!U23/2)/10^6*25</f>
        <v>13.4125</v>
      </c>
      <c r="K114" s="179">
        <f>0.5*J114/I114*B114*B114/12/10^6</f>
        <v>4.4300902142544727</v>
      </c>
      <c r="L114" s="179">
        <f>0.5*$E$77/I114*B114*B114/12/10^6</f>
        <v>0</v>
      </c>
      <c r="M114" s="180">
        <f>INPUT!G23</f>
        <v>0</v>
      </c>
      <c r="N114" s="181">
        <f>IF(M114&gt;0,(INPUT!BE23+INPUT!BF23+INPUT!BG23)*B114*B114/12/M114/INPUT!N23,0)</f>
        <v>0</v>
      </c>
      <c r="O114" s="296"/>
    </row>
    <row r="115">
      <c r="A115" s="176">
        <f>INPUT!D24</f>
        <v>101</v>
      </c>
      <c r="B115" s="177">
        <f>INPUT!AM24</f>
        <v>3175</v>
      </c>
      <c r="C115" s="449">
        <f>INPUT!H24*INPUT!I24*INPUT!J24+INPUT!K24*INPUT!L24+INPUT!N24*INPUT!O24*2/COS(ATAN(G115))+INPUT!AD24*INPUT!AE24*INPUT!AF24+INPUT!AG24*INPUT!AH24*INPUT!AI24</f>
        <v>116164.41464770856</v>
      </c>
      <c r="D115" s="177">
        <f>(INPUT!K24-2*INPUT!M24)*INPUT!Q24+INPUT!Q24*INPUT!Q24*G115</f>
        <v>0</v>
      </c>
      <c r="E115" s="450">
        <f>INPUT!R24*INPUT!AA24+2*INPUT!S24*INPUT!T24</f>
        <v>1580500</v>
      </c>
      <c r="F115" s="179">
        <f>(C115*7.85+(D115+E115)*2.5)/10^5/2</f>
        <v>24.315703274922562</v>
      </c>
      <c r="G115" s="178">
        <f>TAN(INPUT!P24)</f>
        <v>0.12565513657513097</v>
      </c>
      <c r="H115" s="179">
        <f>F115*G115*B115^2/12/10^6</f>
        <v>2.5666892684347467</v>
      </c>
      <c r="I115" s="179">
        <f>INPUT!N24/(MAX(INPUT!V24,INPUT!W24,INPUT!X24/2,INPUT!Y24/2)-INPUT!U24/2+G115*INPUT!N24)</f>
        <v>1.2716669438755954</v>
      </c>
      <c r="J115" s="179">
        <f>INPUT!R24*(MAX(INPUT!V24,INPUT!W24,INPUT!X24/2,INPUT!Y24/2)-INPUT!U24/2)/10^6*25</f>
        <v>13.4125</v>
      </c>
      <c r="K115" s="179">
        <f>0.5*J115/I115*B115*B115/12/10^6</f>
        <v>4.4300902142544727</v>
      </c>
      <c r="L115" s="179">
        <f>0.5*$E$77/I115*B115*B115/12/10^6</f>
        <v>0</v>
      </c>
      <c r="M115" s="180">
        <f>INPUT!G24</f>
        <v>0</v>
      </c>
      <c r="N115" s="181">
        <f>IF(M115&gt;0,(INPUT!BE24+INPUT!BF24+INPUT!BG24)*B115*B115/12/M115/INPUT!N24,0)</f>
        <v>0</v>
      </c>
      <c r="O115" s="296"/>
    </row>
    <row r="116">
      <c r="A116" s="176">
        <f>INPUT!D25</f>
        <v>101</v>
      </c>
      <c r="B116" s="177">
        <f>INPUT!AM25</f>
        <v>3175</v>
      </c>
      <c r="C116" s="449">
        <f>INPUT!H25*INPUT!I25*INPUT!J25+INPUT!K25*INPUT!L25+INPUT!N25*INPUT!O25*2/COS(ATAN(G116))+INPUT!AD25*INPUT!AE25*INPUT!AF25+INPUT!AG25*INPUT!AH25*INPUT!AI25</f>
        <v>116164.41464770856</v>
      </c>
      <c r="D116" s="177">
        <f>(INPUT!K25-2*INPUT!M25)*INPUT!Q25+INPUT!Q25*INPUT!Q25*G116</f>
        <v>0</v>
      </c>
      <c r="E116" s="450">
        <f>INPUT!R25*INPUT!AA25+2*INPUT!S25*INPUT!T25</f>
        <v>1580500</v>
      </c>
      <c r="F116" s="179">
        <f>(C116*7.85+(D116+E116)*2.5)/10^5/2</f>
        <v>24.315703274922562</v>
      </c>
      <c r="G116" s="178">
        <f>TAN(INPUT!P25)</f>
        <v>0.12565513657513097</v>
      </c>
      <c r="H116" s="179">
        <f>F116*G116*B116^2/12/10^6</f>
        <v>2.5666892684347467</v>
      </c>
      <c r="I116" s="179">
        <f>INPUT!N25/(MAX(INPUT!V25,INPUT!W25,INPUT!X25/2,INPUT!Y25/2)-INPUT!U25/2+G116*INPUT!N25)</f>
        <v>1.2716669438755954</v>
      </c>
      <c r="J116" s="179">
        <f>INPUT!R25*(MAX(INPUT!V25,INPUT!W25,INPUT!X25/2,INPUT!Y25/2)-INPUT!U25/2)/10^6*25</f>
        <v>13.4125</v>
      </c>
      <c r="K116" s="179">
        <f>0.5*J116/I116*B116*B116/12/10^6</f>
        <v>4.4300902142544727</v>
      </c>
      <c r="L116" s="179">
        <f>0.5*$E$77/I116*B116*B116/12/10^6</f>
        <v>0</v>
      </c>
      <c r="M116" s="180">
        <f>INPUT!G25</f>
        <v>0</v>
      </c>
      <c r="N116" s="181">
        <f>IF(M116&gt;0,(INPUT!BE25+INPUT!BF25+INPUT!BG25)*B116*B116/12/M116/INPUT!N25,0)</f>
        <v>0</v>
      </c>
      <c r="O116" s="296"/>
    </row>
    <row r="117">
      <c r="A117" s="176">
        <f>INPUT!D26</f>
        <v>101</v>
      </c>
      <c r="B117" s="177">
        <f>INPUT!AM26</f>
        <v>3175</v>
      </c>
      <c r="C117" s="449">
        <f>INPUT!H26*INPUT!I26*INPUT!J26+INPUT!K26*INPUT!L26+INPUT!N26*INPUT!O26*2/COS(ATAN(G117))+INPUT!AD26*INPUT!AE26*INPUT!AF26+INPUT!AG26*INPUT!AH26*INPUT!AI26</f>
        <v>116164.41464770856</v>
      </c>
      <c r="D117" s="177">
        <f>(INPUT!K26-2*INPUT!M26)*INPUT!Q26+INPUT!Q26*INPUT!Q26*G117</f>
        <v>0</v>
      </c>
      <c r="E117" s="450">
        <f>INPUT!R26*INPUT!AA26+2*INPUT!S26*INPUT!T26</f>
        <v>1580500</v>
      </c>
      <c r="F117" s="179">
        <f>(C117*7.85+(D117+E117)*2.5)/10^5/2</f>
        <v>24.315703274922562</v>
      </c>
      <c r="G117" s="178">
        <f>TAN(INPUT!P26)</f>
        <v>0.12565513657513097</v>
      </c>
      <c r="H117" s="179">
        <f>F117*G117*B117^2/12/10^6</f>
        <v>2.5666892684347467</v>
      </c>
      <c r="I117" s="179">
        <f>INPUT!N26/(MAX(INPUT!V26,INPUT!W26,INPUT!X26/2,INPUT!Y26/2)-INPUT!U26/2+G117*INPUT!N26)</f>
        <v>1.2716669438755954</v>
      </c>
      <c r="J117" s="179">
        <f>INPUT!R26*(MAX(INPUT!V26,INPUT!W26,INPUT!X26/2,INPUT!Y26/2)-INPUT!U26/2)/10^6*25</f>
        <v>13.4125</v>
      </c>
      <c r="K117" s="179">
        <f>0.5*J117/I117*B117*B117/12/10^6</f>
        <v>4.4300902142544727</v>
      </c>
      <c r="L117" s="179">
        <f>0.5*$E$77/I117*B117*B117/12/10^6</f>
        <v>0</v>
      </c>
      <c r="M117" s="180">
        <f>INPUT!G26</f>
        <v>0</v>
      </c>
      <c r="N117" s="181">
        <f>IF(M117&gt;0,(INPUT!BE26+INPUT!BF26+INPUT!BG26)*B117*B117/12/M117/INPUT!N26,0)</f>
        <v>0</v>
      </c>
      <c r="O117" s="296"/>
    </row>
    <row r="118">
      <c r="A118" s="176">
        <f>INPUT!D27</f>
        <v>101</v>
      </c>
      <c r="B118" s="177">
        <f>INPUT!AM27</f>
        <v>3175</v>
      </c>
      <c r="C118" s="449">
        <f>INPUT!H27*INPUT!I27*INPUT!J27+INPUT!K27*INPUT!L27+INPUT!N27*INPUT!O27*2/COS(ATAN(G118))+INPUT!AD27*INPUT!AE27*INPUT!AF27+INPUT!AG27*INPUT!AH27*INPUT!AI27</f>
        <v>116164.41464770856</v>
      </c>
      <c r="D118" s="177">
        <f>(INPUT!K27-2*INPUT!M27)*INPUT!Q27+INPUT!Q27*INPUT!Q27*G118</f>
        <v>0</v>
      </c>
      <c r="E118" s="450">
        <f>INPUT!R27*INPUT!AA27+2*INPUT!S27*INPUT!T27</f>
        <v>1580500</v>
      </c>
      <c r="F118" s="179">
        <f>(C118*7.85+(D118+E118)*2.5)/10^5/2</f>
        <v>24.315703274922562</v>
      </c>
      <c r="G118" s="178">
        <f>TAN(INPUT!P27)</f>
        <v>0.12565513657513097</v>
      </c>
      <c r="H118" s="179">
        <f>F118*G118*B118^2/12/10^6</f>
        <v>2.5666892684347467</v>
      </c>
      <c r="I118" s="179">
        <f>INPUT!N27/(MAX(INPUT!V27,INPUT!W27,INPUT!X27/2,INPUT!Y27/2)-INPUT!U27/2+G118*INPUT!N27)</f>
        <v>1.2716669438755954</v>
      </c>
      <c r="J118" s="179">
        <f>INPUT!R27*(MAX(INPUT!V27,INPUT!W27,INPUT!X27/2,INPUT!Y27/2)-INPUT!U27/2)/10^6*25</f>
        <v>13.4125</v>
      </c>
      <c r="K118" s="179">
        <f>0.5*J118/I118*B118*B118/12/10^6</f>
        <v>4.4300902142544727</v>
      </c>
      <c r="L118" s="179">
        <f>0.5*$E$77/I118*B118*B118/12/10^6</f>
        <v>0</v>
      </c>
      <c r="M118" s="180">
        <f>INPUT!G27</f>
        <v>0</v>
      </c>
      <c r="N118" s="181">
        <f>IF(M118&gt;0,(INPUT!BE27+INPUT!BF27+INPUT!BG27)*B118*B118/12/M118/INPUT!N27,0)</f>
        <v>0</v>
      </c>
      <c r="O118" s="296"/>
    </row>
    <row r="119">
      <c r="A119" s="176">
        <f>INPUT!D28</f>
        <v>101</v>
      </c>
      <c r="B119" s="177">
        <f>INPUT!AM28</f>
        <v>3175</v>
      </c>
      <c r="C119" s="449">
        <f>INPUT!H28*INPUT!I28*INPUT!J28+INPUT!K28*INPUT!L28+INPUT!N28*INPUT!O28*2/COS(ATAN(G119))+INPUT!AD28*INPUT!AE28*INPUT!AF28+INPUT!AG28*INPUT!AH28*INPUT!AI28</f>
        <v>116164.41464770856</v>
      </c>
      <c r="D119" s="177">
        <f>(INPUT!K28-2*INPUT!M28)*INPUT!Q28+INPUT!Q28*INPUT!Q28*G119</f>
        <v>0</v>
      </c>
      <c r="E119" s="450">
        <f>INPUT!R28*INPUT!AA28+2*INPUT!S28*INPUT!T28</f>
        <v>1580500</v>
      </c>
      <c r="F119" s="179">
        <f>(C119*7.85+(D119+E119)*2.5)/10^5/2</f>
        <v>24.315703274922562</v>
      </c>
      <c r="G119" s="178">
        <f>TAN(INPUT!P28)</f>
        <v>0.12565513657513097</v>
      </c>
      <c r="H119" s="179">
        <f>F119*G119*B119^2/12/10^6</f>
        <v>2.5666892684347467</v>
      </c>
      <c r="I119" s="179">
        <f>INPUT!N28/(MAX(INPUT!V28,INPUT!W28,INPUT!X28/2,INPUT!Y28/2)-INPUT!U28/2+G119*INPUT!N28)</f>
        <v>1.2716669438755954</v>
      </c>
      <c r="J119" s="179">
        <f>INPUT!R28*(MAX(INPUT!V28,INPUT!W28,INPUT!X28/2,INPUT!Y28/2)-INPUT!U28/2)/10^6*25</f>
        <v>13.4125</v>
      </c>
      <c r="K119" s="179">
        <f>0.5*J119/I119*B119*B119/12/10^6</f>
        <v>4.4300902142544727</v>
      </c>
      <c r="L119" s="179">
        <f>0.5*$E$77/I119*B119*B119/12/10^6</f>
        <v>0</v>
      </c>
      <c r="M119" s="180">
        <f>INPUT!G28</f>
        <v>0</v>
      </c>
      <c r="N119" s="181">
        <f>IF(M119&gt;0,(INPUT!BE28+INPUT!BF28+INPUT!BG28)*B119*B119/12/M119/INPUT!N28,0)</f>
        <v>0</v>
      </c>
      <c r="O119" s="296"/>
    </row>
    <row r="120">
      <c r="A120" s="176">
        <f>INPUT!D29</f>
        <v>101</v>
      </c>
      <c r="B120" s="177">
        <f>INPUT!AM29</f>
        <v>3175</v>
      </c>
      <c r="C120" s="449">
        <f>INPUT!H29*INPUT!I29*INPUT!J29+INPUT!K29*INPUT!L29+INPUT!N29*INPUT!O29*2/COS(ATAN(G120))+INPUT!AD29*INPUT!AE29*INPUT!AF29+INPUT!AG29*INPUT!AH29*INPUT!AI29</f>
        <v>116164.41464770856</v>
      </c>
      <c r="D120" s="177">
        <f>(INPUT!K29-2*INPUT!M29)*INPUT!Q29+INPUT!Q29*INPUT!Q29*G120</f>
        <v>0</v>
      </c>
      <c r="E120" s="450">
        <f>INPUT!R29*INPUT!AA29+2*INPUT!S29*INPUT!T29</f>
        <v>1580500</v>
      </c>
      <c r="F120" s="179">
        <f>(C120*7.85+(D120+E120)*2.5)/10^5/2</f>
        <v>24.315703274922562</v>
      </c>
      <c r="G120" s="178">
        <f>TAN(INPUT!P29)</f>
        <v>0.12565513657513097</v>
      </c>
      <c r="H120" s="179">
        <f>F120*G120*B120^2/12/10^6</f>
        <v>2.5666892684347467</v>
      </c>
      <c r="I120" s="179">
        <f>INPUT!N29/(MAX(INPUT!V29,INPUT!W29,INPUT!X29/2,INPUT!Y29/2)-INPUT!U29/2+G120*INPUT!N29)</f>
        <v>1.2716669438755954</v>
      </c>
      <c r="J120" s="179">
        <f>INPUT!R29*(MAX(INPUT!V29,INPUT!W29,INPUT!X29/2,INPUT!Y29/2)-INPUT!U29/2)/10^6*25</f>
        <v>13.4125</v>
      </c>
      <c r="K120" s="179">
        <f>0.5*J120/I120*B120*B120/12/10^6</f>
        <v>4.4300902142544727</v>
      </c>
      <c r="L120" s="179">
        <f>0.5*$E$77/I120*B120*B120/12/10^6</f>
        <v>0</v>
      </c>
      <c r="M120" s="180">
        <f>INPUT!G29</f>
        <v>0</v>
      </c>
      <c r="N120" s="181">
        <f>IF(M120&gt;0,(INPUT!BE29+INPUT!BF29+INPUT!BG29)*B120*B120/12/M120/INPUT!N29,0)</f>
        <v>0</v>
      </c>
      <c r="O120" s="296"/>
    </row>
    <row r="121">
      <c r="A121" s="176">
        <f>INPUT!D30</f>
        <v>101</v>
      </c>
      <c r="B121" s="177">
        <f>INPUT!AM30</f>
        <v>3175</v>
      </c>
      <c r="C121" s="449">
        <f>INPUT!H30*INPUT!I30*INPUT!J30+INPUT!K30*INPUT!L30+INPUT!N30*INPUT!O30*2/COS(ATAN(G121))+INPUT!AD30*INPUT!AE30*INPUT!AF30+INPUT!AG30*INPUT!AH30*INPUT!AI30</f>
        <v>116164.41464770856</v>
      </c>
      <c r="D121" s="177">
        <f>(INPUT!K30-2*INPUT!M30)*INPUT!Q30+INPUT!Q30*INPUT!Q30*G121</f>
        <v>0</v>
      </c>
      <c r="E121" s="450">
        <f>INPUT!R30*INPUT!AA30+2*INPUT!S30*INPUT!T30</f>
        <v>1580500</v>
      </c>
      <c r="F121" s="179">
        <f>(C121*7.85+(D121+E121)*2.5)/10^5/2</f>
        <v>24.315703274922562</v>
      </c>
      <c r="G121" s="178">
        <f>TAN(INPUT!P30)</f>
        <v>0.12565513657513097</v>
      </c>
      <c r="H121" s="179">
        <f>F121*G121*B121^2/12/10^6</f>
        <v>2.5666892684347467</v>
      </c>
      <c r="I121" s="179">
        <f>INPUT!N30/(MAX(INPUT!V30,INPUT!W30,INPUT!X30/2,INPUT!Y30/2)-INPUT!U30/2+G121*INPUT!N30)</f>
        <v>1.2716669438755954</v>
      </c>
      <c r="J121" s="179">
        <f>INPUT!R30*(MAX(INPUT!V30,INPUT!W30,INPUT!X30/2,INPUT!Y30/2)-INPUT!U30/2)/10^6*25</f>
        <v>13.4125</v>
      </c>
      <c r="K121" s="179">
        <f>0.5*J121/I121*B121*B121/12/10^6</f>
        <v>4.4300902142544727</v>
      </c>
      <c r="L121" s="179">
        <f>0.5*$E$77/I121*B121*B121/12/10^6</f>
        <v>0</v>
      </c>
      <c r="M121" s="180">
        <f>INPUT!G30</f>
        <v>0</v>
      </c>
      <c r="N121" s="181">
        <f>IF(M121&gt;0,(INPUT!BE30+INPUT!BF30+INPUT!BG30)*B121*B121/12/M121/INPUT!N30,0)</f>
        <v>0</v>
      </c>
      <c r="O121" s="296"/>
    </row>
    <row r="122">
      <c r="A122" s="176">
        <f>INPUT!D31</f>
        <v>101</v>
      </c>
      <c r="B122" s="177">
        <f>INPUT!AM31</f>
        <v>3175</v>
      </c>
      <c r="C122" s="449">
        <f>INPUT!H31*INPUT!I31*INPUT!J31+INPUT!K31*INPUT!L31+INPUT!N31*INPUT!O31*2/COS(ATAN(G122))+INPUT!AD31*INPUT!AE31*INPUT!AF31+INPUT!AG31*INPUT!AH31*INPUT!AI31</f>
        <v>116164.41464770856</v>
      </c>
      <c r="D122" s="177">
        <f>(INPUT!K31-2*INPUT!M31)*INPUT!Q31+INPUT!Q31*INPUT!Q31*G122</f>
        <v>0</v>
      </c>
      <c r="E122" s="450">
        <f>INPUT!R31*INPUT!AA31+2*INPUT!S31*INPUT!T31</f>
        <v>1580500</v>
      </c>
      <c r="F122" s="179">
        <f>(C122*7.85+(D122+E122)*2.5)/10^5/2</f>
        <v>24.315703274922562</v>
      </c>
      <c r="G122" s="178">
        <f>TAN(INPUT!P31)</f>
        <v>0.12565513657513097</v>
      </c>
      <c r="H122" s="179">
        <f>F122*G122*B122^2/12/10^6</f>
        <v>2.5666892684347467</v>
      </c>
      <c r="I122" s="179">
        <f>INPUT!N31/(MAX(INPUT!V31,INPUT!W31,INPUT!X31/2,INPUT!Y31/2)-INPUT!U31/2+G122*INPUT!N31)</f>
        <v>1.2716669438755954</v>
      </c>
      <c r="J122" s="179">
        <f>INPUT!R31*(MAX(INPUT!V31,INPUT!W31,INPUT!X31/2,INPUT!Y31/2)-INPUT!U31/2)/10^6*25</f>
        <v>13.4125</v>
      </c>
      <c r="K122" s="179">
        <f>0.5*J122/I122*B122*B122/12/10^6</f>
        <v>4.4300902142544727</v>
      </c>
      <c r="L122" s="179">
        <f>0.5*$E$77/I122*B122*B122/12/10^6</f>
        <v>0</v>
      </c>
      <c r="M122" s="180">
        <f>INPUT!G31</f>
        <v>0</v>
      </c>
      <c r="N122" s="181">
        <f>IF(M122&gt;0,(INPUT!BE31+INPUT!BF31+INPUT!BG31)*B122*B122/12/M122/INPUT!N31,0)</f>
        <v>0</v>
      </c>
      <c r="O122" s="296"/>
    </row>
    <row r="123">
      <c r="A123" s="176">
        <f>INPUT!D32</f>
        <v>101</v>
      </c>
      <c r="B123" s="177">
        <f>INPUT!AM32</f>
        <v>3175</v>
      </c>
      <c r="C123" s="449">
        <f>INPUT!H32*INPUT!I32*INPUT!J32+INPUT!K32*INPUT!L32+INPUT!N32*INPUT!O32*2/COS(ATAN(G123))+INPUT!AD32*INPUT!AE32*INPUT!AF32+INPUT!AG32*INPUT!AH32*INPUT!AI32</f>
        <v>116164.41464770856</v>
      </c>
      <c r="D123" s="177">
        <f>(INPUT!K32-2*INPUT!M32)*INPUT!Q32+INPUT!Q32*INPUT!Q32*G123</f>
        <v>0</v>
      </c>
      <c r="E123" s="450">
        <f>INPUT!R32*INPUT!AA32+2*INPUT!S32*INPUT!T32</f>
        <v>1580500</v>
      </c>
      <c r="F123" s="179">
        <f>(C123*7.85+(D123+E123)*2.5)/10^5/2</f>
        <v>24.315703274922562</v>
      </c>
      <c r="G123" s="178">
        <f>TAN(INPUT!P32)</f>
        <v>0.12565513657513097</v>
      </c>
      <c r="H123" s="179">
        <f>F123*G123*B123^2/12/10^6</f>
        <v>2.5666892684347467</v>
      </c>
      <c r="I123" s="179">
        <f>INPUT!N32/(MAX(INPUT!V32,INPUT!W32,INPUT!X32/2,INPUT!Y32/2)-INPUT!U32/2+G123*INPUT!N32)</f>
        <v>1.2716669438755954</v>
      </c>
      <c r="J123" s="179">
        <f>INPUT!R32*(MAX(INPUT!V32,INPUT!W32,INPUT!X32/2,INPUT!Y32/2)-INPUT!U32/2)/10^6*25</f>
        <v>13.4125</v>
      </c>
      <c r="K123" s="179">
        <f>0.5*J123/I123*B123*B123/12/10^6</f>
        <v>4.4300902142544727</v>
      </c>
      <c r="L123" s="179">
        <f>0.5*$E$77/I123*B123*B123/12/10^6</f>
        <v>0</v>
      </c>
      <c r="M123" s="180">
        <f>INPUT!G32</f>
        <v>0</v>
      </c>
      <c r="N123" s="181">
        <f>IF(M123&gt;0,(INPUT!BE32+INPUT!BF32+INPUT!BG32)*B123*B123/12/M123/INPUT!N32,0)</f>
        <v>0</v>
      </c>
      <c r="O123" s="296"/>
    </row>
    <row r="124">
      <c r="A124" s="176">
        <f>INPUT!D33</f>
        <v>101</v>
      </c>
      <c r="B124" s="177">
        <f>INPUT!AM33</f>
        <v>3175</v>
      </c>
      <c r="C124" s="449">
        <f>INPUT!H33*INPUT!I33*INPUT!J33+INPUT!K33*INPUT!L33+INPUT!N33*INPUT!O33*2/COS(ATAN(G124))+INPUT!AD33*INPUT!AE33*INPUT!AF33+INPUT!AG33*INPUT!AH33*INPUT!AI33</f>
        <v>116164.41464770856</v>
      </c>
      <c r="D124" s="177">
        <f>(INPUT!K33-2*INPUT!M33)*INPUT!Q33+INPUT!Q33*INPUT!Q33*G124</f>
        <v>0</v>
      </c>
      <c r="E124" s="450">
        <f>INPUT!R33*INPUT!AA33+2*INPUT!S33*INPUT!T33</f>
        <v>1580500</v>
      </c>
      <c r="F124" s="179">
        <f>(C124*7.85+(D124+E124)*2.5)/10^5/2</f>
        <v>24.315703274922562</v>
      </c>
      <c r="G124" s="178">
        <f>TAN(INPUT!P33)</f>
        <v>0.12565513657513097</v>
      </c>
      <c r="H124" s="179">
        <f>F124*G124*B124^2/12/10^6</f>
        <v>2.5666892684347467</v>
      </c>
      <c r="I124" s="179">
        <f>INPUT!N33/(MAX(INPUT!V33,INPUT!W33,INPUT!X33/2,INPUT!Y33/2)-INPUT!U33/2+G124*INPUT!N33)</f>
        <v>1.2716669438755954</v>
      </c>
      <c r="J124" s="179">
        <f>INPUT!R33*(MAX(INPUT!V33,INPUT!W33,INPUT!X33/2,INPUT!Y33/2)-INPUT!U33/2)/10^6*25</f>
        <v>13.4125</v>
      </c>
      <c r="K124" s="179">
        <f>0.5*J124/I124*B124*B124/12/10^6</f>
        <v>4.4300902142544727</v>
      </c>
      <c r="L124" s="179">
        <f>0.5*$E$77/I124*B124*B124/12/10^6</f>
        <v>0</v>
      </c>
      <c r="M124" s="180">
        <f>INPUT!G33</f>
        <v>0</v>
      </c>
      <c r="N124" s="181">
        <f>IF(M124&gt;0,(INPUT!BE33+INPUT!BF33+INPUT!BG33)*B124*B124/12/M124/INPUT!N33,0)</f>
        <v>0</v>
      </c>
      <c r="O124" s="296"/>
    </row>
    <row r="125">
      <c r="A125" s="176">
        <f>INPUT!D34</f>
        <v>101</v>
      </c>
      <c r="B125" s="177">
        <f>INPUT!AM34</f>
        <v>3175</v>
      </c>
      <c r="C125" s="449">
        <f>INPUT!H34*INPUT!I34*INPUT!J34+INPUT!K34*INPUT!L34+INPUT!N34*INPUT!O34*2/COS(ATAN(G125))+INPUT!AD34*INPUT!AE34*INPUT!AF34+INPUT!AG34*INPUT!AH34*INPUT!AI34</f>
        <v>116164.41464770856</v>
      </c>
      <c r="D125" s="177">
        <f>(INPUT!K34-2*INPUT!M34)*INPUT!Q34+INPUT!Q34*INPUT!Q34*G125</f>
        <v>0</v>
      </c>
      <c r="E125" s="450">
        <f>INPUT!R34*INPUT!AA34+2*INPUT!S34*INPUT!T34</f>
        <v>1580500</v>
      </c>
      <c r="F125" s="179">
        <f>(C125*7.85+(D125+E125)*2.5)/10^5/2</f>
        <v>24.315703274922562</v>
      </c>
      <c r="G125" s="178">
        <f>TAN(INPUT!P34)</f>
        <v>0.12565513657513097</v>
      </c>
      <c r="H125" s="179">
        <f>F125*G125*B125^2/12/10^6</f>
        <v>2.5666892684347467</v>
      </c>
      <c r="I125" s="179">
        <f>INPUT!N34/(MAX(INPUT!V34,INPUT!W34,INPUT!X34/2,INPUT!Y34/2)-INPUT!U34/2+G125*INPUT!N34)</f>
        <v>1.2716669438755954</v>
      </c>
      <c r="J125" s="179">
        <f>INPUT!R34*(MAX(INPUT!V34,INPUT!W34,INPUT!X34/2,INPUT!Y34/2)-INPUT!U34/2)/10^6*25</f>
        <v>13.4125</v>
      </c>
      <c r="K125" s="179">
        <f>0.5*J125/I125*B125*B125/12/10^6</f>
        <v>4.4300902142544727</v>
      </c>
      <c r="L125" s="179">
        <f>0.5*$E$77/I125*B125*B125/12/10^6</f>
        <v>0</v>
      </c>
      <c r="M125" s="180">
        <f>INPUT!G34</f>
        <v>0</v>
      </c>
      <c r="N125" s="181">
        <f>IF(M125&gt;0,(INPUT!BE34+INPUT!BF34+INPUT!BG34)*B125*B125/12/M125/INPUT!N34,0)</f>
        <v>0</v>
      </c>
      <c r="O125" s="296"/>
    </row>
    <row r="126">
      <c r="A126" s="176">
        <f>INPUT!D35</f>
        <v>101</v>
      </c>
      <c r="B126" s="177">
        <f>INPUT!AM35</f>
        <v>3175</v>
      </c>
      <c r="C126" s="449">
        <f>INPUT!H35*INPUT!I35*INPUT!J35+INPUT!K35*INPUT!L35+INPUT!N35*INPUT!O35*2/COS(ATAN(G126))+INPUT!AD35*INPUT!AE35*INPUT!AF35+INPUT!AG35*INPUT!AH35*INPUT!AI35</f>
        <v>116164.41464770856</v>
      </c>
      <c r="D126" s="177">
        <f>(INPUT!K35-2*INPUT!M35)*INPUT!Q35+INPUT!Q35*INPUT!Q35*G126</f>
        <v>0</v>
      </c>
      <c r="E126" s="450">
        <f>INPUT!R35*INPUT!AA35+2*INPUT!S35*INPUT!T35</f>
        <v>1580500</v>
      </c>
      <c r="F126" s="179">
        <f>(C126*7.85+(D126+E126)*2.5)/10^5/2</f>
        <v>24.315703274922562</v>
      </c>
      <c r="G126" s="178">
        <f>TAN(INPUT!P35)</f>
        <v>0.12565513657513097</v>
      </c>
      <c r="H126" s="179">
        <f>F126*G126*B126^2/12/10^6</f>
        <v>2.5666892684347467</v>
      </c>
      <c r="I126" s="179">
        <f>INPUT!N35/(MAX(INPUT!V35,INPUT!W35,INPUT!X35/2,INPUT!Y35/2)-INPUT!U35/2+G126*INPUT!N35)</f>
        <v>1.2716669438755954</v>
      </c>
      <c r="J126" s="179">
        <f>INPUT!R35*(MAX(INPUT!V35,INPUT!W35,INPUT!X35/2,INPUT!Y35/2)-INPUT!U35/2)/10^6*25</f>
        <v>13.4125</v>
      </c>
      <c r="K126" s="179">
        <f>0.5*J126/I126*B126*B126/12/10^6</f>
        <v>4.4300902142544727</v>
      </c>
      <c r="L126" s="179">
        <f>0.5*$E$77/I126*B126*B126/12/10^6</f>
        <v>0</v>
      </c>
      <c r="M126" s="180">
        <f>INPUT!G35</f>
        <v>0</v>
      </c>
      <c r="N126" s="181">
        <f>IF(M126&gt;0,(INPUT!BE35+INPUT!BF35+INPUT!BG35)*B126*B126/12/M126/INPUT!N35,0)</f>
        <v>0</v>
      </c>
      <c r="O126" s="296"/>
    </row>
    <row r="127">
      <c r="A127" s="176">
        <f>INPUT!D36</f>
        <v>101</v>
      </c>
      <c r="B127" s="177">
        <f>INPUT!AM36</f>
        <v>3175</v>
      </c>
      <c r="C127" s="449">
        <f>INPUT!H36*INPUT!I36*INPUT!J36+INPUT!K36*INPUT!L36+INPUT!N36*INPUT!O36*2/COS(ATAN(G127))+INPUT!AD36*INPUT!AE36*INPUT!AF36+INPUT!AG36*INPUT!AH36*INPUT!AI36</f>
        <v>116164.41464770856</v>
      </c>
      <c r="D127" s="177">
        <f>(INPUT!K36-2*INPUT!M36)*INPUT!Q36+INPUT!Q36*INPUT!Q36*G127</f>
        <v>0</v>
      </c>
      <c r="E127" s="450">
        <f>INPUT!R36*INPUT!AA36+2*INPUT!S36*INPUT!T36</f>
        <v>1580500</v>
      </c>
      <c r="F127" s="179">
        <f>(C127*7.85+(D127+E127)*2.5)/10^5/2</f>
        <v>24.315703274922562</v>
      </c>
      <c r="G127" s="178">
        <f>TAN(INPUT!P36)</f>
        <v>0.12565513657513097</v>
      </c>
      <c r="H127" s="179">
        <f>F127*G127*B127^2/12/10^6</f>
        <v>2.5666892684347467</v>
      </c>
      <c r="I127" s="179">
        <f>INPUT!N36/(MAX(INPUT!V36,INPUT!W36,INPUT!X36/2,INPUT!Y36/2)-INPUT!U36/2+G127*INPUT!N36)</f>
        <v>1.2716669438755954</v>
      </c>
      <c r="J127" s="179">
        <f>INPUT!R36*(MAX(INPUT!V36,INPUT!W36,INPUT!X36/2,INPUT!Y36/2)-INPUT!U36/2)/10^6*25</f>
        <v>13.4125</v>
      </c>
      <c r="K127" s="179">
        <f>0.5*J127/I127*B127*B127/12/10^6</f>
        <v>4.4300902142544727</v>
      </c>
      <c r="L127" s="179">
        <f>0.5*$E$77/I127*B127*B127/12/10^6</f>
        <v>0</v>
      </c>
      <c r="M127" s="180">
        <f>INPUT!G36</f>
        <v>0</v>
      </c>
      <c r="N127" s="181">
        <f>IF(M127&gt;0,(INPUT!BE36+INPUT!BF36+INPUT!BG36)*B127*B127/12/M127/INPUT!N36,0)</f>
        <v>0</v>
      </c>
      <c r="O127" s="296"/>
    </row>
    <row r="128">
      <c r="A128" s="176">
        <f>INPUT!D37</f>
        <v>101</v>
      </c>
      <c r="B128" s="177">
        <f>INPUT!AM37</f>
        <v>3175</v>
      </c>
      <c r="C128" s="449">
        <f>INPUT!H37*INPUT!I37*INPUT!J37+INPUT!K37*INPUT!L37+INPUT!N37*INPUT!O37*2/COS(ATAN(G128))+INPUT!AD37*INPUT!AE37*INPUT!AF37+INPUT!AG37*INPUT!AH37*INPUT!AI37</f>
        <v>116164.41464770856</v>
      </c>
      <c r="D128" s="177">
        <f>(INPUT!K37-2*INPUT!M37)*INPUT!Q37+INPUT!Q37*INPUT!Q37*G128</f>
        <v>0</v>
      </c>
      <c r="E128" s="450">
        <f>INPUT!R37*INPUT!AA37+2*INPUT!S37*INPUT!T37</f>
        <v>1580500</v>
      </c>
      <c r="F128" s="179">
        <f>(C128*7.85+(D128+E128)*2.5)/10^5/2</f>
        <v>24.315703274922562</v>
      </c>
      <c r="G128" s="178">
        <f>TAN(INPUT!P37)</f>
        <v>0.12565513657513097</v>
      </c>
      <c r="H128" s="179">
        <f>F128*G128*B128^2/12/10^6</f>
        <v>2.5666892684347467</v>
      </c>
      <c r="I128" s="179">
        <f>INPUT!N37/(MAX(INPUT!V37,INPUT!W37,INPUT!X37/2,INPUT!Y37/2)-INPUT!U37/2+G128*INPUT!N37)</f>
        <v>1.2716669438755954</v>
      </c>
      <c r="J128" s="179">
        <f>INPUT!R37*(MAX(INPUT!V37,INPUT!W37,INPUT!X37/2,INPUT!Y37/2)-INPUT!U37/2)/10^6*25</f>
        <v>13.4125</v>
      </c>
      <c r="K128" s="179">
        <f>0.5*J128/I128*B128*B128/12/10^6</f>
        <v>4.4300902142544727</v>
      </c>
      <c r="L128" s="179">
        <f>0.5*$E$77/I128*B128*B128/12/10^6</f>
        <v>0</v>
      </c>
      <c r="M128" s="180">
        <f>INPUT!G37</f>
        <v>0</v>
      </c>
      <c r="N128" s="181">
        <f>IF(M128&gt;0,(INPUT!BE37+INPUT!BF37+INPUT!BG37)*B128*B128/12/M128/INPUT!N37,0)</f>
        <v>0</v>
      </c>
      <c r="O128" s="296"/>
    </row>
    <row r="129">
      <c r="A129" s="176">
        <f>INPUT!D38</f>
        <v>101</v>
      </c>
      <c r="B129" s="177">
        <f>INPUT!AM38</f>
        <v>3175</v>
      </c>
      <c r="C129" s="449">
        <f>INPUT!H38*INPUT!I38*INPUT!J38+INPUT!K38*INPUT!L38+INPUT!N38*INPUT!O38*2/COS(ATAN(G129))+INPUT!AD38*INPUT!AE38*INPUT!AF38+INPUT!AG38*INPUT!AH38*INPUT!AI38</f>
        <v>116164.41464770856</v>
      </c>
      <c r="D129" s="177">
        <f>(INPUT!K38-2*INPUT!M38)*INPUT!Q38+INPUT!Q38*INPUT!Q38*G129</f>
        <v>0</v>
      </c>
      <c r="E129" s="450">
        <f>INPUT!R38*INPUT!AA38+2*INPUT!S38*INPUT!T38</f>
        <v>1580500</v>
      </c>
      <c r="F129" s="179">
        <f>(C129*7.85+(D129+E129)*2.5)/10^5/2</f>
        <v>24.315703274922562</v>
      </c>
      <c r="G129" s="178">
        <f>TAN(INPUT!P38)</f>
        <v>0.12565513657513097</v>
      </c>
      <c r="H129" s="179">
        <f>F129*G129*B129^2/12/10^6</f>
        <v>2.5666892684347467</v>
      </c>
      <c r="I129" s="179">
        <f>INPUT!N38/(MAX(INPUT!V38,INPUT!W38,INPUT!X38/2,INPUT!Y38/2)-INPUT!U38/2+G129*INPUT!N38)</f>
        <v>1.2716669438755954</v>
      </c>
      <c r="J129" s="179">
        <f>INPUT!R38*(MAX(INPUT!V38,INPUT!W38,INPUT!X38/2,INPUT!Y38/2)-INPUT!U38/2)/10^6*25</f>
        <v>13.4125</v>
      </c>
      <c r="K129" s="179">
        <f>0.5*J129/I129*B129*B129/12/10^6</f>
        <v>4.4300902142544727</v>
      </c>
      <c r="L129" s="179">
        <f>0.5*$E$77/I129*B129*B129/12/10^6</f>
        <v>0</v>
      </c>
      <c r="M129" s="180">
        <f>INPUT!G38</f>
        <v>0</v>
      </c>
      <c r="N129" s="181">
        <f>IF(M129&gt;0,(INPUT!BE38+INPUT!BF38+INPUT!BG38)*B129*B129/12/M129/INPUT!N38,0)</f>
        <v>0</v>
      </c>
      <c r="O129" s="296"/>
    </row>
    <row r="130">
      <c r="A130" s="176">
        <f>INPUT!D39</f>
        <v>101</v>
      </c>
      <c r="B130" s="177">
        <f>INPUT!AM39</f>
        <v>3175</v>
      </c>
      <c r="C130" s="449">
        <f>INPUT!H39*INPUT!I39*INPUT!J39+INPUT!K39*INPUT!L39+INPUT!N39*INPUT!O39*2/COS(ATAN(G130))+INPUT!AD39*INPUT!AE39*INPUT!AF39+INPUT!AG39*INPUT!AH39*INPUT!AI39</f>
        <v>116164.41464770856</v>
      </c>
      <c r="D130" s="177">
        <f>(INPUT!K39-2*INPUT!M39)*INPUT!Q39+INPUT!Q39*INPUT!Q39*G130</f>
        <v>0</v>
      </c>
      <c r="E130" s="450">
        <f>INPUT!R39*INPUT!AA39+2*INPUT!S39*INPUT!T39</f>
        <v>1580500</v>
      </c>
      <c r="F130" s="179">
        <f>(C130*7.85+(D130+E130)*2.5)/10^5/2</f>
        <v>24.315703274922562</v>
      </c>
      <c r="G130" s="178">
        <f>TAN(INPUT!P39)</f>
        <v>0.12565513657513097</v>
      </c>
      <c r="H130" s="179">
        <f>F130*G130*B130^2/12/10^6</f>
        <v>2.5666892684347467</v>
      </c>
      <c r="I130" s="179">
        <f>INPUT!N39/(MAX(INPUT!V39,INPUT!W39,INPUT!X39/2,INPUT!Y39/2)-INPUT!U39/2+G130*INPUT!N39)</f>
        <v>1.2716669438755954</v>
      </c>
      <c r="J130" s="179">
        <f>INPUT!R39*(MAX(INPUT!V39,INPUT!W39,INPUT!X39/2,INPUT!Y39/2)-INPUT!U39/2)/10^6*25</f>
        <v>13.4125</v>
      </c>
      <c r="K130" s="179">
        <f>0.5*J130/I130*B130*B130/12/10^6</f>
        <v>4.4300902142544727</v>
      </c>
      <c r="L130" s="179">
        <f>0.5*$E$77/I130*B130*B130/12/10^6</f>
        <v>0</v>
      </c>
      <c r="M130" s="180">
        <f>INPUT!G39</f>
        <v>0</v>
      </c>
      <c r="N130" s="181">
        <f>IF(M130&gt;0,(INPUT!BE39+INPUT!BF39+INPUT!BG39)*B130*B130/12/M130/INPUT!N39,0)</f>
        <v>0</v>
      </c>
      <c r="O130" s="296"/>
    </row>
    <row r="131">
      <c r="A131" s="176">
        <f>INPUT!D40</f>
        <v>101</v>
      </c>
      <c r="B131" s="177">
        <f>INPUT!AM40</f>
        <v>3175</v>
      </c>
      <c r="C131" s="449">
        <f>INPUT!H40*INPUT!I40*INPUT!J40+INPUT!K40*INPUT!L40+INPUT!N40*INPUT!O40*2/COS(ATAN(G131))+INPUT!AD40*INPUT!AE40*INPUT!AF40+INPUT!AG40*INPUT!AH40*INPUT!AI40</f>
        <v>116164.41464770856</v>
      </c>
      <c r="D131" s="177">
        <f>(INPUT!K40-2*INPUT!M40)*INPUT!Q40+INPUT!Q40*INPUT!Q40*G131</f>
        <v>0</v>
      </c>
      <c r="E131" s="450">
        <f>INPUT!R40*INPUT!AA40+2*INPUT!S40*INPUT!T40</f>
        <v>1580500</v>
      </c>
      <c r="F131" s="179">
        <f>(C131*7.85+(D131+E131)*2.5)/10^5/2</f>
        <v>24.315703274922562</v>
      </c>
      <c r="G131" s="178">
        <f>TAN(INPUT!P40)</f>
        <v>0.12565513657513097</v>
      </c>
      <c r="H131" s="179">
        <f>F131*G131*B131^2/12/10^6</f>
        <v>2.5666892684347467</v>
      </c>
      <c r="I131" s="179">
        <f>INPUT!N40/(MAX(INPUT!V40,INPUT!W40,INPUT!X40/2,INPUT!Y40/2)-INPUT!U40/2+G131*INPUT!N40)</f>
        <v>1.2716669438755954</v>
      </c>
      <c r="J131" s="179">
        <f>INPUT!R40*(MAX(INPUT!V40,INPUT!W40,INPUT!X40/2,INPUT!Y40/2)-INPUT!U40/2)/10^6*25</f>
        <v>13.4125</v>
      </c>
      <c r="K131" s="179">
        <f>0.5*J131/I131*B131*B131/12/10^6</f>
        <v>4.4300902142544727</v>
      </c>
      <c r="L131" s="179">
        <f>0.5*$E$77/I131*B131*B131/12/10^6</f>
        <v>0</v>
      </c>
      <c r="M131" s="180">
        <f>INPUT!G40</f>
        <v>0</v>
      </c>
      <c r="N131" s="181">
        <f>IF(M131&gt;0,(INPUT!BE40+INPUT!BF40+INPUT!BG40)*B131*B131/12/M131/INPUT!N40,0)</f>
        <v>0</v>
      </c>
      <c r="O131" s="296"/>
    </row>
    <row r="132">
      <c r="A132" s="176">
        <f>INPUT!D41</f>
        <v>101</v>
      </c>
      <c r="B132" s="177">
        <f>INPUT!AM41</f>
        <v>3175</v>
      </c>
      <c r="C132" s="449">
        <f>INPUT!H41*INPUT!I41*INPUT!J41+INPUT!K41*INPUT!L41+INPUT!N41*INPUT!O41*2/COS(ATAN(G132))+INPUT!AD41*INPUT!AE41*INPUT!AF41+INPUT!AG41*INPUT!AH41*INPUT!AI41</f>
        <v>116164.41464770856</v>
      </c>
      <c r="D132" s="177">
        <f>(INPUT!K41-2*INPUT!M41)*INPUT!Q41+INPUT!Q41*INPUT!Q41*G132</f>
        <v>0</v>
      </c>
      <c r="E132" s="450">
        <f>INPUT!R41*INPUT!AA41+2*INPUT!S41*INPUT!T41</f>
        <v>1580500</v>
      </c>
      <c r="F132" s="179">
        <f>(C132*7.85+(D132+E132)*2.5)/10^5/2</f>
        <v>24.315703274922562</v>
      </c>
      <c r="G132" s="178">
        <f>TAN(INPUT!P41)</f>
        <v>0.12565513657513097</v>
      </c>
      <c r="H132" s="179">
        <f>F132*G132*B132^2/12/10^6</f>
        <v>2.5666892684347467</v>
      </c>
      <c r="I132" s="179">
        <f>INPUT!N41/(MAX(INPUT!V41,INPUT!W41,INPUT!X41/2,INPUT!Y41/2)-INPUT!U41/2+G132*INPUT!N41)</f>
        <v>1.2716669438755954</v>
      </c>
      <c r="J132" s="179">
        <f>INPUT!R41*(MAX(INPUT!V41,INPUT!W41,INPUT!X41/2,INPUT!Y41/2)-INPUT!U41/2)/10^6*25</f>
        <v>13.4125</v>
      </c>
      <c r="K132" s="179">
        <f>0.5*J132/I132*B132*B132/12/10^6</f>
        <v>4.4300902142544727</v>
      </c>
      <c r="L132" s="179">
        <f>0.5*$E$77/I132*B132*B132/12/10^6</f>
        <v>0</v>
      </c>
      <c r="M132" s="180">
        <f>INPUT!G41</f>
        <v>0</v>
      </c>
      <c r="N132" s="181">
        <f>IF(M132&gt;0,(INPUT!BE41+INPUT!BF41+INPUT!BG41)*B132*B132/12/M132/INPUT!N41,0)</f>
        <v>0</v>
      </c>
      <c r="O132" s="296"/>
    </row>
    <row r="133">
      <c r="A133" s="176">
        <f>INPUT!D42</f>
        <v>101</v>
      </c>
      <c r="B133" s="177">
        <f>INPUT!AM42</f>
        <v>3175</v>
      </c>
      <c r="C133" s="449">
        <f>INPUT!H42*INPUT!I42*INPUT!J42+INPUT!K42*INPUT!L42+INPUT!N42*INPUT!O42*2/COS(ATAN(G133))+INPUT!AD42*INPUT!AE42*INPUT!AF42+INPUT!AG42*INPUT!AH42*INPUT!AI42</f>
        <v>116164.41464770856</v>
      </c>
      <c r="D133" s="177">
        <f>(INPUT!K42-2*INPUT!M42)*INPUT!Q42+INPUT!Q42*INPUT!Q42*G133</f>
        <v>0</v>
      </c>
      <c r="E133" s="450">
        <f>INPUT!R42*INPUT!AA42+2*INPUT!S42*INPUT!T42</f>
        <v>1580500</v>
      </c>
      <c r="F133" s="179">
        <f>(C133*7.85+(D133+E133)*2.5)/10^5/2</f>
        <v>24.315703274922562</v>
      </c>
      <c r="G133" s="178">
        <f>TAN(INPUT!P42)</f>
        <v>0.12565513657513097</v>
      </c>
      <c r="H133" s="179">
        <f>F133*G133*B133^2/12/10^6</f>
        <v>2.5666892684347467</v>
      </c>
      <c r="I133" s="179">
        <f>INPUT!N42/(MAX(INPUT!V42,INPUT!W42,INPUT!X42/2,INPUT!Y42/2)-INPUT!U42/2+G133*INPUT!N42)</f>
        <v>1.2716669438755954</v>
      </c>
      <c r="J133" s="179">
        <f>INPUT!R42*(MAX(INPUT!V42,INPUT!W42,INPUT!X42/2,INPUT!Y42/2)-INPUT!U42/2)/10^6*25</f>
        <v>13.4125</v>
      </c>
      <c r="K133" s="179">
        <f>0.5*J133/I133*B133*B133/12/10^6</f>
        <v>4.4300902142544727</v>
      </c>
      <c r="L133" s="179">
        <f>0.5*$E$77/I133*B133*B133/12/10^6</f>
        <v>0</v>
      </c>
      <c r="M133" s="180">
        <f>INPUT!G42</f>
        <v>0</v>
      </c>
      <c r="N133" s="181">
        <f>IF(M133&gt;0,(INPUT!BE42+INPUT!BF42+INPUT!BG42)*B133*B133/12/M133/INPUT!N42,0)</f>
        <v>0</v>
      </c>
      <c r="O133" s="296"/>
    </row>
    <row r="134">
      <c r="A134" s="176">
        <f>INPUT!D43</f>
        <v>101</v>
      </c>
      <c r="B134" s="177">
        <f>INPUT!AM43</f>
        <v>3175</v>
      </c>
      <c r="C134" s="449">
        <f>INPUT!H43*INPUT!I43*INPUT!J43+INPUT!K43*INPUT!L43+INPUT!N43*INPUT!O43*2/COS(ATAN(G134))+INPUT!AD43*INPUT!AE43*INPUT!AF43+INPUT!AG43*INPUT!AH43*INPUT!AI43</f>
        <v>116164.41464770856</v>
      </c>
      <c r="D134" s="177">
        <f>(INPUT!K43-2*INPUT!M43)*INPUT!Q43+INPUT!Q43*INPUT!Q43*G134</f>
        <v>0</v>
      </c>
      <c r="E134" s="450">
        <f>INPUT!R43*INPUT!AA43+2*INPUT!S43*INPUT!T43</f>
        <v>1580500</v>
      </c>
      <c r="F134" s="179">
        <f>(C134*7.85+(D134+E134)*2.5)/10^5/2</f>
        <v>24.315703274922562</v>
      </c>
      <c r="G134" s="178">
        <f>TAN(INPUT!P43)</f>
        <v>0.12565513657513097</v>
      </c>
      <c r="H134" s="179">
        <f>F134*G134*B134^2/12/10^6</f>
        <v>2.5666892684347467</v>
      </c>
      <c r="I134" s="179">
        <f>INPUT!N43/(MAX(INPUT!V43,INPUT!W43,INPUT!X43/2,INPUT!Y43/2)-INPUT!U43/2+G134*INPUT!N43)</f>
        <v>1.2716669438755954</v>
      </c>
      <c r="J134" s="179">
        <f>INPUT!R43*(MAX(INPUT!V43,INPUT!W43,INPUT!X43/2,INPUT!Y43/2)-INPUT!U43/2)/10^6*25</f>
        <v>13.4125</v>
      </c>
      <c r="K134" s="179">
        <f>0.5*J134/I134*B134*B134/12/10^6</f>
        <v>4.4300902142544727</v>
      </c>
      <c r="L134" s="179">
        <f>0.5*$E$77/I134*B134*B134/12/10^6</f>
        <v>0</v>
      </c>
      <c r="M134" s="180">
        <f>INPUT!G43</f>
        <v>0</v>
      </c>
      <c r="N134" s="181">
        <f>IF(M134&gt;0,(INPUT!BE43+INPUT!BF43+INPUT!BG43)*B134*B134/12/M134/INPUT!N43,0)</f>
        <v>0</v>
      </c>
      <c r="O134" s="296"/>
    </row>
    <row r="135">
      <c r="A135" s="176">
        <f>INPUT!D44</f>
        <v>101</v>
      </c>
      <c r="B135" s="177">
        <f>INPUT!AM44</f>
        <v>3175</v>
      </c>
      <c r="C135" s="449">
        <f>INPUT!H44*INPUT!I44*INPUT!J44+INPUT!K44*INPUT!L44+INPUT!N44*INPUT!O44*2/COS(ATAN(G135))+INPUT!AD44*INPUT!AE44*INPUT!AF44+INPUT!AG44*INPUT!AH44*INPUT!AI44</f>
        <v>116164.41464770856</v>
      </c>
      <c r="D135" s="177">
        <f>(INPUT!K44-2*INPUT!M44)*INPUT!Q44+INPUT!Q44*INPUT!Q44*G135</f>
        <v>0</v>
      </c>
      <c r="E135" s="450">
        <f>INPUT!R44*INPUT!AA44+2*INPUT!S44*INPUT!T44</f>
        <v>1580500</v>
      </c>
      <c r="F135" s="179">
        <f>(C135*7.85+(D135+E135)*2.5)/10^5/2</f>
        <v>24.315703274922562</v>
      </c>
      <c r="G135" s="178">
        <f>TAN(INPUT!P44)</f>
        <v>0.12565513657513097</v>
      </c>
      <c r="H135" s="179">
        <f>F135*G135*B135^2/12/10^6</f>
        <v>2.5666892684347467</v>
      </c>
      <c r="I135" s="179">
        <f>INPUT!N44/(MAX(INPUT!V44,INPUT!W44,INPUT!X44/2,INPUT!Y44/2)-INPUT!U44/2+G135*INPUT!N44)</f>
        <v>1.2716669438755954</v>
      </c>
      <c r="J135" s="179">
        <f>INPUT!R44*(MAX(INPUT!V44,INPUT!W44,INPUT!X44/2,INPUT!Y44/2)-INPUT!U44/2)/10^6*25</f>
        <v>13.4125</v>
      </c>
      <c r="K135" s="179">
        <f>0.5*J135/I135*B135*B135/12/10^6</f>
        <v>4.4300902142544727</v>
      </c>
      <c r="L135" s="179">
        <f>0.5*$E$77/I135*B135*B135/12/10^6</f>
        <v>0</v>
      </c>
      <c r="M135" s="180">
        <f>INPUT!G44</f>
        <v>0</v>
      </c>
      <c r="N135" s="181">
        <f>IF(M135&gt;0,(INPUT!BE44+INPUT!BF44+INPUT!BG44)*B135*B135/12/M135/INPUT!N44,0)</f>
        <v>0</v>
      </c>
      <c r="O135" s="296"/>
    </row>
    <row r="136">
      <c r="A136" s="176">
        <f>INPUT!D45</f>
        <v>101</v>
      </c>
      <c r="B136" s="177">
        <f>INPUT!AM45</f>
        <v>3175</v>
      </c>
      <c r="C136" s="449">
        <f>INPUT!H45*INPUT!I45*INPUT!J45+INPUT!K45*INPUT!L45+INPUT!N45*INPUT!O45*2/COS(ATAN(G136))+INPUT!AD45*INPUT!AE45*INPUT!AF45+INPUT!AG45*INPUT!AH45*INPUT!AI45</f>
        <v>116164.41464770856</v>
      </c>
      <c r="D136" s="177">
        <f>(INPUT!K45-2*INPUT!M45)*INPUT!Q45+INPUT!Q45*INPUT!Q45*G136</f>
        <v>0</v>
      </c>
      <c r="E136" s="450">
        <f>INPUT!R45*INPUT!AA45+2*INPUT!S45*INPUT!T45</f>
        <v>1580500</v>
      </c>
      <c r="F136" s="179">
        <f>(C136*7.85+(D136+E136)*2.5)/10^5/2</f>
        <v>24.315703274922562</v>
      </c>
      <c r="G136" s="178">
        <f>TAN(INPUT!P45)</f>
        <v>0.12565513657513097</v>
      </c>
      <c r="H136" s="179">
        <f>F136*G136*B136^2/12/10^6</f>
        <v>2.5666892684347467</v>
      </c>
      <c r="I136" s="179">
        <f>INPUT!N45/(MAX(INPUT!V45,INPUT!W45,INPUT!X45/2,INPUT!Y45/2)-INPUT!U45/2+G136*INPUT!N45)</f>
        <v>1.2716669438755954</v>
      </c>
      <c r="J136" s="179">
        <f>INPUT!R45*(MAX(INPUT!V45,INPUT!W45,INPUT!X45/2,INPUT!Y45/2)-INPUT!U45/2)/10^6*25</f>
        <v>13.4125</v>
      </c>
      <c r="K136" s="179">
        <f>0.5*J136/I136*B136*B136/12/10^6</f>
        <v>4.4300902142544727</v>
      </c>
      <c r="L136" s="179">
        <f>0.5*$E$77/I136*B136*B136/12/10^6</f>
        <v>0</v>
      </c>
      <c r="M136" s="180">
        <f>INPUT!G45</f>
        <v>0</v>
      </c>
      <c r="N136" s="181">
        <f>IF(M136&gt;0,(INPUT!BE45+INPUT!BF45+INPUT!BG45)*B136*B136/12/M136/INPUT!N45,0)</f>
        <v>0</v>
      </c>
      <c r="O136" s="296"/>
    </row>
    <row r="137">
      <c r="A137" s="176">
        <f>INPUT!D46</f>
        <v>101</v>
      </c>
      <c r="B137" s="177">
        <f>INPUT!AM46</f>
        <v>3175</v>
      </c>
      <c r="C137" s="449">
        <f>INPUT!H46*INPUT!I46*INPUT!J46+INPUT!K46*INPUT!L46+INPUT!N46*INPUT!O46*2/COS(ATAN(G137))+INPUT!AD46*INPUT!AE46*INPUT!AF46+INPUT!AG46*INPUT!AH46*INPUT!AI46</f>
        <v>116164.41464770856</v>
      </c>
      <c r="D137" s="177">
        <f>(INPUT!K46-2*INPUT!M46)*INPUT!Q46+INPUT!Q46*INPUT!Q46*G137</f>
        <v>0</v>
      </c>
      <c r="E137" s="450">
        <f>INPUT!R46*INPUT!AA46+2*INPUT!S46*INPUT!T46</f>
        <v>1580500</v>
      </c>
      <c r="F137" s="179">
        <f>(C137*7.85+(D137+E137)*2.5)/10^5/2</f>
        <v>24.315703274922562</v>
      </c>
      <c r="G137" s="178">
        <f>TAN(INPUT!P46)</f>
        <v>0.12565513657513097</v>
      </c>
      <c r="H137" s="179">
        <f>F137*G137*B137^2/12/10^6</f>
        <v>2.5666892684347467</v>
      </c>
      <c r="I137" s="179">
        <f>INPUT!N46/(MAX(INPUT!V46,INPUT!W46,INPUT!X46/2,INPUT!Y46/2)-INPUT!U46/2+G137*INPUT!N46)</f>
        <v>1.2716669438755954</v>
      </c>
      <c r="J137" s="179">
        <f>INPUT!R46*(MAX(INPUT!V46,INPUT!W46,INPUT!X46/2,INPUT!Y46/2)-INPUT!U46/2)/10^6*25</f>
        <v>13.4125</v>
      </c>
      <c r="K137" s="179">
        <f>0.5*J137/I137*B137*B137/12/10^6</f>
        <v>4.4300902142544727</v>
      </c>
      <c r="L137" s="179">
        <f>0.5*$E$77/I137*B137*B137/12/10^6</f>
        <v>0</v>
      </c>
      <c r="M137" s="180">
        <f>INPUT!G46</f>
        <v>0</v>
      </c>
      <c r="N137" s="181">
        <f>IF(M137&gt;0,(INPUT!BE46+INPUT!BF46+INPUT!BG46)*B137*B137/12/M137/INPUT!N46,0)</f>
        <v>0</v>
      </c>
      <c r="O137" s="296"/>
    </row>
    <row r="138">
      <c r="A138" s="176">
        <f>INPUT!D47</f>
        <v>101</v>
      </c>
      <c r="B138" s="177">
        <f>INPUT!AM47</f>
        <v>3175</v>
      </c>
      <c r="C138" s="449">
        <f>INPUT!H47*INPUT!I47*INPUT!J47+INPUT!K47*INPUT!L47+INPUT!N47*INPUT!O47*2/COS(ATAN(G138))+INPUT!AD47*INPUT!AE47*INPUT!AF47+INPUT!AG47*INPUT!AH47*INPUT!AI47</f>
        <v>116164.41464770856</v>
      </c>
      <c r="D138" s="177">
        <f>(INPUT!K47-2*INPUT!M47)*INPUT!Q47+INPUT!Q47*INPUT!Q47*G138</f>
        <v>0</v>
      </c>
      <c r="E138" s="450">
        <f>INPUT!R47*INPUT!AA47+2*INPUT!S47*INPUT!T47</f>
        <v>1580500</v>
      </c>
      <c r="F138" s="179">
        <f>(C138*7.85+(D138+E138)*2.5)/10^5/2</f>
        <v>24.315703274922562</v>
      </c>
      <c r="G138" s="178">
        <f>TAN(INPUT!P47)</f>
        <v>0.12565513657513097</v>
      </c>
      <c r="H138" s="179">
        <f>F138*G138*B138^2/12/10^6</f>
        <v>2.5666892684347467</v>
      </c>
      <c r="I138" s="179">
        <f>INPUT!N47/(MAX(INPUT!V47,INPUT!W47,INPUT!X47/2,INPUT!Y47/2)-INPUT!U47/2+G138*INPUT!N47)</f>
        <v>1.2716669438755954</v>
      </c>
      <c r="J138" s="179">
        <f>INPUT!R47*(MAX(INPUT!V47,INPUT!W47,INPUT!X47/2,INPUT!Y47/2)-INPUT!U47/2)/10^6*25</f>
        <v>13.4125</v>
      </c>
      <c r="K138" s="179">
        <f>0.5*J138/I138*B138*B138/12/10^6</f>
        <v>4.4300902142544727</v>
      </c>
      <c r="L138" s="179">
        <f>0.5*$E$77/I138*B138*B138/12/10^6</f>
        <v>0</v>
      </c>
      <c r="M138" s="180">
        <f>INPUT!G47</f>
        <v>0</v>
      </c>
      <c r="N138" s="181">
        <f>IF(M138&gt;0,(INPUT!BE47+INPUT!BF47+INPUT!BG47)*B138*B138/12/M138/INPUT!N47,0)</f>
        <v>0</v>
      </c>
      <c r="O138" s="296"/>
    </row>
    <row r="139">
      <c r="A139" s="176">
        <f>INPUT!D48</f>
        <v>101</v>
      </c>
      <c r="B139" s="177">
        <f>INPUT!AM48</f>
        <v>3175</v>
      </c>
      <c r="C139" s="449">
        <f>INPUT!H48*INPUT!I48*INPUT!J48+INPUT!K48*INPUT!L48+INPUT!N48*INPUT!O48*2/COS(ATAN(G139))+INPUT!AD48*INPUT!AE48*INPUT!AF48+INPUT!AG48*INPUT!AH48*INPUT!AI48</f>
        <v>116164.41464770856</v>
      </c>
      <c r="D139" s="177">
        <f>(INPUT!K48-2*INPUT!M48)*INPUT!Q48+INPUT!Q48*INPUT!Q48*G139</f>
        <v>0</v>
      </c>
      <c r="E139" s="450">
        <f>INPUT!R48*INPUT!AA48+2*INPUT!S48*INPUT!T48</f>
        <v>1580500</v>
      </c>
      <c r="F139" s="179">
        <f>(C139*7.85+(D139+E139)*2.5)/10^5/2</f>
        <v>24.315703274922562</v>
      </c>
      <c r="G139" s="178">
        <f>TAN(INPUT!P48)</f>
        <v>0.12565513657513097</v>
      </c>
      <c r="H139" s="179">
        <f>F139*G139*B139^2/12/10^6</f>
        <v>2.5666892684347467</v>
      </c>
      <c r="I139" s="179">
        <f>INPUT!N48/(MAX(INPUT!V48,INPUT!W48,INPUT!X48/2,INPUT!Y48/2)-INPUT!U48/2+G139*INPUT!N48)</f>
        <v>1.2716669438755954</v>
      </c>
      <c r="J139" s="179">
        <f>INPUT!R48*(MAX(INPUT!V48,INPUT!W48,INPUT!X48/2,INPUT!Y48/2)-INPUT!U48/2)/10^6*25</f>
        <v>13.4125</v>
      </c>
      <c r="K139" s="179">
        <f>0.5*J139/I139*B139*B139/12/10^6</f>
        <v>4.4300902142544727</v>
      </c>
      <c r="L139" s="179">
        <f>0.5*$E$77/I139*B139*B139/12/10^6</f>
        <v>0</v>
      </c>
      <c r="M139" s="180">
        <f>INPUT!G48</f>
        <v>0</v>
      </c>
      <c r="N139" s="181">
        <f>IF(M139&gt;0,(INPUT!BE48+INPUT!BF48+INPUT!BG48)*B139*B139/12/M139/INPUT!N48,0)</f>
        <v>0</v>
      </c>
      <c r="O139" s="296"/>
    </row>
    <row r="140">
      <c r="A140" s="176">
        <f>INPUT!D49</f>
        <v>101</v>
      </c>
      <c r="B140" s="177">
        <f>INPUT!AM49</f>
        <v>3175</v>
      </c>
      <c r="C140" s="449">
        <f>INPUT!H49*INPUT!I49*INPUT!J49+INPUT!K49*INPUT!L49+INPUT!N49*INPUT!O49*2/COS(ATAN(G140))+INPUT!AD49*INPUT!AE49*INPUT!AF49+INPUT!AG49*INPUT!AH49*INPUT!AI49</f>
        <v>116164.41464770856</v>
      </c>
      <c r="D140" s="177">
        <f>(INPUT!K49-2*INPUT!M49)*INPUT!Q49+INPUT!Q49*INPUT!Q49*G140</f>
        <v>0</v>
      </c>
      <c r="E140" s="450">
        <f>INPUT!R49*INPUT!AA49+2*INPUT!S49*INPUT!T49</f>
        <v>1580500</v>
      </c>
      <c r="F140" s="179">
        <f>(C140*7.85+(D140+E140)*2.5)/10^5/2</f>
        <v>24.315703274922562</v>
      </c>
      <c r="G140" s="178">
        <f>TAN(INPUT!P49)</f>
        <v>0.12565513657513097</v>
      </c>
      <c r="H140" s="179">
        <f>F140*G140*B140^2/12/10^6</f>
        <v>2.5666892684347467</v>
      </c>
      <c r="I140" s="179">
        <f>INPUT!N49/(MAX(INPUT!V49,INPUT!W49,INPUT!X49/2,INPUT!Y49/2)-INPUT!U49/2+G140*INPUT!N49)</f>
        <v>1.2716669438755954</v>
      </c>
      <c r="J140" s="179">
        <f>INPUT!R49*(MAX(INPUT!V49,INPUT!W49,INPUT!X49/2,INPUT!Y49/2)-INPUT!U49/2)/10^6*25</f>
        <v>13.4125</v>
      </c>
      <c r="K140" s="179">
        <f>0.5*J140/I140*B140*B140/12/10^6</f>
        <v>4.4300902142544727</v>
      </c>
      <c r="L140" s="179">
        <f>0.5*$E$77/I140*B140*B140/12/10^6</f>
        <v>0</v>
      </c>
      <c r="M140" s="180">
        <f>INPUT!G49</f>
        <v>0</v>
      </c>
      <c r="N140" s="181">
        <f>IF(M140&gt;0,(INPUT!BE49+INPUT!BF49+INPUT!BG49)*B140*B140/12/M140/INPUT!N49,0)</f>
        <v>0</v>
      </c>
      <c r="O140" s="296"/>
    </row>
    <row r="141">
      <c r="A141" s="176">
        <f>INPUT!D50</f>
        <v>101</v>
      </c>
      <c r="B141" s="177">
        <f>INPUT!AM50</f>
        <v>3175</v>
      </c>
      <c r="C141" s="449">
        <f>INPUT!H50*INPUT!I50*INPUT!J50+INPUT!K50*INPUT!L50+INPUT!N50*INPUT!O50*2/COS(ATAN(G141))+INPUT!AD50*INPUT!AE50*INPUT!AF50+INPUT!AG50*INPUT!AH50*INPUT!AI50</f>
        <v>116164.41464770856</v>
      </c>
      <c r="D141" s="177">
        <f>(INPUT!K50-2*INPUT!M50)*INPUT!Q50+INPUT!Q50*INPUT!Q50*G141</f>
        <v>0</v>
      </c>
      <c r="E141" s="450">
        <f>INPUT!R50*INPUT!AA50+2*INPUT!S50*INPUT!T50</f>
        <v>1580500</v>
      </c>
      <c r="F141" s="179">
        <f>(C141*7.85+(D141+E141)*2.5)/10^5/2</f>
        <v>24.315703274922562</v>
      </c>
      <c r="G141" s="178">
        <f>TAN(INPUT!P50)</f>
        <v>0.12565513657513097</v>
      </c>
      <c r="H141" s="179">
        <f>F141*G141*B141^2/12/10^6</f>
        <v>2.5666892684347467</v>
      </c>
      <c r="I141" s="179">
        <f>INPUT!N50/(MAX(INPUT!V50,INPUT!W50,INPUT!X50/2,INPUT!Y50/2)-INPUT!U50/2+G141*INPUT!N50)</f>
        <v>1.2716669438755954</v>
      </c>
      <c r="J141" s="179">
        <f>INPUT!R50*(MAX(INPUT!V50,INPUT!W50,INPUT!X50/2,INPUT!Y50/2)-INPUT!U50/2)/10^6*25</f>
        <v>13.4125</v>
      </c>
      <c r="K141" s="179">
        <f>0.5*J141/I141*B141*B141/12/10^6</f>
        <v>4.4300902142544727</v>
      </c>
      <c r="L141" s="179">
        <f>0.5*$E$77/I141*B141*B141/12/10^6</f>
        <v>0</v>
      </c>
      <c r="M141" s="180">
        <f>INPUT!G50</f>
        <v>0</v>
      </c>
      <c r="N141" s="181">
        <f>IF(M141&gt;0,(INPUT!BE50+INPUT!BF50+INPUT!BG50)*B141*B141/12/M141/INPUT!N50,0)</f>
        <v>0</v>
      </c>
      <c r="O141" s="296"/>
    </row>
    <row r="142">
      <c r="A142" s="176">
        <f>INPUT!D51</f>
        <v>101</v>
      </c>
      <c r="B142" s="177">
        <f>INPUT!AM51</f>
        <v>3175</v>
      </c>
      <c r="C142" s="449">
        <f>INPUT!H51*INPUT!I51*INPUT!J51+INPUT!K51*INPUT!L51+INPUT!N51*INPUT!O51*2/COS(ATAN(G142))+INPUT!AD51*INPUT!AE51*INPUT!AF51+INPUT!AG51*INPUT!AH51*INPUT!AI51</f>
        <v>116164.41464770856</v>
      </c>
      <c r="D142" s="177">
        <f>(INPUT!K51-2*INPUT!M51)*INPUT!Q51+INPUT!Q51*INPUT!Q51*G142</f>
        <v>0</v>
      </c>
      <c r="E142" s="450">
        <f>INPUT!R51*INPUT!AA51+2*INPUT!S51*INPUT!T51</f>
        <v>1580500</v>
      </c>
      <c r="F142" s="179">
        <f>(C142*7.85+(D142+E142)*2.5)/10^5/2</f>
        <v>24.315703274922562</v>
      </c>
      <c r="G142" s="178">
        <f>TAN(INPUT!P51)</f>
        <v>0.12565513657513097</v>
      </c>
      <c r="H142" s="179">
        <f>F142*G142*B142^2/12/10^6</f>
        <v>2.5666892684347467</v>
      </c>
      <c r="I142" s="179">
        <f>INPUT!N51/(MAX(INPUT!V51,INPUT!W51,INPUT!X51/2,INPUT!Y51/2)-INPUT!U51/2+G142*INPUT!N51)</f>
        <v>1.2716669438755954</v>
      </c>
      <c r="J142" s="179">
        <f>INPUT!R51*(MAX(INPUT!V51,INPUT!W51,INPUT!X51/2,INPUT!Y51/2)-INPUT!U51/2)/10^6*25</f>
        <v>13.4125</v>
      </c>
      <c r="K142" s="179">
        <f>0.5*J142/I142*B142*B142/12/10^6</f>
        <v>4.4300902142544727</v>
      </c>
      <c r="L142" s="179">
        <f>0.5*$E$77/I142*B142*B142/12/10^6</f>
        <v>0</v>
      </c>
      <c r="M142" s="180">
        <f>INPUT!G51</f>
        <v>0</v>
      </c>
      <c r="N142" s="181">
        <f>IF(M142&gt;0,(INPUT!BE51+INPUT!BF51+INPUT!BG51)*B142*B142/12/M142/INPUT!N51,0)</f>
        <v>0</v>
      </c>
      <c r="O142" s="296"/>
    </row>
    <row r="143">
      <c r="A143" s="176">
        <f>INPUT!D52</f>
        <v>101</v>
      </c>
      <c r="B143" s="177">
        <f>INPUT!AM52</f>
        <v>3175</v>
      </c>
      <c r="C143" s="449">
        <f>INPUT!H52*INPUT!I52*INPUT!J52+INPUT!K52*INPUT!L52+INPUT!N52*INPUT!O52*2/COS(ATAN(G143))+INPUT!AD52*INPUT!AE52*INPUT!AF52+INPUT!AG52*INPUT!AH52*INPUT!AI52</f>
        <v>116164.41464770856</v>
      </c>
      <c r="D143" s="177">
        <f>(INPUT!K52-2*INPUT!M52)*INPUT!Q52+INPUT!Q52*INPUT!Q52*G143</f>
        <v>0</v>
      </c>
      <c r="E143" s="450">
        <f>INPUT!R52*INPUT!AA52+2*INPUT!S52*INPUT!T52</f>
        <v>1580500</v>
      </c>
      <c r="F143" s="179">
        <f>(C143*7.85+(D143+E143)*2.5)/10^5/2</f>
        <v>24.315703274922562</v>
      </c>
      <c r="G143" s="178">
        <f>TAN(INPUT!P52)</f>
        <v>0.12565513657513097</v>
      </c>
      <c r="H143" s="179">
        <f>F143*G143*B143^2/12/10^6</f>
        <v>2.5666892684347467</v>
      </c>
      <c r="I143" s="179">
        <f>INPUT!N52/(MAX(INPUT!V52,INPUT!W52,INPUT!X52/2,INPUT!Y52/2)-INPUT!U52/2+G143*INPUT!N52)</f>
        <v>1.2716669438755954</v>
      </c>
      <c r="J143" s="179">
        <f>INPUT!R52*(MAX(INPUT!V52,INPUT!W52,INPUT!X52/2,INPUT!Y52/2)-INPUT!U52/2)/10^6*25</f>
        <v>13.4125</v>
      </c>
      <c r="K143" s="179">
        <f>0.5*J143/I143*B143*B143/12/10^6</f>
        <v>4.4300902142544727</v>
      </c>
      <c r="L143" s="179">
        <f>0.5*$E$77/I143*B143*B143/12/10^6</f>
        <v>0</v>
      </c>
      <c r="M143" s="180">
        <f>INPUT!G52</f>
        <v>0</v>
      </c>
      <c r="N143" s="181">
        <f>IF(M143&gt;0,(INPUT!BE52+INPUT!BF52+INPUT!BG52)*B143*B143/12/M143/INPUT!N52,0)</f>
        <v>0</v>
      </c>
      <c r="O143" s="296"/>
    </row>
    <row r="144">
      <c r="A144" s="176">
        <f>INPUT!D53</f>
        <v>101</v>
      </c>
      <c r="B144" s="177">
        <f>INPUT!AM53</f>
        <v>3175</v>
      </c>
      <c r="C144" s="449">
        <f>INPUT!H53*INPUT!I53*INPUT!J53+INPUT!K53*INPUT!L53+INPUT!N53*INPUT!O53*2/COS(ATAN(G144))+INPUT!AD53*INPUT!AE53*INPUT!AF53+INPUT!AG53*INPUT!AH53*INPUT!AI53</f>
        <v>116164.41464770856</v>
      </c>
      <c r="D144" s="177">
        <f>(INPUT!K53-2*INPUT!M53)*INPUT!Q53+INPUT!Q53*INPUT!Q53*G144</f>
        <v>0</v>
      </c>
      <c r="E144" s="450">
        <f>INPUT!R53*INPUT!AA53+2*INPUT!S53*INPUT!T53</f>
        <v>1580500</v>
      </c>
      <c r="F144" s="179">
        <f>(C144*7.85+(D144+E144)*2.5)/10^5/2</f>
        <v>24.315703274922562</v>
      </c>
      <c r="G144" s="178">
        <f>TAN(INPUT!P53)</f>
        <v>0.12565513657513097</v>
      </c>
      <c r="H144" s="179">
        <f>F144*G144*B144^2/12/10^6</f>
        <v>2.5666892684347467</v>
      </c>
      <c r="I144" s="179">
        <f>INPUT!N53/(MAX(INPUT!V53,INPUT!W53,INPUT!X53/2,INPUT!Y53/2)-INPUT!U53/2+G144*INPUT!N53)</f>
        <v>1.2716669438755954</v>
      </c>
      <c r="J144" s="179">
        <f>INPUT!R53*(MAX(INPUT!V53,INPUT!W53,INPUT!X53/2,INPUT!Y53/2)-INPUT!U53/2)/10^6*25</f>
        <v>13.4125</v>
      </c>
      <c r="K144" s="179">
        <f>0.5*J144/I144*B144*B144/12/10^6</f>
        <v>4.4300902142544727</v>
      </c>
      <c r="L144" s="179">
        <f>0.5*$E$77/I144*B144*B144/12/10^6</f>
        <v>0</v>
      </c>
      <c r="M144" s="180">
        <f>INPUT!G53</f>
        <v>0</v>
      </c>
      <c r="N144" s="181">
        <f>IF(M144&gt;0,(INPUT!BE53+INPUT!BF53+INPUT!BG53)*B144*B144/12/M144/INPUT!N53,0)</f>
        <v>0</v>
      </c>
      <c r="O144" s="296"/>
    </row>
    <row r="145">
      <c r="A145" s="176">
        <f>INPUT!D54</f>
        <v>101</v>
      </c>
      <c r="B145" s="177">
        <f>INPUT!AM54</f>
        <v>3175</v>
      </c>
      <c r="C145" s="449">
        <f>INPUT!H54*INPUT!I54*INPUT!J54+INPUT!K54*INPUT!L54+INPUT!N54*INPUT!O54*2/COS(ATAN(G145))+INPUT!AD54*INPUT!AE54*INPUT!AF54+INPUT!AG54*INPUT!AH54*INPUT!AI54</f>
        <v>116164.41464770856</v>
      </c>
      <c r="D145" s="177">
        <f>(INPUT!K54-2*INPUT!M54)*INPUT!Q54+INPUT!Q54*INPUT!Q54*G145</f>
        <v>0</v>
      </c>
      <c r="E145" s="450">
        <f>INPUT!R54*INPUT!AA54+2*INPUT!S54*INPUT!T54</f>
        <v>1580500</v>
      </c>
      <c r="F145" s="179">
        <f>(C145*7.85+(D145+E145)*2.5)/10^5/2</f>
        <v>24.315703274922562</v>
      </c>
      <c r="G145" s="178">
        <f>TAN(INPUT!P54)</f>
        <v>0.12565513657513097</v>
      </c>
      <c r="H145" s="179">
        <f>F145*G145*B145^2/12/10^6</f>
        <v>2.5666892684347467</v>
      </c>
      <c r="I145" s="179">
        <f>INPUT!N54/(MAX(INPUT!V54,INPUT!W54,INPUT!X54/2,INPUT!Y54/2)-INPUT!U54/2+G145*INPUT!N54)</f>
        <v>1.2716669438755954</v>
      </c>
      <c r="J145" s="179">
        <f>INPUT!R54*(MAX(INPUT!V54,INPUT!W54,INPUT!X54/2,INPUT!Y54/2)-INPUT!U54/2)/10^6*25</f>
        <v>13.4125</v>
      </c>
      <c r="K145" s="179">
        <f>0.5*J145/I145*B145*B145/12/10^6</f>
        <v>4.4300902142544727</v>
      </c>
      <c r="L145" s="179">
        <f>0.5*$E$77/I145*B145*B145/12/10^6</f>
        <v>0</v>
      </c>
      <c r="M145" s="180">
        <f>INPUT!G54</f>
        <v>0</v>
      </c>
      <c r="N145" s="181">
        <f>IF(M145&gt;0,(INPUT!BE54+INPUT!BF54+INPUT!BG54)*B145*B145/12/M145/INPUT!N54,0)</f>
        <v>0</v>
      </c>
      <c r="O145" s="296"/>
    </row>
    <row r="146">
      <c r="A146" s="176">
        <f>INPUT!D55</f>
        <v>101</v>
      </c>
      <c r="B146" s="177">
        <f>INPUT!AM55</f>
        <v>3175</v>
      </c>
      <c r="C146" s="449">
        <f>INPUT!H55*INPUT!I55*INPUT!J55+INPUT!K55*INPUT!L55+INPUT!N55*INPUT!O55*2/COS(ATAN(G146))+INPUT!AD55*INPUT!AE55*INPUT!AF55+INPUT!AG55*INPUT!AH55*INPUT!AI55</f>
        <v>116164.41464770856</v>
      </c>
      <c r="D146" s="177">
        <f>(INPUT!K55-2*INPUT!M55)*INPUT!Q55+INPUT!Q55*INPUT!Q55*G146</f>
        <v>0</v>
      </c>
      <c r="E146" s="450">
        <f>INPUT!R55*INPUT!AA55+2*INPUT!S55*INPUT!T55</f>
        <v>1580500</v>
      </c>
      <c r="F146" s="179">
        <f>(C146*7.85+(D146+E146)*2.5)/10^5/2</f>
        <v>24.315703274922562</v>
      </c>
      <c r="G146" s="178">
        <f>TAN(INPUT!P55)</f>
        <v>0.12565513657513097</v>
      </c>
      <c r="H146" s="179">
        <f>F146*G146*B146^2/12/10^6</f>
        <v>2.5666892684347467</v>
      </c>
      <c r="I146" s="179">
        <f>INPUT!N55/(MAX(INPUT!V55,INPUT!W55,INPUT!X55/2,INPUT!Y55/2)-INPUT!U55/2+G146*INPUT!N55)</f>
        <v>1.2716669438755954</v>
      </c>
      <c r="J146" s="179">
        <f>INPUT!R55*(MAX(INPUT!V55,INPUT!W55,INPUT!X55/2,INPUT!Y55/2)-INPUT!U55/2)/10^6*25</f>
        <v>13.4125</v>
      </c>
      <c r="K146" s="179">
        <f>0.5*J146/I146*B146*B146/12/10^6</f>
        <v>4.4300902142544727</v>
      </c>
      <c r="L146" s="179">
        <f>0.5*$E$77/I146*B146*B146/12/10^6</f>
        <v>0</v>
      </c>
      <c r="M146" s="180">
        <f>INPUT!G55</f>
        <v>0</v>
      </c>
      <c r="N146" s="181">
        <f>IF(M146&gt;0,(INPUT!BE55+INPUT!BF55+INPUT!BG55)*B146*B146/12/M146/INPUT!N55,0)</f>
        <v>0</v>
      </c>
      <c r="O146" s="296"/>
    </row>
    <row r="147">
      <c r="A147" s="176">
        <f>INPUT!D56</f>
        <v>101</v>
      </c>
      <c r="B147" s="177">
        <f>INPUT!AM56</f>
        <v>3175</v>
      </c>
      <c r="C147" s="449">
        <f>INPUT!H56*INPUT!I56*INPUT!J56+INPUT!K56*INPUT!L56+INPUT!N56*INPUT!O56*2/COS(ATAN(G147))+INPUT!AD56*INPUT!AE56*INPUT!AF56+INPUT!AG56*INPUT!AH56*INPUT!AI56</f>
        <v>116164.41464770856</v>
      </c>
      <c r="D147" s="177">
        <f>(INPUT!K56-2*INPUT!M56)*INPUT!Q56+INPUT!Q56*INPUT!Q56*G147</f>
        <v>0</v>
      </c>
      <c r="E147" s="450">
        <f>INPUT!R56*INPUT!AA56+2*INPUT!S56*INPUT!T56</f>
        <v>1580500</v>
      </c>
      <c r="F147" s="179">
        <f>(C147*7.85+(D147+E147)*2.5)/10^5/2</f>
        <v>24.315703274922562</v>
      </c>
      <c r="G147" s="178">
        <f>TAN(INPUT!P56)</f>
        <v>0.12565513657513097</v>
      </c>
      <c r="H147" s="179">
        <f>F147*G147*B147^2/12/10^6</f>
        <v>2.5666892684347467</v>
      </c>
      <c r="I147" s="179">
        <f>INPUT!N56/(MAX(INPUT!V56,INPUT!W56,INPUT!X56/2,INPUT!Y56/2)-INPUT!U56/2+G147*INPUT!N56)</f>
        <v>1.2716669438755954</v>
      </c>
      <c r="J147" s="179">
        <f>INPUT!R56*(MAX(INPUT!V56,INPUT!W56,INPUT!X56/2,INPUT!Y56/2)-INPUT!U56/2)/10^6*25</f>
        <v>13.4125</v>
      </c>
      <c r="K147" s="179">
        <f>0.5*J147/I147*B147*B147/12/10^6</f>
        <v>4.4300902142544727</v>
      </c>
      <c r="L147" s="179">
        <f>0.5*$E$77/I147*B147*B147/12/10^6</f>
        <v>0</v>
      </c>
      <c r="M147" s="180">
        <f>INPUT!G56</f>
        <v>0</v>
      </c>
      <c r="N147" s="181">
        <f>IF(M147&gt;0,(INPUT!BE56+INPUT!BF56+INPUT!BG56)*B147*B147/12/M147/INPUT!N56,0)</f>
        <v>0</v>
      </c>
      <c r="O147" s="296"/>
    </row>
    <row r="148">
      <c r="A148" s="176">
        <f>INPUT!D57</f>
        <v>101</v>
      </c>
      <c r="B148" s="177">
        <f>INPUT!AM57</f>
        <v>3175</v>
      </c>
      <c r="C148" s="449">
        <f>INPUT!H57*INPUT!I57*INPUT!J57+INPUT!K57*INPUT!L57+INPUT!N57*INPUT!O57*2/COS(ATAN(G148))+INPUT!AD57*INPUT!AE57*INPUT!AF57+INPUT!AG57*INPUT!AH57*INPUT!AI57</f>
        <v>116164.41464770856</v>
      </c>
      <c r="D148" s="177">
        <f>(INPUT!K57-2*INPUT!M57)*INPUT!Q57+INPUT!Q57*INPUT!Q57*G148</f>
        <v>0</v>
      </c>
      <c r="E148" s="450">
        <f>INPUT!R57*INPUT!AA57+2*INPUT!S57*INPUT!T57</f>
        <v>1580500</v>
      </c>
      <c r="F148" s="179">
        <f>(C148*7.85+(D148+E148)*2.5)/10^5/2</f>
        <v>24.315703274922562</v>
      </c>
      <c r="G148" s="178">
        <f>TAN(INPUT!P57)</f>
        <v>0.12565513657513097</v>
      </c>
      <c r="H148" s="179">
        <f>F148*G148*B148^2/12/10^6</f>
        <v>2.5666892684347467</v>
      </c>
      <c r="I148" s="179">
        <f>INPUT!N57/(MAX(INPUT!V57,INPUT!W57,INPUT!X57/2,INPUT!Y57/2)-INPUT!U57/2+G148*INPUT!N57)</f>
        <v>1.2716669438755954</v>
      </c>
      <c r="J148" s="179">
        <f>INPUT!R57*(MAX(INPUT!V57,INPUT!W57,INPUT!X57/2,INPUT!Y57/2)-INPUT!U57/2)/10^6*25</f>
        <v>13.4125</v>
      </c>
      <c r="K148" s="179">
        <f>0.5*J148/I148*B148*B148/12/10^6</f>
        <v>4.4300902142544727</v>
      </c>
      <c r="L148" s="179">
        <f>0.5*$E$77/I148*B148*B148/12/10^6</f>
        <v>0</v>
      </c>
      <c r="M148" s="180">
        <f>INPUT!G57</f>
        <v>0</v>
      </c>
      <c r="N148" s="181">
        <f>IF(M148&gt;0,(INPUT!BE57+INPUT!BF57+INPUT!BG57)*B148*B148/12/M148/INPUT!N57,0)</f>
        <v>0</v>
      </c>
      <c r="O148" s="296"/>
    </row>
    <row r="149">
      <c r="A149" s="176">
        <f>INPUT!D58</f>
        <v>101</v>
      </c>
      <c r="B149" s="177">
        <f>INPUT!AM58</f>
        <v>3175</v>
      </c>
      <c r="C149" s="449">
        <f>INPUT!H58*INPUT!I58*INPUT!J58+INPUT!K58*INPUT!L58+INPUT!N58*INPUT!O58*2/COS(ATAN(G149))+INPUT!AD58*INPUT!AE58*INPUT!AF58+INPUT!AG58*INPUT!AH58*INPUT!AI58</f>
        <v>116164.41464770856</v>
      </c>
      <c r="D149" s="177">
        <f>(INPUT!K58-2*INPUT!M58)*INPUT!Q58+INPUT!Q58*INPUT!Q58*G149</f>
        <v>0</v>
      </c>
      <c r="E149" s="450">
        <f>INPUT!R58*INPUT!AA58+2*INPUT!S58*INPUT!T58</f>
        <v>1580500</v>
      </c>
      <c r="F149" s="179">
        <f>(C149*7.85+(D149+E149)*2.5)/10^5/2</f>
        <v>24.315703274922562</v>
      </c>
      <c r="G149" s="178">
        <f>TAN(INPUT!P58)</f>
        <v>0.12565513657513097</v>
      </c>
      <c r="H149" s="179">
        <f>F149*G149*B149^2/12/10^6</f>
        <v>2.5666892684347467</v>
      </c>
      <c r="I149" s="179">
        <f>INPUT!N58/(MAX(INPUT!V58,INPUT!W58,INPUT!X58/2,INPUT!Y58/2)-INPUT!U58/2+G149*INPUT!N58)</f>
        <v>1.2716669438755954</v>
      </c>
      <c r="J149" s="179">
        <f>INPUT!R58*(MAX(INPUT!V58,INPUT!W58,INPUT!X58/2,INPUT!Y58/2)-INPUT!U58/2)/10^6*25</f>
        <v>13.4125</v>
      </c>
      <c r="K149" s="179">
        <f>0.5*J149/I149*B149*B149/12/10^6</f>
        <v>4.4300902142544727</v>
      </c>
      <c r="L149" s="179">
        <f>0.5*$E$77/I149*B149*B149/12/10^6</f>
        <v>0</v>
      </c>
      <c r="M149" s="180">
        <f>INPUT!G58</f>
        <v>0</v>
      </c>
      <c r="N149" s="181">
        <f>IF(M149&gt;0,(INPUT!BE58+INPUT!BF58+INPUT!BG58)*B149*B149/12/M149/INPUT!N58,0)</f>
        <v>0</v>
      </c>
      <c r="O149" s="296"/>
    </row>
    <row r="150">
      <c r="A150" s="176">
        <f>INPUT!D59</f>
        <v>101</v>
      </c>
      <c r="B150" s="177">
        <f>INPUT!AM59</f>
        <v>3175</v>
      </c>
      <c r="C150" s="449">
        <f>INPUT!H59*INPUT!I59*INPUT!J59+INPUT!K59*INPUT!L59+INPUT!N59*INPUT!O59*2/COS(ATAN(G150))+INPUT!AD59*INPUT!AE59*INPUT!AF59+INPUT!AG59*INPUT!AH59*INPUT!AI59</f>
        <v>116164.41464770856</v>
      </c>
      <c r="D150" s="177">
        <f>(INPUT!K59-2*INPUT!M59)*INPUT!Q59+INPUT!Q59*INPUT!Q59*G150</f>
        <v>0</v>
      </c>
      <c r="E150" s="450">
        <f>INPUT!R59*INPUT!AA59+2*INPUT!S59*INPUT!T59</f>
        <v>1580500</v>
      </c>
      <c r="F150" s="179">
        <f>(C150*7.85+(D150+E150)*2.5)/10^5/2</f>
        <v>24.315703274922562</v>
      </c>
      <c r="G150" s="178">
        <f>TAN(INPUT!P59)</f>
        <v>0.12565513657513097</v>
      </c>
      <c r="H150" s="179">
        <f>F150*G150*B150^2/12/10^6</f>
        <v>2.5666892684347467</v>
      </c>
      <c r="I150" s="179">
        <f>INPUT!N59/(MAX(INPUT!V59,INPUT!W59,INPUT!X59/2,INPUT!Y59/2)-INPUT!U59/2+G150*INPUT!N59)</f>
        <v>1.2716669438755954</v>
      </c>
      <c r="J150" s="179">
        <f>INPUT!R59*(MAX(INPUT!V59,INPUT!W59,INPUT!X59/2,INPUT!Y59/2)-INPUT!U59/2)/10^6*25</f>
        <v>13.4125</v>
      </c>
      <c r="K150" s="179">
        <f>0.5*J150/I150*B150*B150/12/10^6</f>
        <v>4.4300902142544727</v>
      </c>
      <c r="L150" s="179">
        <f>0.5*$E$77/I150*B150*B150/12/10^6</f>
        <v>0</v>
      </c>
      <c r="M150" s="180">
        <f>INPUT!G59</f>
        <v>0</v>
      </c>
      <c r="N150" s="181">
        <f>IF(M150&gt;0,(INPUT!BE59+INPUT!BF59+INPUT!BG59)*B150*B150/12/M150/INPUT!N59,0)</f>
        <v>0</v>
      </c>
      <c r="O150" s="296"/>
    </row>
    <row r="151">
      <c r="A151" s="176">
        <f>INPUT!D60</f>
        <v>101</v>
      </c>
      <c r="B151" s="177">
        <f>INPUT!AM60</f>
        <v>3175</v>
      </c>
      <c r="C151" s="449">
        <f>INPUT!H60*INPUT!I60*INPUT!J60+INPUT!K60*INPUT!L60+INPUT!N60*INPUT!O60*2/COS(ATAN(G151))+INPUT!AD60*INPUT!AE60*INPUT!AF60+INPUT!AG60*INPUT!AH60*INPUT!AI60</f>
        <v>116164.41464770856</v>
      </c>
      <c r="D151" s="177">
        <f>(INPUT!K60-2*INPUT!M60)*INPUT!Q60+INPUT!Q60*INPUT!Q60*G151</f>
        <v>0</v>
      </c>
      <c r="E151" s="450">
        <f>INPUT!R60*INPUT!AA60+2*INPUT!S60*INPUT!T60</f>
        <v>1580500</v>
      </c>
      <c r="F151" s="179">
        <f>(C151*7.85+(D151+E151)*2.5)/10^5/2</f>
        <v>24.315703274922562</v>
      </c>
      <c r="G151" s="178">
        <f>TAN(INPUT!P60)</f>
        <v>0.12565513657513097</v>
      </c>
      <c r="H151" s="179">
        <f>F151*G151*B151^2/12/10^6</f>
        <v>2.5666892684347467</v>
      </c>
      <c r="I151" s="179">
        <f>INPUT!N60/(MAX(INPUT!V60,INPUT!W60,INPUT!X60/2,INPUT!Y60/2)-INPUT!U60/2+G151*INPUT!N60)</f>
        <v>1.2716669438755954</v>
      </c>
      <c r="J151" s="179">
        <f>INPUT!R60*(MAX(INPUT!V60,INPUT!W60,INPUT!X60/2,INPUT!Y60/2)-INPUT!U60/2)/10^6*25</f>
        <v>13.4125</v>
      </c>
      <c r="K151" s="179">
        <f>0.5*J151/I151*B151*B151/12/10^6</f>
        <v>4.4300902142544727</v>
      </c>
      <c r="L151" s="179">
        <f>0.5*$E$77/I151*B151*B151/12/10^6</f>
        <v>0</v>
      </c>
      <c r="M151" s="180">
        <f>INPUT!G60</f>
        <v>0</v>
      </c>
      <c r="N151" s="181">
        <f>IF(M151&gt;0,(INPUT!BE60+INPUT!BF60+INPUT!BG60)*B151*B151/12/M151/INPUT!N60,0)</f>
        <v>0</v>
      </c>
      <c r="O151" s="296"/>
    </row>
    <row r="152">
      <c r="A152" s="176">
        <f>INPUT!D61</f>
        <v>101</v>
      </c>
      <c r="B152" s="177">
        <f>INPUT!AM61</f>
        <v>3175</v>
      </c>
      <c r="C152" s="449">
        <f>INPUT!H61*INPUT!I61*INPUT!J61+INPUT!K61*INPUT!L61+INPUT!N61*INPUT!O61*2/COS(ATAN(G152))+INPUT!AD61*INPUT!AE61*INPUT!AF61+INPUT!AG61*INPUT!AH61*INPUT!AI61</f>
        <v>116164.41464770856</v>
      </c>
      <c r="D152" s="177">
        <f>(INPUT!K61-2*INPUT!M61)*INPUT!Q61+INPUT!Q61*INPUT!Q61*G152</f>
        <v>0</v>
      </c>
      <c r="E152" s="450">
        <f>INPUT!R61*INPUT!AA61+2*INPUT!S61*INPUT!T61</f>
        <v>1580500</v>
      </c>
      <c r="F152" s="179">
        <f>(C152*7.85+(D152+E152)*2.5)/10^5/2</f>
        <v>24.315703274922562</v>
      </c>
      <c r="G152" s="178">
        <f>TAN(INPUT!P61)</f>
        <v>0.12565513657513097</v>
      </c>
      <c r="H152" s="179">
        <f>F152*G152*B152^2/12/10^6</f>
        <v>2.5666892684347467</v>
      </c>
      <c r="I152" s="179">
        <f>INPUT!N61/(MAX(INPUT!V61,INPUT!W61,INPUT!X61/2,INPUT!Y61/2)-INPUT!U61/2+G152*INPUT!N61)</f>
        <v>1.2716669438755954</v>
      </c>
      <c r="J152" s="179">
        <f>INPUT!R61*(MAX(INPUT!V61,INPUT!W61,INPUT!X61/2,INPUT!Y61/2)-INPUT!U61/2)/10^6*25</f>
        <v>13.4125</v>
      </c>
      <c r="K152" s="179">
        <f>0.5*J152/I152*B152*B152/12/10^6</f>
        <v>4.4300902142544727</v>
      </c>
      <c r="L152" s="179">
        <f>0.5*$E$77/I152*B152*B152/12/10^6</f>
        <v>0</v>
      </c>
      <c r="M152" s="180">
        <f>INPUT!G61</f>
        <v>0</v>
      </c>
      <c r="N152" s="181">
        <f>IF(M152&gt;0,(INPUT!BE61+INPUT!BF61+INPUT!BG61)*B152*B152/12/M152/INPUT!N61,0)</f>
        <v>0</v>
      </c>
      <c r="O152" s="296"/>
    </row>
    <row r="153">
      <c r="A153" s="176">
        <f>INPUT!D62</f>
        <v>101</v>
      </c>
      <c r="B153" s="177">
        <f>INPUT!AM62</f>
        <v>3175</v>
      </c>
      <c r="C153" s="449">
        <f>INPUT!H62*INPUT!I62*INPUT!J62+INPUT!K62*INPUT!L62+INPUT!N62*INPUT!O62*2/COS(ATAN(G153))+INPUT!AD62*INPUT!AE62*INPUT!AF62+INPUT!AG62*INPUT!AH62*INPUT!AI62</f>
        <v>116164.41464770856</v>
      </c>
      <c r="D153" s="177">
        <f>(INPUT!K62-2*INPUT!M62)*INPUT!Q62+INPUT!Q62*INPUT!Q62*G153</f>
        <v>0</v>
      </c>
      <c r="E153" s="450">
        <f>INPUT!R62*INPUT!AA62+2*INPUT!S62*INPUT!T62</f>
        <v>1580500</v>
      </c>
      <c r="F153" s="179">
        <f>(C153*7.85+(D153+E153)*2.5)/10^5/2</f>
        <v>24.315703274922562</v>
      </c>
      <c r="G153" s="178">
        <f>TAN(INPUT!P62)</f>
        <v>0.12565513657513097</v>
      </c>
      <c r="H153" s="179">
        <f>F153*G153*B153^2/12/10^6</f>
        <v>2.5666892684347467</v>
      </c>
      <c r="I153" s="179">
        <f>INPUT!N62/(MAX(INPUT!V62,INPUT!W62,INPUT!X62/2,INPUT!Y62/2)-INPUT!U62/2+G153*INPUT!N62)</f>
        <v>1.2716669438755954</v>
      </c>
      <c r="J153" s="179">
        <f>INPUT!R62*(MAX(INPUT!V62,INPUT!W62,INPUT!X62/2,INPUT!Y62/2)-INPUT!U62/2)/10^6*25</f>
        <v>13.4125</v>
      </c>
      <c r="K153" s="179">
        <f>0.5*J153/I153*B153*B153/12/10^6</f>
        <v>4.4300902142544727</v>
      </c>
      <c r="L153" s="179">
        <f>0.5*$E$77/I153*B153*B153/12/10^6</f>
        <v>0</v>
      </c>
      <c r="M153" s="180">
        <f>INPUT!G62</f>
        <v>0</v>
      </c>
      <c r="N153" s="181">
        <f>IF(M153&gt;0,(INPUT!BE62+INPUT!BF62+INPUT!BG62)*B153*B153/12/M153/INPUT!N62,0)</f>
        <v>0</v>
      </c>
      <c r="O153" s="296"/>
    </row>
    <row r="154">
      <c r="A154" s="176">
        <f>INPUT!D63</f>
        <v>101</v>
      </c>
      <c r="B154" s="177">
        <f>INPUT!AM63</f>
        <v>3175</v>
      </c>
      <c r="C154" s="449">
        <f>INPUT!H63*INPUT!I63*INPUT!J63+INPUT!K63*INPUT!L63+INPUT!N63*INPUT!O63*2/COS(ATAN(G154))+INPUT!AD63*INPUT!AE63*INPUT!AF63+INPUT!AG63*INPUT!AH63*INPUT!AI63</f>
        <v>116164.41464770856</v>
      </c>
      <c r="D154" s="177">
        <f>(INPUT!K63-2*INPUT!M63)*INPUT!Q63+INPUT!Q63*INPUT!Q63*G154</f>
        <v>0</v>
      </c>
      <c r="E154" s="450">
        <f>INPUT!R63*INPUT!AA63+2*INPUT!S63*INPUT!T63</f>
        <v>1580500</v>
      </c>
      <c r="F154" s="179">
        <f>(C154*7.85+(D154+E154)*2.5)/10^5/2</f>
        <v>24.315703274922562</v>
      </c>
      <c r="G154" s="178">
        <f>TAN(INPUT!P63)</f>
        <v>0.12565513657513097</v>
      </c>
      <c r="H154" s="179">
        <f>F154*G154*B154^2/12/10^6</f>
        <v>2.5666892684347467</v>
      </c>
      <c r="I154" s="179">
        <f>INPUT!N63/(MAX(INPUT!V63,INPUT!W63,INPUT!X63/2,INPUT!Y63/2)-INPUT!U63/2+G154*INPUT!N63)</f>
        <v>1.2716669438755954</v>
      </c>
      <c r="J154" s="179">
        <f>INPUT!R63*(MAX(INPUT!V63,INPUT!W63,INPUT!X63/2,INPUT!Y63/2)-INPUT!U63/2)/10^6*25</f>
        <v>13.4125</v>
      </c>
      <c r="K154" s="179">
        <f>0.5*J154/I154*B154*B154/12/10^6</f>
        <v>4.4300902142544727</v>
      </c>
      <c r="L154" s="179">
        <f>0.5*$E$77/I154*B154*B154/12/10^6</f>
        <v>0</v>
      </c>
      <c r="M154" s="180">
        <f>INPUT!G63</f>
        <v>0</v>
      </c>
      <c r="N154" s="181">
        <f>IF(M154&gt;0,(INPUT!BE63+INPUT!BF63+INPUT!BG63)*B154*B154/12/M154/INPUT!N63,0)</f>
        <v>0</v>
      </c>
      <c r="O154" s="296"/>
    </row>
    <row r="155">
      <c r="A155" s="176">
        <f>INPUT!D64</f>
        <v>101</v>
      </c>
      <c r="B155" s="177">
        <f>INPUT!AM64</f>
        <v>3175</v>
      </c>
      <c r="C155" s="449">
        <f>INPUT!H64*INPUT!I64*INPUT!J64+INPUT!K64*INPUT!L64+INPUT!N64*INPUT!O64*2/COS(ATAN(G155))+INPUT!AD64*INPUT!AE64*INPUT!AF64+INPUT!AG64*INPUT!AH64*INPUT!AI64</f>
        <v>116164.41464770856</v>
      </c>
      <c r="D155" s="177">
        <f>(INPUT!K64-2*INPUT!M64)*INPUT!Q64+INPUT!Q64*INPUT!Q64*G155</f>
        <v>0</v>
      </c>
      <c r="E155" s="450">
        <f>INPUT!R64*INPUT!AA64+2*INPUT!S64*INPUT!T64</f>
        <v>1580500</v>
      </c>
      <c r="F155" s="179">
        <f>(C155*7.85+(D155+E155)*2.5)/10^5/2</f>
        <v>24.315703274922562</v>
      </c>
      <c r="G155" s="178">
        <f>TAN(INPUT!P64)</f>
        <v>0.12565513657513097</v>
      </c>
      <c r="H155" s="179">
        <f>F155*G155*B155^2/12/10^6</f>
        <v>2.5666892684347467</v>
      </c>
      <c r="I155" s="179">
        <f>INPUT!N64/(MAX(INPUT!V64,INPUT!W64,INPUT!X64/2,INPUT!Y64/2)-INPUT!U64/2+G155*INPUT!N64)</f>
        <v>1.2716669438755954</v>
      </c>
      <c r="J155" s="179">
        <f>INPUT!R64*(MAX(INPUT!V64,INPUT!W64,INPUT!X64/2,INPUT!Y64/2)-INPUT!U64/2)/10^6*25</f>
        <v>13.4125</v>
      </c>
      <c r="K155" s="179">
        <f>0.5*J155/I155*B155*B155/12/10^6</f>
        <v>4.4300902142544727</v>
      </c>
      <c r="L155" s="179">
        <f>0.5*$E$77/I155*B155*B155/12/10^6</f>
        <v>0</v>
      </c>
      <c r="M155" s="180">
        <f>INPUT!G64</f>
        <v>0</v>
      </c>
      <c r="N155" s="181">
        <f>IF(M155&gt;0,(INPUT!BE64+INPUT!BF64+INPUT!BG64)*B155*B155/12/M155/INPUT!N64,0)</f>
        <v>0</v>
      </c>
      <c r="O155" s="296"/>
    </row>
    <row r="156">
      <c r="A156" s="176">
        <f>INPUT!D65</f>
        <v>101</v>
      </c>
      <c r="B156" s="177">
        <f>INPUT!AM65</f>
        <v>3175</v>
      </c>
      <c r="C156" s="449">
        <f>INPUT!H65*INPUT!I65*INPUT!J65+INPUT!K65*INPUT!L65+INPUT!N65*INPUT!O65*2/COS(ATAN(G156))+INPUT!AD65*INPUT!AE65*INPUT!AF65+INPUT!AG65*INPUT!AH65*INPUT!AI65</f>
        <v>116164.41464770856</v>
      </c>
      <c r="D156" s="177">
        <f>(INPUT!K65-2*INPUT!M65)*INPUT!Q65+INPUT!Q65*INPUT!Q65*G156</f>
        <v>0</v>
      </c>
      <c r="E156" s="450">
        <f>INPUT!R65*INPUT!AA65+2*INPUT!S65*INPUT!T65</f>
        <v>1580500</v>
      </c>
      <c r="F156" s="179">
        <f>(C156*7.85+(D156+E156)*2.5)/10^5/2</f>
        <v>24.315703274922562</v>
      </c>
      <c r="G156" s="178">
        <f>TAN(INPUT!P65)</f>
        <v>0.12565513657513097</v>
      </c>
      <c r="H156" s="179">
        <f>F156*G156*B156^2/12/10^6</f>
        <v>2.5666892684347467</v>
      </c>
      <c r="I156" s="179">
        <f>INPUT!N65/(MAX(INPUT!V65,INPUT!W65,INPUT!X65/2,INPUT!Y65/2)-INPUT!U65/2+G156*INPUT!N65)</f>
        <v>1.2716669438755954</v>
      </c>
      <c r="J156" s="179">
        <f>INPUT!R65*(MAX(INPUT!V65,INPUT!W65,INPUT!X65/2,INPUT!Y65/2)-INPUT!U65/2)/10^6*25</f>
        <v>13.4125</v>
      </c>
      <c r="K156" s="179">
        <f>0.5*J156/I156*B156*B156/12/10^6</f>
        <v>4.4300902142544727</v>
      </c>
      <c r="L156" s="179">
        <f>0.5*$E$77/I156*B156*B156/12/10^6</f>
        <v>0</v>
      </c>
      <c r="M156" s="180">
        <f>INPUT!G65</f>
        <v>0</v>
      </c>
      <c r="N156" s="181">
        <f>IF(M156&gt;0,(INPUT!BE65+INPUT!BF65+INPUT!BG65)*B156*B156/12/M156/INPUT!N65,0)</f>
        <v>0</v>
      </c>
      <c r="O156" s="296"/>
    </row>
    <row r="157">
      <c r="A157" s="176">
        <f>INPUT!D66</f>
        <v>101</v>
      </c>
      <c r="B157" s="177">
        <f>INPUT!AM66</f>
        <v>3175</v>
      </c>
      <c r="C157" s="449">
        <f>INPUT!H66*INPUT!I66*INPUT!J66+INPUT!K66*INPUT!L66+INPUT!N66*INPUT!O66*2/COS(ATAN(G157))+INPUT!AD66*INPUT!AE66*INPUT!AF66+INPUT!AG66*INPUT!AH66*INPUT!AI66</f>
        <v>116164.41464770856</v>
      </c>
      <c r="D157" s="177">
        <f>(INPUT!K66-2*INPUT!M66)*INPUT!Q66+INPUT!Q66*INPUT!Q66*G157</f>
        <v>0</v>
      </c>
      <c r="E157" s="450">
        <f>INPUT!R66*INPUT!AA66+2*INPUT!S66*INPUT!T66</f>
        <v>1580500</v>
      </c>
      <c r="F157" s="179">
        <f>(C157*7.85+(D157+E157)*2.5)/10^5/2</f>
        <v>24.315703274922562</v>
      </c>
      <c r="G157" s="178">
        <f>TAN(INPUT!P66)</f>
        <v>0.12565513657513097</v>
      </c>
      <c r="H157" s="179">
        <f>F157*G157*B157^2/12/10^6</f>
        <v>2.5666892684347467</v>
      </c>
      <c r="I157" s="179">
        <f>INPUT!N66/(MAX(INPUT!V66,INPUT!W66,INPUT!X66/2,INPUT!Y66/2)-INPUT!U66/2+G157*INPUT!N66)</f>
        <v>1.2716669438755954</v>
      </c>
      <c r="J157" s="179">
        <f>INPUT!R66*(MAX(INPUT!V66,INPUT!W66,INPUT!X66/2,INPUT!Y66/2)-INPUT!U66/2)/10^6*25</f>
        <v>13.4125</v>
      </c>
      <c r="K157" s="179">
        <f>0.5*J157/I157*B157*B157/12/10^6</f>
        <v>4.4300902142544727</v>
      </c>
      <c r="L157" s="179">
        <f>0.5*$E$77/I157*B157*B157/12/10^6</f>
        <v>0</v>
      </c>
      <c r="M157" s="180">
        <f>INPUT!G66</f>
        <v>0</v>
      </c>
      <c r="N157" s="181">
        <f>IF(M157&gt;0,(INPUT!BE66+INPUT!BF66+INPUT!BG66)*B157*B157/12/M157/INPUT!N66,0)</f>
        <v>0</v>
      </c>
      <c r="O157" s="296"/>
    </row>
    <row r="158">
      <c r="A158" s="176">
        <f>INPUT!D67</f>
        <v>101</v>
      </c>
      <c r="B158" s="177">
        <f>INPUT!AM67</f>
        <v>3175</v>
      </c>
      <c r="C158" s="449">
        <f>INPUT!H67*INPUT!I67*INPUT!J67+INPUT!K67*INPUT!L67+INPUT!N67*INPUT!O67*2/COS(ATAN(G158))+INPUT!AD67*INPUT!AE67*INPUT!AF67+INPUT!AG67*INPUT!AH67*INPUT!AI67</f>
        <v>116164.41464770856</v>
      </c>
      <c r="D158" s="177">
        <f>(INPUT!K67-2*INPUT!M67)*INPUT!Q67+INPUT!Q67*INPUT!Q67*G158</f>
        <v>0</v>
      </c>
      <c r="E158" s="450">
        <f>INPUT!R67*INPUT!AA67+2*INPUT!S67*INPUT!T67</f>
        <v>1580500</v>
      </c>
      <c r="F158" s="179">
        <f>(C158*7.85+(D158+E158)*2.5)/10^5/2</f>
        <v>24.315703274922562</v>
      </c>
      <c r="G158" s="178">
        <f>TAN(INPUT!P67)</f>
        <v>0.12565513657513097</v>
      </c>
      <c r="H158" s="179">
        <f>F158*G158*B158^2/12/10^6</f>
        <v>2.5666892684347467</v>
      </c>
      <c r="I158" s="179">
        <f>INPUT!N67/(MAX(INPUT!V67,INPUT!W67,INPUT!X67/2,INPUT!Y67/2)-INPUT!U67/2+G158*INPUT!N67)</f>
        <v>1.2716669438755954</v>
      </c>
      <c r="J158" s="179">
        <f>INPUT!R67*(MAX(INPUT!V67,INPUT!W67,INPUT!X67/2,INPUT!Y67/2)-INPUT!U67/2)/10^6*25</f>
        <v>13.4125</v>
      </c>
      <c r="K158" s="179">
        <f>0.5*J158/I158*B158*B158/12/10^6</f>
        <v>4.4300902142544727</v>
      </c>
      <c r="L158" s="179">
        <f>0.5*$E$77/I158*B158*B158/12/10^6</f>
        <v>0</v>
      </c>
      <c r="M158" s="180">
        <f>INPUT!G67</f>
        <v>0</v>
      </c>
      <c r="N158" s="181">
        <f>IF(M158&gt;0,(INPUT!BE67+INPUT!BF67+INPUT!BG67)*B158*B158/12/M158/INPUT!N67,0)</f>
        <v>0</v>
      </c>
      <c r="O158" s="296"/>
    </row>
    <row r="159">
      <c r="A159" s="176">
        <f>INPUT!D68</f>
        <v>101</v>
      </c>
      <c r="B159" s="177">
        <f>INPUT!AM68</f>
        <v>3175</v>
      </c>
      <c r="C159" s="449">
        <f>INPUT!H68*INPUT!I68*INPUT!J68+INPUT!K68*INPUT!L68+INPUT!N68*INPUT!O68*2/COS(ATAN(G159))+INPUT!AD68*INPUT!AE68*INPUT!AF68+INPUT!AG68*INPUT!AH68*INPUT!AI68</f>
        <v>116164.41464770856</v>
      </c>
      <c r="D159" s="177">
        <f>(INPUT!K68-2*INPUT!M68)*INPUT!Q68+INPUT!Q68*INPUT!Q68*G159</f>
        <v>0</v>
      </c>
      <c r="E159" s="450">
        <f>INPUT!R68*INPUT!AA68+2*INPUT!S68*INPUT!T68</f>
        <v>1580500</v>
      </c>
      <c r="F159" s="179">
        <f>(C159*7.85+(D159+E159)*2.5)/10^5/2</f>
        <v>24.315703274922562</v>
      </c>
      <c r="G159" s="178">
        <f>TAN(INPUT!P68)</f>
        <v>0.12565513657513097</v>
      </c>
      <c r="H159" s="179">
        <f>F159*G159*B159^2/12/10^6</f>
        <v>2.5666892684347467</v>
      </c>
      <c r="I159" s="179">
        <f>INPUT!N68/(MAX(INPUT!V68,INPUT!W68,INPUT!X68/2,INPUT!Y68/2)-INPUT!U68/2+G159*INPUT!N68)</f>
        <v>1.2716669438755954</v>
      </c>
      <c r="J159" s="179">
        <f>INPUT!R68*(MAX(INPUT!V68,INPUT!W68,INPUT!X68/2,INPUT!Y68/2)-INPUT!U68/2)/10^6*25</f>
        <v>13.4125</v>
      </c>
      <c r="K159" s="179">
        <f>0.5*J159/I159*B159*B159/12/10^6</f>
        <v>4.4300902142544727</v>
      </c>
      <c r="L159" s="179">
        <f>0.5*$E$77/I159*B159*B159/12/10^6</f>
        <v>0</v>
      </c>
      <c r="M159" s="180">
        <f>INPUT!G68</f>
        <v>0</v>
      </c>
      <c r="N159" s="181">
        <f>IF(M159&gt;0,(INPUT!BE68+INPUT!BF68+INPUT!BG68)*B159*B159/12/M159/INPUT!N68,0)</f>
        <v>0</v>
      </c>
      <c r="O159" s="296"/>
    </row>
    <row r="160">
      <c r="A160" s="176">
        <f>INPUT!D69</f>
        <v>101</v>
      </c>
      <c r="B160" s="177">
        <f>INPUT!AM69</f>
        <v>3175</v>
      </c>
      <c r="C160" s="449">
        <f>INPUT!H69*INPUT!I69*INPUT!J69+INPUT!K69*INPUT!L69+INPUT!N69*INPUT!O69*2/COS(ATAN(G160))+INPUT!AD69*INPUT!AE69*INPUT!AF69+INPUT!AG69*INPUT!AH69*INPUT!AI69</f>
        <v>116164.41464770856</v>
      </c>
      <c r="D160" s="177">
        <f>(INPUT!K69-2*INPUT!M69)*INPUT!Q69+INPUT!Q69*INPUT!Q69*G160</f>
        <v>0</v>
      </c>
      <c r="E160" s="450">
        <f>INPUT!R69*INPUT!AA69+2*INPUT!S69*INPUT!T69</f>
        <v>1580500</v>
      </c>
      <c r="F160" s="179">
        <f>(C160*7.85+(D160+E160)*2.5)/10^5/2</f>
        <v>24.315703274922562</v>
      </c>
      <c r="G160" s="178">
        <f>TAN(INPUT!P69)</f>
        <v>0.12565513657513097</v>
      </c>
      <c r="H160" s="179">
        <f>F160*G160*B160^2/12/10^6</f>
        <v>2.5666892684347467</v>
      </c>
      <c r="I160" s="179">
        <f>INPUT!N69/(MAX(INPUT!V69,INPUT!W69,INPUT!X69/2,INPUT!Y69/2)-INPUT!U69/2+G160*INPUT!N69)</f>
        <v>1.2716669438755954</v>
      </c>
      <c r="J160" s="179">
        <f>INPUT!R69*(MAX(INPUT!V69,INPUT!W69,INPUT!X69/2,INPUT!Y69/2)-INPUT!U69/2)/10^6*25</f>
        <v>13.4125</v>
      </c>
      <c r="K160" s="179">
        <f>0.5*J160/I160*B160*B160/12/10^6</f>
        <v>4.4300902142544727</v>
      </c>
      <c r="L160" s="179">
        <f>0.5*$E$77/I160*B160*B160/12/10^6</f>
        <v>0</v>
      </c>
      <c r="M160" s="180">
        <f>INPUT!G69</f>
        <v>0</v>
      </c>
      <c r="N160" s="181">
        <f>IF(M160&gt;0,(INPUT!BE69+INPUT!BF69+INPUT!BG69)*B160*B160/12/M160/INPUT!N69,0)</f>
        <v>0</v>
      </c>
      <c r="O160" s="296"/>
    </row>
    <row r="161">
      <c r="A161" s="176">
        <f>INPUT!D70</f>
        <v>101</v>
      </c>
      <c r="B161" s="177">
        <f>INPUT!AM70</f>
        <v>3175</v>
      </c>
      <c r="C161" s="449">
        <f>INPUT!H70*INPUT!I70*INPUT!J70+INPUT!K70*INPUT!L70+INPUT!N70*INPUT!O70*2/COS(ATAN(G161))+INPUT!AD70*INPUT!AE70*INPUT!AF70+INPUT!AG70*INPUT!AH70*INPUT!AI70</f>
        <v>116164.41464770856</v>
      </c>
      <c r="D161" s="177">
        <f>(INPUT!K70-2*INPUT!M70)*INPUT!Q70+INPUT!Q70*INPUT!Q70*G161</f>
        <v>0</v>
      </c>
      <c r="E161" s="450">
        <f>INPUT!R70*INPUT!AA70+2*INPUT!S70*INPUT!T70</f>
        <v>1580500</v>
      </c>
      <c r="F161" s="179">
        <f>(C161*7.85+(D161+E161)*2.5)/10^5/2</f>
        <v>24.315703274922562</v>
      </c>
      <c r="G161" s="178">
        <f>TAN(INPUT!P70)</f>
        <v>0.12565513657513097</v>
      </c>
      <c r="H161" s="179">
        <f>F161*G161*B161^2/12/10^6</f>
        <v>2.5666892684347467</v>
      </c>
      <c r="I161" s="179">
        <f>INPUT!N70/(MAX(INPUT!V70,INPUT!W70,INPUT!X70/2,INPUT!Y70/2)-INPUT!U70/2+G161*INPUT!N70)</f>
        <v>1.2716669438755954</v>
      </c>
      <c r="J161" s="179">
        <f>INPUT!R70*(MAX(INPUT!V70,INPUT!W70,INPUT!X70/2,INPUT!Y70/2)-INPUT!U70/2)/10^6*25</f>
        <v>13.4125</v>
      </c>
      <c r="K161" s="179">
        <f>0.5*J161/I161*B161*B161/12/10^6</f>
        <v>4.4300902142544727</v>
      </c>
      <c r="L161" s="179">
        <f>0.5*$E$77/I161*B161*B161/12/10^6</f>
        <v>0</v>
      </c>
      <c r="M161" s="180">
        <f>INPUT!G70</f>
        <v>0</v>
      </c>
      <c r="N161" s="181">
        <f>IF(M161&gt;0,(INPUT!BE70+INPUT!BF70+INPUT!BG70)*B161*B161/12/M161/INPUT!N70,0)</f>
        <v>0</v>
      </c>
      <c r="O161" s="296"/>
    </row>
    <row r="162">
      <c r="A162" s="176">
        <f>INPUT!D71</f>
        <v>101</v>
      </c>
      <c r="B162" s="177">
        <f>INPUT!AM71</f>
        <v>3175</v>
      </c>
      <c r="C162" s="449">
        <f>INPUT!H71*INPUT!I71*INPUT!J71+INPUT!K71*INPUT!L71+INPUT!N71*INPUT!O71*2/COS(ATAN(G162))+INPUT!AD71*INPUT!AE71*INPUT!AF71+INPUT!AG71*INPUT!AH71*INPUT!AI71</f>
        <v>116164.41464770856</v>
      </c>
      <c r="D162" s="177">
        <f>(INPUT!K71-2*INPUT!M71)*INPUT!Q71+INPUT!Q71*INPUT!Q71*G162</f>
        <v>0</v>
      </c>
      <c r="E162" s="450">
        <f>INPUT!R71*INPUT!AA71+2*INPUT!S71*INPUT!T71</f>
        <v>1580500</v>
      </c>
      <c r="F162" s="179">
        <f>(C162*7.85+(D162+E162)*2.5)/10^5/2</f>
        <v>24.315703274922562</v>
      </c>
      <c r="G162" s="178">
        <f>TAN(INPUT!P71)</f>
        <v>0.12565513657513097</v>
      </c>
      <c r="H162" s="179">
        <f>F162*G162*B162^2/12/10^6</f>
        <v>2.5666892684347467</v>
      </c>
      <c r="I162" s="179">
        <f>INPUT!N71/(MAX(INPUT!V71,INPUT!W71,INPUT!X71/2,INPUT!Y71/2)-INPUT!U71/2+G162*INPUT!N71)</f>
        <v>1.2716669438755954</v>
      </c>
      <c r="J162" s="179">
        <f>INPUT!R71*(MAX(INPUT!V71,INPUT!W71,INPUT!X71/2,INPUT!Y71/2)-INPUT!U71/2)/10^6*25</f>
        <v>13.4125</v>
      </c>
      <c r="K162" s="179">
        <f>0.5*J162/I162*B162*B162/12/10^6</f>
        <v>4.4300902142544727</v>
      </c>
      <c r="L162" s="179">
        <f>0.5*$E$77/I162*B162*B162/12/10^6</f>
        <v>0</v>
      </c>
      <c r="M162" s="180">
        <f>INPUT!G71</f>
        <v>0</v>
      </c>
      <c r="N162" s="181">
        <f>IF(M162&gt;0,(INPUT!BE71+INPUT!BF71+INPUT!BG71)*B162*B162/12/M162/INPUT!N71,0)</f>
        <v>0</v>
      </c>
      <c r="O162" s="296"/>
    </row>
    <row r="163">
      <c r="A163" s="176">
        <f>INPUT!D72</f>
        <v>101</v>
      </c>
      <c r="B163" s="177">
        <f>INPUT!AM72</f>
        <v>3175</v>
      </c>
      <c r="C163" s="449">
        <f>INPUT!H72*INPUT!I72*INPUT!J72+INPUT!K72*INPUT!L72+INPUT!N72*INPUT!O72*2/COS(ATAN(G163))+INPUT!AD72*INPUT!AE72*INPUT!AF72+INPUT!AG72*INPUT!AH72*INPUT!AI72</f>
        <v>116164.41464770856</v>
      </c>
      <c r="D163" s="177">
        <f>(INPUT!K72-2*INPUT!M72)*INPUT!Q72+INPUT!Q72*INPUT!Q72*G163</f>
        <v>0</v>
      </c>
      <c r="E163" s="450">
        <f>INPUT!R72*INPUT!AA72+2*INPUT!S72*INPUT!T72</f>
        <v>1580500</v>
      </c>
      <c r="F163" s="179">
        <f>(C163*7.85+(D163+E163)*2.5)/10^5/2</f>
        <v>24.315703274922562</v>
      </c>
      <c r="G163" s="178">
        <f>TAN(INPUT!P72)</f>
        <v>0.12565513657513097</v>
      </c>
      <c r="H163" s="179">
        <f>F163*G163*B163^2/12/10^6</f>
        <v>2.5666892684347467</v>
      </c>
      <c r="I163" s="179">
        <f>INPUT!N72/(MAX(INPUT!V72,INPUT!W72,INPUT!X72/2,INPUT!Y72/2)-INPUT!U72/2+G163*INPUT!N72)</f>
        <v>1.2716669438755954</v>
      </c>
      <c r="J163" s="179">
        <f>INPUT!R72*(MAX(INPUT!V72,INPUT!W72,INPUT!X72/2,INPUT!Y72/2)-INPUT!U72/2)/10^6*25</f>
        <v>13.4125</v>
      </c>
      <c r="K163" s="179">
        <f>0.5*J163/I163*B163*B163/12/10^6</f>
        <v>4.4300902142544727</v>
      </c>
      <c r="L163" s="179">
        <f>0.5*$E$77/I163*B163*B163/12/10^6</f>
        <v>0</v>
      </c>
      <c r="M163" s="180">
        <f>INPUT!G72</f>
        <v>0</v>
      </c>
      <c r="N163" s="181">
        <f>IF(M163&gt;0,(INPUT!BE72+INPUT!BF72+INPUT!BG72)*B163*B163/12/M163/INPUT!N72,0)</f>
        <v>0</v>
      </c>
      <c r="O163" s="296"/>
    </row>
    <row r="164">
      <c r="A164" s="176">
        <f>INPUT!D73</f>
        <v>101</v>
      </c>
      <c r="B164" s="177">
        <f>INPUT!AM73</f>
        <v>3175</v>
      </c>
      <c r="C164" s="449">
        <f>INPUT!H73*INPUT!I73*INPUT!J73+INPUT!K73*INPUT!L73+INPUT!N73*INPUT!O73*2/COS(ATAN(G164))+INPUT!AD73*INPUT!AE73*INPUT!AF73+INPUT!AG73*INPUT!AH73*INPUT!AI73</f>
        <v>116164.41464770856</v>
      </c>
      <c r="D164" s="177">
        <f>(INPUT!K73-2*INPUT!M73)*INPUT!Q73+INPUT!Q73*INPUT!Q73*G164</f>
        <v>0</v>
      </c>
      <c r="E164" s="450">
        <f>INPUT!R73*INPUT!AA73+2*INPUT!S73*INPUT!T73</f>
        <v>1580500</v>
      </c>
      <c r="F164" s="179">
        <f>(C164*7.85+(D164+E164)*2.5)/10^5/2</f>
        <v>24.315703274922562</v>
      </c>
      <c r="G164" s="178">
        <f>TAN(INPUT!P73)</f>
        <v>0.12565513657513097</v>
      </c>
      <c r="H164" s="179">
        <f>F164*G164*B164^2/12/10^6</f>
        <v>2.5666892684347467</v>
      </c>
      <c r="I164" s="179">
        <f>INPUT!N73/(MAX(INPUT!V73,INPUT!W73,INPUT!X73/2,INPUT!Y73/2)-INPUT!U73/2+G164*INPUT!N73)</f>
        <v>1.2716669438755954</v>
      </c>
      <c r="J164" s="179">
        <f>INPUT!R73*(MAX(INPUT!V73,INPUT!W73,INPUT!X73/2,INPUT!Y73/2)-INPUT!U73/2)/10^6*25</f>
        <v>13.4125</v>
      </c>
      <c r="K164" s="179">
        <f>0.5*J164/I164*B164*B164/12/10^6</f>
        <v>4.4300902142544727</v>
      </c>
      <c r="L164" s="179">
        <f>0.5*$E$77/I164*B164*B164/12/10^6</f>
        <v>0</v>
      </c>
      <c r="M164" s="180">
        <f>INPUT!G73</f>
        <v>0</v>
      </c>
      <c r="N164" s="181">
        <f>IF(M164&gt;0,(INPUT!BE73+INPUT!BF73+INPUT!BG73)*B164*B164/12/M164/INPUT!N73,0)</f>
        <v>0</v>
      </c>
      <c r="O164" s="296"/>
    </row>
    <row r="165">
      <c r="A165" s="176">
        <f>INPUT!D74</f>
        <v>101</v>
      </c>
      <c r="B165" s="177">
        <f>INPUT!AM74</f>
        <v>3175</v>
      </c>
      <c r="C165" s="449">
        <f>INPUT!H74*INPUT!I74*INPUT!J74+INPUT!K74*INPUT!L74+INPUT!N74*INPUT!O74*2/COS(ATAN(G165))+INPUT!AD74*INPUT!AE74*INPUT!AF74+INPUT!AG74*INPUT!AH74*INPUT!AI74</f>
        <v>116164.41464770856</v>
      </c>
      <c r="D165" s="177">
        <f>(INPUT!K74-2*INPUT!M74)*INPUT!Q74+INPUT!Q74*INPUT!Q74*G165</f>
        <v>0</v>
      </c>
      <c r="E165" s="450">
        <f>INPUT!R74*INPUT!AA74+2*INPUT!S74*INPUT!T74</f>
        <v>1580500</v>
      </c>
      <c r="F165" s="179">
        <f>(C165*7.85+(D165+E165)*2.5)/10^5/2</f>
        <v>24.315703274922562</v>
      </c>
      <c r="G165" s="178">
        <f>TAN(INPUT!P74)</f>
        <v>0.12565513657513097</v>
      </c>
      <c r="H165" s="179">
        <f>F165*G165*B165^2/12/10^6</f>
        <v>2.5666892684347467</v>
      </c>
      <c r="I165" s="179">
        <f>INPUT!N74/(MAX(INPUT!V74,INPUT!W74,INPUT!X74/2,INPUT!Y74/2)-INPUT!U74/2+G165*INPUT!N74)</f>
        <v>1.2716669438755954</v>
      </c>
      <c r="J165" s="179">
        <f>INPUT!R74*(MAX(INPUT!V74,INPUT!W74,INPUT!X74/2,INPUT!Y74/2)-INPUT!U74/2)/10^6*25</f>
        <v>13.4125</v>
      </c>
      <c r="K165" s="179">
        <f>0.5*J165/I165*B165*B165/12/10^6</f>
        <v>4.4300902142544727</v>
      </c>
      <c r="L165" s="179">
        <f>0.5*$E$77/I165*B165*B165/12/10^6</f>
        <v>0</v>
      </c>
      <c r="M165" s="180">
        <f>INPUT!G74</f>
        <v>0</v>
      </c>
      <c r="N165" s="181">
        <f>IF(M165&gt;0,(INPUT!BE74+INPUT!BF74+INPUT!BG74)*B165*B165/12/M165/INPUT!N74,0)</f>
        <v>0</v>
      </c>
      <c r="O165" s="296"/>
    </row>
    <row r="166">
      <c r="A166" s="176">
        <f>INPUT!D75</f>
        <v>101</v>
      </c>
      <c r="B166" s="177">
        <f>INPUT!AM75</f>
        <v>3175</v>
      </c>
      <c r="C166" s="449">
        <f>INPUT!H75*INPUT!I75*INPUT!J75+INPUT!K75*INPUT!L75+INPUT!N75*INPUT!O75*2/COS(ATAN(G166))+INPUT!AD75*INPUT!AE75*INPUT!AF75+INPUT!AG75*INPUT!AH75*INPUT!AI75</f>
        <v>116164.41464770856</v>
      </c>
      <c r="D166" s="177">
        <f>(INPUT!K75-2*INPUT!M75)*INPUT!Q75+INPUT!Q75*INPUT!Q75*G166</f>
        <v>0</v>
      </c>
      <c r="E166" s="450">
        <f>INPUT!R75*INPUT!AA75+2*INPUT!S75*INPUT!T75</f>
        <v>1580500</v>
      </c>
      <c r="F166" s="179">
        <f>(C166*7.85+(D166+E166)*2.5)/10^5/2</f>
        <v>24.315703274922562</v>
      </c>
      <c r="G166" s="178">
        <f>TAN(INPUT!P75)</f>
        <v>0.12565513657513097</v>
      </c>
      <c r="H166" s="179">
        <f>F166*G166*B166^2/12/10^6</f>
        <v>2.5666892684347467</v>
      </c>
      <c r="I166" s="179">
        <f>INPUT!N75/(MAX(INPUT!V75,INPUT!W75,INPUT!X75/2,INPUT!Y75/2)-INPUT!U75/2+G166*INPUT!N75)</f>
        <v>1.2716669438755954</v>
      </c>
      <c r="J166" s="179">
        <f>INPUT!R75*(MAX(INPUT!V75,INPUT!W75,INPUT!X75/2,INPUT!Y75/2)-INPUT!U75/2)/10^6*25</f>
        <v>13.4125</v>
      </c>
      <c r="K166" s="179">
        <f>0.5*J166/I166*B166*B166/12/10^6</f>
        <v>4.4300902142544727</v>
      </c>
      <c r="L166" s="179">
        <f>0.5*$E$77/I166*B166*B166/12/10^6</f>
        <v>0</v>
      </c>
      <c r="M166" s="180">
        <f>INPUT!G75</f>
        <v>0</v>
      </c>
      <c r="N166" s="181">
        <f>IF(M166&gt;0,(INPUT!BE75+INPUT!BF75+INPUT!BG75)*B166*B166/12/M166/INPUT!N75,0)</f>
        <v>0</v>
      </c>
      <c r="O166" s="296"/>
    </row>
    <row r="167">
      <c r="A167" s="176">
        <f>INPUT!D76</f>
        <v>101</v>
      </c>
      <c r="B167" s="177">
        <f>INPUT!AM76</f>
        <v>3175</v>
      </c>
      <c r="C167" s="449">
        <f>INPUT!H76*INPUT!I76*INPUT!J76+INPUT!K76*INPUT!L76+INPUT!N76*INPUT!O76*2/COS(ATAN(G167))+INPUT!AD76*INPUT!AE76*INPUT!AF76+INPUT!AG76*INPUT!AH76*INPUT!AI76</f>
        <v>116164.41464770856</v>
      </c>
      <c r="D167" s="177">
        <f>(INPUT!K76-2*INPUT!M76)*INPUT!Q76+INPUT!Q76*INPUT!Q76*G167</f>
        <v>0</v>
      </c>
      <c r="E167" s="450">
        <f>INPUT!R76*INPUT!AA76+2*INPUT!S76*INPUT!T76</f>
        <v>1580500</v>
      </c>
      <c r="F167" s="179">
        <f>(C167*7.85+(D167+E167)*2.5)/10^5/2</f>
        <v>24.315703274922562</v>
      </c>
      <c r="G167" s="178">
        <f>TAN(INPUT!P76)</f>
        <v>0.12565513657513097</v>
      </c>
      <c r="H167" s="179">
        <f>F167*G167*B167^2/12/10^6</f>
        <v>2.5666892684347467</v>
      </c>
      <c r="I167" s="179">
        <f>INPUT!N76/(MAX(INPUT!V76,INPUT!W76,INPUT!X76/2,INPUT!Y76/2)-INPUT!U76/2+G167*INPUT!N76)</f>
        <v>1.2716669438755954</v>
      </c>
      <c r="J167" s="179">
        <f>INPUT!R76*(MAX(INPUT!V76,INPUT!W76,INPUT!X76/2,INPUT!Y76/2)-INPUT!U76/2)/10^6*25</f>
        <v>13.4125</v>
      </c>
      <c r="K167" s="179">
        <f>0.5*J167/I167*B167*B167/12/10^6</f>
        <v>4.4300902142544727</v>
      </c>
      <c r="L167" s="179">
        <f>0.5*$E$77/I167*B167*B167/12/10^6</f>
        <v>0</v>
      </c>
      <c r="M167" s="180">
        <f>INPUT!G76</f>
        <v>0</v>
      </c>
      <c r="N167" s="181">
        <f>IF(M167&gt;0,(INPUT!BE76+INPUT!BF76+INPUT!BG76)*B167*B167/12/M167/INPUT!N76,0)</f>
        <v>0</v>
      </c>
      <c r="O167" s="296"/>
    </row>
    <row r="168">
      <c r="A168" s="176">
        <f>INPUT!D77</f>
        <v>101</v>
      </c>
      <c r="B168" s="177">
        <f>INPUT!AM77</f>
        <v>3175</v>
      </c>
      <c r="C168" s="449">
        <f>INPUT!H77*INPUT!I77*INPUT!J77+INPUT!K77*INPUT!L77+INPUT!N77*INPUT!O77*2/COS(ATAN(G168))+INPUT!AD77*INPUT!AE77*INPUT!AF77+INPUT!AG77*INPUT!AH77*INPUT!AI77</f>
        <v>116164.41464770856</v>
      </c>
      <c r="D168" s="177">
        <f>(INPUT!K77-2*INPUT!M77)*INPUT!Q77+INPUT!Q77*INPUT!Q77*G168</f>
        <v>0</v>
      </c>
      <c r="E168" s="450">
        <f>INPUT!R77*INPUT!AA77+2*INPUT!S77*INPUT!T77</f>
        <v>1580500</v>
      </c>
      <c r="F168" s="179">
        <f>(C168*7.85+(D168+E168)*2.5)/10^5/2</f>
        <v>24.315703274922562</v>
      </c>
      <c r="G168" s="178">
        <f>TAN(INPUT!P77)</f>
        <v>0.12565513657513097</v>
      </c>
      <c r="H168" s="179">
        <f>F168*G168*B168^2/12/10^6</f>
        <v>2.5666892684347467</v>
      </c>
      <c r="I168" s="179">
        <f>INPUT!N77/(MAX(INPUT!V77,INPUT!W77,INPUT!X77/2,INPUT!Y77/2)-INPUT!U77/2+G168*INPUT!N77)</f>
        <v>1.2716669438755954</v>
      </c>
      <c r="J168" s="179">
        <f>INPUT!R77*(MAX(INPUT!V77,INPUT!W77,INPUT!X77/2,INPUT!Y77/2)-INPUT!U77/2)/10^6*25</f>
        <v>13.4125</v>
      </c>
      <c r="K168" s="179">
        <f>0.5*J168/I168*B168*B168/12/10^6</f>
        <v>4.4300902142544727</v>
      </c>
      <c r="L168" s="179">
        <f>0.5*$E$77/I168*B168*B168/12/10^6</f>
        <v>0</v>
      </c>
      <c r="M168" s="180">
        <f>INPUT!G77</f>
        <v>0</v>
      </c>
      <c r="N168" s="181">
        <f>IF(M168&gt;0,(INPUT!BE77+INPUT!BF77+INPUT!BG77)*B168*B168/12/M168/INPUT!N77,0)</f>
        <v>0</v>
      </c>
      <c r="O168" s="296"/>
    </row>
    <row r="169">
      <c r="A169" s="176">
        <f>INPUT!D78</f>
        <v>101</v>
      </c>
      <c r="B169" s="177">
        <f>INPUT!AM78</f>
        <v>3175</v>
      </c>
      <c r="C169" s="449">
        <f>INPUT!H78*INPUT!I78*INPUT!J78+INPUT!K78*INPUT!L78+INPUT!N78*INPUT!O78*2/COS(ATAN(G169))+INPUT!AD78*INPUT!AE78*INPUT!AF78+INPUT!AG78*INPUT!AH78*INPUT!AI78</f>
        <v>116164.41464770856</v>
      </c>
      <c r="D169" s="177">
        <f>(INPUT!K78-2*INPUT!M78)*INPUT!Q78+INPUT!Q78*INPUT!Q78*G169</f>
        <v>0</v>
      </c>
      <c r="E169" s="450">
        <f>INPUT!R78*INPUT!AA78+2*INPUT!S78*INPUT!T78</f>
        <v>1580500</v>
      </c>
      <c r="F169" s="179">
        <f>(C169*7.85+(D169+E169)*2.5)/10^5/2</f>
        <v>24.315703274922562</v>
      </c>
      <c r="G169" s="178">
        <f>TAN(INPUT!P78)</f>
        <v>0.12565513657513097</v>
      </c>
      <c r="H169" s="179">
        <f>F169*G169*B169^2/12/10^6</f>
        <v>2.5666892684347467</v>
      </c>
      <c r="I169" s="179">
        <f>INPUT!N78/(MAX(INPUT!V78,INPUT!W78,INPUT!X78/2,INPUT!Y78/2)-INPUT!U78/2+G169*INPUT!N78)</f>
        <v>1.2716669438755954</v>
      </c>
      <c r="J169" s="179">
        <f>INPUT!R78*(MAX(INPUT!V78,INPUT!W78,INPUT!X78/2,INPUT!Y78/2)-INPUT!U78/2)/10^6*25</f>
        <v>13.4125</v>
      </c>
      <c r="K169" s="179">
        <f>0.5*J169/I169*B169*B169/12/10^6</f>
        <v>4.4300902142544727</v>
      </c>
      <c r="L169" s="179">
        <f>0.5*$E$77/I169*B169*B169/12/10^6</f>
        <v>0</v>
      </c>
      <c r="M169" s="180">
        <f>INPUT!G78</f>
        <v>0</v>
      </c>
      <c r="N169" s="181">
        <f>IF(M169&gt;0,(INPUT!BE78+INPUT!BF78+INPUT!BG78)*B169*B169/12/M169/INPUT!N78,0)</f>
        <v>0</v>
      </c>
      <c r="O169" s="296"/>
    </row>
    <row r="170">
      <c r="A170" s="176">
        <f>INPUT!D79</f>
        <v>101</v>
      </c>
      <c r="B170" s="177">
        <f>INPUT!AM79</f>
        <v>3175</v>
      </c>
      <c r="C170" s="449">
        <f>INPUT!H79*INPUT!I79*INPUT!J79+INPUT!K79*INPUT!L79+INPUT!N79*INPUT!O79*2/COS(ATAN(G170))+INPUT!AD79*INPUT!AE79*INPUT!AF79+INPUT!AG79*INPUT!AH79*INPUT!AI79</f>
        <v>116164.41464770856</v>
      </c>
      <c r="D170" s="177">
        <f>(INPUT!K79-2*INPUT!M79)*INPUT!Q79+INPUT!Q79*INPUT!Q79*G170</f>
        <v>0</v>
      </c>
      <c r="E170" s="450">
        <f>INPUT!R79*INPUT!AA79+2*INPUT!S79*INPUT!T79</f>
        <v>1580500</v>
      </c>
      <c r="F170" s="179">
        <f>(C170*7.85+(D170+E170)*2.5)/10^5/2</f>
        <v>24.315703274922562</v>
      </c>
      <c r="G170" s="178">
        <f>TAN(INPUT!P79)</f>
        <v>0.12565513657513097</v>
      </c>
      <c r="H170" s="179">
        <f>F170*G170*B170^2/12/10^6</f>
        <v>2.5666892684347467</v>
      </c>
      <c r="I170" s="179">
        <f>INPUT!N79/(MAX(INPUT!V79,INPUT!W79,INPUT!X79/2,INPUT!Y79/2)-INPUT!U79/2+G170*INPUT!N79)</f>
        <v>1.2716669438755954</v>
      </c>
      <c r="J170" s="179">
        <f>INPUT!R79*(MAX(INPUT!V79,INPUT!W79,INPUT!X79/2,INPUT!Y79/2)-INPUT!U79/2)/10^6*25</f>
        <v>13.4125</v>
      </c>
      <c r="K170" s="179">
        <f>0.5*J170/I170*B170*B170/12/10^6</f>
        <v>4.4300902142544727</v>
      </c>
      <c r="L170" s="179">
        <f>0.5*$E$77/I170*B170*B170/12/10^6</f>
        <v>0</v>
      </c>
      <c r="M170" s="180">
        <f>INPUT!G79</f>
        <v>0</v>
      </c>
      <c r="N170" s="181">
        <f>IF(M170&gt;0,(INPUT!BE79+INPUT!BF79+INPUT!BG79)*B170*B170/12/M170/INPUT!N79,0)</f>
        <v>0</v>
      </c>
      <c r="O170" s="296"/>
    </row>
    <row r="171">
      <c r="A171" s="176">
        <f>INPUT!D80</f>
        <v>101</v>
      </c>
      <c r="B171" s="177">
        <f>INPUT!AM80</f>
        <v>3175</v>
      </c>
      <c r="C171" s="449">
        <f>INPUT!H80*INPUT!I80*INPUT!J80+INPUT!K80*INPUT!L80+INPUT!N80*INPUT!O80*2/COS(ATAN(G171))+INPUT!AD80*INPUT!AE80*INPUT!AF80+INPUT!AG80*INPUT!AH80*INPUT!AI80</f>
        <v>116164.41464770856</v>
      </c>
      <c r="D171" s="177">
        <f>(INPUT!K80-2*INPUT!M80)*INPUT!Q80+INPUT!Q80*INPUT!Q80*G171</f>
        <v>0</v>
      </c>
      <c r="E171" s="450">
        <f>INPUT!R80*INPUT!AA80+2*INPUT!S80*INPUT!T80</f>
        <v>1580500</v>
      </c>
      <c r="F171" s="179">
        <f>(C171*7.85+(D171+E171)*2.5)/10^5/2</f>
        <v>24.315703274922562</v>
      </c>
      <c r="G171" s="178">
        <f>TAN(INPUT!P80)</f>
        <v>0.12565513657513097</v>
      </c>
      <c r="H171" s="179">
        <f>F171*G171*B171^2/12/10^6</f>
        <v>2.5666892684347467</v>
      </c>
      <c r="I171" s="179">
        <f>INPUT!N80/(MAX(INPUT!V80,INPUT!W80,INPUT!X80/2,INPUT!Y80/2)-INPUT!U80/2+G171*INPUT!N80)</f>
        <v>1.2716669438755954</v>
      </c>
      <c r="J171" s="179">
        <f>INPUT!R80*(MAX(INPUT!V80,INPUT!W80,INPUT!X80/2,INPUT!Y80/2)-INPUT!U80/2)/10^6*25</f>
        <v>13.4125</v>
      </c>
      <c r="K171" s="179">
        <f>0.5*J171/I171*B171*B171/12/10^6</f>
        <v>4.4300902142544727</v>
      </c>
      <c r="L171" s="179">
        <f>0.5*$E$77/I171*B171*B171/12/10^6</f>
        <v>0</v>
      </c>
      <c r="M171" s="180">
        <f>INPUT!G80</f>
        <v>0</v>
      </c>
      <c r="N171" s="181">
        <f>IF(M171&gt;0,(INPUT!BE80+INPUT!BF80+INPUT!BG80)*B171*B171/12/M171/INPUT!N80,0)</f>
        <v>0</v>
      </c>
      <c r="O171" s="296"/>
    </row>
    <row r="172">
      <c r="A172" s="176">
        <f>INPUT!D81</f>
        <v>101</v>
      </c>
      <c r="B172" s="177">
        <f>INPUT!AM81</f>
        <v>3175</v>
      </c>
      <c r="C172" s="449">
        <f>INPUT!H81*INPUT!I81*INPUT!J81+INPUT!K81*INPUT!L81+INPUT!N81*INPUT!O81*2/COS(ATAN(G172))+INPUT!AD81*INPUT!AE81*INPUT!AF81+INPUT!AG81*INPUT!AH81*INPUT!AI81</f>
        <v>116164.41464770856</v>
      </c>
      <c r="D172" s="177">
        <f>(INPUT!K81-2*INPUT!M81)*INPUT!Q81+INPUT!Q81*INPUT!Q81*G172</f>
        <v>0</v>
      </c>
      <c r="E172" s="450">
        <f>INPUT!R81*INPUT!AA81+2*INPUT!S81*INPUT!T81</f>
        <v>1580500</v>
      </c>
      <c r="F172" s="179">
        <f>(C172*7.85+(D172+E172)*2.5)/10^5/2</f>
        <v>24.315703274922562</v>
      </c>
      <c r="G172" s="178">
        <f>TAN(INPUT!P81)</f>
        <v>0.12565513657513097</v>
      </c>
      <c r="H172" s="179">
        <f>F172*G172*B172^2/12/10^6</f>
        <v>2.5666892684347467</v>
      </c>
      <c r="I172" s="179">
        <f>INPUT!N81/(MAX(INPUT!V81,INPUT!W81,INPUT!X81/2,INPUT!Y81/2)-INPUT!U81/2+G172*INPUT!N81)</f>
        <v>1.2716669438755954</v>
      </c>
      <c r="J172" s="179">
        <f>INPUT!R81*(MAX(INPUT!V81,INPUT!W81,INPUT!X81/2,INPUT!Y81/2)-INPUT!U81/2)/10^6*25</f>
        <v>13.4125</v>
      </c>
      <c r="K172" s="179">
        <f>0.5*J172/I172*B172*B172/12/10^6</f>
        <v>4.4300902142544727</v>
      </c>
      <c r="L172" s="179">
        <f>0.5*$E$77/I172*B172*B172/12/10^6</f>
        <v>0</v>
      </c>
      <c r="M172" s="180">
        <f>INPUT!G81</f>
        <v>0</v>
      </c>
      <c r="N172" s="181">
        <f>IF(M172&gt;0,(INPUT!BE81+INPUT!BF81+INPUT!BG81)*B172*B172/12/M172/INPUT!N81,0)</f>
        <v>0</v>
      </c>
      <c r="O172" s="296"/>
    </row>
    <row r="173">
      <c r="A173" s="176">
        <f>INPUT!D82</f>
        <v>101</v>
      </c>
      <c r="B173" s="177">
        <f>INPUT!AM82</f>
        <v>3175</v>
      </c>
      <c r="C173" s="449">
        <f>INPUT!H82*INPUT!I82*INPUT!J82+INPUT!K82*INPUT!L82+INPUT!N82*INPUT!O82*2/COS(ATAN(G173))+INPUT!AD82*INPUT!AE82*INPUT!AF82+INPUT!AG82*INPUT!AH82*INPUT!AI82</f>
        <v>116164.41464770856</v>
      </c>
      <c r="D173" s="177">
        <f>(INPUT!K82-2*INPUT!M82)*INPUT!Q82+INPUT!Q82*INPUT!Q82*G173</f>
        <v>0</v>
      </c>
      <c r="E173" s="450">
        <f>INPUT!R82*INPUT!AA82+2*INPUT!S82*INPUT!T82</f>
        <v>1580500</v>
      </c>
      <c r="F173" s="179">
        <f>(C173*7.85+(D173+E173)*2.5)/10^5/2</f>
        <v>24.315703274922562</v>
      </c>
      <c r="G173" s="178">
        <f>TAN(INPUT!P82)</f>
        <v>0.12565513657513097</v>
      </c>
      <c r="H173" s="179">
        <f>F173*G173*B173^2/12/10^6</f>
        <v>2.5666892684347467</v>
      </c>
      <c r="I173" s="179">
        <f>INPUT!N82/(MAX(INPUT!V82,INPUT!W82,INPUT!X82/2,INPUT!Y82/2)-INPUT!U82/2+G173*INPUT!N82)</f>
        <v>1.2716669438755954</v>
      </c>
      <c r="J173" s="179">
        <f>INPUT!R82*(MAX(INPUT!V82,INPUT!W82,INPUT!X82/2,INPUT!Y82/2)-INPUT!U82/2)/10^6*25</f>
        <v>13.4125</v>
      </c>
      <c r="K173" s="179">
        <f>0.5*J173/I173*B173*B173/12/10^6</f>
        <v>4.4300902142544727</v>
      </c>
      <c r="L173" s="179">
        <f>0.5*$E$77/I173*B173*B173/12/10^6</f>
        <v>0</v>
      </c>
      <c r="M173" s="180">
        <f>INPUT!G82</f>
        <v>0</v>
      </c>
      <c r="N173" s="181">
        <f>IF(M173&gt;0,(INPUT!BE82+INPUT!BF82+INPUT!BG82)*B173*B173/12/M173/INPUT!N82,0)</f>
        <v>0</v>
      </c>
      <c r="O173" s="296"/>
    </row>
    <row r="174">
      <c r="A174" s="176">
        <f>INPUT!D83</f>
        <v>101</v>
      </c>
      <c r="B174" s="177">
        <f>INPUT!AM83</f>
        <v>3175</v>
      </c>
      <c r="C174" s="449">
        <f>INPUT!H83*INPUT!I83*INPUT!J83+INPUT!K83*INPUT!L83+INPUT!N83*INPUT!O83*2/COS(ATAN(G174))+INPUT!AD83*INPUT!AE83*INPUT!AF83+INPUT!AG83*INPUT!AH83*INPUT!AI83</f>
        <v>116164.41464770856</v>
      </c>
      <c r="D174" s="177">
        <f>(INPUT!K83-2*INPUT!M83)*INPUT!Q83+INPUT!Q83*INPUT!Q83*G174</f>
        <v>0</v>
      </c>
      <c r="E174" s="450">
        <f>INPUT!R83*INPUT!AA83+2*INPUT!S83*INPUT!T83</f>
        <v>1580500</v>
      </c>
      <c r="F174" s="179">
        <f>(C174*7.85+(D174+E174)*2.5)/10^5/2</f>
        <v>24.315703274922562</v>
      </c>
      <c r="G174" s="178">
        <f>TAN(INPUT!P83)</f>
        <v>0.12565513657513097</v>
      </c>
      <c r="H174" s="179">
        <f>F174*G174*B174^2/12/10^6</f>
        <v>2.5666892684347467</v>
      </c>
      <c r="I174" s="179">
        <f>INPUT!N83/(MAX(INPUT!V83,INPUT!W83,INPUT!X83/2,INPUT!Y83/2)-INPUT!U83/2+G174*INPUT!N83)</f>
        <v>1.2716669438755954</v>
      </c>
      <c r="J174" s="179">
        <f>INPUT!R83*(MAX(INPUT!V83,INPUT!W83,INPUT!X83/2,INPUT!Y83/2)-INPUT!U83/2)/10^6*25</f>
        <v>13.4125</v>
      </c>
      <c r="K174" s="179">
        <f>0.5*J174/I174*B174*B174/12/10^6</f>
        <v>4.4300902142544727</v>
      </c>
      <c r="L174" s="179">
        <f>0.5*$E$77/I174*B174*B174/12/10^6</f>
        <v>0</v>
      </c>
      <c r="M174" s="180">
        <f>INPUT!G83</f>
        <v>0</v>
      </c>
      <c r="N174" s="181">
        <f>IF(M174&gt;0,(INPUT!BE83+INPUT!BF83+INPUT!BG83)*B174*B174/12/M174/INPUT!N83,0)</f>
        <v>0</v>
      </c>
      <c r="O174" s="296"/>
    </row>
    <row r="175">
      <c r="A175" s="176">
        <f>INPUT!D84</f>
        <v>101</v>
      </c>
      <c r="B175" s="177">
        <f>INPUT!AM84</f>
        <v>3175</v>
      </c>
      <c r="C175" s="449">
        <f>INPUT!H84*INPUT!I84*INPUT!J84+INPUT!K84*INPUT!L84+INPUT!N84*INPUT!O84*2/COS(ATAN(G175))+INPUT!AD84*INPUT!AE84*INPUT!AF84+INPUT!AG84*INPUT!AH84*INPUT!AI84</f>
        <v>116164.41464770856</v>
      </c>
      <c r="D175" s="177">
        <f>(INPUT!K84-2*INPUT!M84)*INPUT!Q84+INPUT!Q84*INPUT!Q84*G175</f>
        <v>0</v>
      </c>
      <c r="E175" s="450">
        <f>INPUT!R84*INPUT!AA84+2*INPUT!S84*INPUT!T84</f>
        <v>1580500</v>
      </c>
      <c r="F175" s="179">
        <f>(C175*7.85+(D175+E175)*2.5)/10^5/2</f>
        <v>24.315703274922562</v>
      </c>
      <c r="G175" s="178">
        <f>TAN(INPUT!P84)</f>
        <v>0.12565513657513097</v>
      </c>
      <c r="H175" s="179">
        <f>F175*G175*B175^2/12/10^6</f>
        <v>2.5666892684347467</v>
      </c>
      <c r="I175" s="179">
        <f>INPUT!N84/(MAX(INPUT!V84,INPUT!W84,INPUT!X84/2,INPUT!Y84/2)-INPUT!U84/2+G175*INPUT!N84)</f>
        <v>1.2716669438755954</v>
      </c>
      <c r="J175" s="179">
        <f>INPUT!R84*(MAX(INPUT!V84,INPUT!W84,INPUT!X84/2,INPUT!Y84/2)-INPUT!U84/2)/10^6*25</f>
        <v>13.4125</v>
      </c>
      <c r="K175" s="179">
        <f>0.5*J175/I175*B175*B175/12/10^6</f>
        <v>4.4300902142544727</v>
      </c>
      <c r="L175" s="179">
        <f>0.5*$E$77/I175*B175*B175/12/10^6</f>
        <v>0</v>
      </c>
      <c r="M175" s="180">
        <f>INPUT!G84</f>
        <v>0</v>
      </c>
      <c r="N175" s="181">
        <f>IF(M175&gt;0,(INPUT!BE84+INPUT!BF84+INPUT!BG84)*B175*B175/12/M175/INPUT!N84,0)</f>
        <v>0</v>
      </c>
      <c r="O175" s="296"/>
    </row>
    <row r="176">
      <c r="A176" s="176">
        <f>INPUT!D85</f>
        <v>101</v>
      </c>
      <c r="B176" s="177">
        <f>INPUT!AM85</f>
        <v>3175</v>
      </c>
      <c r="C176" s="449">
        <f>INPUT!H85*INPUT!I85*INPUT!J85+INPUT!K85*INPUT!L85+INPUT!N85*INPUT!O85*2/COS(ATAN(G176))+INPUT!AD85*INPUT!AE85*INPUT!AF85+INPUT!AG85*INPUT!AH85*INPUT!AI85</f>
        <v>116164.41464770856</v>
      </c>
      <c r="D176" s="177">
        <f>(INPUT!K85-2*INPUT!M85)*INPUT!Q85+INPUT!Q85*INPUT!Q85*G176</f>
        <v>0</v>
      </c>
      <c r="E176" s="450">
        <f>INPUT!R85*INPUT!AA85+2*INPUT!S85*INPUT!T85</f>
        <v>1580500</v>
      </c>
      <c r="F176" s="179">
        <f>(C176*7.85+(D176+E176)*2.5)/10^5/2</f>
        <v>24.315703274922562</v>
      </c>
      <c r="G176" s="178">
        <f>TAN(INPUT!P85)</f>
        <v>0.12565513657513097</v>
      </c>
      <c r="H176" s="179">
        <f>F176*G176*B176^2/12/10^6</f>
        <v>2.5666892684347467</v>
      </c>
      <c r="I176" s="179">
        <f>INPUT!N85/(MAX(INPUT!V85,INPUT!W85,INPUT!X85/2,INPUT!Y85/2)-INPUT!U85/2+G176*INPUT!N85)</f>
        <v>1.2716669438755954</v>
      </c>
      <c r="J176" s="179">
        <f>INPUT!R85*(MAX(INPUT!V85,INPUT!W85,INPUT!X85/2,INPUT!Y85/2)-INPUT!U85/2)/10^6*25</f>
        <v>13.4125</v>
      </c>
      <c r="K176" s="179">
        <f>0.5*J176/I176*B176*B176/12/10^6</f>
        <v>4.4300902142544727</v>
      </c>
      <c r="L176" s="179">
        <f>0.5*$E$77/I176*B176*B176/12/10^6</f>
        <v>0</v>
      </c>
      <c r="M176" s="180">
        <f>INPUT!G85</f>
        <v>0</v>
      </c>
      <c r="N176" s="181">
        <f>IF(M176&gt;0,(INPUT!BE85+INPUT!BF85+INPUT!BG85)*B176*B176/12/M176/INPUT!N85,0)</f>
        <v>0</v>
      </c>
      <c r="O176" s="296"/>
    </row>
    <row r="177">
      <c r="A177" s="176">
        <f>INPUT!D86</f>
        <v>101</v>
      </c>
      <c r="B177" s="177">
        <f>INPUT!AM86</f>
        <v>3175</v>
      </c>
      <c r="C177" s="449">
        <f>INPUT!H86*INPUT!I86*INPUT!J86+INPUT!K86*INPUT!L86+INPUT!N86*INPUT!O86*2/COS(ATAN(G177))+INPUT!AD86*INPUT!AE86*INPUT!AF86+INPUT!AG86*INPUT!AH86*INPUT!AI86</f>
        <v>116164.41464770856</v>
      </c>
      <c r="D177" s="177">
        <f>(INPUT!K86-2*INPUT!M86)*INPUT!Q86+INPUT!Q86*INPUT!Q86*G177</f>
        <v>0</v>
      </c>
      <c r="E177" s="450">
        <f>INPUT!R86*INPUT!AA86+2*INPUT!S86*INPUT!T86</f>
        <v>1580500</v>
      </c>
      <c r="F177" s="179">
        <f>(C177*7.85+(D177+E177)*2.5)/10^5/2</f>
        <v>24.315703274922562</v>
      </c>
      <c r="G177" s="178">
        <f>TAN(INPUT!P86)</f>
        <v>0.12565513657513097</v>
      </c>
      <c r="H177" s="179">
        <f>F177*G177*B177^2/12/10^6</f>
        <v>2.5666892684347467</v>
      </c>
      <c r="I177" s="179">
        <f>INPUT!N86/(MAX(INPUT!V86,INPUT!W86,INPUT!X86/2,INPUT!Y86/2)-INPUT!U86/2+G177*INPUT!N86)</f>
        <v>1.2716669438755954</v>
      </c>
      <c r="J177" s="179">
        <f>INPUT!R86*(MAX(INPUT!V86,INPUT!W86,INPUT!X86/2,INPUT!Y86/2)-INPUT!U86/2)/10^6*25</f>
        <v>13.4125</v>
      </c>
      <c r="K177" s="179">
        <f>0.5*J177/I177*B177*B177/12/10^6</f>
        <v>4.4300902142544727</v>
      </c>
      <c r="L177" s="179">
        <f>0.5*$E$77/I177*B177*B177/12/10^6</f>
        <v>0</v>
      </c>
      <c r="M177" s="180">
        <f>INPUT!G86</f>
        <v>0</v>
      </c>
      <c r="N177" s="181">
        <f>IF(M177&gt;0,(INPUT!BE86+INPUT!BF86+INPUT!BG86)*B177*B177/12/M177/INPUT!N86,0)</f>
        <v>0</v>
      </c>
      <c r="O177" s="296"/>
    </row>
    <row r="178">
      <c r="A178" s="176">
        <f>INPUT!D87</f>
        <v>101</v>
      </c>
      <c r="B178" s="177">
        <f>INPUT!AM87</f>
        <v>3175</v>
      </c>
      <c r="C178" s="449">
        <f>INPUT!H87*INPUT!I87*INPUT!J87+INPUT!K87*INPUT!L87+INPUT!N87*INPUT!O87*2/COS(ATAN(G178))+INPUT!AD87*INPUT!AE87*INPUT!AF87+INPUT!AG87*INPUT!AH87*INPUT!AI87</f>
        <v>116164.41464770856</v>
      </c>
      <c r="D178" s="177">
        <f>(INPUT!K87-2*INPUT!M87)*INPUT!Q87+INPUT!Q87*INPUT!Q87*G178</f>
        <v>0</v>
      </c>
      <c r="E178" s="450">
        <f>INPUT!R87*INPUT!AA87+2*INPUT!S87*INPUT!T87</f>
        <v>1580500</v>
      </c>
      <c r="F178" s="179">
        <f>(C178*7.85+(D178+E178)*2.5)/10^5/2</f>
        <v>24.315703274922562</v>
      </c>
      <c r="G178" s="178">
        <f>TAN(INPUT!P87)</f>
        <v>0.12565513657513097</v>
      </c>
      <c r="H178" s="179">
        <f>F178*G178*B178^2/12/10^6</f>
        <v>2.5666892684347467</v>
      </c>
      <c r="I178" s="179">
        <f>INPUT!N87/(MAX(INPUT!V87,INPUT!W87,INPUT!X87/2,INPUT!Y87/2)-INPUT!U87/2+G178*INPUT!N87)</f>
        <v>1.2716669438755954</v>
      </c>
      <c r="J178" s="179">
        <f>INPUT!R87*(MAX(INPUT!V87,INPUT!W87,INPUT!X87/2,INPUT!Y87/2)-INPUT!U87/2)/10^6*25</f>
        <v>13.4125</v>
      </c>
      <c r="K178" s="179">
        <f>0.5*J178/I178*B178*B178/12/10^6</f>
        <v>4.4300902142544727</v>
      </c>
      <c r="L178" s="179">
        <f>0.5*$E$77/I178*B178*B178/12/10^6</f>
        <v>0</v>
      </c>
      <c r="M178" s="180">
        <f>INPUT!G87</f>
        <v>0</v>
      </c>
      <c r="N178" s="181">
        <f>IF(M178&gt;0,(INPUT!BE87+INPUT!BF87+INPUT!BG87)*B178*B178/12/M178/INPUT!N87,0)</f>
        <v>0</v>
      </c>
      <c r="O178" s="296"/>
    </row>
    <row r="179">
      <c r="A179" s="176">
        <f>INPUT!D88</f>
        <v>101</v>
      </c>
      <c r="B179" s="177">
        <f>INPUT!AM88</f>
        <v>3175</v>
      </c>
      <c r="C179" s="449">
        <f>INPUT!H88*INPUT!I88*INPUT!J88+INPUT!K88*INPUT!L88+INPUT!N88*INPUT!O88*2/COS(ATAN(G179))+INPUT!AD88*INPUT!AE88*INPUT!AF88+INPUT!AG88*INPUT!AH88*INPUT!AI88</f>
        <v>116164.41464770856</v>
      </c>
      <c r="D179" s="177">
        <f>(INPUT!K88-2*INPUT!M88)*INPUT!Q88+INPUT!Q88*INPUT!Q88*G179</f>
        <v>0</v>
      </c>
      <c r="E179" s="450">
        <f>INPUT!R88*INPUT!AA88+2*INPUT!S88*INPUT!T88</f>
        <v>1580500</v>
      </c>
      <c r="F179" s="179">
        <f>(C179*7.85+(D179+E179)*2.5)/10^5/2</f>
        <v>24.315703274922562</v>
      </c>
      <c r="G179" s="178">
        <f>TAN(INPUT!P88)</f>
        <v>0.12565513657513097</v>
      </c>
      <c r="H179" s="179">
        <f>F179*G179*B179^2/12/10^6</f>
        <v>2.5666892684347467</v>
      </c>
      <c r="I179" s="179">
        <f>INPUT!N88/(MAX(INPUT!V88,INPUT!W88,INPUT!X88/2,INPUT!Y88/2)-INPUT!U88/2+G179*INPUT!N88)</f>
        <v>1.2716669438755954</v>
      </c>
      <c r="J179" s="179">
        <f>INPUT!R88*(MAX(INPUT!V88,INPUT!W88,INPUT!X88/2,INPUT!Y88/2)-INPUT!U88/2)/10^6*25</f>
        <v>13.4125</v>
      </c>
      <c r="K179" s="179">
        <f>0.5*J179/I179*B179*B179/12/10^6</f>
        <v>4.4300902142544727</v>
      </c>
      <c r="L179" s="179">
        <f>0.5*$E$77/I179*B179*B179/12/10^6</f>
        <v>0</v>
      </c>
      <c r="M179" s="180">
        <f>INPUT!G88</f>
        <v>0</v>
      </c>
      <c r="N179" s="181">
        <f>IF(M179&gt;0,(INPUT!BE88+INPUT!BF88+INPUT!BG88)*B179*B179/12/M179/INPUT!N88,0)</f>
        <v>0</v>
      </c>
      <c r="O179" s="296"/>
    </row>
    <row r="180">
      <c r="A180" s="176">
        <f>INPUT!D89</f>
        <v>101</v>
      </c>
      <c r="B180" s="177">
        <f>INPUT!AM89</f>
        <v>3175</v>
      </c>
      <c r="C180" s="449">
        <f>INPUT!H89*INPUT!I89*INPUT!J89+INPUT!K89*INPUT!L89+INPUT!N89*INPUT!O89*2/COS(ATAN(G180))+INPUT!AD89*INPUT!AE89*INPUT!AF89+INPUT!AG89*INPUT!AH89*INPUT!AI89</f>
        <v>116164.41464770856</v>
      </c>
      <c r="D180" s="177">
        <f>(INPUT!K89-2*INPUT!M89)*INPUT!Q89+INPUT!Q89*INPUT!Q89*G180</f>
        <v>0</v>
      </c>
      <c r="E180" s="450">
        <f>INPUT!R89*INPUT!AA89+2*INPUT!S89*INPUT!T89</f>
        <v>1580500</v>
      </c>
      <c r="F180" s="179">
        <f>(C180*7.85+(D180+E180)*2.5)/10^5/2</f>
        <v>24.315703274922562</v>
      </c>
      <c r="G180" s="178">
        <f>TAN(INPUT!P89)</f>
        <v>0.12565513657513097</v>
      </c>
      <c r="H180" s="179">
        <f>F180*G180*B180^2/12/10^6</f>
        <v>2.5666892684347467</v>
      </c>
      <c r="I180" s="179">
        <f>INPUT!N89/(MAX(INPUT!V89,INPUT!W89,INPUT!X89/2,INPUT!Y89/2)-INPUT!U89/2+G180*INPUT!N89)</f>
        <v>1.2716669438755954</v>
      </c>
      <c r="J180" s="179">
        <f>INPUT!R89*(MAX(INPUT!V89,INPUT!W89,INPUT!X89/2,INPUT!Y89/2)-INPUT!U89/2)/10^6*25</f>
        <v>13.4125</v>
      </c>
      <c r="K180" s="179">
        <f>0.5*J180/I180*B180*B180/12/10^6</f>
        <v>4.4300902142544727</v>
      </c>
      <c r="L180" s="179">
        <f>0.5*$E$77/I180*B180*B180/12/10^6</f>
        <v>0</v>
      </c>
      <c r="M180" s="180">
        <f>INPUT!G89</f>
        <v>0</v>
      </c>
      <c r="N180" s="181">
        <f>IF(M180&gt;0,(INPUT!BE89+INPUT!BF89+INPUT!BG89)*B180*B180/12/M180/INPUT!N89,0)</f>
        <v>0</v>
      </c>
      <c r="O180" s="296"/>
    </row>
    <row r="181">
      <c r="A181" s="176">
        <f>INPUT!D90</f>
        <v>101</v>
      </c>
      <c r="B181" s="177">
        <f>INPUT!AM90</f>
        <v>3175</v>
      </c>
      <c r="C181" s="449">
        <f>INPUT!H90*INPUT!I90*INPUT!J90+INPUT!K90*INPUT!L90+INPUT!N90*INPUT!O90*2/COS(ATAN(G181))+INPUT!AD90*INPUT!AE90*INPUT!AF90+INPUT!AG90*INPUT!AH90*INPUT!AI90</f>
        <v>116164.41464770856</v>
      </c>
      <c r="D181" s="177">
        <f>(INPUT!K90-2*INPUT!M90)*INPUT!Q90+INPUT!Q90*INPUT!Q90*G181</f>
        <v>0</v>
      </c>
      <c r="E181" s="450">
        <f>INPUT!R90*INPUT!AA90+2*INPUT!S90*INPUT!T90</f>
        <v>1580500</v>
      </c>
      <c r="F181" s="179">
        <f>(C181*7.85+(D181+E181)*2.5)/10^5/2</f>
        <v>24.315703274922562</v>
      </c>
      <c r="G181" s="178">
        <f>TAN(INPUT!P90)</f>
        <v>0.12565513657513097</v>
      </c>
      <c r="H181" s="179">
        <f>F181*G181*B181^2/12/10^6</f>
        <v>2.5666892684347467</v>
      </c>
      <c r="I181" s="179">
        <f>INPUT!N90/(MAX(INPUT!V90,INPUT!W90,INPUT!X90/2,INPUT!Y90/2)-INPUT!U90/2+G181*INPUT!N90)</f>
        <v>1.2716669438755954</v>
      </c>
      <c r="J181" s="179">
        <f>INPUT!R90*(MAX(INPUT!V90,INPUT!W90,INPUT!X90/2,INPUT!Y90/2)-INPUT!U90/2)/10^6*25</f>
        <v>13.4125</v>
      </c>
      <c r="K181" s="179">
        <f>0.5*J181/I181*B181*B181/12/10^6</f>
        <v>4.4300902142544727</v>
      </c>
      <c r="L181" s="179">
        <f>0.5*$E$77/I181*B181*B181/12/10^6</f>
        <v>0</v>
      </c>
      <c r="M181" s="180">
        <f>INPUT!G90</f>
        <v>0</v>
      </c>
      <c r="N181" s="181">
        <f>IF(M181&gt;0,(INPUT!BE90+INPUT!BF90+INPUT!BG90)*B181*B181/12/M181/INPUT!N90,0)</f>
        <v>0</v>
      </c>
      <c r="O181" s="296"/>
    </row>
    <row r="182">
      <c r="A182" s="176">
        <f>INPUT!D91</f>
        <v>101</v>
      </c>
      <c r="B182" s="177">
        <f>INPUT!AM91</f>
        <v>3175</v>
      </c>
      <c r="C182" s="449">
        <f>INPUT!H91*INPUT!I91*INPUT!J91+INPUT!K91*INPUT!L91+INPUT!N91*INPUT!O91*2/COS(ATAN(G182))+INPUT!AD91*INPUT!AE91*INPUT!AF91+INPUT!AG91*INPUT!AH91*INPUT!AI91</f>
        <v>116164.41464770856</v>
      </c>
      <c r="D182" s="177">
        <f>(INPUT!K91-2*INPUT!M91)*INPUT!Q91+INPUT!Q91*INPUT!Q91*G182</f>
        <v>0</v>
      </c>
      <c r="E182" s="450">
        <f>INPUT!R91*INPUT!AA91+2*INPUT!S91*INPUT!T91</f>
        <v>1580500</v>
      </c>
      <c r="F182" s="179">
        <f>(C182*7.85+(D182+E182)*2.5)/10^5/2</f>
        <v>24.315703274922562</v>
      </c>
      <c r="G182" s="178">
        <f>TAN(INPUT!P91)</f>
        <v>0.12565513657513097</v>
      </c>
      <c r="H182" s="179">
        <f>F182*G182*B182^2/12/10^6</f>
        <v>2.5666892684347467</v>
      </c>
      <c r="I182" s="179">
        <f>INPUT!N91/(MAX(INPUT!V91,INPUT!W91,INPUT!X91/2,INPUT!Y91/2)-INPUT!U91/2+G182*INPUT!N91)</f>
        <v>1.2716669438755954</v>
      </c>
      <c r="J182" s="179">
        <f>INPUT!R91*(MAX(INPUT!V91,INPUT!W91,INPUT!X91/2,INPUT!Y91/2)-INPUT!U91/2)/10^6*25</f>
        <v>13.4125</v>
      </c>
      <c r="K182" s="179">
        <f>0.5*J182/I182*B182*B182/12/10^6</f>
        <v>4.4300902142544727</v>
      </c>
      <c r="L182" s="179">
        <f>0.5*$E$77/I182*B182*B182/12/10^6</f>
        <v>0</v>
      </c>
      <c r="M182" s="180">
        <f>INPUT!G91</f>
        <v>0</v>
      </c>
      <c r="N182" s="181">
        <f>IF(M182&gt;0,(INPUT!BE91+INPUT!BF91+INPUT!BG91)*B182*B182/12/M182/INPUT!N91,0)</f>
        <v>0</v>
      </c>
      <c r="O182" s="296"/>
    </row>
    <row r="183">
      <c r="A183" s="176">
        <f>INPUT!D92</f>
        <v>101</v>
      </c>
      <c r="B183" s="177">
        <f>INPUT!AM92</f>
        <v>3175</v>
      </c>
      <c r="C183" s="449">
        <f>INPUT!H92*INPUT!I92*INPUT!J92+INPUT!K92*INPUT!L92+INPUT!N92*INPUT!O92*2/COS(ATAN(G183))+INPUT!AD92*INPUT!AE92*INPUT!AF92+INPUT!AG92*INPUT!AH92*INPUT!AI92</f>
        <v>116164.41464770856</v>
      </c>
      <c r="D183" s="177">
        <f>(INPUT!K92-2*INPUT!M92)*INPUT!Q92+INPUT!Q92*INPUT!Q92*G183</f>
        <v>0</v>
      </c>
      <c r="E183" s="450">
        <f>INPUT!R92*INPUT!AA92+2*INPUT!S92*INPUT!T92</f>
        <v>1580500</v>
      </c>
      <c r="F183" s="179">
        <f>(C183*7.85+(D183+E183)*2.5)/10^5/2</f>
        <v>24.315703274922562</v>
      </c>
      <c r="G183" s="178">
        <f>TAN(INPUT!P92)</f>
        <v>0.12565513657513097</v>
      </c>
      <c r="H183" s="179">
        <f>F183*G183*B183^2/12/10^6</f>
        <v>2.5666892684347467</v>
      </c>
      <c r="I183" s="179">
        <f>INPUT!N92/(MAX(INPUT!V92,INPUT!W92,INPUT!X92/2,INPUT!Y92/2)-INPUT!U92/2+G183*INPUT!N92)</f>
        <v>1.2716669438755954</v>
      </c>
      <c r="J183" s="179">
        <f>INPUT!R92*(MAX(INPUT!V92,INPUT!W92,INPUT!X92/2,INPUT!Y92/2)-INPUT!U92/2)/10^6*25</f>
        <v>13.4125</v>
      </c>
      <c r="K183" s="179">
        <f>0.5*J183/I183*B183*B183/12/10^6</f>
        <v>4.4300902142544727</v>
      </c>
      <c r="L183" s="179">
        <f>0.5*$E$77/I183*B183*B183/12/10^6</f>
        <v>0</v>
      </c>
      <c r="M183" s="180">
        <f>INPUT!G92</f>
        <v>0</v>
      </c>
      <c r="N183" s="181">
        <f>IF(M183&gt;0,(INPUT!BE92+INPUT!BF92+INPUT!BG92)*B183*B183/12/M183/INPUT!N92,0)</f>
        <v>0</v>
      </c>
      <c r="O183" s="296"/>
    </row>
    <row r="184">
      <c r="A184" s="176">
        <f>INPUT!D93</f>
        <v>101</v>
      </c>
      <c r="B184" s="177">
        <f>INPUT!AM93</f>
        <v>3175</v>
      </c>
      <c r="C184" s="449">
        <f>INPUT!H93*INPUT!I93*INPUT!J93+INPUT!K93*INPUT!L93+INPUT!N93*INPUT!O93*2/COS(ATAN(G184))+INPUT!AD93*INPUT!AE93*INPUT!AF93+INPUT!AG93*INPUT!AH93*INPUT!AI93</f>
        <v>116164.41464770856</v>
      </c>
      <c r="D184" s="177">
        <f>(INPUT!K93-2*INPUT!M93)*INPUT!Q93+INPUT!Q93*INPUT!Q93*G184</f>
        <v>0</v>
      </c>
      <c r="E184" s="450">
        <f>INPUT!R93*INPUT!AA93+2*INPUT!S93*INPUT!T93</f>
        <v>1580500</v>
      </c>
      <c r="F184" s="179">
        <f>(C184*7.85+(D184+E184)*2.5)/10^5/2</f>
        <v>24.315703274922562</v>
      </c>
      <c r="G184" s="178">
        <f>TAN(INPUT!P93)</f>
        <v>0.12565513657513097</v>
      </c>
      <c r="H184" s="179">
        <f>F184*G184*B184^2/12/10^6</f>
        <v>2.5666892684347467</v>
      </c>
      <c r="I184" s="179">
        <f>INPUT!N93/(MAX(INPUT!V93,INPUT!W93,INPUT!X93/2,INPUT!Y93/2)-INPUT!U93/2+G184*INPUT!N93)</f>
        <v>1.2716669438755954</v>
      </c>
      <c r="J184" s="179">
        <f>INPUT!R93*(MAX(INPUT!V93,INPUT!W93,INPUT!X93/2,INPUT!Y93/2)-INPUT!U93/2)/10^6*25</f>
        <v>13.4125</v>
      </c>
      <c r="K184" s="179">
        <f>0.5*J184/I184*B184*B184/12/10^6</f>
        <v>4.4300902142544727</v>
      </c>
      <c r="L184" s="179">
        <f>0.5*$E$77/I184*B184*B184/12/10^6</f>
        <v>0</v>
      </c>
      <c r="M184" s="180">
        <f>INPUT!G93</f>
        <v>0</v>
      </c>
      <c r="N184" s="181">
        <f>IF(M184&gt;0,(INPUT!BE93+INPUT!BF93+INPUT!BG93)*B184*B184/12/M184/INPUT!N93,0)</f>
        <v>0</v>
      </c>
      <c r="O184" s="296"/>
    </row>
    <row r="185">
      <c r="A185" s="176">
        <f>INPUT!D94</f>
        <v>101</v>
      </c>
      <c r="B185" s="177">
        <f>INPUT!AM94</f>
        <v>3175</v>
      </c>
      <c r="C185" s="449">
        <f>INPUT!H94*INPUT!I94*INPUT!J94+INPUT!K94*INPUT!L94+INPUT!N94*INPUT!O94*2/COS(ATAN(G185))+INPUT!AD94*INPUT!AE94*INPUT!AF94+INPUT!AG94*INPUT!AH94*INPUT!AI94</f>
        <v>116164.41464770856</v>
      </c>
      <c r="D185" s="177">
        <f>(INPUT!K94-2*INPUT!M94)*INPUT!Q94+INPUT!Q94*INPUT!Q94*G185</f>
        <v>0</v>
      </c>
      <c r="E185" s="450">
        <f>INPUT!R94*INPUT!AA94+2*INPUT!S94*INPUT!T94</f>
        <v>1580500</v>
      </c>
      <c r="F185" s="179">
        <f>(C185*7.85+(D185+E185)*2.5)/10^5/2</f>
        <v>24.315703274922562</v>
      </c>
      <c r="G185" s="178">
        <f>TAN(INPUT!P94)</f>
        <v>0.12565513657513097</v>
      </c>
      <c r="H185" s="179">
        <f>F185*G185*B185^2/12/10^6</f>
        <v>2.5666892684347467</v>
      </c>
      <c r="I185" s="179">
        <f>INPUT!N94/(MAX(INPUT!V94,INPUT!W94,INPUT!X94/2,INPUT!Y94/2)-INPUT!U94/2+G185*INPUT!N94)</f>
        <v>1.2716669438755954</v>
      </c>
      <c r="J185" s="179">
        <f>INPUT!R94*(MAX(INPUT!V94,INPUT!W94,INPUT!X94/2,INPUT!Y94/2)-INPUT!U94/2)/10^6*25</f>
        <v>13.4125</v>
      </c>
      <c r="K185" s="179">
        <f>0.5*J185/I185*B185*B185/12/10^6</f>
        <v>4.4300902142544727</v>
      </c>
      <c r="L185" s="179">
        <f>0.5*$E$77/I185*B185*B185/12/10^6</f>
        <v>0</v>
      </c>
      <c r="M185" s="180">
        <f>INPUT!G94</f>
        <v>0</v>
      </c>
      <c r="N185" s="181">
        <f>IF(M185&gt;0,(INPUT!BE94+INPUT!BF94+INPUT!BG94)*B185*B185/12/M185/INPUT!N94,0)</f>
        <v>0</v>
      </c>
      <c r="O185" s="296"/>
    </row>
    <row r="186">
      <c r="A186" s="176">
        <f>INPUT!D95</f>
        <v>101</v>
      </c>
      <c r="B186" s="177">
        <f>INPUT!AM95</f>
        <v>3175</v>
      </c>
      <c r="C186" s="449">
        <f>INPUT!H95*INPUT!I95*INPUT!J95+INPUT!K95*INPUT!L95+INPUT!N95*INPUT!O95*2/COS(ATAN(G186))+INPUT!AD95*INPUT!AE95*INPUT!AF95+INPUT!AG95*INPUT!AH95*INPUT!AI95</f>
        <v>116164.41464770856</v>
      </c>
      <c r="D186" s="177">
        <f>(INPUT!K95-2*INPUT!M95)*INPUT!Q95+INPUT!Q95*INPUT!Q95*G186</f>
        <v>0</v>
      </c>
      <c r="E186" s="450">
        <f>INPUT!R95*INPUT!AA95+2*INPUT!S95*INPUT!T95</f>
        <v>1580500</v>
      </c>
      <c r="F186" s="179">
        <f>(C186*7.85+(D186+E186)*2.5)/10^5/2</f>
        <v>24.315703274922562</v>
      </c>
      <c r="G186" s="178">
        <f>TAN(INPUT!P95)</f>
        <v>0.12565513657513097</v>
      </c>
      <c r="H186" s="179">
        <f>F186*G186*B186^2/12/10^6</f>
        <v>2.5666892684347467</v>
      </c>
      <c r="I186" s="179">
        <f>INPUT!N95/(MAX(INPUT!V95,INPUT!W95,INPUT!X95/2,INPUT!Y95/2)-INPUT!U95/2+G186*INPUT!N95)</f>
        <v>1.2716669438755954</v>
      </c>
      <c r="J186" s="179">
        <f>INPUT!R95*(MAX(INPUT!V95,INPUT!W95,INPUT!X95/2,INPUT!Y95/2)-INPUT!U95/2)/10^6*25</f>
        <v>13.4125</v>
      </c>
      <c r="K186" s="179">
        <f>0.5*J186/I186*B186*B186/12/10^6</f>
        <v>4.4300902142544727</v>
      </c>
      <c r="L186" s="179">
        <f>0.5*$E$77/I186*B186*B186/12/10^6</f>
        <v>0</v>
      </c>
      <c r="M186" s="180">
        <f>INPUT!G95</f>
        <v>0</v>
      </c>
      <c r="N186" s="181">
        <f>IF(M186&gt;0,(INPUT!BE95+INPUT!BF95+INPUT!BG95)*B186*B186/12/M186/INPUT!N95,0)</f>
        <v>0</v>
      </c>
      <c r="O186" s="296"/>
    </row>
    <row r="187">
      <c r="A187" s="176">
        <f>INPUT!D96</f>
        <v>101</v>
      </c>
      <c r="B187" s="177">
        <f>INPUT!AM96</f>
        <v>3175</v>
      </c>
      <c r="C187" s="449">
        <f>INPUT!H96*INPUT!I96*INPUT!J96+INPUT!K96*INPUT!L96+INPUT!N96*INPUT!O96*2/COS(ATAN(G187))+INPUT!AD96*INPUT!AE96*INPUT!AF96+INPUT!AG96*INPUT!AH96*INPUT!AI96</f>
        <v>116164.41464770856</v>
      </c>
      <c r="D187" s="177">
        <f>(INPUT!K96-2*INPUT!M96)*INPUT!Q96+INPUT!Q96*INPUT!Q96*G187</f>
        <v>0</v>
      </c>
      <c r="E187" s="450">
        <f>INPUT!R96*INPUT!AA96+2*INPUT!S96*INPUT!T96</f>
        <v>1580500</v>
      </c>
      <c r="F187" s="179">
        <f>(C187*7.85+(D187+E187)*2.5)/10^5/2</f>
        <v>24.315703274922562</v>
      </c>
      <c r="G187" s="178">
        <f>TAN(INPUT!P96)</f>
        <v>0.12565513657513097</v>
      </c>
      <c r="H187" s="179">
        <f>F187*G187*B187^2/12/10^6</f>
        <v>2.5666892684347467</v>
      </c>
      <c r="I187" s="179">
        <f>INPUT!N96/(MAX(INPUT!V96,INPUT!W96,INPUT!X96/2,INPUT!Y96/2)-INPUT!U96/2+G187*INPUT!N96)</f>
        <v>1.2716669438755954</v>
      </c>
      <c r="J187" s="179">
        <f>INPUT!R96*(MAX(INPUT!V96,INPUT!W96,INPUT!X96/2,INPUT!Y96/2)-INPUT!U96/2)/10^6*25</f>
        <v>13.4125</v>
      </c>
      <c r="K187" s="179">
        <f>0.5*J187/I187*B187*B187/12/10^6</f>
        <v>4.4300902142544727</v>
      </c>
      <c r="L187" s="179">
        <f>0.5*$E$77/I187*B187*B187/12/10^6</f>
        <v>0</v>
      </c>
      <c r="M187" s="180">
        <f>INPUT!G96</f>
        <v>0</v>
      </c>
      <c r="N187" s="181">
        <f>IF(M187&gt;0,(INPUT!BE96+INPUT!BF96+INPUT!BG96)*B187*B187/12/M187/INPUT!N96,0)</f>
        <v>0</v>
      </c>
      <c r="O187" s="296"/>
    </row>
    <row r="188">
      <c r="A188" s="176">
        <f>INPUT!D97</f>
        <v>101</v>
      </c>
      <c r="B188" s="177">
        <f>INPUT!AM97</f>
        <v>3175</v>
      </c>
      <c r="C188" s="449">
        <f>INPUT!H97*INPUT!I97*INPUT!J97+INPUT!K97*INPUT!L97+INPUT!N97*INPUT!O97*2/COS(ATAN(G188))+INPUT!AD97*INPUT!AE97*INPUT!AF97+INPUT!AG97*INPUT!AH97*INPUT!AI97</f>
        <v>116164.41464770856</v>
      </c>
      <c r="D188" s="177">
        <f>(INPUT!K97-2*INPUT!M97)*INPUT!Q97+INPUT!Q97*INPUT!Q97*G188</f>
        <v>0</v>
      </c>
      <c r="E188" s="450">
        <f>INPUT!R97*INPUT!AA97+2*INPUT!S97*INPUT!T97</f>
        <v>1580500</v>
      </c>
      <c r="F188" s="179">
        <f>(C188*7.85+(D188+E188)*2.5)/10^5/2</f>
        <v>24.315703274922562</v>
      </c>
      <c r="G188" s="178">
        <f>TAN(INPUT!P97)</f>
        <v>0.12565513657513097</v>
      </c>
      <c r="H188" s="179">
        <f>F188*G188*B188^2/12/10^6</f>
        <v>2.5666892684347467</v>
      </c>
      <c r="I188" s="179">
        <f>INPUT!N97/(MAX(INPUT!V97,INPUT!W97,INPUT!X97/2,INPUT!Y97/2)-INPUT!U97/2+G188*INPUT!N97)</f>
        <v>1.2716669438755954</v>
      </c>
      <c r="J188" s="179">
        <f>INPUT!R97*(MAX(INPUT!V97,INPUT!W97,INPUT!X97/2,INPUT!Y97/2)-INPUT!U97/2)/10^6*25</f>
        <v>13.4125</v>
      </c>
      <c r="K188" s="179">
        <f>0.5*J188/I188*B188*B188/12/10^6</f>
        <v>4.4300902142544727</v>
      </c>
      <c r="L188" s="179">
        <f>0.5*$E$77/I188*B188*B188/12/10^6</f>
        <v>0</v>
      </c>
      <c r="M188" s="180">
        <f>INPUT!G97</f>
        <v>0</v>
      </c>
      <c r="N188" s="181">
        <f>IF(M188&gt;0,(INPUT!BE97+INPUT!BF97+INPUT!BG97)*B188*B188/12/M188/INPUT!N97,0)</f>
        <v>0</v>
      </c>
      <c r="O188" s="296"/>
    </row>
    <row r="189">
      <c r="A189" s="176">
        <f>INPUT!D98</f>
        <v>101</v>
      </c>
      <c r="B189" s="177">
        <f>INPUT!AM98</f>
        <v>3175</v>
      </c>
      <c r="C189" s="449">
        <f>INPUT!H98*INPUT!I98*INPUT!J98+INPUT!K98*INPUT!L98+INPUT!N98*INPUT!O98*2/COS(ATAN(G189))+INPUT!AD98*INPUT!AE98*INPUT!AF98+INPUT!AG98*INPUT!AH98*INPUT!AI98</f>
        <v>116164.41464770856</v>
      </c>
      <c r="D189" s="177">
        <f>(INPUT!K98-2*INPUT!M98)*INPUT!Q98+INPUT!Q98*INPUT!Q98*G189</f>
        <v>0</v>
      </c>
      <c r="E189" s="450">
        <f>INPUT!R98*INPUT!AA98+2*INPUT!S98*INPUT!T98</f>
        <v>1580500</v>
      </c>
      <c r="F189" s="179">
        <f>(C189*7.85+(D189+E189)*2.5)/10^5/2</f>
        <v>24.315703274922562</v>
      </c>
      <c r="G189" s="178">
        <f>TAN(INPUT!P98)</f>
        <v>0.12565513657513097</v>
      </c>
      <c r="H189" s="179">
        <f>F189*G189*B189^2/12/10^6</f>
        <v>2.5666892684347467</v>
      </c>
      <c r="I189" s="179">
        <f>INPUT!N98/(MAX(INPUT!V98,INPUT!W98,INPUT!X98/2,INPUT!Y98/2)-INPUT!U98/2+G189*INPUT!N98)</f>
        <v>1.2716669438755954</v>
      </c>
      <c r="J189" s="179">
        <f>INPUT!R98*(MAX(INPUT!V98,INPUT!W98,INPUT!X98/2,INPUT!Y98/2)-INPUT!U98/2)/10^6*25</f>
        <v>13.4125</v>
      </c>
      <c r="K189" s="179">
        <f>0.5*J189/I189*B189*B189/12/10^6</f>
        <v>4.4300902142544727</v>
      </c>
      <c r="L189" s="179">
        <f>0.5*$E$77/I189*B189*B189/12/10^6</f>
        <v>0</v>
      </c>
      <c r="M189" s="180">
        <f>INPUT!G98</f>
        <v>0</v>
      </c>
      <c r="N189" s="181">
        <f>IF(M189&gt;0,(INPUT!BE98+INPUT!BF98+INPUT!BG98)*B189*B189/12/M189/INPUT!N98,0)</f>
        <v>0</v>
      </c>
      <c r="O189" s="296"/>
    </row>
    <row r="190">
      <c r="A190" s="176">
        <f>INPUT!D99</f>
        <v>101</v>
      </c>
      <c r="B190" s="177">
        <f>INPUT!AM99</f>
        <v>3175</v>
      </c>
      <c r="C190" s="449">
        <f>INPUT!H99*INPUT!I99*INPUT!J99+INPUT!K99*INPUT!L99+INPUT!N99*INPUT!O99*2/COS(ATAN(G190))+INPUT!AD99*INPUT!AE99*INPUT!AF99+INPUT!AG99*INPUT!AH99*INPUT!AI99</f>
        <v>116164.41464770856</v>
      </c>
      <c r="D190" s="177">
        <f>(INPUT!K99-2*INPUT!M99)*INPUT!Q99+INPUT!Q99*INPUT!Q99*G190</f>
        <v>0</v>
      </c>
      <c r="E190" s="450">
        <f>INPUT!R99*INPUT!AA99+2*INPUT!S99*INPUT!T99</f>
        <v>1580500</v>
      </c>
      <c r="F190" s="179">
        <f>(C190*7.85+(D190+E190)*2.5)/10^5/2</f>
        <v>24.315703274922562</v>
      </c>
      <c r="G190" s="178">
        <f>TAN(INPUT!P99)</f>
        <v>0.12565513657513097</v>
      </c>
      <c r="H190" s="179">
        <f>F190*G190*B190^2/12/10^6</f>
        <v>2.5666892684347467</v>
      </c>
      <c r="I190" s="179">
        <f>INPUT!N99/(MAX(INPUT!V99,INPUT!W99,INPUT!X99/2,INPUT!Y99/2)-INPUT!U99/2+G190*INPUT!N99)</f>
        <v>1.2716669438755954</v>
      </c>
      <c r="J190" s="179">
        <f>INPUT!R99*(MAX(INPUT!V99,INPUT!W99,INPUT!X99/2,INPUT!Y99/2)-INPUT!U99/2)/10^6*25</f>
        <v>13.4125</v>
      </c>
      <c r="K190" s="179">
        <f>0.5*J190/I190*B190*B190/12/10^6</f>
        <v>4.4300902142544727</v>
      </c>
      <c r="L190" s="179">
        <f>0.5*$E$77/I190*B190*B190/12/10^6</f>
        <v>0</v>
      </c>
      <c r="M190" s="180">
        <f>INPUT!G99</f>
        <v>0</v>
      </c>
      <c r="N190" s="181">
        <f>IF(M190&gt;0,(INPUT!BE99+INPUT!BF99+INPUT!BG99)*B190*B190/12/M190/INPUT!N99,0)</f>
        <v>0</v>
      </c>
      <c r="O190" s="296"/>
    </row>
    <row r="191">
      <c r="A191" s="176">
        <f>INPUT!D100</f>
        <v>101</v>
      </c>
      <c r="B191" s="177">
        <f>INPUT!AM100</f>
        <v>3175</v>
      </c>
      <c r="C191" s="449">
        <f>INPUT!H100*INPUT!I100*INPUT!J100+INPUT!K100*INPUT!L100+INPUT!N100*INPUT!O100*2/COS(ATAN(G191))+INPUT!AD100*INPUT!AE100*INPUT!AF100+INPUT!AG100*INPUT!AH100*INPUT!AI100</f>
        <v>116164.41464770856</v>
      </c>
      <c r="D191" s="177">
        <f>(INPUT!K100-2*INPUT!M100)*INPUT!Q100+INPUT!Q100*INPUT!Q100*G191</f>
        <v>0</v>
      </c>
      <c r="E191" s="450">
        <f>INPUT!R100*INPUT!AA100+2*INPUT!S100*INPUT!T100</f>
        <v>1580500</v>
      </c>
      <c r="F191" s="179">
        <f>(C191*7.85+(D191+E191)*2.5)/10^5/2</f>
        <v>24.315703274922562</v>
      </c>
      <c r="G191" s="178">
        <f>TAN(INPUT!P100)</f>
        <v>0.12565513657513097</v>
      </c>
      <c r="H191" s="179">
        <f>F191*G191*B191^2/12/10^6</f>
        <v>2.5666892684347467</v>
      </c>
      <c r="I191" s="179">
        <f>INPUT!N100/(MAX(INPUT!V100,INPUT!W100,INPUT!X100/2,INPUT!Y100/2)-INPUT!U100/2+G191*INPUT!N100)</f>
        <v>1.2716669438755954</v>
      </c>
      <c r="J191" s="179">
        <f>INPUT!R100*(MAX(INPUT!V100,INPUT!W100,INPUT!X100/2,INPUT!Y100/2)-INPUT!U100/2)/10^6*25</f>
        <v>13.4125</v>
      </c>
      <c r="K191" s="179">
        <f>0.5*J191/I191*B191*B191/12/10^6</f>
        <v>4.4300902142544727</v>
      </c>
      <c r="L191" s="179">
        <f>0.5*$E$77/I191*B191*B191/12/10^6</f>
        <v>0</v>
      </c>
      <c r="M191" s="180">
        <f>INPUT!G100</f>
        <v>0</v>
      </c>
      <c r="N191" s="181">
        <f>IF(M191&gt;0,(INPUT!BE100+INPUT!BF100+INPUT!BG100)*B191*B191/12/M191/INPUT!N100,0)</f>
        <v>0</v>
      </c>
      <c r="O191" s="296"/>
    </row>
    <row r="192">
      <c r="A192" s="176">
        <f>INPUT!D101</f>
        <v>101</v>
      </c>
      <c r="B192" s="177">
        <f>INPUT!AM101</f>
        <v>3175</v>
      </c>
      <c r="C192" s="449">
        <f>INPUT!H101*INPUT!I101*INPUT!J101+INPUT!K101*INPUT!L101+INPUT!N101*INPUT!O101*2/COS(ATAN(G192))+INPUT!AD101*INPUT!AE101*INPUT!AF101+INPUT!AG101*INPUT!AH101*INPUT!AI101</f>
        <v>116164.41464770856</v>
      </c>
      <c r="D192" s="177">
        <f>(INPUT!K101-2*INPUT!M101)*INPUT!Q101+INPUT!Q101*INPUT!Q101*G192</f>
        <v>0</v>
      </c>
      <c r="E192" s="450">
        <f>INPUT!R101*INPUT!AA101+2*INPUT!S101*INPUT!T101</f>
        <v>1580500</v>
      </c>
      <c r="F192" s="179">
        <f>(C192*7.85+(D192+E192)*2.5)/10^5/2</f>
        <v>24.315703274922562</v>
      </c>
      <c r="G192" s="178">
        <f>TAN(INPUT!P101)</f>
        <v>0.12565513657513097</v>
      </c>
      <c r="H192" s="179">
        <f>F192*G192*B192^2/12/10^6</f>
        <v>2.5666892684347467</v>
      </c>
      <c r="I192" s="179">
        <f>INPUT!N101/(MAX(INPUT!V101,INPUT!W101,INPUT!X101/2,INPUT!Y101/2)-INPUT!U101/2+G192*INPUT!N101)</f>
        <v>1.2716669438755954</v>
      </c>
      <c r="J192" s="179">
        <f>INPUT!R101*(MAX(INPUT!V101,INPUT!W101,INPUT!X101/2,INPUT!Y101/2)-INPUT!U101/2)/10^6*25</f>
        <v>13.4125</v>
      </c>
      <c r="K192" s="179">
        <f>0.5*J192/I192*B192*B192/12/10^6</f>
        <v>4.4300902142544727</v>
      </c>
      <c r="L192" s="179">
        <f>0.5*$E$77/I192*B192*B192/12/10^6</f>
        <v>0</v>
      </c>
      <c r="M192" s="180">
        <f>INPUT!G101</f>
        <v>0</v>
      </c>
      <c r="N192" s="181">
        <f>IF(M192&gt;0,(INPUT!BE101+INPUT!BF101+INPUT!BG101)*B192*B192/12/M192/INPUT!N101,0)</f>
        <v>0</v>
      </c>
      <c r="O192" s="296"/>
    </row>
    <row r="193">
      <c r="A193" s="176">
        <f>INPUT!D102</f>
        <v>101</v>
      </c>
      <c r="B193" s="177">
        <f>INPUT!AM102</f>
        <v>3175</v>
      </c>
      <c r="C193" s="449">
        <f>INPUT!H102*INPUT!I102*INPUT!J102+INPUT!K102*INPUT!L102+INPUT!N102*INPUT!O102*2/COS(ATAN(G193))+INPUT!AD102*INPUT!AE102*INPUT!AF102+INPUT!AG102*INPUT!AH102*INPUT!AI102</f>
        <v>116164.41464770856</v>
      </c>
      <c r="D193" s="177">
        <f>(INPUT!K102-2*INPUT!M102)*INPUT!Q102+INPUT!Q102*INPUT!Q102*G193</f>
        <v>0</v>
      </c>
      <c r="E193" s="450">
        <f>INPUT!R102*INPUT!AA102+2*INPUT!S102*INPUT!T102</f>
        <v>1580500</v>
      </c>
      <c r="F193" s="179">
        <f>(C193*7.85+(D193+E193)*2.5)/10^5/2</f>
        <v>24.315703274922562</v>
      </c>
      <c r="G193" s="178">
        <f>TAN(INPUT!P102)</f>
        <v>0.12565513657513097</v>
      </c>
      <c r="H193" s="179">
        <f>F193*G193*B193^2/12/10^6</f>
        <v>2.5666892684347467</v>
      </c>
      <c r="I193" s="179">
        <f>INPUT!N102/(MAX(INPUT!V102,INPUT!W102,INPUT!X102/2,INPUT!Y102/2)-INPUT!U102/2+G193*INPUT!N102)</f>
        <v>1.2716669438755954</v>
      </c>
      <c r="J193" s="179">
        <f>INPUT!R102*(MAX(INPUT!V102,INPUT!W102,INPUT!X102/2,INPUT!Y102/2)-INPUT!U102/2)/10^6*25</f>
        <v>13.4125</v>
      </c>
      <c r="K193" s="179">
        <f>0.5*J193/I193*B193*B193/12/10^6</f>
        <v>4.4300902142544727</v>
      </c>
      <c r="L193" s="179">
        <f>0.5*$E$77/I193*B193*B193/12/10^6</f>
        <v>0</v>
      </c>
      <c r="M193" s="180">
        <f>INPUT!G102</f>
        <v>0</v>
      </c>
      <c r="N193" s="181">
        <f>IF(M193&gt;0,(INPUT!BE102+INPUT!BF102+INPUT!BG102)*B193*B193/12/M193/INPUT!N102,0)</f>
        <v>0</v>
      </c>
      <c r="O193" s="296"/>
    </row>
    <row r="194">
      <c r="A194" s="176">
        <f>INPUT!D103</f>
        <v>101</v>
      </c>
      <c r="B194" s="177">
        <f>INPUT!AM103</f>
        <v>3175</v>
      </c>
      <c r="C194" s="449">
        <f>INPUT!H103*INPUT!I103*INPUT!J103+INPUT!K103*INPUT!L103+INPUT!N103*INPUT!O103*2/COS(ATAN(G194))+INPUT!AD103*INPUT!AE103*INPUT!AF103+INPUT!AG103*INPUT!AH103*INPUT!AI103</f>
        <v>116164.41464770856</v>
      </c>
      <c r="D194" s="177">
        <f>(INPUT!K103-2*INPUT!M103)*INPUT!Q103+INPUT!Q103*INPUT!Q103*G194</f>
        <v>0</v>
      </c>
      <c r="E194" s="450">
        <f>INPUT!R103*INPUT!AA103+2*INPUT!S103*INPUT!T103</f>
        <v>1580500</v>
      </c>
      <c r="F194" s="179">
        <f>(C194*7.85+(D194+E194)*2.5)/10^5/2</f>
        <v>24.315703274922562</v>
      </c>
      <c r="G194" s="178">
        <f>TAN(INPUT!P103)</f>
        <v>0.12565513657513097</v>
      </c>
      <c r="H194" s="179">
        <f>F194*G194*B194^2/12/10^6</f>
        <v>2.5666892684347467</v>
      </c>
      <c r="I194" s="179">
        <f>INPUT!N103/(MAX(INPUT!V103,INPUT!W103,INPUT!X103/2,INPUT!Y103/2)-INPUT!U103/2+G194*INPUT!N103)</f>
        <v>1.2716669438755954</v>
      </c>
      <c r="J194" s="179">
        <f>INPUT!R103*(MAX(INPUT!V103,INPUT!W103,INPUT!X103/2,INPUT!Y103/2)-INPUT!U103/2)/10^6*25</f>
        <v>13.4125</v>
      </c>
      <c r="K194" s="179">
        <f>0.5*J194/I194*B194*B194/12/10^6</f>
        <v>4.4300902142544727</v>
      </c>
      <c r="L194" s="179">
        <f>0.5*$E$77/I194*B194*B194/12/10^6</f>
        <v>0</v>
      </c>
      <c r="M194" s="180">
        <f>INPUT!G103</f>
        <v>0</v>
      </c>
      <c r="N194" s="181">
        <f>IF(M194&gt;0,(INPUT!BE103+INPUT!BF103+INPUT!BG103)*B194*B194/12/M194/INPUT!N103,0)</f>
        <v>0</v>
      </c>
      <c r="O194" s="296"/>
    </row>
    <row r="195">
      <c r="A195" s="176">
        <f>INPUT!D104</f>
        <v>101</v>
      </c>
      <c r="B195" s="177">
        <f>INPUT!AM104</f>
        <v>3175</v>
      </c>
      <c r="C195" s="449">
        <f>INPUT!H104*INPUT!I104*INPUT!J104+INPUT!K104*INPUT!L104+INPUT!N104*INPUT!O104*2/COS(ATAN(G195))+INPUT!AD104*INPUT!AE104*INPUT!AF104+INPUT!AG104*INPUT!AH104*INPUT!AI104</f>
        <v>116164.41464770856</v>
      </c>
      <c r="D195" s="177">
        <f>(INPUT!K104-2*INPUT!M104)*INPUT!Q104+INPUT!Q104*INPUT!Q104*G195</f>
        <v>0</v>
      </c>
      <c r="E195" s="450">
        <f>INPUT!R104*INPUT!AA104+2*INPUT!S104*INPUT!T104</f>
        <v>1580500</v>
      </c>
      <c r="F195" s="179">
        <f>(C195*7.85+(D195+E195)*2.5)/10^5/2</f>
        <v>24.315703274922562</v>
      </c>
      <c r="G195" s="178">
        <f>TAN(INPUT!P104)</f>
        <v>0.12565513657513097</v>
      </c>
      <c r="H195" s="179">
        <f>F195*G195*B195^2/12/10^6</f>
        <v>2.5666892684347467</v>
      </c>
      <c r="I195" s="179">
        <f>INPUT!N104/(MAX(INPUT!V104,INPUT!W104,INPUT!X104/2,INPUT!Y104/2)-INPUT!U104/2+G195*INPUT!N104)</f>
        <v>1.2716669438755954</v>
      </c>
      <c r="J195" s="179">
        <f>INPUT!R104*(MAX(INPUT!V104,INPUT!W104,INPUT!X104/2,INPUT!Y104/2)-INPUT!U104/2)/10^6*25</f>
        <v>13.4125</v>
      </c>
      <c r="K195" s="179">
        <f>0.5*J195/I195*B195*B195/12/10^6</f>
        <v>4.4300902142544727</v>
      </c>
      <c r="L195" s="179">
        <f>0.5*$E$77/I195*B195*B195/12/10^6</f>
        <v>0</v>
      </c>
      <c r="M195" s="180">
        <f>INPUT!G104</f>
        <v>0</v>
      </c>
      <c r="N195" s="181">
        <f>IF(M195&gt;0,(INPUT!BE104+INPUT!BF104+INPUT!BG104)*B195*B195/12/M195/INPUT!N104,0)</f>
        <v>0</v>
      </c>
      <c r="O195" s="296"/>
    </row>
    <row r="196">
      <c r="A196" s="176">
        <f>INPUT!D105</f>
        <v>101</v>
      </c>
      <c r="B196" s="177">
        <f>INPUT!AM105</f>
        <v>3175</v>
      </c>
      <c r="C196" s="449">
        <f>INPUT!H105*INPUT!I105*INPUT!J105+INPUT!K105*INPUT!L105+INPUT!N105*INPUT!O105*2/COS(ATAN(G196))+INPUT!AD105*INPUT!AE105*INPUT!AF105+INPUT!AG105*INPUT!AH105*INPUT!AI105</f>
        <v>116164.41464770856</v>
      </c>
      <c r="D196" s="177">
        <f>(INPUT!K105-2*INPUT!M105)*INPUT!Q105+INPUT!Q105*INPUT!Q105*G196</f>
        <v>0</v>
      </c>
      <c r="E196" s="450">
        <f>INPUT!R105*INPUT!AA105+2*INPUT!S105*INPUT!T105</f>
        <v>1580500</v>
      </c>
      <c r="F196" s="179">
        <f>(C196*7.85+(D196+E196)*2.5)/10^5/2</f>
        <v>24.315703274922562</v>
      </c>
      <c r="G196" s="178">
        <f>TAN(INPUT!P105)</f>
        <v>0.12565513657513097</v>
      </c>
      <c r="H196" s="179">
        <f>F196*G196*B196^2/12/10^6</f>
        <v>2.5666892684347467</v>
      </c>
      <c r="I196" s="179">
        <f>INPUT!N105/(MAX(INPUT!V105,INPUT!W105,INPUT!X105/2,INPUT!Y105/2)-INPUT!U105/2+G196*INPUT!N105)</f>
        <v>1.2716669438755954</v>
      </c>
      <c r="J196" s="179">
        <f>INPUT!R105*(MAX(INPUT!V105,INPUT!W105,INPUT!X105/2,INPUT!Y105/2)-INPUT!U105/2)/10^6*25</f>
        <v>13.4125</v>
      </c>
      <c r="K196" s="179">
        <f>0.5*J196/I196*B196*B196/12/10^6</f>
        <v>4.4300902142544727</v>
      </c>
      <c r="L196" s="179">
        <f>0.5*$E$77/I196*B196*B196/12/10^6</f>
        <v>0</v>
      </c>
      <c r="M196" s="180">
        <f>INPUT!G105</f>
        <v>0</v>
      </c>
      <c r="N196" s="181">
        <f>IF(M196&gt;0,(INPUT!BE105+INPUT!BF105+INPUT!BG105)*B196*B196/12/M196/INPUT!N105,0)</f>
        <v>0</v>
      </c>
      <c r="O196" s="296"/>
    </row>
    <row r="197">
      <c r="A197" s="176">
        <f>INPUT!D106</f>
        <v>101</v>
      </c>
      <c r="B197" s="177">
        <f>INPUT!AM106</f>
        <v>3175</v>
      </c>
      <c r="C197" s="449">
        <f>INPUT!H106*INPUT!I106*INPUT!J106+INPUT!K106*INPUT!L106+INPUT!N106*INPUT!O106*2/COS(ATAN(G197))+INPUT!AD106*INPUT!AE106*INPUT!AF106+INPUT!AG106*INPUT!AH106*INPUT!AI106</f>
        <v>116164.41464770856</v>
      </c>
      <c r="D197" s="177">
        <f>(INPUT!K106-2*INPUT!M106)*INPUT!Q106+INPUT!Q106*INPUT!Q106*G197</f>
        <v>0</v>
      </c>
      <c r="E197" s="450">
        <f>INPUT!R106*INPUT!AA106+2*INPUT!S106*INPUT!T106</f>
        <v>1580500</v>
      </c>
      <c r="F197" s="179">
        <f>(C197*7.85+(D197+E197)*2.5)/10^5/2</f>
        <v>24.315703274922562</v>
      </c>
      <c r="G197" s="178">
        <f>TAN(INPUT!P106)</f>
        <v>0.12565513657513097</v>
      </c>
      <c r="H197" s="179">
        <f>F197*G197*B197^2/12/10^6</f>
        <v>2.5666892684347467</v>
      </c>
      <c r="I197" s="179">
        <f>INPUT!N106/(MAX(INPUT!V106,INPUT!W106,INPUT!X106/2,INPUT!Y106/2)-INPUT!U106/2+G197*INPUT!N106)</f>
        <v>1.2716669438755954</v>
      </c>
      <c r="J197" s="179">
        <f>INPUT!R106*(MAX(INPUT!V106,INPUT!W106,INPUT!X106/2,INPUT!Y106/2)-INPUT!U106/2)/10^6*25</f>
        <v>13.4125</v>
      </c>
      <c r="K197" s="179">
        <f>0.5*J197/I197*B197*B197/12/10^6</f>
        <v>4.4300902142544727</v>
      </c>
      <c r="L197" s="179">
        <f>0.5*$E$77/I197*B197*B197/12/10^6</f>
        <v>0</v>
      </c>
      <c r="M197" s="180">
        <f>INPUT!G106</f>
        <v>0</v>
      </c>
      <c r="N197" s="181">
        <f>IF(M197&gt;0,(INPUT!BE106+INPUT!BF106+INPUT!BG106)*B197*B197/12/M197/INPUT!N106,0)</f>
        <v>0</v>
      </c>
      <c r="O197" s="296"/>
    </row>
    <row r="198">
      <c r="A198" s="176">
        <f>INPUT!D107</f>
        <v>101</v>
      </c>
      <c r="B198" s="177">
        <f>INPUT!AM107</f>
        <v>3175</v>
      </c>
      <c r="C198" s="449">
        <f>INPUT!H107*INPUT!I107*INPUT!J107+INPUT!K107*INPUT!L107+INPUT!N107*INPUT!O107*2/COS(ATAN(G198))+INPUT!AD107*INPUT!AE107*INPUT!AF107+INPUT!AG107*INPUT!AH107*INPUT!AI107</f>
        <v>116164.41464770856</v>
      </c>
      <c r="D198" s="177">
        <f>(INPUT!K107-2*INPUT!M107)*INPUT!Q107+INPUT!Q107*INPUT!Q107*G198</f>
        <v>0</v>
      </c>
      <c r="E198" s="450">
        <f>INPUT!R107*INPUT!AA107+2*INPUT!S107*INPUT!T107</f>
        <v>1580500</v>
      </c>
      <c r="F198" s="179">
        <f>(C198*7.85+(D198+E198)*2.5)/10^5/2</f>
        <v>24.315703274922562</v>
      </c>
      <c r="G198" s="178">
        <f>TAN(INPUT!P107)</f>
        <v>0.12565513657513097</v>
      </c>
      <c r="H198" s="179">
        <f>F198*G198*B198^2/12/10^6</f>
        <v>2.5666892684347467</v>
      </c>
      <c r="I198" s="179">
        <f>INPUT!N107/(MAX(INPUT!V107,INPUT!W107,INPUT!X107/2,INPUT!Y107/2)-INPUT!U107/2+G198*INPUT!N107)</f>
        <v>1.2716669438755954</v>
      </c>
      <c r="J198" s="179">
        <f>INPUT!R107*(MAX(INPUT!V107,INPUT!W107,INPUT!X107/2,INPUT!Y107/2)-INPUT!U107/2)/10^6*25</f>
        <v>13.4125</v>
      </c>
      <c r="K198" s="179">
        <f>0.5*J198/I198*B198*B198/12/10^6</f>
        <v>4.4300902142544727</v>
      </c>
      <c r="L198" s="179">
        <f>0.5*$E$77/I198*B198*B198/12/10^6</f>
        <v>0</v>
      </c>
      <c r="M198" s="180">
        <f>INPUT!G107</f>
        <v>0</v>
      </c>
      <c r="N198" s="181">
        <f>IF(M198&gt;0,(INPUT!BE107+INPUT!BF107+INPUT!BG107)*B198*B198/12/M198/INPUT!N107,0)</f>
        <v>0</v>
      </c>
      <c r="O198" s="296"/>
    </row>
    <row r="199">
      <c r="A199" s="176">
        <f>INPUT!D108</f>
        <v>101</v>
      </c>
      <c r="B199" s="177">
        <f>INPUT!AM108</f>
        <v>3175</v>
      </c>
      <c r="C199" s="449">
        <f>INPUT!H108*INPUT!I108*INPUT!J108+INPUT!K108*INPUT!L108+INPUT!N108*INPUT!O108*2/COS(ATAN(G199))+INPUT!AD108*INPUT!AE108*INPUT!AF108+INPUT!AG108*INPUT!AH108*INPUT!AI108</f>
        <v>116164.41464770856</v>
      </c>
      <c r="D199" s="177">
        <f>(INPUT!K108-2*INPUT!M108)*INPUT!Q108+INPUT!Q108*INPUT!Q108*G199</f>
        <v>0</v>
      </c>
      <c r="E199" s="450">
        <f>INPUT!R108*INPUT!AA108+2*INPUT!S108*INPUT!T108</f>
        <v>1580500</v>
      </c>
      <c r="F199" s="179">
        <f>(C199*7.85+(D199+E199)*2.5)/10^5/2</f>
        <v>24.315703274922562</v>
      </c>
      <c r="G199" s="178">
        <f>TAN(INPUT!P108)</f>
        <v>0.12565513657513097</v>
      </c>
      <c r="H199" s="179">
        <f>F199*G199*B199^2/12/10^6</f>
        <v>2.5666892684347467</v>
      </c>
      <c r="I199" s="179">
        <f>INPUT!N108/(MAX(INPUT!V108,INPUT!W108,INPUT!X108/2,INPUT!Y108/2)-INPUT!U108/2+G199*INPUT!N108)</f>
        <v>1.2716669438755954</v>
      </c>
      <c r="J199" s="179">
        <f>INPUT!R108*(MAX(INPUT!V108,INPUT!W108,INPUT!X108/2,INPUT!Y108/2)-INPUT!U108/2)/10^6*25</f>
        <v>13.4125</v>
      </c>
      <c r="K199" s="179">
        <f>0.5*J199/I199*B199*B199/12/10^6</f>
        <v>4.4300902142544727</v>
      </c>
      <c r="L199" s="179">
        <f>0.5*$E$77/I199*B199*B199/12/10^6</f>
        <v>0</v>
      </c>
      <c r="M199" s="180">
        <f>INPUT!G108</f>
        <v>0</v>
      </c>
      <c r="N199" s="181">
        <f>IF(M199&gt;0,(INPUT!BE108+INPUT!BF108+INPUT!BG108)*B199*B199/12/M199/INPUT!N108,0)</f>
        <v>0</v>
      </c>
      <c r="O199" s="296"/>
    </row>
    <row r="200">
      <c r="A200" s="176">
        <f>INPUT!D109</f>
        <v>101</v>
      </c>
      <c r="B200" s="177">
        <f>INPUT!AM109</f>
        <v>3175</v>
      </c>
      <c r="C200" s="449">
        <f>INPUT!H109*INPUT!I109*INPUT!J109+INPUT!K109*INPUT!L109+INPUT!N109*INPUT!O109*2/COS(ATAN(G200))+INPUT!AD109*INPUT!AE109*INPUT!AF109+INPUT!AG109*INPUT!AH109*INPUT!AI109</f>
        <v>116164.41464770856</v>
      </c>
      <c r="D200" s="177">
        <f>(INPUT!K109-2*INPUT!M109)*INPUT!Q109+INPUT!Q109*INPUT!Q109*G200</f>
        <v>0</v>
      </c>
      <c r="E200" s="450">
        <f>INPUT!R109*INPUT!AA109+2*INPUT!S109*INPUT!T109</f>
        <v>1580500</v>
      </c>
      <c r="F200" s="179">
        <f>(C200*7.85+(D200+E200)*2.5)/10^5/2</f>
        <v>24.315703274922562</v>
      </c>
      <c r="G200" s="178">
        <f>TAN(INPUT!P109)</f>
        <v>0.12565513657513097</v>
      </c>
      <c r="H200" s="179">
        <f>F200*G200*B200^2/12/10^6</f>
        <v>2.5666892684347467</v>
      </c>
      <c r="I200" s="179">
        <f>INPUT!N109/(MAX(INPUT!V109,INPUT!W109,INPUT!X109/2,INPUT!Y109/2)-INPUT!U109/2+G200*INPUT!N109)</f>
        <v>1.2716669438755954</v>
      </c>
      <c r="J200" s="179">
        <f>INPUT!R109*(MAX(INPUT!V109,INPUT!W109,INPUT!X109/2,INPUT!Y109/2)-INPUT!U109/2)/10^6*25</f>
        <v>13.4125</v>
      </c>
      <c r="K200" s="179">
        <f>0.5*J200/I200*B200*B200/12/10^6</f>
        <v>4.4300902142544727</v>
      </c>
      <c r="L200" s="179">
        <f>0.5*$E$77/I200*B200*B200/12/10^6</f>
        <v>0</v>
      </c>
      <c r="M200" s="180">
        <f>INPUT!G109</f>
        <v>0</v>
      </c>
      <c r="N200" s="181">
        <f>IF(M200&gt;0,(INPUT!BE109+INPUT!BF109+INPUT!BG109)*B200*B200/12/M200/INPUT!N109,0)</f>
        <v>0</v>
      </c>
      <c r="O200" s="296"/>
    </row>
    <row r="201">
      <c r="A201" s="176">
        <f>INPUT!D110</f>
        <v>101</v>
      </c>
      <c r="B201" s="177">
        <f>INPUT!AM110</f>
        <v>3175</v>
      </c>
      <c r="C201" s="449">
        <f>INPUT!H110*INPUT!I110*INPUT!J110+INPUT!K110*INPUT!L110+INPUT!N110*INPUT!O110*2/COS(ATAN(G201))+INPUT!AD110*INPUT!AE110*INPUT!AF110+INPUT!AG110*INPUT!AH110*INPUT!AI110</f>
        <v>116164.41464770856</v>
      </c>
      <c r="D201" s="177">
        <f>(INPUT!K110-2*INPUT!M110)*INPUT!Q110+INPUT!Q110*INPUT!Q110*G201</f>
        <v>0</v>
      </c>
      <c r="E201" s="450">
        <f>INPUT!R110*INPUT!AA110+2*INPUT!S110*INPUT!T110</f>
        <v>1580500</v>
      </c>
      <c r="F201" s="179">
        <f>(C201*7.85+(D201+E201)*2.5)/10^5/2</f>
        <v>24.315703274922562</v>
      </c>
      <c r="G201" s="178">
        <f>TAN(INPUT!P110)</f>
        <v>0.12565513657513097</v>
      </c>
      <c r="H201" s="179">
        <f>F201*G201*B201^2/12/10^6</f>
        <v>2.5666892684347467</v>
      </c>
      <c r="I201" s="179">
        <f>INPUT!N110/(MAX(INPUT!V110,INPUT!W110,INPUT!X110/2,INPUT!Y110/2)-INPUT!U110/2+G201*INPUT!N110)</f>
        <v>1.2716669438755954</v>
      </c>
      <c r="J201" s="179">
        <f>INPUT!R110*(MAX(INPUT!V110,INPUT!W110,INPUT!X110/2,INPUT!Y110/2)-INPUT!U110/2)/10^6*25</f>
        <v>13.4125</v>
      </c>
      <c r="K201" s="179">
        <f>0.5*J201/I201*B201*B201/12/10^6</f>
        <v>4.4300902142544727</v>
      </c>
      <c r="L201" s="179">
        <f>0.5*$E$77/I201*B201*B201/12/10^6</f>
        <v>0</v>
      </c>
      <c r="M201" s="180">
        <f>INPUT!G110</f>
        <v>0</v>
      </c>
      <c r="N201" s="181">
        <f>IF(M201&gt;0,(INPUT!BE110+INPUT!BF110+INPUT!BG110)*B201*B201/12/M201/INPUT!N110,0)</f>
        <v>0</v>
      </c>
      <c r="O201" s="296"/>
    </row>
    <row r="202">
      <c r="A202" s="176">
        <f>INPUT!D111</f>
        <v>101</v>
      </c>
      <c r="B202" s="177">
        <f>INPUT!AM111</f>
        <v>3175</v>
      </c>
      <c r="C202" s="449">
        <f>INPUT!H111*INPUT!I111*INPUT!J111+INPUT!K111*INPUT!L111+INPUT!N111*INPUT!O111*2/COS(ATAN(G202))+INPUT!AD111*INPUT!AE111*INPUT!AF111+INPUT!AG111*INPUT!AH111*INPUT!AI111</f>
        <v>116164.41464770856</v>
      </c>
      <c r="D202" s="177">
        <f>(INPUT!K111-2*INPUT!M111)*INPUT!Q111+INPUT!Q111*INPUT!Q111*G202</f>
        <v>0</v>
      </c>
      <c r="E202" s="450">
        <f>INPUT!R111*INPUT!AA111+2*INPUT!S111*INPUT!T111</f>
        <v>1580500</v>
      </c>
      <c r="F202" s="179">
        <f>(C202*7.85+(D202+E202)*2.5)/10^5/2</f>
        <v>24.315703274922562</v>
      </c>
      <c r="G202" s="178">
        <f>TAN(INPUT!P111)</f>
        <v>0.12565513657513097</v>
      </c>
      <c r="H202" s="179">
        <f>F202*G202*B202^2/12/10^6</f>
        <v>2.5666892684347467</v>
      </c>
      <c r="I202" s="179">
        <f>INPUT!N111/(MAX(INPUT!V111,INPUT!W111,INPUT!X111/2,INPUT!Y111/2)-INPUT!U111/2+G202*INPUT!N111)</f>
        <v>1.2716669438755954</v>
      </c>
      <c r="J202" s="179">
        <f>INPUT!R111*(MAX(INPUT!V111,INPUT!W111,INPUT!X111/2,INPUT!Y111/2)-INPUT!U111/2)/10^6*25</f>
        <v>13.4125</v>
      </c>
      <c r="K202" s="179">
        <f>0.5*J202/I202*B202*B202/12/10^6</f>
        <v>4.4300902142544727</v>
      </c>
      <c r="L202" s="179">
        <f>0.5*$E$77/I202*B202*B202/12/10^6</f>
        <v>0</v>
      </c>
      <c r="M202" s="180">
        <f>INPUT!G111</f>
        <v>0</v>
      </c>
      <c r="N202" s="181">
        <f>IF(M202&gt;0,(INPUT!BE111+INPUT!BF111+INPUT!BG111)*B202*B202/12/M202/INPUT!N111,0)</f>
        <v>0</v>
      </c>
      <c r="O202" s="296"/>
    </row>
    <row r="203">
      <c r="A203" s="176">
        <f>INPUT!D112</f>
        <v>101</v>
      </c>
      <c r="B203" s="177">
        <f>INPUT!AM112</f>
        <v>3175</v>
      </c>
      <c r="C203" s="449">
        <f>INPUT!H112*INPUT!I112*INPUT!J112+INPUT!K112*INPUT!L112+INPUT!N112*INPUT!O112*2/COS(ATAN(G203))+INPUT!AD112*INPUT!AE112*INPUT!AF112+INPUT!AG112*INPUT!AH112*INPUT!AI112</f>
        <v>116164.41464770856</v>
      </c>
      <c r="D203" s="177">
        <f>(INPUT!K112-2*INPUT!M112)*INPUT!Q112+INPUT!Q112*INPUT!Q112*G203</f>
        <v>0</v>
      </c>
      <c r="E203" s="450">
        <f>INPUT!R112*INPUT!AA112+2*INPUT!S112*INPUT!T112</f>
        <v>1580500</v>
      </c>
      <c r="F203" s="179">
        <f>(C203*7.85+(D203+E203)*2.5)/10^5/2</f>
        <v>24.315703274922562</v>
      </c>
      <c r="G203" s="178">
        <f>TAN(INPUT!P112)</f>
        <v>0.12565513657513097</v>
      </c>
      <c r="H203" s="179">
        <f>F203*G203*B203^2/12/10^6</f>
        <v>2.5666892684347467</v>
      </c>
      <c r="I203" s="179">
        <f>INPUT!N112/(MAX(INPUT!V112,INPUT!W112,INPUT!X112/2,INPUT!Y112/2)-INPUT!U112/2+G203*INPUT!N112)</f>
        <v>1.2716669438755954</v>
      </c>
      <c r="J203" s="179">
        <f>INPUT!R112*(MAX(INPUT!V112,INPUT!W112,INPUT!X112/2,INPUT!Y112/2)-INPUT!U112/2)/10^6*25</f>
        <v>13.4125</v>
      </c>
      <c r="K203" s="179">
        <f>0.5*J203/I203*B203*B203/12/10^6</f>
        <v>4.4300902142544727</v>
      </c>
      <c r="L203" s="179">
        <f>0.5*$E$77/I203*B203*B203/12/10^6</f>
        <v>0</v>
      </c>
      <c r="M203" s="180">
        <f>INPUT!G112</f>
        <v>0</v>
      </c>
      <c r="N203" s="181">
        <f>IF(M203&gt;0,(INPUT!BE112+INPUT!BF112+INPUT!BG112)*B203*B203/12/M203/INPUT!N112,0)</f>
        <v>0</v>
      </c>
      <c r="O203" s="296"/>
    </row>
    <row r="204">
      <c r="A204" s="176">
        <f>INPUT!D113</f>
        <v>101</v>
      </c>
      <c r="B204" s="177">
        <f>INPUT!AM113</f>
        <v>3175</v>
      </c>
      <c r="C204" s="449">
        <f>INPUT!H113*INPUT!I113*INPUT!J113+INPUT!K113*INPUT!L113+INPUT!N113*INPUT!O113*2/COS(ATAN(G204))+INPUT!AD113*INPUT!AE113*INPUT!AF113+INPUT!AG113*INPUT!AH113*INPUT!AI113</f>
        <v>116164.41464770856</v>
      </c>
      <c r="D204" s="177">
        <f>(INPUT!K113-2*INPUT!M113)*INPUT!Q113+INPUT!Q113*INPUT!Q113*G204</f>
        <v>0</v>
      </c>
      <c r="E204" s="450">
        <f>INPUT!R113*INPUT!AA113+2*INPUT!S113*INPUT!T113</f>
        <v>1580500</v>
      </c>
      <c r="F204" s="179">
        <f>(C204*7.85+(D204+E204)*2.5)/10^5/2</f>
        <v>24.315703274922562</v>
      </c>
      <c r="G204" s="178">
        <f>TAN(INPUT!P113)</f>
        <v>0.12565513657513097</v>
      </c>
      <c r="H204" s="179">
        <f>F204*G204*B204^2/12/10^6</f>
        <v>2.5666892684347467</v>
      </c>
      <c r="I204" s="179">
        <f>INPUT!N113/(MAX(INPUT!V113,INPUT!W113,INPUT!X113/2,INPUT!Y113/2)-INPUT!U113/2+G204*INPUT!N113)</f>
        <v>1.2716669438755954</v>
      </c>
      <c r="J204" s="179">
        <f>INPUT!R113*(MAX(INPUT!V113,INPUT!W113,INPUT!X113/2,INPUT!Y113/2)-INPUT!U113/2)/10^6*25</f>
        <v>13.4125</v>
      </c>
      <c r="K204" s="179">
        <f>0.5*J204/I204*B204*B204/12/10^6</f>
        <v>4.4300902142544727</v>
      </c>
      <c r="L204" s="179">
        <f>0.5*$E$77/I204*B204*B204/12/10^6</f>
        <v>0</v>
      </c>
      <c r="M204" s="180">
        <f>INPUT!G113</f>
        <v>0</v>
      </c>
      <c r="N204" s="181">
        <f>IF(M204&gt;0,(INPUT!BE113+INPUT!BF113+INPUT!BG113)*B204*B204/12/M204/INPUT!N113,0)</f>
        <v>0</v>
      </c>
      <c r="O204" s="296"/>
    </row>
    <row r="205">
      <c r="A205" s="176">
        <f>INPUT!D114</f>
        <v>101</v>
      </c>
      <c r="B205" s="177">
        <f>INPUT!AM114</f>
        <v>3175</v>
      </c>
      <c r="C205" s="449">
        <f>INPUT!H114*INPUT!I114*INPUT!J114+INPUT!K114*INPUT!L114+INPUT!N114*INPUT!O114*2/COS(ATAN(G205))+INPUT!AD114*INPUT!AE114*INPUT!AF114+INPUT!AG114*INPUT!AH114*INPUT!AI114</f>
        <v>116164.41464770856</v>
      </c>
      <c r="D205" s="177">
        <f>(INPUT!K114-2*INPUT!M114)*INPUT!Q114+INPUT!Q114*INPUT!Q114*G205</f>
        <v>0</v>
      </c>
      <c r="E205" s="450">
        <f>INPUT!R114*INPUT!AA114+2*INPUT!S114*INPUT!T114</f>
        <v>1580500</v>
      </c>
      <c r="F205" s="179">
        <f>(C205*7.85+(D205+E205)*2.5)/10^5/2</f>
        <v>24.315703274922562</v>
      </c>
      <c r="G205" s="178">
        <f>TAN(INPUT!P114)</f>
        <v>0.12565513657513097</v>
      </c>
      <c r="H205" s="179">
        <f>F205*G205*B205^2/12/10^6</f>
        <v>2.5666892684347467</v>
      </c>
      <c r="I205" s="179">
        <f>INPUT!N114/(MAX(INPUT!V114,INPUT!W114,INPUT!X114/2,INPUT!Y114/2)-INPUT!U114/2+G205*INPUT!N114)</f>
        <v>1.2716669438755954</v>
      </c>
      <c r="J205" s="179">
        <f>INPUT!R114*(MAX(INPUT!V114,INPUT!W114,INPUT!X114/2,INPUT!Y114/2)-INPUT!U114/2)/10^6*25</f>
        <v>13.4125</v>
      </c>
      <c r="K205" s="179">
        <f>0.5*J205/I205*B205*B205/12/10^6</f>
        <v>4.4300902142544727</v>
      </c>
      <c r="L205" s="179">
        <f>0.5*$E$77/I205*B205*B205/12/10^6</f>
        <v>0</v>
      </c>
      <c r="M205" s="180">
        <f>INPUT!G114</f>
        <v>0</v>
      </c>
      <c r="N205" s="181">
        <f>IF(M205&gt;0,(INPUT!BE114+INPUT!BF114+INPUT!BG114)*B205*B205/12/M205/INPUT!N114,0)</f>
        <v>0</v>
      </c>
      <c r="O205" s="296"/>
    </row>
    <row r="206">
      <c r="A206" s="176">
        <f>INPUT!D115</f>
        <v>101</v>
      </c>
      <c r="B206" s="177">
        <f>INPUT!AM115</f>
        <v>3175</v>
      </c>
      <c r="C206" s="449">
        <f>INPUT!H115*INPUT!I115*INPUT!J115+INPUT!K115*INPUT!L115+INPUT!N115*INPUT!O115*2/COS(ATAN(G206))+INPUT!AD115*INPUT!AE115*INPUT!AF115+INPUT!AG115*INPUT!AH115*INPUT!AI115</f>
        <v>116164.41464770856</v>
      </c>
      <c r="D206" s="177">
        <f>(INPUT!K115-2*INPUT!M115)*INPUT!Q115+INPUT!Q115*INPUT!Q115*G206</f>
        <v>0</v>
      </c>
      <c r="E206" s="450">
        <f>INPUT!R115*INPUT!AA115+2*INPUT!S115*INPUT!T115</f>
        <v>1580500</v>
      </c>
      <c r="F206" s="179">
        <f>(C206*7.85+(D206+E206)*2.5)/10^5/2</f>
        <v>24.315703274922562</v>
      </c>
      <c r="G206" s="178">
        <f>TAN(INPUT!P115)</f>
        <v>0.12565513657513097</v>
      </c>
      <c r="H206" s="179">
        <f>F206*G206*B206^2/12/10^6</f>
        <v>2.5666892684347467</v>
      </c>
      <c r="I206" s="179">
        <f>INPUT!N115/(MAX(INPUT!V115,INPUT!W115,INPUT!X115/2,INPUT!Y115/2)-INPUT!U115/2+G206*INPUT!N115)</f>
        <v>1.2716669438755954</v>
      </c>
      <c r="J206" s="179">
        <f>INPUT!R115*(MAX(INPUT!V115,INPUT!W115,INPUT!X115/2,INPUT!Y115/2)-INPUT!U115/2)/10^6*25</f>
        <v>13.4125</v>
      </c>
      <c r="K206" s="179">
        <f>0.5*J206/I206*B206*B206/12/10^6</f>
        <v>4.4300902142544727</v>
      </c>
      <c r="L206" s="179">
        <f>0.5*$E$77/I206*B206*B206/12/10^6</f>
        <v>0</v>
      </c>
      <c r="M206" s="180">
        <f>INPUT!G115</f>
        <v>0</v>
      </c>
      <c r="N206" s="181">
        <f>IF(M206&gt;0,(INPUT!BE115+INPUT!BF115+INPUT!BG115)*B206*B206/12/M206/INPUT!N115,0)</f>
        <v>0</v>
      </c>
      <c r="O206" s="296"/>
    </row>
    <row r="207">
      <c r="A207" s="176">
        <f>INPUT!D116</f>
        <v>101</v>
      </c>
      <c r="B207" s="177">
        <f>INPUT!AM116</f>
        <v>3175</v>
      </c>
      <c r="C207" s="449">
        <f>INPUT!H116*INPUT!I116*INPUT!J116+INPUT!K116*INPUT!L116+INPUT!N116*INPUT!O116*2/COS(ATAN(G207))+INPUT!AD116*INPUT!AE116*INPUT!AF116+INPUT!AG116*INPUT!AH116*INPUT!AI116</f>
        <v>116164.41464770856</v>
      </c>
      <c r="D207" s="177">
        <f>(INPUT!K116-2*INPUT!M116)*INPUT!Q116+INPUT!Q116*INPUT!Q116*G207</f>
        <v>0</v>
      </c>
      <c r="E207" s="450">
        <f>INPUT!R116*INPUT!AA116+2*INPUT!S116*INPUT!T116</f>
        <v>1580500</v>
      </c>
      <c r="F207" s="179">
        <f>(C207*7.85+(D207+E207)*2.5)/10^5/2</f>
        <v>24.315703274922562</v>
      </c>
      <c r="G207" s="178">
        <f>TAN(INPUT!P116)</f>
        <v>0.12565513657513097</v>
      </c>
      <c r="H207" s="179">
        <f>F207*G207*B207^2/12/10^6</f>
        <v>2.5666892684347467</v>
      </c>
      <c r="I207" s="179">
        <f>INPUT!N116/(MAX(INPUT!V116,INPUT!W116,INPUT!X116/2,INPUT!Y116/2)-INPUT!U116/2+G207*INPUT!N116)</f>
        <v>1.2716669438755954</v>
      </c>
      <c r="J207" s="179">
        <f>INPUT!R116*(MAX(INPUT!V116,INPUT!W116,INPUT!X116/2,INPUT!Y116/2)-INPUT!U116/2)/10^6*25</f>
        <v>13.4125</v>
      </c>
      <c r="K207" s="179">
        <f>0.5*J207/I207*B207*B207/12/10^6</f>
        <v>4.4300902142544727</v>
      </c>
      <c r="L207" s="179">
        <f>0.5*$E$77/I207*B207*B207/12/10^6</f>
        <v>0</v>
      </c>
      <c r="M207" s="180">
        <f>INPUT!G116</f>
        <v>0</v>
      </c>
      <c r="N207" s="181">
        <f>IF(M207&gt;0,(INPUT!BE116+INPUT!BF116+INPUT!BG116)*B207*B207/12/M207/INPUT!N116,0)</f>
        <v>0</v>
      </c>
      <c r="O207" s="296"/>
    </row>
    <row r="208">
      <c r="A208" s="176">
        <f>INPUT!D117</f>
        <v>101</v>
      </c>
      <c r="B208" s="177">
        <f>INPUT!AM117</f>
        <v>3175</v>
      </c>
      <c r="C208" s="449">
        <f>INPUT!H117*INPUT!I117*INPUT!J117+INPUT!K117*INPUT!L117+INPUT!N117*INPUT!O117*2/COS(ATAN(G208))+INPUT!AD117*INPUT!AE117*INPUT!AF117+INPUT!AG117*INPUT!AH117*INPUT!AI117</f>
        <v>116164.41464770856</v>
      </c>
      <c r="D208" s="177">
        <f>(INPUT!K117-2*INPUT!M117)*INPUT!Q117+INPUT!Q117*INPUT!Q117*G208</f>
        <v>0</v>
      </c>
      <c r="E208" s="450">
        <f>INPUT!R117*INPUT!AA117+2*INPUT!S117*INPUT!T117</f>
        <v>1580500</v>
      </c>
      <c r="F208" s="179">
        <f>(C208*7.85+(D208+E208)*2.5)/10^5/2</f>
        <v>24.315703274922562</v>
      </c>
      <c r="G208" s="178">
        <f>TAN(INPUT!P117)</f>
        <v>0.12565513657513097</v>
      </c>
      <c r="H208" s="179">
        <f>F208*G208*B208^2/12/10^6</f>
        <v>2.5666892684347467</v>
      </c>
      <c r="I208" s="179">
        <f>INPUT!N117/(MAX(INPUT!V117,INPUT!W117,INPUT!X117/2,INPUT!Y117/2)-INPUT!U117/2+G208*INPUT!N117)</f>
        <v>1.2716669438755954</v>
      </c>
      <c r="J208" s="179">
        <f>INPUT!R117*(MAX(INPUT!V117,INPUT!W117,INPUT!X117/2,INPUT!Y117/2)-INPUT!U117/2)/10^6*25</f>
        <v>13.4125</v>
      </c>
      <c r="K208" s="179">
        <f>0.5*J208/I208*B208*B208/12/10^6</f>
        <v>4.4300902142544727</v>
      </c>
      <c r="L208" s="179">
        <f>0.5*$E$77/I208*B208*B208/12/10^6</f>
        <v>0</v>
      </c>
      <c r="M208" s="180">
        <f>INPUT!G117</f>
        <v>0</v>
      </c>
      <c r="N208" s="181">
        <f>IF(M208&gt;0,(INPUT!BE117+INPUT!BF117+INPUT!BG117)*B208*B208/12/M208/INPUT!N117,0)</f>
        <v>0</v>
      </c>
      <c r="O208" s="296"/>
    </row>
    <row r="209">
      <c r="A209" s="176">
        <f>INPUT!D118</f>
        <v>101</v>
      </c>
      <c r="B209" s="177">
        <f>INPUT!AM118</f>
        <v>3175</v>
      </c>
      <c r="C209" s="449">
        <f>INPUT!H118*INPUT!I118*INPUT!J118+INPUT!K118*INPUT!L118+INPUT!N118*INPUT!O118*2/COS(ATAN(G209))+INPUT!AD118*INPUT!AE118*INPUT!AF118+INPUT!AG118*INPUT!AH118*INPUT!AI118</f>
        <v>116164.41464770856</v>
      </c>
      <c r="D209" s="177">
        <f>(INPUT!K118-2*INPUT!M118)*INPUT!Q118+INPUT!Q118*INPUT!Q118*G209</f>
        <v>0</v>
      </c>
      <c r="E209" s="450">
        <f>INPUT!R118*INPUT!AA118+2*INPUT!S118*INPUT!T118</f>
        <v>1580500</v>
      </c>
      <c r="F209" s="179">
        <f>(C209*7.85+(D209+E209)*2.5)/10^5/2</f>
        <v>24.315703274922562</v>
      </c>
      <c r="G209" s="178">
        <f>TAN(INPUT!P118)</f>
        <v>0.12565513657513097</v>
      </c>
      <c r="H209" s="179">
        <f>F209*G209*B209^2/12/10^6</f>
        <v>2.5666892684347467</v>
      </c>
      <c r="I209" s="179">
        <f>INPUT!N118/(MAX(INPUT!V118,INPUT!W118,INPUT!X118/2,INPUT!Y118/2)-INPUT!U118/2+G209*INPUT!N118)</f>
        <v>1.2716669438755954</v>
      </c>
      <c r="J209" s="179">
        <f>INPUT!R118*(MAX(INPUT!V118,INPUT!W118,INPUT!X118/2,INPUT!Y118/2)-INPUT!U118/2)/10^6*25</f>
        <v>13.4125</v>
      </c>
      <c r="K209" s="179">
        <f>0.5*J209/I209*B209*B209/12/10^6</f>
        <v>4.4300902142544727</v>
      </c>
      <c r="L209" s="179">
        <f>0.5*$E$77/I209*B209*B209/12/10^6</f>
        <v>0</v>
      </c>
      <c r="M209" s="180">
        <f>INPUT!G118</f>
        <v>0</v>
      </c>
      <c r="N209" s="181">
        <f>IF(M209&gt;0,(INPUT!BE118+INPUT!BF118+INPUT!BG118)*B209*B209/12/M209/INPUT!N118,0)</f>
        <v>0</v>
      </c>
      <c r="O209" s="296"/>
    </row>
    <row r="210">
      <c r="A210" s="176">
        <f>INPUT!D119</f>
        <v>101</v>
      </c>
      <c r="B210" s="177">
        <f>INPUT!AM119</f>
        <v>3175</v>
      </c>
      <c r="C210" s="449">
        <f>INPUT!H119*INPUT!I119*INPUT!J119+INPUT!K119*INPUT!L119+INPUT!N119*INPUT!O119*2/COS(ATAN(G210))+INPUT!AD119*INPUT!AE119*INPUT!AF119+INPUT!AG119*INPUT!AH119*INPUT!AI119</f>
        <v>116164.41464770856</v>
      </c>
      <c r="D210" s="177">
        <f>(INPUT!K119-2*INPUT!M119)*INPUT!Q119+INPUT!Q119*INPUT!Q119*G210</f>
        <v>0</v>
      </c>
      <c r="E210" s="450">
        <f>INPUT!R119*INPUT!AA119+2*INPUT!S119*INPUT!T119</f>
        <v>1580500</v>
      </c>
      <c r="F210" s="179">
        <f>(C210*7.85+(D210+E210)*2.5)/10^5/2</f>
        <v>24.315703274922562</v>
      </c>
      <c r="G210" s="178">
        <f>TAN(INPUT!P119)</f>
        <v>0.12565513657513097</v>
      </c>
      <c r="H210" s="179">
        <f>F210*G210*B210^2/12/10^6</f>
        <v>2.5666892684347467</v>
      </c>
      <c r="I210" s="179">
        <f>INPUT!N119/(MAX(INPUT!V119,INPUT!W119,INPUT!X119/2,INPUT!Y119/2)-INPUT!U119/2+G210*INPUT!N119)</f>
        <v>1.2716669438755954</v>
      </c>
      <c r="J210" s="179">
        <f>INPUT!R119*(MAX(INPUT!V119,INPUT!W119,INPUT!X119/2,INPUT!Y119/2)-INPUT!U119/2)/10^6*25</f>
        <v>13.4125</v>
      </c>
      <c r="K210" s="179">
        <f>0.5*J210/I210*B210*B210/12/10^6</f>
        <v>4.4300902142544727</v>
      </c>
      <c r="L210" s="179">
        <f>0.5*$E$77/I210*B210*B210/12/10^6</f>
        <v>0</v>
      </c>
      <c r="M210" s="180">
        <f>INPUT!G119</f>
        <v>0</v>
      </c>
      <c r="N210" s="181">
        <f>IF(M210&gt;0,(INPUT!BE119+INPUT!BF119+INPUT!BG119)*B210*B210/12/M210/INPUT!N119,0)</f>
        <v>0</v>
      </c>
      <c r="O210" s="296"/>
    </row>
    <row r="211">
      <c r="A211" s="176">
        <f>INPUT!D120</f>
        <v>101</v>
      </c>
      <c r="B211" s="177">
        <f>INPUT!AM120</f>
        <v>3175</v>
      </c>
      <c r="C211" s="449">
        <f>INPUT!H120*INPUT!I120*INPUT!J120+INPUT!K120*INPUT!L120+INPUT!N120*INPUT!O120*2/COS(ATAN(G211))+INPUT!AD120*INPUT!AE120*INPUT!AF120+INPUT!AG120*INPUT!AH120*INPUT!AI120</f>
        <v>116164.41464770856</v>
      </c>
      <c r="D211" s="177">
        <f>(INPUT!K120-2*INPUT!M120)*INPUT!Q120+INPUT!Q120*INPUT!Q120*G211</f>
        <v>0</v>
      </c>
      <c r="E211" s="450">
        <f>INPUT!R120*INPUT!AA120+2*INPUT!S120*INPUT!T120</f>
        <v>1580500</v>
      </c>
      <c r="F211" s="179">
        <f>(C211*7.85+(D211+E211)*2.5)/10^5/2</f>
        <v>24.315703274922562</v>
      </c>
      <c r="G211" s="178">
        <f>TAN(INPUT!P120)</f>
        <v>0.12565513657513097</v>
      </c>
      <c r="H211" s="179">
        <f>F211*G211*B211^2/12/10^6</f>
        <v>2.5666892684347467</v>
      </c>
      <c r="I211" s="179">
        <f>INPUT!N120/(MAX(INPUT!V120,INPUT!W120,INPUT!X120/2,INPUT!Y120/2)-INPUT!U120/2+G211*INPUT!N120)</f>
        <v>1.2716669438755954</v>
      </c>
      <c r="J211" s="179">
        <f>INPUT!R120*(MAX(INPUT!V120,INPUT!W120,INPUT!X120/2,INPUT!Y120/2)-INPUT!U120/2)/10^6*25</f>
        <v>13.4125</v>
      </c>
      <c r="K211" s="179">
        <f>0.5*J211/I211*B211*B211/12/10^6</f>
        <v>4.4300902142544727</v>
      </c>
      <c r="L211" s="179">
        <f>0.5*$E$77/I211*B211*B211/12/10^6</f>
        <v>0</v>
      </c>
      <c r="M211" s="180">
        <f>INPUT!G120</f>
        <v>0</v>
      </c>
      <c r="N211" s="181">
        <f>IF(M211&gt;0,(INPUT!BE120+INPUT!BF120+INPUT!BG120)*B211*B211/12/M211/INPUT!N120,0)</f>
        <v>0</v>
      </c>
      <c r="O211" s="296"/>
    </row>
    <row r="212">
      <c r="A212" s="176">
        <f>INPUT!D121</f>
        <v>101</v>
      </c>
      <c r="B212" s="177">
        <f>INPUT!AM121</f>
        <v>3175</v>
      </c>
      <c r="C212" s="449">
        <f>INPUT!H121*INPUT!I121*INPUT!J121+INPUT!K121*INPUT!L121+INPUT!N121*INPUT!O121*2/COS(ATAN(G212))+INPUT!AD121*INPUT!AE121*INPUT!AF121+INPUT!AG121*INPUT!AH121*INPUT!AI121</f>
        <v>116164.41464770856</v>
      </c>
      <c r="D212" s="177">
        <f>(INPUT!K121-2*INPUT!M121)*INPUT!Q121+INPUT!Q121*INPUT!Q121*G212</f>
        <v>0</v>
      </c>
      <c r="E212" s="450">
        <f>INPUT!R121*INPUT!AA121+2*INPUT!S121*INPUT!T121</f>
        <v>1580500</v>
      </c>
      <c r="F212" s="179">
        <f>(C212*7.85+(D212+E212)*2.5)/10^5/2</f>
        <v>24.315703274922562</v>
      </c>
      <c r="G212" s="178">
        <f>TAN(INPUT!P121)</f>
        <v>0.12565513657513097</v>
      </c>
      <c r="H212" s="179">
        <f>F212*G212*B212^2/12/10^6</f>
        <v>2.5666892684347467</v>
      </c>
      <c r="I212" s="179">
        <f>INPUT!N121/(MAX(INPUT!V121,INPUT!W121,INPUT!X121/2,INPUT!Y121/2)-INPUT!U121/2+G212*INPUT!N121)</f>
        <v>1.2716669438755954</v>
      </c>
      <c r="J212" s="179">
        <f>INPUT!R121*(MAX(INPUT!V121,INPUT!W121,INPUT!X121/2,INPUT!Y121/2)-INPUT!U121/2)/10^6*25</f>
        <v>13.4125</v>
      </c>
      <c r="K212" s="179">
        <f>0.5*J212/I212*B212*B212/12/10^6</f>
        <v>4.4300902142544727</v>
      </c>
      <c r="L212" s="179">
        <f>0.5*$E$77/I212*B212*B212/12/10^6</f>
        <v>0</v>
      </c>
      <c r="M212" s="180">
        <f>INPUT!G121</f>
        <v>0</v>
      </c>
      <c r="N212" s="181">
        <f>IF(M212&gt;0,(INPUT!BE121+INPUT!BF121+INPUT!BG121)*B212*B212/12/M212/INPUT!N121,0)</f>
        <v>0</v>
      </c>
      <c r="O212" s="296"/>
    </row>
    <row r="213">
      <c r="A213" s="176">
        <f>INPUT!D122</f>
        <v>101</v>
      </c>
      <c r="B213" s="177">
        <f>INPUT!AM122</f>
        <v>3175</v>
      </c>
      <c r="C213" s="449">
        <f>INPUT!H122*INPUT!I122*INPUT!J122+INPUT!K122*INPUT!L122+INPUT!N122*INPUT!O122*2/COS(ATAN(G213))+INPUT!AD122*INPUT!AE122*INPUT!AF122+INPUT!AG122*INPUT!AH122*INPUT!AI122</f>
        <v>116164.41464770856</v>
      </c>
      <c r="D213" s="177">
        <f>(INPUT!K122-2*INPUT!M122)*INPUT!Q122+INPUT!Q122*INPUT!Q122*G213</f>
        <v>0</v>
      </c>
      <c r="E213" s="450">
        <f>INPUT!R122*INPUT!AA122+2*INPUT!S122*INPUT!T122</f>
        <v>1580500</v>
      </c>
      <c r="F213" s="179">
        <f>(C213*7.85+(D213+E213)*2.5)/10^5/2</f>
        <v>24.315703274922562</v>
      </c>
      <c r="G213" s="178">
        <f>TAN(INPUT!P122)</f>
        <v>0.12565513657513097</v>
      </c>
      <c r="H213" s="179">
        <f>F213*G213*B213^2/12/10^6</f>
        <v>2.5666892684347467</v>
      </c>
      <c r="I213" s="179">
        <f>INPUT!N122/(MAX(INPUT!V122,INPUT!W122,INPUT!X122/2,INPUT!Y122/2)-INPUT!U122/2+G213*INPUT!N122)</f>
        <v>1.2716669438755954</v>
      </c>
      <c r="J213" s="179">
        <f>INPUT!R122*(MAX(INPUT!V122,INPUT!W122,INPUT!X122/2,INPUT!Y122/2)-INPUT!U122/2)/10^6*25</f>
        <v>13.4125</v>
      </c>
      <c r="K213" s="179">
        <f>0.5*J213/I213*B213*B213/12/10^6</f>
        <v>4.4300902142544727</v>
      </c>
      <c r="L213" s="179">
        <f>0.5*$E$77/I213*B213*B213/12/10^6</f>
        <v>0</v>
      </c>
      <c r="M213" s="180">
        <f>INPUT!G122</f>
        <v>0</v>
      </c>
      <c r="N213" s="181">
        <f>IF(M213&gt;0,(INPUT!BE122+INPUT!BF122+INPUT!BG122)*B213*B213/12/M213/INPUT!N122,0)</f>
        <v>0</v>
      </c>
      <c r="O213" s="296"/>
    </row>
    <row r="214">
      <c r="A214" s="176">
        <f>INPUT!D123</f>
        <v>101</v>
      </c>
      <c r="B214" s="177">
        <f>INPUT!AM123</f>
        <v>3175</v>
      </c>
      <c r="C214" s="449">
        <f>INPUT!H123*INPUT!I123*INPUT!J123+INPUT!K123*INPUT!L123+INPUT!N123*INPUT!O123*2/COS(ATAN(G214))+INPUT!AD123*INPUT!AE123*INPUT!AF123+INPUT!AG123*INPUT!AH123*INPUT!AI123</f>
        <v>116164.41464770856</v>
      </c>
      <c r="D214" s="177">
        <f>(INPUT!K123-2*INPUT!M123)*INPUT!Q123+INPUT!Q123*INPUT!Q123*G214</f>
        <v>0</v>
      </c>
      <c r="E214" s="450">
        <f>INPUT!R123*INPUT!AA123+2*INPUT!S123*INPUT!T123</f>
        <v>1580500</v>
      </c>
      <c r="F214" s="179">
        <f>(C214*7.85+(D214+E214)*2.5)/10^5/2</f>
        <v>24.315703274922562</v>
      </c>
      <c r="G214" s="178">
        <f>TAN(INPUT!P123)</f>
        <v>0.12565513657513097</v>
      </c>
      <c r="H214" s="179">
        <f>F214*G214*B214^2/12/10^6</f>
        <v>2.5666892684347467</v>
      </c>
      <c r="I214" s="179">
        <f>INPUT!N123/(MAX(INPUT!V123,INPUT!W123,INPUT!X123/2,INPUT!Y123/2)-INPUT!U123/2+G214*INPUT!N123)</f>
        <v>1.2716669438755954</v>
      </c>
      <c r="J214" s="179">
        <f>INPUT!R123*(MAX(INPUT!V123,INPUT!W123,INPUT!X123/2,INPUT!Y123/2)-INPUT!U123/2)/10^6*25</f>
        <v>13.4125</v>
      </c>
      <c r="K214" s="179">
        <f>0.5*J214/I214*B214*B214/12/10^6</f>
        <v>4.4300902142544727</v>
      </c>
      <c r="L214" s="179">
        <f>0.5*$E$77/I214*B214*B214/12/10^6</f>
        <v>0</v>
      </c>
      <c r="M214" s="180">
        <f>INPUT!G123</f>
        <v>0</v>
      </c>
      <c r="N214" s="181">
        <f>IF(M214&gt;0,(INPUT!BE123+INPUT!BF123+INPUT!BG123)*B214*B214/12/M214/INPUT!N123,0)</f>
        <v>0</v>
      </c>
      <c r="O214" s="296"/>
    </row>
    <row r="215">
      <c r="A215" s="176">
        <f>INPUT!D124</f>
        <v>101</v>
      </c>
      <c r="B215" s="177">
        <f>INPUT!AM124</f>
        <v>3175</v>
      </c>
      <c r="C215" s="449">
        <f>INPUT!H124*INPUT!I124*INPUT!J124+INPUT!K124*INPUT!L124+INPUT!N124*INPUT!O124*2/COS(ATAN(G215))+INPUT!AD124*INPUT!AE124*INPUT!AF124+INPUT!AG124*INPUT!AH124*INPUT!AI124</f>
        <v>116164.41464770856</v>
      </c>
      <c r="D215" s="177">
        <f>(INPUT!K124-2*INPUT!M124)*INPUT!Q124+INPUT!Q124*INPUT!Q124*G215</f>
        <v>0</v>
      </c>
      <c r="E215" s="450">
        <f>INPUT!R124*INPUT!AA124+2*INPUT!S124*INPUT!T124</f>
        <v>1580500</v>
      </c>
      <c r="F215" s="179">
        <f>(C215*7.85+(D215+E215)*2.5)/10^5/2</f>
        <v>24.315703274922562</v>
      </c>
      <c r="G215" s="178">
        <f>TAN(INPUT!P124)</f>
        <v>0.12565513657513097</v>
      </c>
      <c r="H215" s="179">
        <f>F215*G215*B215^2/12/10^6</f>
        <v>2.5666892684347467</v>
      </c>
      <c r="I215" s="179">
        <f>INPUT!N124/(MAX(INPUT!V124,INPUT!W124,INPUT!X124/2,INPUT!Y124/2)-INPUT!U124/2+G215*INPUT!N124)</f>
        <v>1.2716669438755954</v>
      </c>
      <c r="J215" s="179">
        <f>INPUT!R124*(MAX(INPUT!V124,INPUT!W124,INPUT!X124/2,INPUT!Y124/2)-INPUT!U124/2)/10^6*25</f>
        <v>13.4125</v>
      </c>
      <c r="K215" s="179">
        <f>0.5*J215/I215*B215*B215/12/10^6</f>
        <v>4.4300902142544727</v>
      </c>
      <c r="L215" s="179">
        <f>0.5*$E$77/I215*B215*B215/12/10^6</f>
        <v>0</v>
      </c>
      <c r="M215" s="180">
        <f>INPUT!G124</f>
        <v>0</v>
      </c>
      <c r="N215" s="181">
        <f>IF(M215&gt;0,(INPUT!BE124+INPUT!BF124+INPUT!BG124)*B215*B215/12/M215/INPUT!N124,0)</f>
        <v>0</v>
      </c>
      <c r="O215" s="296"/>
    </row>
    <row r="216">
      <c r="A216" s="176">
        <f>INPUT!D125</f>
        <v>101</v>
      </c>
      <c r="B216" s="177">
        <f>INPUT!AM125</f>
        <v>3175</v>
      </c>
      <c r="C216" s="449">
        <f>INPUT!H125*INPUT!I125*INPUT!J125+INPUT!K125*INPUT!L125+INPUT!N125*INPUT!O125*2/COS(ATAN(G216))+INPUT!AD125*INPUT!AE125*INPUT!AF125+INPUT!AG125*INPUT!AH125*INPUT!AI125</f>
        <v>116164.41464770856</v>
      </c>
      <c r="D216" s="177">
        <f>(INPUT!K125-2*INPUT!M125)*INPUT!Q125+INPUT!Q125*INPUT!Q125*G216</f>
        <v>0</v>
      </c>
      <c r="E216" s="450">
        <f>INPUT!R125*INPUT!AA125+2*INPUT!S125*INPUT!T125</f>
        <v>1580500</v>
      </c>
      <c r="F216" s="179">
        <f>(C216*7.85+(D216+E216)*2.5)/10^5/2</f>
        <v>24.315703274922562</v>
      </c>
      <c r="G216" s="178">
        <f>TAN(INPUT!P125)</f>
        <v>0.12565513657513097</v>
      </c>
      <c r="H216" s="179">
        <f>F216*G216*B216^2/12/10^6</f>
        <v>2.5666892684347467</v>
      </c>
      <c r="I216" s="179">
        <f>INPUT!N125/(MAX(INPUT!V125,INPUT!W125,INPUT!X125/2,INPUT!Y125/2)-INPUT!U125/2+G216*INPUT!N125)</f>
        <v>1.2716669438755954</v>
      </c>
      <c r="J216" s="179">
        <f>INPUT!R125*(MAX(INPUT!V125,INPUT!W125,INPUT!X125/2,INPUT!Y125/2)-INPUT!U125/2)/10^6*25</f>
        <v>13.4125</v>
      </c>
      <c r="K216" s="179">
        <f>0.5*J216/I216*B216*B216/12/10^6</f>
        <v>4.4300902142544727</v>
      </c>
      <c r="L216" s="179">
        <f>0.5*$E$77/I216*B216*B216/12/10^6</f>
        <v>0</v>
      </c>
      <c r="M216" s="180">
        <f>INPUT!G125</f>
        <v>0</v>
      </c>
      <c r="N216" s="181">
        <f>IF(M216&gt;0,(INPUT!BE125+INPUT!BF125+INPUT!BG125)*B216*B216/12/M216/INPUT!N125,0)</f>
        <v>0</v>
      </c>
      <c r="O216" s="296"/>
    </row>
    <row r="217">
      <c r="A217" s="176">
        <f>INPUT!D126</f>
        <v>101</v>
      </c>
      <c r="B217" s="177">
        <f>INPUT!AM126</f>
        <v>3175</v>
      </c>
      <c r="C217" s="449">
        <f>INPUT!H126*INPUT!I126*INPUT!J126+INPUT!K126*INPUT!L126+INPUT!N126*INPUT!O126*2/COS(ATAN(G217))+INPUT!AD126*INPUT!AE126*INPUT!AF126+INPUT!AG126*INPUT!AH126*INPUT!AI126</f>
        <v>116164.41464770856</v>
      </c>
      <c r="D217" s="177">
        <f>(INPUT!K126-2*INPUT!M126)*INPUT!Q126+INPUT!Q126*INPUT!Q126*G217</f>
        <v>0</v>
      </c>
      <c r="E217" s="450">
        <f>INPUT!R126*INPUT!AA126+2*INPUT!S126*INPUT!T126</f>
        <v>1580500</v>
      </c>
      <c r="F217" s="179">
        <f>(C217*7.85+(D217+E217)*2.5)/10^5/2</f>
        <v>24.315703274922562</v>
      </c>
      <c r="G217" s="178">
        <f>TAN(INPUT!P126)</f>
        <v>0.12565513657513097</v>
      </c>
      <c r="H217" s="179">
        <f>F217*G217*B217^2/12/10^6</f>
        <v>2.5666892684347467</v>
      </c>
      <c r="I217" s="179">
        <f>INPUT!N126/(MAX(INPUT!V126,INPUT!W126,INPUT!X126/2,INPUT!Y126/2)-INPUT!U126/2+G217*INPUT!N126)</f>
        <v>1.2716669438755954</v>
      </c>
      <c r="J217" s="179">
        <f>INPUT!R126*(MAX(INPUT!V126,INPUT!W126,INPUT!X126/2,INPUT!Y126/2)-INPUT!U126/2)/10^6*25</f>
        <v>13.4125</v>
      </c>
      <c r="K217" s="179">
        <f>0.5*J217/I217*B217*B217/12/10^6</f>
        <v>4.4300902142544727</v>
      </c>
      <c r="L217" s="179">
        <f>0.5*$E$77/I217*B217*B217/12/10^6</f>
        <v>0</v>
      </c>
      <c r="M217" s="180">
        <f>INPUT!G126</f>
        <v>0</v>
      </c>
      <c r="N217" s="181">
        <f>IF(M217&gt;0,(INPUT!BE126+INPUT!BF126+INPUT!BG126)*B217*B217/12/M217/INPUT!N126,0)</f>
        <v>0</v>
      </c>
      <c r="O217" s="296"/>
    </row>
    <row r="218">
      <c r="A218" s="176">
        <f>INPUT!D127</f>
        <v>101</v>
      </c>
      <c r="B218" s="177">
        <f>INPUT!AM127</f>
        <v>3175</v>
      </c>
      <c r="C218" s="449">
        <f>INPUT!H127*INPUT!I127*INPUT!J127+INPUT!K127*INPUT!L127+INPUT!N127*INPUT!O127*2/COS(ATAN(G218))+INPUT!AD127*INPUT!AE127*INPUT!AF127+INPUT!AG127*INPUT!AH127*INPUT!AI127</f>
        <v>116164.41464770856</v>
      </c>
      <c r="D218" s="177">
        <f>(INPUT!K127-2*INPUT!M127)*INPUT!Q127+INPUT!Q127*INPUT!Q127*G218</f>
        <v>0</v>
      </c>
      <c r="E218" s="450">
        <f>INPUT!R127*INPUT!AA127+2*INPUT!S127*INPUT!T127</f>
        <v>1580500</v>
      </c>
      <c r="F218" s="179">
        <f>(C218*7.85+(D218+E218)*2.5)/10^5/2</f>
        <v>24.315703274922562</v>
      </c>
      <c r="G218" s="178">
        <f>TAN(INPUT!P127)</f>
        <v>0.12565513657513097</v>
      </c>
      <c r="H218" s="179">
        <f>F218*G218*B218^2/12/10^6</f>
        <v>2.5666892684347467</v>
      </c>
      <c r="I218" s="179">
        <f>INPUT!N127/(MAX(INPUT!V127,INPUT!W127,INPUT!X127/2,INPUT!Y127/2)-INPUT!U127/2+G218*INPUT!N127)</f>
        <v>1.2716669438755954</v>
      </c>
      <c r="J218" s="179">
        <f>INPUT!R127*(MAX(INPUT!V127,INPUT!W127,INPUT!X127/2,INPUT!Y127/2)-INPUT!U127/2)/10^6*25</f>
        <v>13.4125</v>
      </c>
      <c r="K218" s="179">
        <f>0.5*J218/I218*B218*B218/12/10^6</f>
        <v>4.4300902142544727</v>
      </c>
      <c r="L218" s="179">
        <f>0.5*$E$77/I218*B218*B218/12/10^6</f>
        <v>0</v>
      </c>
      <c r="M218" s="180">
        <f>INPUT!G127</f>
        <v>0</v>
      </c>
      <c r="N218" s="181">
        <f>IF(M218&gt;0,(INPUT!BE127+INPUT!BF127+INPUT!BG127)*B218*B218/12/M218/INPUT!N127,0)</f>
        <v>0</v>
      </c>
      <c r="O218" s="296"/>
    </row>
    <row r="219">
      <c r="A219" s="176">
        <f>INPUT!D128</f>
        <v>101</v>
      </c>
      <c r="B219" s="177">
        <f>INPUT!AM128</f>
        <v>3175</v>
      </c>
      <c r="C219" s="449">
        <f>INPUT!H128*INPUT!I128*INPUT!J128+INPUT!K128*INPUT!L128+INPUT!N128*INPUT!O128*2/COS(ATAN(G219))+INPUT!AD128*INPUT!AE128*INPUT!AF128+INPUT!AG128*INPUT!AH128*INPUT!AI128</f>
        <v>116164.41464770856</v>
      </c>
      <c r="D219" s="177">
        <f>(INPUT!K128-2*INPUT!M128)*INPUT!Q128+INPUT!Q128*INPUT!Q128*G219</f>
        <v>0</v>
      </c>
      <c r="E219" s="450">
        <f>INPUT!R128*INPUT!AA128+2*INPUT!S128*INPUT!T128</f>
        <v>1580500</v>
      </c>
      <c r="F219" s="179">
        <f>(C219*7.85+(D219+E219)*2.5)/10^5/2</f>
        <v>24.315703274922562</v>
      </c>
      <c r="G219" s="178">
        <f>TAN(INPUT!P128)</f>
        <v>0.12565513657513097</v>
      </c>
      <c r="H219" s="179">
        <f>F219*G219*B219^2/12/10^6</f>
        <v>2.5666892684347467</v>
      </c>
      <c r="I219" s="179">
        <f>INPUT!N128/(MAX(INPUT!V128,INPUT!W128,INPUT!X128/2,INPUT!Y128/2)-INPUT!U128/2+G219*INPUT!N128)</f>
        <v>1.2716669438755954</v>
      </c>
      <c r="J219" s="179">
        <f>INPUT!R128*(MAX(INPUT!V128,INPUT!W128,INPUT!X128/2,INPUT!Y128/2)-INPUT!U128/2)/10^6*25</f>
        <v>13.4125</v>
      </c>
      <c r="K219" s="179">
        <f>0.5*J219/I219*B219*B219/12/10^6</f>
        <v>4.4300902142544727</v>
      </c>
      <c r="L219" s="179">
        <f>0.5*$E$77/I219*B219*B219/12/10^6</f>
        <v>0</v>
      </c>
      <c r="M219" s="180">
        <f>INPUT!G128</f>
        <v>0</v>
      </c>
      <c r="N219" s="181">
        <f>IF(M219&gt;0,(INPUT!BE128+INPUT!BF128+INPUT!BG128)*B219*B219/12/M219/INPUT!N128,0)</f>
        <v>0</v>
      </c>
      <c r="O219" s="296"/>
    </row>
    <row r="220">
      <c r="A220" s="176">
        <f>INPUT!D129</f>
        <v>101</v>
      </c>
      <c r="B220" s="177">
        <f>INPUT!AM129</f>
        <v>3175</v>
      </c>
      <c r="C220" s="449">
        <f>INPUT!H129*INPUT!I129*INPUT!J129+INPUT!K129*INPUT!L129+INPUT!N129*INPUT!O129*2/COS(ATAN(G220))+INPUT!AD129*INPUT!AE129*INPUT!AF129+INPUT!AG129*INPUT!AH129*INPUT!AI129</f>
        <v>116164.41464770856</v>
      </c>
      <c r="D220" s="177">
        <f>(INPUT!K129-2*INPUT!M129)*INPUT!Q129+INPUT!Q129*INPUT!Q129*G220</f>
        <v>0</v>
      </c>
      <c r="E220" s="450">
        <f>INPUT!R129*INPUT!AA129+2*INPUT!S129*INPUT!T129</f>
        <v>1580500</v>
      </c>
      <c r="F220" s="179">
        <f>(C220*7.85+(D220+E220)*2.5)/10^5/2</f>
        <v>24.315703274922562</v>
      </c>
      <c r="G220" s="178">
        <f>TAN(INPUT!P129)</f>
        <v>0.12565513657513097</v>
      </c>
      <c r="H220" s="179">
        <f>F220*G220*B220^2/12/10^6</f>
        <v>2.5666892684347467</v>
      </c>
      <c r="I220" s="179">
        <f>INPUT!N129/(MAX(INPUT!V129,INPUT!W129,INPUT!X129/2,INPUT!Y129/2)-INPUT!U129/2+G220*INPUT!N129)</f>
        <v>1.2716669438755954</v>
      </c>
      <c r="J220" s="179">
        <f>INPUT!R129*(MAX(INPUT!V129,INPUT!W129,INPUT!X129/2,INPUT!Y129/2)-INPUT!U129/2)/10^6*25</f>
        <v>13.4125</v>
      </c>
      <c r="K220" s="179">
        <f>0.5*J220/I220*B220*B220/12/10^6</f>
        <v>4.4300902142544727</v>
      </c>
      <c r="L220" s="179">
        <f>0.5*$E$77/I220*B220*B220/12/10^6</f>
        <v>0</v>
      </c>
      <c r="M220" s="180">
        <f>INPUT!G129</f>
        <v>0</v>
      </c>
      <c r="N220" s="181">
        <f>IF(M220&gt;0,(INPUT!BE129+INPUT!BF129+INPUT!BG129)*B220*B220/12/M220/INPUT!N129,0)</f>
        <v>0</v>
      </c>
      <c r="O220" s="296"/>
    </row>
    <row r="221">
      <c r="A221" s="176">
        <f>INPUT!D130</f>
        <v>101</v>
      </c>
      <c r="B221" s="177">
        <f>INPUT!AM130</f>
        <v>3175</v>
      </c>
      <c r="C221" s="449">
        <f>INPUT!H130*INPUT!I130*INPUT!J130+INPUT!K130*INPUT!L130+INPUT!N130*INPUT!O130*2/COS(ATAN(G221))+INPUT!AD130*INPUT!AE130*INPUT!AF130+INPUT!AG130*INPUT!AH130*INPUT!AI130</f>
        <v>116164.41464770856</v>
      </c>
      <c r="D221" s="177">
        <f>(INPUT!K130-2*INPUT!M130)*INPUT!Q130+INPUT!Q130*INPUT!Q130*G221</f>
        <v>0</v>
      </c>
      <c r="E221" s="450">
        <f>INPUT!R130*INPUT!AA130+2*INPUT!S130*INPUT!T130</f>
        <v>1580500</v>
      </c>
      <c r="F221" s="179">
        <f>(C221*7.85+(D221+E221)*2.5)/10^5/2</f>
        <v>24.315703274922562</v>
      </c>
      <c r="G221" s="178">
        <f>TAN(INPUT!P130)</f>
        <v>0.12565513657513097</v>
      </c>
      <c r="H221" s="179">
        <f>F221*G221*B221^2/12/10^6</f>
        <v>2.5666892684347467</v>
      </c>
      <c r="I221" s="179">
        <f>INPUT!N130/(MAX(INPUT!V130,INPUT!W130,INPUT!X130/2,INPUT!Y130/2)-INPUT!U130/2+G221*INPUT!N130)</f>
        <v>1.2716669438755954</v>
      </c>
      <c r="J221" s="179">
        <f>INPUT!R130*(MAX(INPUT!V130,INPUT!W130,INPUT!X130/2,INPUT!Y130/2)-INPUT!U130/2)/10^6*25</f>
        <v>13.4125</v>
      </c>
      <c r="K221" s="179">
        <f>0.5*J221/I221*B221*B221/12/10^6</f>
        <v>4.4300902142544727</v>
      </c>
      <c r="L221" s="179">
        <f>0.5*$E$77/I221*B221*B221/12/10^6</f>
        <v>0</v>
      </c>
      <c r="M221" s="180">
        <f>INPUT!G130</f>
        <v>0</v>
      </c>
      <c r="N221" s="181">
        <f>IF(M221&gt;0,(INPUT!BE130+INPUT!BF130+INPUT!BG130)*B221*B221/12/M221/INPUT!N130,0)</f>
        <v>0</v>
      </c>
      <c r="O221" s="296"/>
    </row>
    <row r="222">
      <c r="A222" s="176">
        <f>INPUT!D131</f>
        <v>101</v>
      </c>
      <c r="B222" s="177">
        <f>INPUT!AM131</f>
        <v>3175</v>
      </c>
      <c r="C222" s="449">
        <f>INPUT!H131*INPUT!I131*INPUT!J131+INPUT!K131*INPUT!L131+INPUT!N131*INPUT!O131*2/COS(ATAN(G222))+INPUT!AD131*INPUT!AE131*INPUT!AF131+INPUT!AG131*INPUT!AH131*INPUT!AI131</f>
        <v>116164.41464770856</v>
      </c>
      <c r="D222" s="177">
        <f>(INPUT!K131-2*INPUT!M131)*INPUT!Q131+INPUT!Q131*INPUT!Q131*G222</f>
        <v>0</v>
      </c>
      <c r="E222" s="450">
        <f>INPUT!R131*INPUT!AA131+2*INPUT!S131*INPUT!T131</f>
        <v>1580500</v>
      </c>
      <c r="F222" s="179">
        <f>(C222*7.85+(D222+E222)*2.5)/10^5/2</f>
        <v>24.315703274922562</v>
      </c>
      <c r="G222" s="178">
        <f>TAN(INPUT!P131)</f>
        <v>0.12565513657513097</v>
      </c>
      <c r="H222" s="179">
        <f>F222*G222*B222^2/12/10^6</f>
        <v>2.5666892684347467</v>
      </c>
      <c r="I222" s="179">
        <f>INPUT!N131/(MAX(INPUT!V131,INPUT!W131,INPUT!X131/2,INPUT!Y131/2)-INPUT!U131/2+G222*INPUT!N131)</f>
        <v>1.2716669438755954</v>
      </c>
      <c r="J222" s="179">
        <f>INPUT!R131*(MAX(INPUT!V131,INPUT!W131,INPUT!X131/2,INPUT!Y131/2)-INPUT!U131/2)/10^6*25</f>
        <v>13.4125</v>
      </c>
      <c r="K222" s="179">
        <f>0.5*J222/I222*B222*B222/12/10^6</f>
        <v>4.4300902142544727</v>
      </c>
      <c r="L222" s="179">
        <f>0.5*$E$77/I222*B222*B222/12/10^6</f>
        <v>0</v>
      </c>
      <c r="M222" s="180">
        <f>INPUT!G131</f>
        <v>0</v>
      </c>
      <c r="N222" s="181">
        <f>IF(M222&gt;0,(INPUT!BE131+INPUT!BF131+INPUT!BG131)*B222*B222/12/M222/INPUT!N131,0)</f>
        <v>0</v>
      </c>
      <c r="O222" s="296"/>
    </row>
    <row r="223">
      <c r="A223" s="176">
        <f>INPUT!D132</f>
        <v>101</v>
      </c>
      <c r="B223" s="177">
        <f>INPUT!AM132</f>
        <v>3175</v>
      </c>
      <c r="C223" s="449">
        <f>INPUT!H132*INPUT!I132*INPUT!J132+INPUT!K132*INPUT!L132+INPUT!N132*INPUT!O132*2/COS(ATAN(G223))+INPUT!AD132*INPUT!AE132*INPUT!AF132+INPUT!AG132*INPUT!AH132*INPUT!AI132</f>
        <v>116164.41464770856</v>
      </c>
      <c r="D223" s="177">
        <f>(INPUT!K132-2*INPUT!M132)*INPUT!Q132+INPUT!Q132*INPUT!Q132*G223</f>
        <v>0</v>
      </c>
      <c r="E223" s="450">
        <f>INPUT!R132*INPUT!AA132+2*INPUT!S132*INPUT!T132</f>
        <v>1580500</v>
      </c>
      <c r="F223" s="179">
        <f>(C223*7.85+(D223+E223)*2.5)/10^5/2</f>
        <v>24.315703274922562</v>
      </c>
      <c r="G223" s="178">
        <f>TAN(INPUT!P132)</f>
        <v>0.12565513657513097</v>
      </c>
      <c r="H223" s="179">
        <f>F223*G223*B223^2/12/10^6</f>
        <v>2.5666892684347467</v>
      </c>
      <c r="I223" s="179">
        <f>INPUT!N132/(MAX(INPUT!V132,INPUT!W132,INPUT!X132/2,INPUT!Y132/2)-INPUT!U132/2+G223*INPUT!N132)</f>
        <v>1.2716669438755954</v>
      </c>
      <c r="J223" s="179">
        <f>INPUT!R132*(MAX(INPUT!V132,INPUT!W132,INPUT!X132/2,INPUT!Y132/2)-INPUT!U132/2)/10^6*25</f>
        <v>13.4125</v>
      </c>
      <c r="K223" s="179">
        <f>0.5*J223/I223*B223*B223/12/10^6</f>
        <v>4.4300902142544727</v>
      </c>
      <c r="L223" s="179">
        <f>0.5*$E$77/I223*B223*B223/12/10^6</f>
        <v>0</v>
      </c>
      <c r="M223" s="180">
        <f>INPUT!G132</f>
        <v>0</v>
      </c>
      <c r="N223" s="181">
        <f>IF(M223&gt;0,(INPUT!BE132+INPUT!BF132+INPUT!BG132)*B223*B223/12/M223/INPUT!N132,0)</f>
        <v>0</v>
      </c>
      <c r="O223" s="296"/>
    </row>
    <row r="224">
      <c r="A224" s="176">
        <f>INPUT!D133</f>
        <v>101</v>
      </c>
      <c r="B224" s="177">
        <f>INPUT!AM133</f>
        <v>3175</v>
      </c>
      <c r="C224" s="449">
        <f>INPUT!H133*INPUT!I133*INPUT!J133+INPUT!K133*INPUT!L133+INPUT!N133*INPUT!O133*2/COS(ATAN(G224))+INPUT!AD133*INPUT!AE133*INPUT!AF133+INPUT!AG133*INPUT!AH133*INPUT!AI133</f>
        <v>116164.41464770856</v>
      </c>
      <c r="D224" s="177">
        <f>(INPUT!K133-2*INPUT!M133)*INPUT!Q133+INPUT!Q133*INPUT!Q133*G224</f>
        <v>0</v>
      </c>
      <c r="E224" s="450">
        <f>INPUT!R133*INPUT!AA133+2*INPUT!S133*INPUT!T133</f>
        <v>1580500</v>
      </c>
      <c r="F224" s="179">
        <f>(C224*7.85+(D224+E224)*2.5)/10^5/2</f>
        <v>24.315703274922562</v>
      </c>
      <c r="G224" s="178">
        <f>TAN(INPUT!P133)</f>
        <v>0.12565513657513097</v>
      </c>
      <c r="H224" s="179">
        <f>F224*G224*B224^2/12/10^6</f>
        <v>2.5666892684347467</v>
      </c>
      <c r="I224" s="179">
        <f>INPUT!N133/(MAX(INPUT!V133,INPUT!W133,INPUT!X133/2,INPUT!Y133/2)-INPUT!U133/2+G224*INPUT!N133)</f>
        <v>1.2716669438755954</v>
      </c>
      <c r="J224" s="179">
        <f>INPUT!R133*(MAX(INPUT!V133,INPUT!W133,INPUT!X133/2,INPUT!Y133/2)-INPUT!U133/2)/10^6*25</f>
        <v>13.4125</v>
      </c>
      <c r="K224" s="179">
        <f>0.5*J224/I224*B224*B224/12/10^6</f>
        <v>4.4300902142544727</v>
      </c>
      <c r="L224" s="179">
        <f>0.5*$E$77/I224*B224*B224/12/10^6</f>
        <v>0</v>
      </c>
      <c r="M224" s="180">
        <f>INPUT!G133</f>
        <v>0</v>
      </c>
      <c r="N224" s="181">
        <f>IF(M224&gt;0,(INPUT!BE133+INPUT!BF133+INPUT!BG133)*B224*B224/12/M224/INPUT!N133,0)</f>
        <v>0</v>
      </c>
      <c r="O224" s="296"/>
    </row>
    <row r="225">
      <c r="A225" s="176">
        <f>INPUT!D134</f>
        <v>101</v>
      </c>
      <c r="B225" s="177">
        <f>INPUT!AM134</f>
        <v>3175</v>
      </c>
      <c r="C225" s="449">
        <f>INPUT!H134*INPUT!I134*INPUT!J134+INPUT!K134*INPUT!L134+INPUT!N134*INPUT!O134*2/COS(ATAN(G225))+INPUT!AD134*INPUT!AE134*INPUT!AF134+INPUT!AG134*INPUT!AH134*INPUT!AI134</f>
        <v>116164.41464770856</v>
      </c>
      <c r="D225" s="177">
        <f>(INPUT!K134-2*INPUT!M134)*INPUT!Q134+INPUT!Q134*INPUT!Q134*G225</f>
        <v>0</v>
      </c>
      <c r="E225" s="450">
        <f>INPUT!R134*INPUT!AA134+2*INPUT!S134*INPUT!T134</f>
        <v>1580500</v>
      </c>
      <c r="F225" s="179">
        <f>(C225*7.85+(D225+E225)*2.5)/10^5/2</f>
        <v>24.315703274922562</v>
      </c>
      <c r="G225" s="178">
        <f>TAN(INPUT!P134)</f>
        <v>0.12565513657513097</v>
      </c>
      <c r="H225" s="179">
        <f>F225*G225*B225^2/12/10^6</f>
        <v>2.5666892684347467</v>
      </c>
      <c r="I225" s="179">
        <f>INPUT!N134/(MAX(INPUT!V134,INPUT!W134,INPUT!X134/2,INPUT!Y134/2)-INPUT!U134/2+G225*INPUT!N134)</f>
        <v>1.2716669438755954</v>
      </c>
      <c r="J225" s="179">
        <f>INPUT!R134*(MAX(INPUT!V134,INPUT!W134,INPUT!X134/2,INPUT!Y134/2)-INPUT!U134/2)/10^6*25</f>
        <v>13.4125</v>
      </c>
      <c r="K225" s="179">
        <f>0.5*J225/I225*B225*B225/12/10^6</f>
        <v>4.4300902142544727</v>
      </c>
      <c r="L225" s="179">
        <f>0.5*$E$77/I225*B225*B225/12/10^6</f>
        <v>0</v>
      </c>
      <c r="M225" s="180">
        <f>INPUT!G134</f>
        <v>0</v>
      </c>
      <c r="N225" s="181">
        <f>IF(M225&gt;0,(INPUT!BE134+INPUT!BF134+INPUT!BG134)*B225*B225/12/M225/INPUT!N134,0)</f>
        <v>0</v>
      </c>
      <c r="O225" s="296"/>
    </row>
    <row r="226">
      <c r="A226" s="176">
        <f>INPUT!D135</f>
        <v>101</v>
      </c>
      <c r="B226" s="177">
        <f>INPUT!AM135</f>
        <v>3175</v>
      </c>
      <c r="C226" s="449">
        <f>INPUT!H135*INPUT!I135*INPUT!J135+INPUT!K135*INPUT!L135+INPUT!N135*INPUT!O135*2/COS(ATAN(G226))+INPUT!AD135*INPUT!AE135*INPUT!AF135+INPUT!AG135*INPUT!AH135*INPUT!AI135</f>
        <v>116164.41464770856</v>
      </c>
      <c r="D226" s="177">
        <f>(INPUT!K135-2*INPUT!M135)*INPUT!Q135+INPUT!Q135*INPUT!Q135*G226</f>
        <v>0</v>
      </c>
      <c r="E226" s="450">
        <f>INPUT!R135*INPUT!AA135+2*INPUT!S135*INPUT!T135</f>
        <v>1580500</v>
      </c>
      <c r="F226" s="179">
        <f>(C226*7.85+(D226+E226)*2.5)/10^5/2</f>
        <v>24.315703274922562</v>
      </c>
      <c r="G226" s="178">
        <f>TAN(INPUT!P135)</f>
        <v>0.12565513657513097</v>
      </c>
      <c r="H226" s="179">
        <f>F226*G226*B226^2/12/10^6</f>
        <v>2.5666892684347467</v>
      </c>
      <c r="I226" s="179">
        <f>INPUT!N135/(MAX(INPUT!V135,INPUT!W135,INPUT!X135/2,INPUT!Y135/2)-INPUT!U135/2+G226*INPUT!N135)</f>
        <v>1.2716669438755954</v>
      </c>
      <c r="J226" s="179">
        <f>INPUT!R135*(MAX(INPUT!V135,INPUT!W135,INPUT!X135/2,INPUT!Y135/2)-INPUT!U135/2)/10^6*25</f>
        <v>13.4125</v>
      </c>
      <c r="K226" s="179">
        <f>0.5*J226/I226*B226*B226/12/10^6</f>
        <v>4.4300902142544727</v>
      </c>
      <c r="L226" s="179">
        <f>0.5*$E$77/I226*B226*B226/12/10^6</f>
        <v>0</v>
      </c>
      <c r="M226" s="180">
        <f>INPUT!G135</f>
        <v>0</v>
      </c>
      <c r="N226" s="181">
        <f>IF(M226&gt;0,(INPUT!BE135+INPUT!BF135+INPUT!BG135)*B226*B226/12/M226/INPUT!N135,0)</f>
        <v>0</v>
      </c>
      <c r="O226" s="296"/>
    </row>
    <row r="227">
      <c r="A227" s="176">
        <f>INPUT!D136</f>
        <v>101</v>
      </c>
      <c r="B227" s="177">
        <f>INPUT!AM136</f>
        <v>3175</v>
      </c>
      <c r="C227" s="449">
        <f>INPUT!H136*INPUT!I136*INPUT!J136+INPUT!K136*INPUT!L136+INPUT!N136*INPUT!O136*2/COS(ATAN(G227))+INPUT!AD136*INPUT!AE136*INPUT!AF136+INPUT!AG136*INPUT!AH136*INPUT!AI136</f>
        <v>116164.41464770856</v>
      </c>
      <c r="D227" s="177">
        <f>(INPUT!K136-2*INPUT!M136)*INPUT!Q136+INPUT!Q136*INPUT!Q136*G227</f>
        <v>0</v>
      </c>
      <c r="E227" s="450">
        <f>INPUT!R136*INPUT!AA136+2*INPUT!S136*INPUT!T136</f>
        <v>1580500</v>
      </c>
      <c r="F227" s="179">
        <f>(C227*7.85+(D227+E227)*2.5)/10^5/2</f>
        <v>24.315703274922562</v>
      </c>
      <c r="G227" s="178">
        <f>TAN(INPUT!P136)</f>
        <v>0.12565513657513097</v>
      </c>
      <c r="H227" s="179">
        <f>F227*G227*B227^2/12/10^6</f>
        <v>2.5666892684347467</v>
      </c>
      <c r="I227" s="179">
        <f>INPUT!N136/(MAX(INPUT!V136,INPUT!W136,INPUT!X136/2,INPUT!Y136/2)-INPUT!U136/2+G227*INPUT!N136)</f>
        <v>1.2716669438755954</v>
      </c>
      <c r="J227" s="179">
        <f>INPUT!R136*(MAX(INPUT!V136,INPUT!W136,INPUT!X136/2,INPUT!Y136/2)-INPUT!U136/2)/10^6*25</f>
        <v>13.4125</v>
      </c>
      <c r="K227" s="179">
        <f>0.5*J227/I227*B227*B227/12/10^6</f>
        <v>4.4300902142544727</v>
      </c>
      <c r="L227" s="179">
        <f>0.5*$E$77/I227*B227*B227/12/10^6</f>
        <v>0</v>
      </c>
      <c r="M227" s="180">
        <f>INPUT!G136</f>
        <v>0</v>
      </c>
      <c r="N227" s="181">
        <f>IF(M227&gt;0,(INPUT!BE136+INPUT!BF136+INPUT!BG136)*B227*B227/12/M227/INPUT!N136,0)</f>
        <v>0</v>
      </c>
      <c r="O227" s="296"/>
    </row>
    <row r="228">
      <c r="A228" s="176">
        <f>INPUT!D137</f>
        <v>101</v>
      </c>
      <c r="B228" s="177">
        <f>INPUT!AM137</f>
        <v>3175</v>
      </c>
      <c r="C228" s="449">
        <f>INPUT!H137*INPUT!I137*INPUT!J137+INPUT!K137*INPUT!L137+INPUT!N137*INPUT!O137*2/COS(ATAN(G228))+INPUT!AD137*INPUT!AE137*INPUT!AF137+INPUT!AG137*INPUT!AH137*INPUT!AI137</f>
        <v>116164.41464770856</v>
      </c>
      <c r="D228" s="177">
        <f>(INPUT!K137-2*INPUT!M137)*INPUT!Q137+INPUT!Q137*INPUT!Q137*G228</f>
        <v>0</v>
      </c>
      <c r="E228" s="450">
        <f>INPUT!R137*INPUT!AA137+2*INPUT!S137*INPUT!T137</f>
        <v>1580500</v>
      </c>
      <c r="F228" s="179">
        <f>(C228*7.85+(D228+E228)*2.5)/10^5/2</f>
        <v>24.315703274922562</v>
      </c>
      <c r="G228" s="178">
        <f>TAN(INPUT!P137)</f>
        <v>0.12565513657513097</v>
      </c>
      <c r="H228" s="179">
        <f>F228*G228*B228^2/12/10^6</f>
        <v>2.5666892684347467</v>
      </c>
      <c r="I228" s="179">
        <f>INPUT!N137/(MAX(INPUT!V137,INPUT!W137,INPUT!X137/2,INPUT!Y137/2)-INPUT!U137/2+G228*INPUT!N137)</f>
        <v>1.2716669438755954</v>
      </c>
      <c r="J228" s="179">
        <f>INPUT!R137*(MAX(INPUT!V137,INPUT!W137,INPUT!X137/2,INPUT!Y137/2)-INPUT!U137/2)/10^6*25</f>
        <v>13.4125</v>
      </c>
      <c r="K228" s="179">
        <f>0.5*J228/I228*B228*B228/12/10^6</f>
        <v>4.4300902142544727</v>
      </c>
      <c r="L228" s="179">
        <f>0.5*$E$77/I228*B228*B228/12/10^6</f>
        <v>0</v>
      </c>
      <c r="M228" s="180">
        <f>INPUT!G137</f>
        <v>0</v>
      </c>
      <c r="N228" s="181">
        <f>IF(M228&gt;0,(INPUT!BE137+INPUT!BF137+INPUT!BG137)*B228*B228/12/M228/INPUT!N137,0)</f>
        <v>0</v>
      </c>
      <c r="O228" s="296"/>
    </row>
    <row r="229">
      <c r="A229" s="176">
        <f>INPUT!D138</f>
        <v>101</v>
      </c>
      <c r="B229" s="177">
        <f>INPUT!AM138</f>
        <v>3175</v>
      </c>
      <c r="C229" s="449">
        <f>INPUT!H138*INPUT!I138*INPUT!J138+INPUT!K138*INPUT!L138+INPUT!N138*INPUT!O138*2/COS(ATAN(G229))+INPUT!AD138*INPUT!AE138*INPUT!AF138+INPUT!AG138*INPUT!AH138*INPUT!AI138</f>
        <v>116164.41464770856</v>
      </c>
      <c r="D229" s="177">
        <f>(INPUT!K138-2*INPUT!M138)*INPUT!Q138+INPUT!Q138*INPUT!Q138*G229</f>
        <v>0</v>
      </c>
      <c r="E229" s="450">
        <f>INPUT!R138*INPUT!AA138+2*INPUT!S138*INPUT!T138</f>
        <v>1580500</v>
      </c>
      <c r="F229" s="179">
        <f>(C229*7.85+(D229+E229)*2.5)/10^5/2</f>
        <v>24.315703274922562</v>
      </c>
      <c r="G229" s="178">
        <f>TAN(INPUT!P138)</f>
        <v>0.12565513657513097</v>
      </c>
      <c r="H229" s="179">
        <f>F229*G229*B229^2/12/10^6</f>
        <v>2.5666892684347467</v>
      </c>
      <c r="I229" s="179">
        <f>INPUT!N138/(MAX(INPUT!V138,INPUT!W138,INPUT!X138/2,INPUT!Y138/2)-INPUT!U138/2+G229*INPUT!N138)</f>
        <v>1.2716669438755954</v>
      </c>
      <c r="J229" s="179">
        <f>INPUT!R138*(MAX(INPUT!V138,INPUT!W138,INPUT!X138/2,INPUT!Y138/2)-INPUT!U138/2)/10^6*25</f>
        <v>13.4125</v>
      </c>
      <c r="K229" s="179">
        <f>0.5*J229/I229*B229*B229/12/10^6</f>
        <v>4.4300902142544727</v>
      </c>
      <c r="L229" s="179">
        <f>0.5*$E$77/I229*B229*B229/12/10^6</f>
        <v>0</v>
      </c>
      <c r="M229" s="180">
        <f>INPUT!G138</f>
        <v>0</v>
      </c>
      <c r="N229" s="181">
        <f>IF(M229&gt;0,(INPUT!BE138+INPUT!BF138+INPUT!BG138)*B229*B229/12/M229/INPUT!N138,0)</f>
        <v>0</v>
      </c>
      <c r="O229" s="296"/>
    </row>
    <row r="230">
      <c r="A230" s="176">
        <f>INPUT!D139</f>
        <v>101</v>
      </c>
      <c r="B230" s="177">
        <f>INPUT!AM139</f>
        <v>3175</v>
      </c>
      <c r="C230" s="449">
        <f>INPUT!H139*INPUT!I139*INPUT!J139+INPUT!K139*INPUT!L139+INPUT!N139*INPUT!O139*2/COS(ATAN(G230))+INPUT!AD139*INPUT!AE139*INPUT!AF139+INPUT!AG139*INPUT!AH139*INPUT!AI139</f>
        <v>116164.41464770856</v>
      </c>
      <c r="D230" s="177">
        <f>(INPUT!K139-2*INPUT!M139)*INPUT!Q139+INPUT!Q139*INPUT!Q139*G230</f>
        <v>0</v>
      </c>
      <c r="E230" s="450">
        <f>INPUT!R139*INPUT!AA139+2*INPUT!S139*INPUT!T139</f>
        <v>1580500</v>
      </c>
      <c r="F230" s="179">
        <f>(C230*7.85+(D230+E230)*2.5)/10^5/2</f>
        <v>24.315703274922562</v>
      </c>
      <c r="G230" s="178">
        <f>TAN(INPUT!P139)</f>
        <v>0.12565513657513097</v>
      </c>
      <c r="H230" s="179">
        <f>F230*G230*B230^2/12/10^6</f>
        <v>2.5666892684347467</v>
      </c>
      <c r="I230" s="179">
        <f>INPUT!N139/(MAX(INPUT!V139,INPUT!W139,INPUT!X139/2,INPUT!Y139/2)-INPUT!U139/2+G230*INPUT!N139)</f>
        <v>1.2716669438755954</v>
      </c>
      <c r="J230" s="179">
        <f>INPUT!R139*(MAX(INPUT!V139,INPUT!W139,INPUT!X139/2,INPUT!Y139/2)-INPUT!U139/2)/10^6*25</f>
        <v>13.4125</v>
      </c>
      <c r="K230" s="179">
        <f>0.5*J230/I230*B230*B230/12/10^6</f>
        <v>4.4300902142544727</v>
      </c>
      <c r="L230" s="179">
        <f>0.5*$E$77/I230*B230*B230/12/10^6</f>
        <v>0</v>
      </c>
      <c r="M230" s="180">
        <f>INPUT!G139</f>
        <v>0</v>
      </c>
      <c r="N230" s="181">
        <f>IF(M230&gt;0,(INPUT!BE139+INPUT!BF139+INPUT!BG139)*B230*B230/12/M230/INPUT!N139,0)</f>
        <v>0</v>
      </c>
      <c r="O230" s="296"/>
    </row>
    <row r="231">
      <c r="A231" s="176">
        <f>INPUT!D140</f>
        <v>101</v>
      </c>
      <c r="B231" s="177">
        <f>INPUT!AM140</f>
        <v>3175</v>
      </c>
      <c r="C231" s="449">
        <f>INPUT!H140*INPUT!I140*INPUT!J140+INPUT!K140*INPUT!L140+INPUT!N140*INPUT!O140*2/COS(ATAN(G231))+INPUT!AD140*INPUT!AE140*INPUT!AF140+INPUT!AG140*INPUT!AH140*INPUT!AI140</f>
        <v>116164.41464770856</v>
      </c>
      <c r="D231" s="177">
        <f>(INPUT!K140-2*INPUT!M140)*INPUT!Q140+INPUT!Q140*INPUT!Q140*G231</f>
        <v>0</v>
      </c>
      <c r="E231" s="450">
        <f>INPUT!R140*INPUT!AA140+2*INPUT!S140*INPUT!T140</f>
        <v>1580500</v>
      </c>
      <c r="F231" s="179">
        <f>(C231*7.85+(D231+E231)*2.5)/10^5/2</f>
        <v>24.315703274922562</v>
      </c>
      <c r="G231" s="178">
        <f>TAN(INPUT!P140)</f>
        <v>0.12565513657513097</v>
      </c>
      <c r="H231" s="179">
        <f>F231*G231*B231^2/12/10^6</f>
        <v>2.5666892684347467</v>
      </c>
      <c r="I231" s="179">
        <f>INPUT!N140/(MAX(INPUT!V140,INPUT!W140,INPUT!X140/2,INPUT!Y140/2)-INPUT!U140/2+G231*INPUT!N140)</f>
        <v>1.2716669438755954</v>
      </c>
      <c r="J231" s="179">
        <f>INPUT!R140*(MAX(INPUT!V140,INPUT!W140,INPUT!X140/2,INPUT!Y140/2)-INPUT!U140/2)/10^6*25</f>
        <v>13.4125</v>
      </c>
      <c r="K231" s="179">
        <f>0.5*J231/I231*B231*B231/12/10^6</f>
        <v>4.4300902142544727</v>
      </c>
      <c r="L231" s="179">
        <f>0.5*$E$77/I231*B231*B231/12/10^6</f>
        <v>0</v>
      </c>
      <c r="M231" s="180">
        <f>INPUT!G140</f>
        <v>0</v>
      </c>
      <c r="N231" s="181">
        <f>IF(M231&gt;0,(INPUT!BE140+INPUT!BF140+INPUT!BG140)*B231*B231/12/M231/INPUT!N140,0)</f>
        <v>0</v>
      </c>
      <c r="O231" s="296"/>
    </row>
    <row r="232">
      <c r="A232" s="176">
        <f>INPUT!D141</f>
        <v>101</v>
      </c>
      <c r="B232" s="177">
        <f>INPUT!AM141</f>
        <v>3175</v>
      </c>
      <c r="C232" s="449">
        <f>INPUT!H141*INPUT!I141*INPUT!J141+INPUT!K141*INPUT!L141+INPUT!N141*INPUT!O141*2/COS(ATAN(G232))+INPUT!AD141*INPUT!AE141*INPUT!AF141+INPUT!AG141*INPUT!AH141*INPUT!AI141</f>
        <v>116164.41464770856</v>
      </c>
      <c r="D232" s="177">
        <f>(INPUT!K141-2*INPUT!M141)*INPUT!Q141+INPUT!Q141*INPUT!Q141*G232</f>
        <v>0</v>
      </c>
      <c r="E232" s="450">
        <f>INPUT!R141*INPUT!AA141+2*INPUT!S141*INPUT!T141</f>
        <v>1580500</v>
      </c>
      <c r="F232" s="179">
        <f>(C232*7.85+(D232+E232)*2.5)/10^5/2</f>
        <v>24.315703274922562</v>
      </c>
      <c r="G232" s="178">
        <f>TAN(INPUT!P141)</f>
        <v>0.12565513657513097</v>
      </c>
      <c r="H232" s="179">
        <f>F232*G232*B232^2/12/10^6</f>
        <v>2.5666892684347467</v>
      </c>
      <c r="I232" s="179">
        <f>INPUT!N141/(MAX(INPUT!V141,INPUT!W141,INPUT!X141/2,INPUT!Y141/2)-INPUT!U141/2+G232*INPUT!N141)</f>
        <v>1.2716669438755954</v>
      </c>
      <c r="J232" s="179">
        <f>INPUT!R141*(MAX(INPUT!V141,INPUT!W141,INPUT!X141/2,INPUT!Y141/2)-INPUT!U141/2)/10^6*25</f>
        <v>13.4125</v>
      </c>
      <c r="K232" s="179">
        <f>0.5*J232/I232*B232*B232/12/10^6</f>
        <v>4.4300902142544727</v>
      </c>
      <c r="L232" s="179">
        <f>0.5*$E$77/I232*B232*B232/12/10^6</f>
        <v>0</v>
      </c>
      <c r="M232" s="180">
        <f>INPUT!G141</f>
        <v>0</v>
      </c>
      <c r="N232" s="181">
        <f>IF(M232&gt;0,(INPUT!BE141+INPUT!BF141+INPUT!BG141)*B232*B232/12/M232/INPUT!N141,0)</f>
        <v>0</v>
      </c>
      <c r="O232" s="296"/>
    </row>
    <row r="233">
      <c r="A233" s="176">
        <f>INPUT!D142</f>
        <v>101</v>
      </c>
      <c r="B233" s="177">
        <f>INPUT!AM142</f>
        <v>3175</v>
      </c>
      <c r="C233" s="449">
        <f>INPUT!H142*INPUT!I142*INPUT!J142+INPUT!K142*INPUT!L142+INPUT!N142*INPUT!O142*2/COS(ATAN(G233))+INPUT!AD142*INPUT!AE142*INPUT!AF142+INPUT!AG142*INPUT!AH142*INPUT!AI142</f>
        <v>116164.41464770856</v>
      </c>
      <c r="D233" s="177">
        <f>(INPUT!K142-2*INPUT!M142)*INPUT!Q142+INPUT!Q142*INPUT!Q142*G233</f>
        <v>0</v>
      </c>
      <c r="E233" s="450">
        <f>INPUT!R142*INPUT!AA142+2*INPUT!S142*INPUT!T142</f>
        <v>1580500</v>
      </c>
      <c r="F233" s="179">
        <f>(C233*7.85+(D233+E233)*2.5)/10^5/2</f>
        <v>24.315703274922562</v>
      </c>
      <c r="G233" s="178">
        <f>TAN(INPUT!P142)</f>
        <v>0.12565513657513097</v>
      </c>
      <c r="H233" s="179">
        <f>F233*G233*B233^2/12/10^6</f>
        <v>2.5666892684347467</v>
      </c>
      <c r="I233" s="179">
        <f>INPUT!N142/(MAX(INPUT!V142,INPUT!W142,INPUT!X142/2,INPUT!Y142/2)-INPUT!U142/2+G233*INPUT!N142)</f>
        <v>1.2716669438755954</v>
      </c>
      <c r="J233" s="179">
        <f>INPUT!R142*(MAX(INPUT!V142,INPUT!W142,INPUT!X142/2,INPUT!Y142/2)-INPUT!U142/2)/10^6*25</f>
        <v>13.4125</v>
      </c>
      <c r="K233" s="179">
        <f>0.5*J233/I233*B233*B233/12/10^6</f>
        <v>4.4300902142544727</v>
      </c>
      <c r="L233" s="179">
        <f>0.5*$E$77/I233*B233*B233/12/10^6</f>
        <v>0</v>
      </c>
      <c r="M233" s="180">
        <f>INPUT!G142</f>
        <v>0</v>
      </c>
      <c r="N233" s="181">
        <f>IF(M233&gt;0,(INPUT!BE142+INPUT!BF142+INPUT!BG142)*B233*B233/12/M233/INPUT!N142,0)</f>
        <v>0</v>
      </c>
      <c r="O233" s="296"/>
    </row>
    <row r="234">
      <c r="A234" s="176">
        <f>INPUT!D143</f>
        <v>101</v>
      </c>
      <c r="B234" s="177">
        <f>INPUT!AM143</f>
        <v>3175</v>
      </c>
      <c r="C234" s="449">
        <f>INPUT!H143*INPUT!I143*INPUT!J143+INPUT!K143*INPUT!L143+INPUT!N143*INPUT!O143*2/COS(ATAN(G234))+INPUT!AD143*INPUT!AE143*INPUT!AF143+INPUT!AG143*INPUT!AH143*INPUT!AI143</f>
        <v>116164.41464770856</v>
      </c>
      <c r="D234" s="177">
        <f>(INPUT!K143-2*INPUT!M143)*INPUT!Q143+INPUT!Q143*INPUT!Q143*G234</f>
        <v>0</v>
      </c>
      <c r="E234" s="450">
        <f>INPUT!R143*INPUT!AA143+2*INPUT!S143*INPUT!T143</f>
        <v>1580500</v>
      </c>
      <c r="F234" s="179">
        <f>(C234*7.85+(D234+E234)*2.5)/10^5/2</f>
        <v>24.315703274922562</v>
      </c>
      <c r="G234" s="178">
        <f>TAN(INPUT!P143)</f>
        <v>0.12565513657513097</v>
      </c>
      <c r="H234" s="179">
        <f>F234*G234*B234^2/12/10^6</f>
        <v>2.5666892684347467</v>
      </c>
      <c r="I234" s="179">
        <f>INPUT!N143/(MAX(INPUT!V143,INPUT!W143,INPUT!X143/2,INPUT!Y143/2)-INPUT!U143/2+G234*INPUT!N143)</f>
        <v>1.2716669438755954</v>
      </c>
      <c r="J234" s="179">
        <f>INPUT!R143*(MAX(INPUT!V143,INPUT!W143,INPUT!X143/2,INPUT!Y143/2)-INPUT!U143/2)/10^6*25</f>
        <v>13.4125</v>
      </c>
      <c r="K234" s="179">
        <f>0.5*J234/I234*B234*B234/12/10^6</f>
        <v>4.4300902142544727</v>
      </c>
      <c r="L234" s="179">
        <f>0.5*$E$77/I234*B234*B234/12/10^6</f>
        <v>0</v>
      </c>
      <c r="M234" s="180">
        <f>INPUT!G143</f>
        <v>0</v>
      </c>
      <c r="N234" s="181">
        <f>IF(M234&gt;0,(INPUT!BE143+INPUT!BF143+INPUT!BG143)*B234*B234/12/M234/INPUT!N143,0)</f>
        <v>0</v>
      </c>
      <c r="O234" s="296"/>
    </row>
    <row r="235">
      <c r="A235" s="176">
        <f>INPUT!D144</f>
        <v>101</v>
      </c>
      <c r="B235" s="177">
        <f>INPUT!AM144</f>
        <v>3175</v>
      </c>
      <c r="C235" s="449">
        <f>INPUT!H144*INPUT!I144*INPUT!J144+INPUT!K144*INPUT!L144+INPUT!N144*INPUT!O144*2/COS(ATAN(G235))+INPUT!AD144*INPUT!AE144*INPUT!AF144+INPUT!AG144*INPUT!AH144*INPUT!AI144</f>
        <v>116164.41464770856</v>
      </c>
      <c r="D235" s="177">
        <f>(INPUT!K144-2*INPUT!M144)*INPUT!Q144+INPUT!Q144*INPUT!Q144*G235</f>
        <v>0</v>
      </c>
      <c r="E235" s="450">
        <f>INPUT!R144*INPUT!AA144+2*INPUT!S144*INPUT!T144</f>
        <v>1580500</v>
      </c>
      <c r="F235" s="179">
        <f>(C235*7.85+(D235+E235)*2.5)/10^5/2</f>
        <v>24.315703274922562</v>
      </c>
      <c r="G235" s="178">
        <f>TAN(INPUT!P144)</f>
        <v>0.12565513657513097</v>
      </c>
      <c r="H235" s="179">
        <f>F235*G235*B235^2/12/10^6</f>
        <v>2.5666892684347467</v>
      </c>
      <c r="I235" s="179">
        <f>INPUT!N144/(MAX(INPUT!V144,INPUT!W144,INPUT!X144/2,INPUT!Y144/2)-INPUT!U144/2+G235*INPUT!N144)</f>
        <v>1.2716669438755954</v>
      </c>
      <c r="J235" s="179">
        <f>INPUT!R144*(MAX(INPUT!V144,INPUT!W144,INPUT!X144/2,INPUT!Y144/2)-INPUT!U144/2)/10^6*25</f>
        <v>13.4125</v>
      </c>
      <c r="K235" s="179">
        <f>0.5*J235/I235*B235*B235/12/10^6</f>
        <v>4.4300902142544727</v>
      </c>
      <c r="L235" s="179">
        <f>0.5*$E$77/I235*B235*B235/12/10^6</f>
        <v>0</v>
      </c>
      <c r="M235" s="180">
        <f>INPUT!G144</f>
        <v>0</v>
      </c>
      <c r="N235" s="181">
        <f>IF(M235&gt;0,(INPUT!BE144+INPUT!BF144+INPUT!BG144)*B235*B235/12/M235/INPUT!N144,0)</f>
        <v>0</v>
      </c>
      <c r="O235" s="296"/>
    </row>
    <row r="236">
      <c r="A236" s="176">
        <f>INPUT!D145</f>
        <v>101</v>
      </c>
      <c r="B236" s="177">
        <f>INPUT!AM145</f>
        <v>3175</v>
      </c>
      <c r="C236" s="449">
        <f>INPUT!H145*INPUT!I145*INPUT!J145+INPUT!K145*INPUT!L145+INPUT!N145*INPUT!O145*2/COS(ATAN(G236))+INPUT!AD145*INPUT!AE145*INPUT!AF145+INPUT!AG145*INPUT!AH145*INPUT!AI145</f>
        <v>116164.41464770856</v>
      </c>
      <c r="D236" s="177">
        <f>(INPUT!K145-2*INPUT!M145)*INPUT!Q145+INPUT!Q145*INPUT!Q145*G236</f>
        <v>0</v>
      </c>
      <c r="E236" s="450">
        <f>INPUT!R145*INPUT!AA145+2*INPUT!S145*INPUT!T145</f>
        <v>1580500</v>
      </c>
      <c r="F236" s="179">
        <f>(C236*7.85+(D236+E236)*2.5)/10^5/2</f>
        <v>24.315703274922562</v>
      </c>
      <c r="G236" s="178">
        <f>TAN(INPUT!P145)</f>
        <v>0.12565513657513097</v>
      </c>
      <c r="H236" s="179">
        <f>F236*G236*B236^2/12/10^6</f>
        <v>2.5666892684347467</v>
      </c>
      <c r="I236" s="179">
        <f>INPUT!N145/(MAX(INPUT!V145,INPUT!W145,INPUT!X145/2,INPUT!Y145/2)-INPUT!U145/2+G236*INPUT!N145)</f>
        <v>1.2716669438755954</v>
      </c>
      <c r="J236" s="179">
        <f>INPUT!R145*(MAX(INPUT!V145,INPUT!W145,INPUT!X145/2,INPUT!Y145/2)-INPUT!U145/2)/10^6*25</f>
        <v>13.4125</v>
      </c>
      <c r="K236" s="179">
        <f>0.5*J236/I236*B236*B236/12/10^6</f>
        <v>4.4300902142544727</v>
      </c>
      <c r="L236" s="179">
        <f>0.5*$E$77/I236*B236*B236/12/10^6</f>
        <v>0</v>
      </c>
      <c r="M236" s="180">
        <f>INPUT!G145</f>
        <v>0</v>
      </c>
      <c r="N236" s="181">
        <f>IF(M236&gt;0,(INPUT!BE145+INPUT!BF145+INPUT!BG145)*B236*B236/12/M236/INPUT!N145,0)</f>
        <v>0</v>
      </c>
      <c r="O236" s="296"/>
    </row>
    <row r="237">
      <c r="A237" s="176">
        <f>INPUT!D146</f>
        <v>101</v>
      </c>
      <c r="B237" s="177">
        <f>INPUT!AM146</f>
        <v>3175</v>
      </c>
      <c r="C237" s="449">
        <f>INPUT!H146*INPUT!I146*INPUT!J146+INPUT!K146*INPUT!L146+INPUT!N146*INPUT!O146*2/COS(ATAN(G237))+INPUT!AD146*INPUT!AE146*INPUT!AF146+INPUT!AG146*INPUT!AH146*INPUT!AI146</f>
        <v>116164.41464770856</v>
      </c>
      <c r="D237" s="177">
        <f>(INPUT!K146-2*INPUT!M146)*INPUT!Q146+INPUT!Q146*INPUT!Q146*G237</f>
        <v>0</v>
      </c>
      <c r="E237" s="450">
        <f>INPUT!R146*INPUT!AA146+2*INPUT!S146*INPUT!T146</f>
        <v>1580500</v>
      </c>
      <c r="F237" s="179">
        <f>(C237*7.85+(D237+E237)*2.5)/10^5/2</f>
        <v>24.315703274922562</v>
      </c>
      <c r="G237" s="178">
        <f>TAN(INPUT!P146)</f>
        <v>0.12565513657513097</v>
      </c>
      <c r="H237" s="179">
        <f>F237*G237*B237^2/12/10^6</f>
        <v>2.5666892684347467</v>
      </c>
      <c r="I237" s="179">
        <f>INPUT!N146/(MAX(INPUT!V146,INPUT!W146,INPUT!X146/2,INPUT!Y146/2)-INPUT!U146/2+G237*INPUT!N146)</f>
        <v>1.2716669438755954</v>
      </c>
      <c r="J237" s="179">
        <f>INPUT!R146*(MAX(INPUT!V146,INPUT!W146,INPUT!X146/2,INPUT!Y146/2)-INPUT!U146/2)/10^6*25</f>
        <v>13.4125</v>
      </c>
      <c r="K237" s="179">
        <f>0.5*J237/I237*B237*B237/12/10^6</f>
        <v>4.4300902142544727</v>
      </c>
      <c r="L237" s="179">
        <f>0.5*$E$77/I237*B237*B237/12/10^6</f>
        <v>0</v>
      </c>
      <c r="M237" s="180">
        <f>INPUT!G146</f>
        <v>0</v>
      </c>
      <c r="N237" s="181">
        <f>IF(M237&gt;0,(INPUT!BE146+INPUT!BF146+INPUT!BG146)*B237*B237/12/M237/INPUT!N146,0)</f>
        <v>0</v>
      </c>
      <c r="O237" s="296"/>
    </row>
    <row r="238">
      <c r="A238" s="176">
        <f>INPUT!D147</f>
        <v>101</v>
      </c>
      <c r="B238" s="177">
        <f>INPUT!AM147</f>
        <v>3175</v>
      </c>
      <c r="C238" s="449">
        <f>INPUT!H147*INPUT!I147*INPUT!J147+INPUT!K147*INPUT!L147+INPUT!N147*INPUT!O147*2/COS(ATAN(G238))+INPUT!AD147*INPUT!AE147*INPUT!AF147+INPUT!AG147*INPUT!AH147*INPUT!AI147</f>
        <v>116164.41464770856</v>
      </c>
      <c r="D238" s="177">
        <f>(INPUT!K147-2*INPUT!M147)*INPUT!Q147+INPUT!Q147*INPUT!Q147*G238</f>
        <v>0</v>
      </c>
      <c r="E238" s="450">
        <f>INPUT!R147*INPUT!AA147+2*INPUT!S147*INPUT!T147</f>
        <v>1580500</v>
      </c>
      <c r="F238" s="179">
        <f>(C238*7.85+(D238+E238)*2.5)/10^5/2</f>
        <v>24.315703274922562</v>
      </c>
      <c r="G238" s="178">
        <f>TAN(INPUT!P147)</f>
        <v>0.12565513657513097</v>
      </c>
      <c r="H238" s="179">
        <f>F238*G238*B238^2/12/10^6</f>
        <v>2.5666892684347467</v>
      </c>
      <c r="I238" s="179">
        <f>INPUT!N147/(MAX(INPUT!V147,INPUT!W147,INPUT!X147/2,INPUT!Y147/2)-INPUT!U147/2+G238*INPUT!N147)</f>
        <v>1.2716669438755954</v>
      </c>
      <c r="J238" s="179">
        <f>INPUT!R147*(MAX(INPUT!V147,INPUT!W147,INPUT!X147/2,INPUT!Y147/2)-INPUT!U147/2)/10^6*25</f>
        <v>13.4125</v>
      </c>
      <c r="K238" s="179">
        <f>0.5*J238/I238*B238*B238/12/10^6</f>
        <v>4.4300902142544727</v>
      </c>
      <c r="L238" s="179">
        <f>0.5*$E$77/I238*B238*B238/12/10^6</f>
        <v>0</v>
      </c>
      <c r="M238" s="180">
        <f>INPUT!G147</f>
        <v>0</v>
      </c>
      <c r="N238" s="181">
        <f>IF(M238&gt;0,(INPUT!BE147+INPUT!BF147+INPUT!BG147)*B238*B238/12/M238/INPUT!N147,0)</f>
        <v>0</v>
      </c>
      <c r="O238" s="296"/>
    </row>
    <row r="239">
      <c r="A239" s="176">
        <f>INPUT!D148</f>
        <v>101</v>
      </c>
      <c r="B239" s="177">
        <f>INPUT!AM148</f>
        <v>3175</v>
      </c>
      <c r="C239" s="449">
        <f>INPUT!H148*INPUT!I148*INPUT!J148+INPUT!K148*INPUT!L148+INPUT!N148*INPUT!O148*2/COS(ATAN(G239))+INPUT!AD148*INPUT!AE148*INPUT!AF148+INPUT!AG148*INPUT!AH148*INPUT!AI148</f>
        <v>116164.41464770856</v>
      </c>
      <c r="D239" s="177">
        <f>(INPUT!K148-2*INPUT!M148)*INPUT!Q148+INPUT!Q148*INPUT!Q148*G239</f>
        <v>0</v>
      </c>
      <c r="E239" s="450">
        <f>INPUT!R148*INPUT!AA148+2*INPUT!S148*INPUT!T148</f>
        <v>1580500</v>
      </c>
      <c r="F239" s="179">
        <f>(C239*7.85+(D239+E239)*2.5)/10^5/2</f>
        <v>24.315703274922562</v>
      </c>
      <c r="G239" s="178">
        <f>TAN(INPUT!P148)</f>
        <v>0.12565513657513097</v>
      </c>
      <c r="H239" s="179">
        <f>F239*G239*B239^2/12/10^6</f>
        <v>2.5666892684347467</v>
      </c>
      <c r="I239" s="179">
        <f>INPUT!N148/(MAX(INPUT!V148,INPUT!W148,INPUT!X148/2,INPUT!Y148/2)-INPUT!U148/2+G239*INPUT!N148)</f>
        <v>1.2716669438755954</v>
      </c>
      <c r="J239" s="179">
        <f>INPUT!R148*(MAX(INPUT!V148,INPUT!W148,INPUT!X148/2,INPUT!Y148/2)-INPUT!U148/2)/10^6*25</f>
        <v>13.4125</v>
      </c>
      <c r="K239" s="179">
        <f>0.5*J239/I239*B239*B239/12/10^6</f>
        <v>4.4300902142544727</v>
      </c>
      <c r="L239" s="179">
        <f>0.5*$E$77/I239*B239*B239/12/10^6</f>
        <v>0</v>
      </c>
      <c r="M239" s="180">
        <f>INPUT!G148</f>
        <v>0</v>
      </c>
      <c r="N239" s="181">
        <f>IF(M239&gt;0,(INPUT!BE148+INPUT!BF148+INPUT!BG148)*B239*B239/12/M239/INPUT!N148,0)</f>
        <v>0</v>
      </c>
      <c r="O239" s="296"/>
    </row>
    <row r="240">
      <c r="A240" s="176">
        <f>INPUT!D149</f>
        <v>101</v>
      </c>
      <c r="B240" s="177">
        <f>INPUT!AM149</f>
        <v>3175</v>
      </c>
      <c r="C240" s="449">
        <f>INPUT!H149*INPUT!I149*INPUT!J149+INPUT!K149*INPUT!L149+INPUT!N149*INPUT!O149*2/COS(ATAN(G240))+INPUT!AD149*INPUT!AE149*INPUT!AF149+INPUT!AG149*INPUT!AH149*INPUT!AI149</f>
        <v>116164.41464770856</v>
      </c>
      <c r="D240" s="177">
        <f>(INPUT!K149-2*INPUT!M149)*INPUT!Q149+INPUT!Q149*INPUT!Q149*G240</f>
        <v>0</v>
      </c>
      <c r="E240" s="450">
        <f>INPUT!R149*INPUT!AA149+2*INPUT!S149*INPUT!T149</f>
        <v>1580500</v>
      </c>
      <c r="F240" s="179">
        <f>(C240*7.85+(D240+E240)*2.5)/10^5/2</f>
        <v>24.315703274922562</v>
      </c>
      <c r="G240" s="178">
        <f>TAN(INPUT!P149)</f>
        <v>0.12565513657513097</v>
      </c>
      <c r="H240" s="179">
        <f>F240*G240*B240^2/12/10^6</f>
        <v>2.5666892684347467</v>
      </c>
      <c r="I240" s="179">
        <f>INPUT!N149/(MAX(INPUT!V149,INPUT!W149,INPUT!X149/2,INPUT!Y149/2)-INPUT!U149/2+G240*INPUT!N149)</f>
        <v>1.2716669438755954</v>
      </c>
      <c r="J240" s="179">
        <f>INPUT!R149*(MAX(INPUT!V149,INPUT!W149,INPUT!X149/2,INPUT!Y149/2)-INPUT!U149/2)/10^6*25</f>
        <v>13.4125</v>
      </c>
      <c r="K240" s="179">
        <f>0.5*J240/I240*B240*B240/12/10^6</f>
        <v>4.4300902142544727</v>
      </c>
      <c r="L240" s="179">
        <f>0.5*$E$77/I240*B240*B240/12/10^6</f>
        <v>0</v>
      </c>
      <c r="M240" s="180">
        <f>INPUT!G149</f>
        <v>0</v>
      </c>
      <c r="N240" s="181">
        <f>IF(M240&gt;0,(INPUT!BE149+INPUT!BF149+INPUT!BG149)*B240*B240/12/M240/INPUT!N149,0)</f>
        <v>0</v>
      </c>
      <c r="O240" s="296"/>
    </row>
    <row r="241">
      <c r="A241" s="176">
        <f>INPUT!D150</f>
        <v>101</v>
      </c>
      <c r="B241" s="177">
        <f>INPUT!AM150</f>
        <v>3175</v>
      </c>
      <c r="C241" s="449">
        <f>INPUT!H150*INPUT!I150*INPUT!J150+INPUT!K150*INPUT!L150+INPUT!N150*INPUT!O150*2/COS(ATAN(G241))+INPUT!AD150*INPUT!AE150*INPUT!AF150+INPUT!AG150*INPUT!AH150*INPUT!AI150</f>
        <v>116164.41464770856</v>
      </c>
      <c r="D241" s="177">
        <f>(INPUT!K150-2*INPUT!M150)*INPUT!Q150+INPUT!Q150*INPUT!Q150*G241</f>
        <v>0</v>
      </c>
      <c r="E241" s="450">
        <f>INPUT!R150*INPUT!AA150+2*INPUT!S150*INPUT!T150</f>
        <v>1580500</v>
      </c>
      <c r="F241" s="179">
        <f>(C241*7.85+(D241+E241)*2.5)/10^5/2</f>
        <v>24.315703274922562</v>
      </c>
      <c r="G241" s="178">
        <f>TAN(INPUT!P150)</f>
        <v>0.12565513657513097</v>
      </c>
      <c r="H241" s="179">
        <f>F241*G241*B241^2/12/10^6</f>
        <v>2.5666892684347467</v>
      </c>
      <c r="I241" s="179">
        <f>INPUT!N150/(MAX(INPUT!V150,INPUT!W150,INPUT!X150/2,INPUT!Y150/2)-INPUT!U150/2+G241*INPUT!N150)</f>
        <v>1.2716669438755954</v>
      </c>
      <c r="J241" s="179">
        <f>INPUT!R150*(MAX(INPUT!V150,INPUT!W150,INPUT!X150/2,INPUT!Y150/2)-INPUT!U150/2)/10^6*25</f>
        <v>13.4125</v>
      </c>
      <c r="K241" s="179">
        <f>0.5*J241/I241*B241*B241/12/10^6</f>
        <v>4.4300902142544727</v>
      </c>
      <c r="L241" s="179">
        <f>0.5*$E$77/I241*B241*B241/12/10^6</f>
        <v>0</v>
      </c>
      <c r="M241" s="180">
        <f>INPUT!G150</f>
        <v>0</v>
      </c>
      <c r="N241" s="181">
        <f>IF(M241&gt;0,(INPUT!BE150+INPUT!BF150+INPUT!BG150)*B241*B241/12/M241/INPUT!N150,0)</f>
        <v>0</v>
      </c>
      <c r="O241" s="296"/>
    </row>
    <row r="242">
      <c r="A242" s="176">
        <f>INPUT!D151</f>
        <v>101</v>
      </c>
      <c r="B242" s="177">
        <f>INPUT!AM151</f>
        <v>3175</v>
      </c>
      <c r="C242" s="449">
        <f>INPUT!H151*INPUT!I151*INPUT!J151+INPUT!K151*INPUT!L151+INPUT!N151*INPUT!O151*2/COS(ATAN(G242))+INPUT!AD151*INPUT!AE151*INPUT!AF151+INPUT!AG151*INPUT!AH151*INPUT!AI151</f>
        <v>116164.41464770856</v>
      </c>
      <c r="D242" s="177">
        <f>(INPUT!K151-2*INPUT!M151)*INPUT!Q151+INPUT!Q151*INPUT!Q151*G242</f>
        <v>0</v>
      </c>
      <c r="E242" s="450">
        <f>INPUT!R151*INPUT!AA151+2*INPUT!S151*INPUT!T151</f>
        <v>1580500</v>
      </c>
      <c r="F242" s="179">
        <f>(C242*7.85+(D242+E242)*2.5)/10^5/2</f>
        <v>24.315703274922562</v>
      </c>
      <c r="G242" s="178">
        <f>TAN(INPUT!P151)</f>
        <v>0.12565513657513097</v>
      </c>
      <c r="H242" s="179">
        <f>F242*G242*B242^2/12/10^6</f>
        <v>2.5666892684347467</v>
      </c>
      <c r="I242" s="179">
        <f>INPUT!N151/(MAX(INPUT!V151,INPUT!W151,INPUT!X151/2,INPUT!Y151/2)-INPUT!U151/2+G242*INPUT!N151)</f>
        <v>1.2716669438755954</v>
      </c>
      <c r="J242" s="179">
        <f>INPUT!R151*(MAX(INPUT!V151,INPUT!W151,INPUT!X151/2,INPUT!Y151/2)-INPUT!U151/2)/10^6*25</f>
        <v>13.4125</v>
      </c>
      <c r="K242" s="179">
        <f>0.5*J242/I242*B242*B242/12/10^6</f>
        <v>4.4300902142544727</v>
      </c>
      <c r="L242" s="179">
        <f>0.5*$E$77/I242*B242*B242/12/10^6</f>
        <v>0</v>
      </c>
      <c r="M242" s="180">
        <f>INPUT!G151</f>
        <v>0</v>
      </c>
      <c r="N242" s="181">
        <f>IF(M242&gt;0,(INPUT!BE151+INPUT!BF151+INPUT!BG151)*B242*B242/12/M242/INPUT!N151,0)</f>
        <v>0</v>
      </c>
      <c r="O242" s="296"/>
    </row>
    <row r="243">
      <c r="A243" s="176">
        <f>INPUT!D152</f>
        <v>101</v>
      </c>
      <c r="B243" s="177">
        <f>INPUT!AM152</f>
        <v>3175</v>
      </c>
      <c r="C243" s="449">
        <f>INPUT!H152*INPUT!I152*INPUT!J152+INPUT!K152*INPUT!L152+INPUT!N152*INPUT!O152*2/COS(ATAN(G243))+INPUT!AD152*INPUT!AE152*INPUT!AF152+INPUT!AG152*INPUT!AH152*INPUT!AI152</f>
        <v>116164.41464770856</v>
      </c>
      <c r="D243" s="177">
        <f>(INPUT!K152-2*INPUT!M152)*INPUT!Q152+INPUT!Q152*INPUT!Q152*G243</f>
        <v>0</v>
      </c>
      <c r="E243" s="450">
        <f>INPUT!R152*INPUT!AA152+2*INPUT!S152*INPUT!T152</f>
        <v>1580500</v>
      </c>
      <c r="F243" s="179">
        <f>(C243*7.85+(D243+E243)*2.5)/10^5/2</f>
        <v>24.315703274922562</v>
      </c>
      <c r="G243" s="178">
        <f>TAN(INPUT!P152)</f>
        <v>0.12565513657513097</v>
      </c>
      <c r="H243" s="179">
        <f>F243*G243*B243^2/12/10^6</f>
        <v>2.5666892684347467</v>
      </c>
      <c r="I243" s="179">
        <f>INPUT!N152/(MAX(INPUT!V152,INPUT!W152,INPUT!X152/2,INPUT!Y152/2)-INPUT!U152/2+G243*INPUT!N152)</f>
        <v>1.2716669438755954</v>
      </c>
      <c r="J243" s="179">
        <f>INPUT!R152*(MAX(INPUT!V152,INPUT!W152,INPUT!X152/2,INPUT!Y152/2)-INPUT!U152/2)/10^6*25</f>
        <v>13.4125</v>
      </c>
      <c r="K243" s="179">
        <f>0.5*J243/I243*B243*B243/12/10^6</f>
        <v>4.4300902142544727</v>
      </c>
      <c r="L243" s="179">
        <f>0.5*$E$77/I243*B243*B243/12/10^6</f>
        <v>0</v>
      </c>
      <c r="M243" s="180">
        <f>INPUT!G152</f>
        <v>0</v>
      </c>
      <c r="N243" s="181">
        <f>IF(M243&gt;0,(INPUT!BE152+INPUT!BF152+INPUT!BG152)*B243*B243/12/M243/INPUT!N152,0)</f>
        <v>0</v>
      </c>
      <c r="O243" s="296"/>
    </row>
    <row r="244">
      <c r="A244" s="176">
        <f>INPUT!D153</f>
        <v>101</v>
      </c>
      <c r="B244" s="177">
        <f>INPUT!AM153</f>
        <v>3175</v>
      </c>
      <c r="C244" s="449">
        <f>INPUT!H153*INPUT!I153*INPUT!J153+INPUT!K153*INPUT!L153+INPUT!N153*INPUT!O153*2/COS(ATAN(G244))+INPUT!AD153*INPUT!AE153*INPUT!AF153+INPUT!AG153*INPUT!AH153*INPUT!AI153</f>
        <v>116164.41464770856</v>
      </c>
      <c r="D244" s="177">
        <f>(INPUT!K153-2*INPUT!M153)*INPUT!Q153+INPUT!Q153*INPUT!Q153*G244</f>
        <v>0</v>
      </c>
      <c r="E244" s="450">
        <f>INPUT!R153*INPUT!AA153+2*INPUT!S153*INPUT!T153</f>
        <v>1580500</v>
      </c>
      <c r="F244" s="179">
        <f>(C244*7.85+(D244+E244)*2.5)/10^5/2</f>
        <v>24.315703274922562</v>
      </c>
      <c r="G244" s="178">
        <f>TAN(INPUT!P153)</f>
        <v>0.12565513657513097</v>
      </c>
      <c r="H244" s="179">
        <f>F244*G244*B244^2/12/10^6</f>
        <v>2.5666892684347467</v>
      </c>
      <c r="I244" s="179">
        <f>INPUT!N153/(MAX(INPUT!V153,INPUT!W153,INPUT!X153/2,INPUT!Y153/2)-INPUT!U153/2+G244*INPUT!N153)</f>
        <v>1.2716669438755954</v>
      </c>
      <c r="J244" s="179">
        <f>INPUT!R153*(MAX(INPUT!V153,INPUT!W153,INPUT!X153/2,INPUT!Y153/2)-INPUT!U153/2)/10^6*25</f>
        <v>13.4125</v>
      </c>
      <c r="K244" s="179">
        <f>0.5*J244/I244*B244*B244/12/10^6</f>
        <v>4.4300902142544727</v>
      </c>
      <c r="L244" s="179">
        <f>0.5*$E$77/I244*B244*B244/12/10^6</f>
        <v>0</v>
      </c>
      <c r="M244" s="180">
        <f>INPUT!G153</f>
        <v>0</v>
      </c>
      <c r="N244" s="181">
        <f>IF(M244&gt;0,(INPUT!BE153+INPUT!BF153+INPUT!BG153)*B244*B244/12/M244/INPUT!N153,0)</f>
        <v>0</v>
      </c>
      <c r="O244" s="296"/>
    </row>
    <row r="245">
      <c r="A245" s="176">
        <f>INPUT!D154</f>
        <v>101</v>
      </c>
      <c r="B245" s="177">
        <f>INPUT!AM154</f>
        <v>3175</v>
      </c>
      <c r="C245" s="449">
        <f>INPUT!H154*INPUT!I154*INPUT!J154+INPUT!K154*INPUT!L154+INPUT!N154*INPUT!O154*2/COS(ATAN(G245))+INPUT!AD154*INPUT!AE154*INPUT!AF154+INPUT!AG154*INPUT!AH154*INPUT!AI154</f>
        <v>116164.41464770856</v>
      </c>
      <c r="D245" s="177">
        <f>(INPUT!K154-2*INPUT!M154)*INPUT!Q154+INPUT!Q154*INPUT!Q154*G245</f>
        <v>0</v>
      </c>
      <c r="E245" s="450">
        <f>INPUT!R154*INPUT!AA154+2*INPUT!S154*INPUT!T154</f>
        <v>1580500</v>
      </c>
      <c r="F245" s="179">
        <f>(C245*7.85+(D245+E245)*2.5)/10^5/2</f>
        <v>24.315703274922562</v>
      </c>
      <c r="G245" s="178">
        <f>TAN(INPUT!P154)</f>
        <v>0.12565513657513097</v>
      </c>
      <c r="H245" s="179">
        <f>F245*G245*B245^2/12/10^6</f>
        <v>2.5666892684347467</v>
      </c>
      <c r="I245" s="179">
        <f>INPUT!N154/(MAX(INPUT!V154,INPUT!W154,INPUT!X154/2,INPUT!Y154/2)-INPUT!U154/2+G245*INPUT!N154)</f>
        <v>1.2716669438755954</v>
      </c>
      <c r="J245" s="179">
        <f>INPUT!R154*(MAX(INPUT!V154,INPUT!W154,INPUT!X154/2,INPUT!Y154/2)-INPUT!U154/2)/10^6*25</f>
        <v>13.4125</v>
      </c>
      <c r="K245" s="179">
        <f>0.5*J245/I245*B245*B245/12/10^6</f>
        <v>4.4300902142544727</v>
      </c>
      <c r="L245" s="179">
        <f>0.5*$E$77/I245*B245*B245/12/10^6</f>
        <v>0</v>
      </c>
      <c r="M245" s="180">
        <f>INPUT!G154</f>
        <v>0</v>
      </c>
      <c r="N245" s="181">
        <f>IF(M245&gt;0,(INPUT!BE154+INPUT!BF154+INPUT!BG154)*B245*B245/12/M245/INPUT!N154,0)</f>
        <v>0</v>
      </c>
      <c r="O245" s="296"/>
    </row>
    <row r="246" ht="1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5"/>
      <c r="M246" s="4"/>
      <c r="N246" s="64"/>
      <c r="O246" s="296"/>
    </row>
    <row r="247" ht="15" customHeight="1">
      <c r="A247" s="59" t="s">
        <v>241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5"/>
      <c r="M247" s="4"/>
      <c r="N247" s="64"/>
      <c r="O247" s="296"/>
    </row>
    <row r="248" ht="15" customHeight="1">
      <c r="A248" s="72" t="s">
        <v>230</v>
      </c>
      <c r="B248" s="494" t="s">
        <v>222</v>
      </c>
      <c r="C248" s="495"/>
      <c r="D248" s="78" t="s">
        <v>242</v>
      </c>
      <c r="E248" s="73" t="s">
        <v>224</v>
      </c>
      <c r="F248" s="73" t="s">
        <v>219</v>
      </c>
      <c r="G248" s="73" t="s">
        <v>226</v>
      </c>
      <c r="H248" s="73" t="s">
        <v>243</v>
      </c>
      <c r="I248" s="73" t="s">
        <v>216</v>
      </c>
      <c r="J248" s="73" t="s">
        <v>175</v>
      </c>
      <c r="K248" s="73" t="s">
        <v>244</v>
      </c>
      <c r="L248" s="73" t="s">
        <v>245</v>
      </c>
      <c r="M248" s="73" t="s">
        <v>246</v>
      </c>
      <c r="N248" s="74" t="s">
        <v>247</v>
      </c>
      <c r="O248" s="296"/>
    </row>
    <row r="249" ht="15" customHeight="1">
      <c r="A249" s="75"/>
      <c r="B249" s="76" t="s">
        <v>248</v>
      </c>
      <c r="C249" s="76" t="s">
        <v>249</v>
      </c>
      <c r="D249" s="79" t="s">
        <v>250</v>
      </c>
      <c r="E249" s="76"/>
      <c r="F249" s="76"/>
      <c r="G249" s="76"/>
      <c r="H249" s="76"/>
      <c r="I249" s="76"/>
      <c r="J249" s="76"/>
      <c r="K249" s="76"/>
      <c r="L249" s="76"/>
      <c r="M249" s="76"/>
      <c r="N249" s="77"/>
      <c r="O249" s="296"/>
    </row>
    <row r="250" ht="15" customHeight="1">
      <c r="A250" s="182">
        <f>A94</f>
        <v>101</v>
      </c>
      <c r="B250" s="183">
        <f>INPUT!AR3</f>
        <v>0.60695545900194237</v>
      </c>
      <c r="C250" s="183">
        <f>INPUT!AS3</f>
        <v>-0.5613011256267133</v>
      </c>
      <c r="D250" s="60" t="str">
        <f>IF(B250&lt;=0,"Positive","Negative")</f>
        <v>Negative</v>
      </c>
      <c r="E250" s="183">
        <f>INPUT!AV3</f>
        <v>1360.1280922046149</v>
      </c>
      <c r="F250" s="184">
        <f>INPUT!I3/SQRT(12*(1+E250*INPUT!O3/(3*INPUT!I3*INPUT!J3)))</f>
        <v>118.06415136368361</v>
      </c>
      <c r="G250" s="185">
        <f>(INPUT!J3*INPUT!I3^2)/6</f>
        <v>916666.66666666663</v>
      </c>
      <c r="H250" s="131">
        <f>IF(INPUT!H3=1,0,(H94*1.25+K94*1.25+L94*1.5+1.5*N94)/G250*10^6)</f>
        <v>9.5410629309398463</v>
      </c>
      <c r="I250" s="184">
        <f>1*1*PI()^2*INPUT!$B$2/((B94/F250)^2)</f>
        <v>0</v>
      </c>
      <c r="J250" s="183">
        <f>1*F250*SQRT(INPUT!$B$2/INPUT!AO3)</f>
        <v>0</v>
      </c>
      <c r="K250" s="131">
        <f>IF(D250="Positive",IF(B94&lt;=IF(B250=0,0,1.2*J250*SQRT(1*1*INPUT!AO3/ABS(B250))),H250,H250*MAX(0.85/(1-ABS(B250)/I250),1)),H250)</f>
        <v>9.5410629309398463</v>
      </c>
      <c r="L250" s="180">
        <f>0.6*INPUT!AO3</f>
        <v>228</v>
      </c>
      <c r="M250" s="393" t="str">
        <f>IF(ABS(K250)&lt;=L250,"OK","NG")</f>
        <v>OK</v>
      </c>
      <c r="N250" s="186">
        <f>IF(K250=0,"Inf",L250/ABS(K250))</f>
        <v>23.896708537645161</v>
      </c>
      <c r="O250" s="296"/>
    </row>
    <row r="251">
      <c r="A251" s="182">
        <f>A95</f>
        <v>101</v>
      </c>
      <c r="B251" s="183">
        <f>INPUT!AR4</f>
        <v>0.60695545900194237</v>
      </c>
      <c r="C251" s="183">
        <f>INPUT!AS4</f>
        <v>-0.5613011256267133</v>
      </c>
      <c r="D251" s="60" t="str">
        <f>IF(B251&lt;=0,"Positive","Negative")</f>
        <v>Negative</v>
      </c>
      <c r="E251" s="183">
        <f>INPUT!AV4</f>
        <v>1360.1280922046149</v>
      </c>
      <c r="F251" s="184">
        <f>INPUT!I4/SQRT(12*(1+E251*INPUT!O4/(3*INPUT!I4*INPUT!J4)))</f>
        <v>118.06415136368361</v>
      </c>
      <c r="G251" s="185">
        <f>(INPUT!J4*INPUT!I4^2)/6</f>
        <v>916666.66666666663</v>
      </c>
      <c r="H251" s="131">
        <f>IF(INPUT!H4=1,0,(H95*1.25+K95*1.25+L95*1.5+1.5*N95)/G251*10^6)</f>
        <v>9.5410629309398463</v>
      </c>
      <c r="I251" s="184">
        <f>1*1*PI()^2*INPUT!$B$2/((B95/F251)^2)</f>
        <v>0</v>
      </c>
      <c r="J251" s="183">
        <f>1*F251*SQRT(INPUT!$B$2/INPUT!AO4)</f>
        <v>0</v>
      </c>
      <c r="K251" s="131">
        <f>IF(D251="Positive",IF(B95&lt;=IF(B251=0,0,1.2*J251*SQRT(1*1*INPUT!AO4/ABS(B251))),H251,H251*MAX(0.85/(1-ABS(B251)/I251),1)),H251)</f>
        <v>9.5410629309398463</v>
      </c>
      <c r="L251" s="180">
        <f>0.6*INPUT!AO4</f>
        <v>228</v>
      </c>
      <c r="M251" s="393" t="str">
        <f>IF(ABS(K251)&lt;=L251,"OK","NG")</f>
        <v>OK</v>
      </c>
      <c r="N251" s="186">
        <f>IF(K251=0,"Inf",L251/ABS(K251))</f>
        <v>23.896708537645161</v>
      </c>
      <c r="O251" s="296"/>
    </row>
    <row r="252">
      <c r="A252" s="182">
        <f>A96</f>
        <v>101</v>
      </c>
      <c r="B252" s="183">
        <f>INPUT!AR5</f>
        <v>0.60695545900194237</v>
      </c>
      <c r="C252" s="183">
        <f>INPUT!AS5</f>
        <v>-0.5613011256267133</v>
      </c>
      <c r="D252" s="60" t="str">
        <f>IF(B252&lt;=0,"Positive","Negative")</f>
        <v>Negative</v>
      </c>
      <c r="E252" s="183">
        <f>INPUT!AV5</f>
        <v>1360.1280922046149</v>
      </c>
      <c r="F252" s="184">
        <f>INPUT!I5/SQRT(12*(1+E252*INPUT!O5/(3*INPUT!I5*INPUT!J5)))</f>
        <v>118.06415136368361</v>
      </c>
      <c r="G252" s="185">
        <f>(INPUT!J5*INPUT!I5^2)/6</f>
        <v>916666.66666666663</v>
      </c>
      <c r="H252" s="131">
        <f>IF(INPUT!H5=1,0,(H96*1.25+K96*1.25+L96*1.5+1.5*N96)/G252*10^6)</f>
        <v>9.5410629309398463</v>
      </c>
      <c r="I252" s="184">
        <f>1*1*PI()^2*INPUT!$B$2/((B96/F252)^2)</f>
        <v>0</v>
      </c>
      <c r="J252" s="183">
        <f>1*F252*SQRT(INPUT!$B$2/INPUT!AO5)</f>
        <v>0</v>
      </c>
      <c r="K252" s="131">
        <f>IF(D252="Positive",IF(B96&lt;=IF(B252=0,0,1.2*J252*SQRT(1*1*INPUT!AO5/ABS(B252))),H252,H252*MAX(0.85/(1-ABS(B252)/I252),1)),H252)</f>
        <v>9.5410629309398463</v>
      </c>
      <c r="L252" s="180">
        <f>0.6*INPUT!AO5</f>
        <v>228</v>
      </c>
      <c r="M252" s="393" t="str">
        <f>IF(ABS(K252)&lt;=L252,"OK","NG")</f>
        <v>OK</v>
      </c>
      <c r="N252" s="186">
        <f>IF(K252=0,"Inf",L252/ABS(K252))</f>
        <v>23.896708537645161</v>
      </c>
      <c r="O252" s="296"/>
    </row>
    <row r="253">
      <c r="A253" s="182">
        <f>A97</f>
        <v>101</v>
      </c>
      <c r="B253" s="183">
        <f>INPUT!AR6</f>
        <v>0.60695545900194237</v>
      </c>
      <c r="C253" s="183">
        <f>INPUT!AS6</f>
        <v>-0.5613011256267133</v>
      </c>
      <c r="D253" s="60" t="str">
        <f>IF(B253&lt;=0,"Positive","Negative")</f>
        <v>Negative</v>
      </c>
      <c r="E253" s="183">
        <f>INPUT!AV6</f>
        <v>1360.1280922046149</v>
      </c>
      <c r="F253" s="184">
        <f>INPUT!I6/SQRT(12*(1+E253*INPUT!O6/(3*INPUT!I6*INPUT!J6)))</f>
        <v>118.06415136368361</v>
      </c>
      <c r="G253" s="185">
        <f>(INPUT!J6*INPUT!I6^2)/6</f>
        <v>916666.66666666663</v>
      </c>
      <c r="H253" s="131">
        <f>IF(INPUT!H6=1,0,(H97*1.25+K97*1.25+L97*1.5+1.5*N97)/G253*10^6)</f>
        <v>9.5410629309398463</v>
      </c>
      <c r="I253" s="184">
        <f>1*1*PI()^2*INPUT!$B$2/((B97/F253)^2)</f>
        <v>0</v>
      </c>
      <c r="J253" s="183">
        <f>1*F253*SQRT(INPUT!$B$2/INPUT!AO6)</f>
        <v>0</v>
      </c>
      <c r="K253" s="131">
        <f>IF(D253="Positive",IF(B97&lt;=IF(B253=0,0,1.2*J253*SQRT(1*1*INPUT!AO6/ABS(B253))),H253,H253*MAX(0.85/(1-ABS(B253)/I253),1)),H253)</f>
        <v>9.5410629309398463</v>
      </c>
      <c r="L253" s="180">
        <f>0.6*INPUT!AO6</f>
        <v>228</v>
      </c>
      <c r="M253" s="393" t="str">
        <f>IF(ABS(K253)&lt;=L253,"OK","NG")</f>
        <v>OK</v>
      </c>
      <c r="N253" s="186">
        <f>IF(K253=0,"Inf",L253/ABS(K253))</f>
        <v>23.896708537645161</v>
      </c>
      <c r="O253" s="296"/>
    </row>
    <row r="254">
      <c r="A254" s="182">
        <f>A98</f>
        <v>101</v>
      </c>
      <c r="B254" s="183">
        <f>INPUT!AR7</f>
        <v>0.60695545900194237</v>
      </c>
      <c r="C254" s="183">
        <f>INPUT!AS7</f>
        <v>-0.5613011256267133</v>
      </c>
      <c r="D254" s="60" t="str">
        <f>IF(B254&lt;=0,"Positive","Negative")</f>
        <v>Negative</v>
      </c>
      <c r="E254" s="183">
        <f>INPUT!AV7</f>
        <v>1360.1280922046149</v>
      </c>
      <c r="F254" s="184">
        <f>INPUT!I7/SQRT(12*(1+E254*INPUT!O7/(3*INPUT!I7*INPUT!J7)))</f>
        <v>118.06415136368361</v>
      </c>
      <c r="G254" s="185">
        <f>(INPUT!J7*INPUT!I7^2)/6</f>
        <v>916666.66666666663</v>
      </c>
      <c r="H254" s="131">
        <f>IF(INPUT!H7=1,0,(H98*1.25+K98*1.25+L98*1.5+1.5*N98)/G254*10^6)</f>
        <v>9.5410629309398463</v>
      </c>
      <c r="I254" s="184">
        <f>1*1*PI()^2*INPUT!$B$2/((B98/F254)^2)</f>
        <v>0</v>
      </c>
      <c r="J254" s="183">
        <f>1*F254*SQRT(INPUT!$B$2/INPUT!AO7)</f>
        <v>0</v>
      </c>
      <c r="K254" s="131">
        <f>IF(D254="Positive",IF(B98&lt;=IF(B254=0,0,1.2*J254*SQRT(1*1*INPUT!AO7/ABS(B254))),H254,H254*MAX(0.85/(1-ABS(B254)/I254),1)),H254)</f>
        <v>9.5410629309398463</v>
      </c>
      <c r="L254" s="180">
        <f>0.6*INPUT!AO7</f>
        <v>228</v>
      </c>
      <c r="M254" s="393" t="str">
        <f>IF(ABS(K254)&lt;=L254,"OK","NG")</f>
        <v>OK</v>
      </c>
      <c r="N254" s="186">
        <f>IF(K254=0,"Inf",L254/ABS(K254))</f>
        <v>23.896708537645161</v>
      </c>
      <c r="O254" s="296"/>
    </row>
    <row r="255">
      <c r="A255" s="182">
        <f>A99</f>
        <v>101</v>
      </c>
      <c r="B255" s="183">
        <f>INPUT!AR8</f>
        <v>0.60695545900194237</v>
      </c>
      <c r="C255" s="183">
        <f>INPUT!AS8</f>
        <v>-0.5613011256267133</v>
      </c>
      <c r="D255" s="60" t="str">
        <f>IF(B255&lt;=0,"Positive","Negative")</f>
        <v>Negative</v>
      </c>
      <c r="E255" s="183">
        <f>INPUT!AV8</f>
        <v>1360.1280922046149</v>
      </c>
      <c r="F255" s="184">
        <f>INPUT!I8/SQRT(12*(1+E255*INPUT!O8/(3*INPUT!I8*INPUT!J8)))</f>
        <v>118.06415136368361</v>
      </c>
      <c r="G255" s="185">
        <f>(INPUT!J8*INPUT!I8^2)/6</f>
        <v>916666.66666666663</v>
      </c>
      <c r="H255" s="131">
        <f>IF(INPUT!H8=1,0,(H99*1.25+K99*1.25+L99*1.5+1.5*N99)/G255*10^6)</f>
        <v>9.5410629309398463</v>
      </c>
      <c r="I255" s="184">
        <f>1*1*PI()^2*INPUT!$B$2/((B99/F255)^2)</f>
        <v>0</v>
      </c>
      <c r="J255" s="183">
        <f>1*F255*SQRT(INPUT!$B$2/INPUT!AO8)</f>
        <v>0</v>
      </c>
      <c r="K255" s="131">
        <f>IF(D255="Positive",IF(B99&lt;=IF(B255=0,0,1.2*J255*SQRT(1*1*INPUT!AO8/ABS(B255))),H255,H255*MAX(0.85/(1-ABS(B255)/I255),1)),H255)</f>
        <v>9.5410629309398463</v>
      </c>
      <c r="L255" s="180">
        <f>0.6*INPUT!AO8</f>
        <v>228</v>
      </c>
      <c r="M255" s="393" t="str">
        <f>IF(ABS(K255)&lt;=L255,"OK","NG")</f>
        <v>OK</v>
      </c>
      <c r="N255" s="186">
        <f>IF(K255=0,"Inf",L255/ABS(K255))</f>
        <v>23.896708537645161</v>
      </c>
      <c r="O255" s="296"/>
    </row>
    <row r="256">
      <c r="A256" s="182">
        <f>A100</f>
        <v>101</v>
      </c>
      <c r="B256" s="183">
        <f>INPUT!AR9</f>
        <v>0.60695545900194237</v>
      </c>
      <c r="C256" s="183">
        <f>INPUT!AS9</f>
        <v>-0.5613011256267133</v>
      </c>
      <c r="D256" s="60" t="str">
        <f>IF(B256&lt;=0,"Positive","Negative")</f>
        <v>Negative</v>
      </c>
      <c r="E256" s="183">
        <f>INPUT!AV9</f>
        <v>1360.1280922046149</v>
      </c>
      <c r="F256" s="184">
        <f>INPUT!I9/SQRT(12*(1+E256*INPUT!O9/(3*INPUT!I9*INPUT!J9)))</f>
        <v>118.06415136368361</v>
      </c>
      <c r="G256" s="185">
        <f>(INPUT!J9*INPUT!I9^2)/6</f>
        <v>916666.66666666663</v>
      </c>
      <c r="H256" s="131">
        <f>IF(INPUT!H9=1,0,(H100*1.25+K100*1.25+L100*1.5+1.5*N100)/G256*10^6)</f>
        <v>9.5410629309398463</v>
      </c>
      <c r="I256" s="184">
        <f>1*1*PI()^2*INPUT!$B$2/((B100/F256)^2)</f>
        <v>0</v>
      </c>
      <c r="J256" s="183">
        <f>1*F256*SQRT(INPUT!$B$2/INPUT!AO9)</f>
        <v>0</v>
      </c>
      <c r="K256" s="131">
        <f>IF(D256="Positive",IF(B100&lt;=IF(B256=0,0,1.2*J256*SQRT(1*1*INPUT!AO9/ABS(B256))),H256,H256*MAX(0.85/(1-ABS(B256)/I256),1)),H256)</f>
        <v>9.5410629309398463</v>
      </c>
      <c r="L256" s="180">
        <f>0.6*INPUT!AO9</f>
        <v>228</v>
      </c>
      <c r="M256" s="393" t="str">
        <f>IF(ABS(K256)&lt;=L256,"OK","NG")</f>
        <v>OK</v>
      </c>
      <c r="N256" s="186">
        <f>IF(K256=0,"Inf",L256/ABS(K256))</f>
        <v>23.896708537645161</v>
      </c>
      <c r="O256" s="296"/>
    </row>
    <row r="257">
      <c r="A257" s="182">
        <f>A101</f>
        <v>101</v>
      </c>
      <c r="B257" s="183">
        <f>INPUT!AR10</f>
        <v>0.60695545900194237</v>
      </c>
      <c r="C257" s="183">
        <f>INPUT!AS10</f>
        <v>-0.5613011256267133</v>
      </c>
      <c r="D257" s="60" t="str">
        <f>IF(B257&lt;=0,"Positive","Negative")</f>
        <v>Negative</v>
      </c>
      <c r="E257" s="183">
        <f>INPUT!AV10</f>
        <v>1360.1280922046149</v>
      </c>
      <c r="F257" s="184">
        <f>INPUT!I10/SQRT(12*(1+E257*INPUT!O10/(3*INPUT!I10*INPUT!J10)))</f>
        <v>118.06415136368361</v>
      </c>
      <c r="G257" s="185">
        <f>(INPUT!J10*INPUT!I10^2)/6</f>
        <v>916666.66666666663</v>
      </c>
      <c r="H257" s="131">
        <f>IF(INPUT!H10=1,0,(H101*1.25+K101*1.25+L101*1.5+1.5*N101)/G257*10^6)</f>
        <v>9.5410629309398463</v>
      </c>
      <c r="I257" s="184">
        <f>1*1*PI()^2*INPUT!$B$2/((B101/F257)^2)</f>
        <v>0</v>
      </c>
      <c r="J257" s="183">
        <f>1*F257*SQRT(INPUT!$B$2/INPUT!AO10)</f>
        <v>0</v>
      </c>
      <c r="K257" s="131">
        <f>IF(D257="Positive",IF(B101&lt;=IF(B257=0,0,1.2*J257*SQRT(1*1*INPUT!AO10/ABS(B257))),H257,H257*MAX(0.85/(1-ABS(B257)/I257),1)),H257)</f>
        <v>9.5410629309398463</v>
      </c>
      <c r="L257" s="180">
        <f>0.6*INPUT!AO10</f>
        <v>228</v>
      </c>
      <c r="M257" s="393" t="str">
        <f>IF(ABS(K257)&lt;=L257,"OK","NG")</f>
        <v>OK</v>
      </c>
      <c r="N257" s="186">
        <f>IF(K257=0,"Inf",L257/ABS(K257))</f>
        <v>23.896708537645161</v>
      </c>
      <c r="O257" s="296"/>
    </row>
    <row r="258">
      <c r="A258" s="182">
        <f>A102</f>
        <v>101</v>
      </c>
      <c r="B258" s="183">
        <f>INPUT!AR11</f>
        <v>0.60695545900194237</v>
      </c>
      <c r="C258" s="183">
        <f>INPUT!AS11</f>
        <v>-0.5613011256267133</v>
      </c>
      <c r="D258" s="60" t="str">
        <f>IF(B258&lt;=0,"Positive","Negative")</f>
        <v>Negative</v>
      </c>
      <c r="E258" s="183">
        <f>INPUT!AV11</f>
        <v>1360.1280922046149</v>
      </c>
      <c r="F258" s="184">
        <f>INPUT!I11/SQRT(12*(1+E258*INPUT!O11/(3*INPUT!I11*INPUT!J11)))</f>
        <v>118.06415136368361</v>
      </c>
      <c r="G258" s="185">
        <f>(INPUT!J11*INPUT!I11^2)/6</f>
        <v>916666.66666666663</v>
      </c>
      <c r="H258" s="131">
        <f>IF(INPUT!H11=1,0,(H102*1.25+K102*1.25+L102*1.5+1.5*N102)/G258*10^6)</f>
        <v>9.5410629309398463</v>
      </c>
      <c r="I258" s="184">
        <f>1*1*PI()^2*INPUT!$B$2/((B102/F258)^2)</f>
        <v>0</v>
      </c>
      <c r="J258" s="183">
        <f>1*F258*SQRT(INPUT!$B$2/INPUT!AO11)</f>
        <v>0</v>
      </c>
      <c r="K258" s="131">
        <f>IF(D258="Positive",IF(B102&lt;=IF(B258=0,0,1.2*J258*SQRT(1*1*INPUT!AO11/ABS(B258))),H258,H258*MAX(0.85/(1-ABS(B258)/I258),1)),H258)</f>
        <v>9.5410629309398463</v>
      </c>
      <c r="L258" s="180">
        <f>0.6*INPUT!AO11</f>
        <v>228</v>
      </c>
      <c r="M258" s="393" t="str">
        <f>IF(ABS(K258)&lt;=L258,"OK","NG")</f>
        <v>OK</v>
      </c>
      <c r="N258" s="186">
        <f>IF(K258=0,"Inf",L258/ABS(K258))</f>
        <v>23.896708537645161</v>
      </c>
      <c r="O258" s="296"/>
    </row>
    <row r="259">
      <c r="A259" s="182">
        <f>A103</f>
        <v>101</v>
      </c>
      <c r="B259" s="183">
        <f>INPUT!AR12</f>
        <v>0.60695545900194237</v>
      </c>
      <c r="C259" s="183">
        <f>INPUT!AS12</f>
        <v>-0.5613011256267133</v>
      </c>
      <c r="D259" s="60" t="str">
        <f>IF(B259&lt;=0,"Positive","Negative")</f>
        <v>Negative</v>
      </c>
      <c r="E259" s="183">
        <f>INPUT!AV12</f>
        <v>1360.1280922046149</v>
      </c>
      <c r="F259" s="184">
        <f>INPUT!I12/SQRT(12*(1+E259*INPUT!O12/(3*INPUT!I12*INPUT!J12)))</f>
        <v>118.06415136368361</v>
      </c>
      <c r="G259" s="185">
        <f>(INPUT!J12*INPUT!I12^2)/6</f>
        <v>916666.66666666663</v>
      </c>
      <c r="H259" s="131">
        <f>IF(INPUT!H12=1,0,(H103*1.25+K103*1.25+L103*1.5+1.5*N103)/G259*10^6)</f>
        <v>9.5410629309398463</v>
      </c>
      <c r="I259" s="184">
        <f>1*1*PI()^2*INPUT!$B$2/((B103/F259)^2)</f>
        <v>0</v>
      </c>
      <c r="J259" s="183">
        <f>1*F259*SQRT(INPUT!$B$2/INPUT!AO12)</f>
        <v>0</v>
      </c>
      <c r="K259" s="131">
        <f>IF(D259="Positive",IF(B103&lt;=IF(B259=0,0,1.2*J259*SQRT(1*1*INPUT!AO12/ABS(B259))),H259,H259*MAX(0.85/(1-ABS(B259)/I259),1)),H259)</f>
        <v>9.5410629309398463</v>
      </c>
      <c r="L259" s="180">
        <f>0.6*INPUT!AO12</f>
        <v>228</v>
      </c>
      <c r="M259" s="393" t="str">
        <f>IF(ABS(K259)&lt;=L259,"OK","NG")</f>
        <v>OK</v>
      </c>
      <c r="N259" s="186">
        <f>IF(K259=0,"Inf",L259/ABS(K259))</f>
        <v>23.896708537645161</v>
      </c>
      <c r="O259" s="296"/>
    </row>
    <row r="260">
      <c r="A260" s="182">
        <f>A104</f>
        <v>101</v>
      </c>
      <c r="B260" s="183">
        <f>INPUT!AR13</f>
        <v>0.60695545900194237</v>
      </c>
      <c r="C260" s="183">
        <f>INPUT!AS13</f>
        <v>-0.5613011256267133</v>
      </c>
      <c r="D260" s="60" t="str">
        <f>IF(B260&lt;=0,"Positive","Negative")</f>
        <v>Negative</v>
      </c>
      <c r="E260" s="183">
        <f>INPUT!AV13</f>
        <v>1360.1280922046149</v>
      </c>
      <c r="F260" s="184">
        <f>INPUT!I13/SQRT(12*(1+E260*INPUT!O13/(3*INPUT!I13*INPUT!J13)))</f>
        <v>118.06415136368361</v>
      </c>
      <c r="G260" s="185">
        <f>(INPUT!J13*INPUT!I13^2)/6</f>
        <v>916666.66666666663</v>
      </c>
      <c r="H260" s="131">
        <f>IF(INPUT!H13=1,0,(H104*1.25+K104*1.25+L104*1.5+1.5*N104)/G260*10^6)</f>
        <v>9.5410629309398463</v>
      </c>
      <c r="I260" s="184">
        <f>1*1*PI()^2*INPUT!$B$2/((B104/F260)^2)</f>
        <v>0</v>
      </c>
      <c r="J260" s="183">
        <f>1*F260*SQRT(INPUT!$B$2/INPUT!AO13)</f>
        <v>0</v>
      </c>
      <c r="K260" s="131">
        <f>IF(D260="Positive",IF(B104&lt;=IF(B260=0,0,1.2*J260*SQRT(1*1*INPUT!AO13/ABS(B260))),H260,H260*MAX(0.85/(1-ABS(B260)/I260),1)),H260)</f>
        <v>9.5410629309398463</v>
      </c>
      <c r="L260" s="180">
        <f>0.6*INPUT!AO13</f>
        <v>228</v>
      </c>
      <c r="M260" s="393" t="str">
        <f>IF(ABS(K260)&lt;=L260,"OK","NG")</f>
        <v>OK</v>
      </c>
      <c r="N260" s="186">
        <f>IF(K260=0,"Inf",L260/ABS(K260))</f>
        <v>23.896708537645161</v>
      </c>
      <c r="O260" s="296"/>
    </row>
    <row r="261">
      <c r="A261" s="182">
        <f>A105</f>
        <v>101</v>
      </c>
      <c r="B261" s="183">
        <f>INPUT!AR14</f>
        <v>0.60695545900194237</v>
      </c>
      <c r="C261" s="183">
        <f>INPUT!AS14</f>
        <v>-0.5613011256267133</v>
      </c>
      <c r="D261" s="60" t="str">
        <f>IF(B261&lt;=0,"Positive","Negative")</f>
        <v>Negative</v>
      </c>
      <c r="E261" s="183">
        <f>INPUT!AV14</f>
        <v>1360.1280922046149</v>
      </c>
      <c r="F261" s="184">
        <f>INPUT!I14/SQRT(12*(1+E261*INPUT!O14/(3*INPUT!I14*INPUT!J14)))</f>
        <v>118.06415136368361</v>
      </c>
      <c r="G261" s="185">
        <f>(INPUT!J14*INPUT!I14^2)/6</f>
        <v>916666.66666666663</v>
      </c>
      <c r="H261" s="131">
        <f>IF(INPUT!H14=1,0,(H105*1.25+K105*1.25+L105*1.5+1.5*N105)/G261*10^6)</f>
        <v>9.5410629309398463</v>
      </c>
      <c r="I261" s="184">
        <f>1*1*PI()^2*INPUT!$B$2/((B105/F261)^2)</f>
        <v>0</v>
      </c>
      <c r="J261" s="183">
        <f>1*F261*SQRT(INPUT!$B$2/INPUT!AO14)</f>
        <v>0</v>
      </c>
      <c r="K261" s="131">
        <f>IF(D261="Positive",IF(B105&lt;=IF(B261=0,0,1.2*J261*SQRT(1*1*INPUT!AO14/ABS(B261))),H261,H261*MAX(0.85/(1-ABS(B261)/I261),1)),H261)</f>
        <v>9.5410629309398463</v>
      </c>
      <c r="L261" s="180">
        <f>0.6*INPUT!AO14</f>
        <v>228</v>
      </c>
      <c r="M261" s="393" t="str">
        <f>IF(ABS(K261)&lt;=L261,"OK","NG")</f>
        <v>OK</v>
      </c>
      <c r="N261" s="186">
        <f>IF(K261=0,"Inf",L261/ABS(K261))</f>
        <v>23.896708537645161</v>
      </c>
      <c r="O261" s="296"/>
    </row>
    <row r="262">
      <c r="A262" s="182">
        <f>A106</f>
        <v>101</v>
      </c>
      <c r="B262" s="183">
        <f>INPUT!AR15</f>
        <v>0.60695545900194237</v>
      </c>
      <c r="C262" s="183">
        <f>INPUT!AS15</f>
        <v>-0.5613011256267133</v>
      </c>
      <c r="D262" s="60" t="str">
        <f>IF(B262&lt;=0,"Positive","Negative")</f>
        <v>Negative</v>
      </c>
      <c r="E262" s="183">
        <f>INPUT!AV15</f>
        <v>1360.1280922046149</v>
      </c>
      <c r="F262" s="184">
        <f>INPUT!I15/SQRT(12*(1+E262*INPUT!O15/(3*INPUT!I15*INPUT!J15)))</f>
        <v>118.06415136368361</v>
      </c>
      <c r="G262" s="185">
        <f>(INPUT!J15*INPUT!I15^2)/6</f>
        <v>916666.66666666663</v>
      </c>
      <c r="H262" s="131">
        <f>IF(INPUT!H15=1,0,(H106*1.25+K106*1.25+L106*1.5+1.5*N106)/G262*10^6)</f>
        <v>9.5410629309398463</v>
      </c>
      <c r="I262" s="184">
        <f>1*1*PI()^2*INPUT!$B$2/((B106/F262)^2)</f>
        <v>0</v>
      </c>
      <c r="J262" s="183">
        <f>1*F262*SQRT(INPUT!$B$2/INPUT!AO15)</f>
        <v>0</v>
      </c>
      <c r="K262" s="131">
        <f>IF(D262="Positive",IF(B106&lt;=IF(B262=0,0,1.2*J262*SQRT(1*1*INPUT!AO15/ABS(B262))),H262,H262*MAX(0.85/(1-ABS(B262)/I262),1)),H262)</f>
        <v>9.5410629309398463</v>
      </c>
      <c r="L262" s="180">
        <f>0.6*INPUT!AO15</f>
        <v>228</v>
      </c>
      <c r="M262" s="393" t="str">
        <f>IF(ABS(K262)&lt;=L262,"OK","NG")</f>
        <v>OK</v>
      </c>
      <c r="N262" s="186">
        <f>IF(K262=0,"Inf",L262/ABS(K262))</f>
        <v>23.896708537645161</v>
      </c>
      <c r="O262" s="296"/>
    </row>
    <row r="263">
      <c r="A263" s="182">
        <f>A107</f>
        <v>101</v>
      </c>
      <c r="B263" s="183">
        <f>INPUT!AR16</f>
        <v>0.60695545900194237</v>
      </c>
      <c r="C263" s="183">
        <f>INPUT!AS16</f>
        <v>-0.5613011256267133</v>
      </c>
      <c r="D263" s="60" t="str">
        <f>IF(B263&lt;=0,"Positive","Negative")</f>
        <v>Negative</v>
      </c>
      <c r="E263" s="183">
        <f>INPUT!AV16</f>
        <v>1360.1280922046149</v>
      </c>
      <c r="F263" s="184">
        <f>INPUT!I16/SQRT(12*(1+E263*INPUT!O16/(3*INPUT!I16*INPUT!J16)))</f>
        <v>118.06415136368361</v>
      </c>
      <c r="G263" s="185">
        <f>(INPUT!J16*INPUT!I16^2)/6</f>
        <v>916666.66666666663</v>
      </c>
      <c r="H263" s="131">
        <f>IF(INPUT!H16=1,0,(H107*1.25+K107*1.25+L107*1.5+1.5*N107)/G263*10^6)</f>
        <v>9.5410629309398463</v>
      </c>
      <c r="I263" s="184">
        <f>1*1*PI()^2*INPUT!$B$2/((B107/F263)^2)</f>
        <v>0</v>
      </c>
      <c r="J263" s="183">
        <f>1*F263*SQRT(INPUT!$B$2/INPUT!AO16)</f>
        <v>0</v>
      </c>
      <c r="K263" s="131">
        <f>IF(D263="Positive",IF(B107&lt;=IF(B263=0,0,1.2*J263*SQRT(1*1*INPUT!AO16/ABS(B263))),H263,H263*MAX(0.85/(1-ABS(B263)/I263),1)),H263)</f>
        <v>9.5410629309398463</v>
      </c>
      <c r="L263" s="180">
        <f>0.6*INPUT!AO16</f>
        <v>228</v>
      </c>
      <c r="M263" s="393" t="str">
        <f>IF(ABS(K263)&lt;=L263,"OK","NG")</f>
        <v>OK</v>
      </c>
      <c r="N263" s="186">
        <f>IF(K263=0,"Inf",L263/ABS(K263))</f>
        <v>23.896708537645161</v>
      </c>
      <c r="O263" s="296"/>
    </row>
    <row r="264">
      <c r="A264" s="182">
        <f>A108</f>
        <v>101</v>
      </c>
      <c r="B264" s="183">
        <f>INPUT!AR17</f>
        <v>0.60695545900194237</v>
      </c>
      <c r="C264" s="183">
        <f>INPUT!AS17</f>
        <v>-0.5613011256267133</v>
      </c>
      <c r="D264" s="60" t="str">
        <f>IF(B264&lt;=0,"Positive","Negative")</f>
        <v>Negative</v>
      </c>
      <c r="E264" s="183">
        <f>INPUT!AV17</f>
        <v>1360.1280922046149</v>
      </c>
      <c r="F264" s="184">
        <f>INPUT!I17/SQRT(12*(1+E264*INPUT!O17/(3*INPUT!I17*INPUT!J17)))</f>
        <v>118.06415136368361</v>
      </c>
      <c r="G264" s="185">
        <f>(INPUT!J17*INPUT!I17^2)/6</f>
        <v>916666.66666666663</v>
      </c>
      <c r="H264" s="131">
        <f>IF(INPUT!H17=1,0,(H108*1.25+K108*1.25+L108*1.5+1.5*N108)/G264*10^6)</f>
        <v>9.5410629309398463</v>
      </c>
      <c r="I264" s="184">
        <f>1*1*PI()^2*INPUT!$B$2/((B108/F264)^2)</f>
        <v>0</v>
      </c>
      <c r="J264" s="183">
        <f>1*F264*SQRT(INPUT!$B$2/INPUT!AO17)</f>
        <v>0</v>
      </c>
      <c r="K264" s="131">
        <f>IF(D264="Positive",IF(B108&lt;=IF(B264=0,0,1.2*J264*SQRT(1*1*INPUT!AO17/ABS(B264))),H264,H264*MAX(0.85/(1-ABS(B264)/I264),1)),H264)</f>
        <v>9.5410629309398463</v>
      </c>
      <c r="L264" s="180">
        <f>0.6*INPUT!AO17</f>
        <v>228</v>
      </c>
      <c r="M264" s="393" t="str">
        <f>IF(ABS(K264)&lt;=L264,"OK","NG")</f>
        <v>OK</v>
      </c>
      <c r="N264" s="186">
        <f>IF(K264=0,"Inf",L264/ABS(K264))</f>
        <v>23.896708537645161</v>
      </c>
      <c r="O264" s="296"/>
    </row>
    <row r="265">
      <c r="A265" s="182">
        <f>A109</f>
        <v>101</v>
      </c>
      <c r="B265" s="183">
        <f>INPUT!AR18</f>
        <v>0.60695545900194237</v>
      </c>
      <c r="C265" s="183">
        <f>INPUT!AS18</f>
        <v>-0.5613011256267133</v>
      </c>
      <c r="D265" s="60" t="str">
        <f>IF(B265&lt;=0,"Positive","Negative")</f>
        <v>Negative</v>
      </c>
      <c r="E265" s="183">
        <f>INPUT!AV18</f>
        <v>1360.1280922046149</v>
      </c>
      <c r="F265" s="184">
        <f>INPUT!I18/SQRT(12*(1+E265*INPUT!O18/(3*INPUT!I18*INPUT!J18)))</f>
        <v>118.06415136368361</v>
      </c>
      <c r="G265" s="185">
        <f>(INPUT!J18*INPUT!I18^2)/6</f>
        <v>916666.66666666663</v>
      </c>
      <c r="H265" s="131">
        <f>IF(INPUT!H18=1,0,(H109*1.25+K109*1.25+L109*1.5+1.5*N109)/G265*10^6)</f>
        <v>9.5410629309398463</v>
      </c>
      <c r="I265" s="184">
        <f>1*1*PI()^2*INPUT!$B$2/((B109/F265)^2)</f>
        <v>0</v>
      </c>
      <c r="J265" s="183">
        <f>1*F265*SQRT(INPUT!$B$2/INPUT!AO18)</f>
        <v>0</v>
      </c>
      <c r="K265" s="131">
        <f>IF(D265="Positive",IF(B109&lt;=IF(B265=0,0,1.2*J265*SQRT(1*1*INPUT!AO18/ABS(B265))),H265,H265*MAX(0.85/(1-ABS(B265)/I265),1)),H265)</f>
        <v>9.5410629309398463</v>
      </c>
      <c r="L265" s="180">
        <f>0.6*INPUT!AO18</f>
        <v>228</v>
      </c>
      <c r="M265" s="393" t="str">
        <f>IF(ABS(K265)&lt;=L265,"OK","NG")</f>
        <v>OK</v>
      </c>
      <c r="N265" s="186">
        <f>IF(K265=0,"Inf",L265/ABS(K265))</f>
        <v>23.896708537645161</v>
      </c>
      <c r="O265" s="296"/>
    </row>
    <row r="266">
      <c r="A266" s="182">
        <f>A110</f>
        <v>101</v>
      </c>
      <c r="B266" s="183">
        <f>INPUT!AR19</f>
        <v>0.60695545900194237</v>
      </c>
      <c r="C266" s="183">
        <f>INPUT!AS19</f>
        <v>-0.5613011256267133</v>
      </c>
      <c r="D266" s="60" t="str">
        <f>IF(B266&lt;=0,"Positive","Negative")</f>
        <v>Negative</v>
      </c>
      <c r="E266" s="183">
        <f>INPUT!AV19</f>
        <v>1360.1280922046149</v>
      </c>
      <c r="F266" s="184">
        <f>INPUT!I19/SQRT(12*(1+E266*INPUT!O19/(3*INPUT!I19*INPUT!J19)))</f>
        <v>118.06415136368361</v>
      </c>
      <c r="G266" s="185">
        <f>(INPUT!J19*INPUT!I19^2)/6</f>
        <v>916666.66666666663</v>
      </c>
      <c r="H266" s="131">
        <f>IF(INPUT!H19=1,0,(H110*1.25+K110*1.25+L110*1.5+1.5*N110)/G266*10^6)</f>
        <v>9.5410629309398463</v>
      </c>
      <c r="I266" s="184">
        <f>1*1*PI()^2*INPUT!$B$2/((B110/F266)^2)</f>
        <v>0</v>
      </c>
      <c r="J266" s="183">
        <f>1*F266*SQRT(INPUT!$B$2/INPUT!AO19)</f>
        <v>0</v>
      </c>
      <c r="K266" s="131">
        <f>IF(D266="Positive",IF(B110&lt;=IF(B266=0,0,1.2*J266*SQRT(1*1*INPUT!AO19/ABS(B266))),H266,H266*MAX(0.85/(1-ABS(B266)/I266),1)),H266)</f>
        <v>9.5410629309398463</v>
      </c>
      <c r="L266" s="180">
        <f>0.6*INPUT!AO19</f>
        <v>228</v>
      </c>
      <c r="M266" s="393" t="str">
        <f>IF(ABS(K266)&lt;=L266,"OK","NG")</f>
        <v>OK</v>
      </c>
      <c r="N266" s="186">
        <f>IF(K266=0,"Inf",L266/ABS(K266))</f>
        <v>23.896708537645161</v>
      </c>
      <c r="O266" s="296"/>
    </row>
    <row r="267">
      <c r="A267" s="182">
        <f>A111</f>
        <v>101</v>
      </c>
      <c r="B267" s="183">
        <f>INPUT!AR20</f>
        <v>0.60695545900194237</v>
      </c>
      <c r="C267" s="183">
        <f>INPUT!AS20</f>
        <v>-0.5613011256267133</v>
      </c>
      <c r="D267" s="60" t="str">
        <f>IF(B267&lt;=0,"Positive","Negative")</f>
        <v>Negative</v>
      </c>
      <c r="E267" s="183">
        <f>INPUT!AV20</f>
        <v>1360.1280922046149</v>
      </c>
      <c r="F267" s="184">
        <f>INPUT!I20/SQRT(12*(1+E267*INPUT!O20/(3*INPUT!I20*INPUT!J20)))</f>
        <v>118.06415136368361</v>
      </c>
      <c r="G267" s="185">
        <f>(INPUT!J20*INPUT!I20^2)/6</f>
        <v>916666.66666666663</v>
      </c>
      <c r="H267" s="131">
        <f>IF(INPUT!H20=1,0,(H111*1.25+K111*1.25+L111*1.5+1.5*N111)/G267*10^6)</f>
        <v>9.5410629309398463</v>
      </c>
      <c r="I267" s="184">
        <f>1*1*PI()^2*INPUT!$B$2/((B111/F267)^2)</f>
        <v>0</v>
      </c>
      <c r="J267" s="183">
        <f>1*F267*SQRT(INPUT!$B$2/INPUT!AO20)</f>
        <v>0</v>
      </c>
      <c r="K267" s="131">
        <f>IF(D267="Positive",IF(B111&lt;=IF(B267=0,0,1.2*J267*SQRT(1*1*INPUT!AO20/ABS(B267))),H267,H267*MAX(0.85/(1-ABS(B267)/I267),1)),H267)</f>
        <v>9.5410629309398463</v>
      </c>
      <c r="L267" s="180">
        <f>0.6*INPUT!AO20</f>
        <v>228</v>
      </c>
      <c r="M267" s="393" t="str">
        <f>IF(ABS(K267)&lt;=L267,"OK","NG")</f>
        <v>OK</v>
      </c>
      <c r="N267" s="186">
        <f>IF(K267=0,"Inf",L267/ABS(K267))</f>
        <v>23.896708537645161</v>
      </c>
      <c r="O267" s="296"/>
    </row>
    <row r="268">
      <c r="A268" s="182">
        <f>A112</f>
        <v>101</v>
      </c>
      <c r="B268" s="183">
        <f>INPUT!AR21</f>
        <v>0.60695545900194237</v>
      </c>
      <c r="C268" s="183">
        <f>INPUT!AS21</f>
        <v>-0.5613011256267133</v>
      </c>
      <c r="D268" s="60" t="str">
        <f>IF(B268&lt;=0,"Positive","Negative")</f>
        <v>Negative</v>
      </c>
      <c r="E268" s="183">
        <f>INPUT!AV21</f>
        <v>1360.1280922046149</v>
      </c>
      <c r="F268" s="184">
        <f>INPUT!I21/SQRT(12*(1+E268*INPUT!O21/(3*INPUT!I21*INPUT!J21)))</f>
        <v>118.06415136368361</v>
      </c>
      <c r="G268" s="185">
        <f>(INPUT!J21*INPUT!I21^2)/6</f>
        <v>916666.66666666663</v>
      </c>
      <c r="H268" s="131">
        <f>IF(INPUT!H21=1,0,(H112*1.25+K112*1.25+L112*1.5+1.5*N112)/G268*10^6)</f>
        <v>9.5410629309398463</v>
      </c>
      <c r="I268" s="184">
        <f>1*1*PI()^2*INPUT!$B$2/((B112/F268)^2)</f>
        <v>0</v>
      </c>
      <c r="J268" s="183">
        <f>1*F268*SQRT(INPUT!$B$2/INPUT!AO21)</f>
        <v>0</v>
      </c>
      <c r="K268" s="131">
        <f>IF(D268="Positive",IF(B112&lt;=IF(B268=0,0,1.2*J268*SQRT(1*1*INPUT!AO21/ABS(B268))),H268,H268*MAX(0.85/(1-ABS(B268)/I268),1)),H268)</f>
        <v>9.5410629309398463</v>
      </c>
      <c r="L268" s="180">
        <f>0.6*INPUT!AO21</f>
        <v>228</v>
      </c>
      <c r="M268" s="393" t="str">
        <f>IF(ABS(K268)&lt;=L268,"OK","NG")</f>
        <v>OK</v>
      </c>
      <c r="N268" s="186">
        <f>IF(K268=0,"Inf",L268/ABS(K268))</f>
        <v>23.896708537645161</v>
      </c>
      <c r="O268" s="296"/>
    </row>
    <row r="269">
      <c r="A269" s="182">
        <f>A113</f>
        <v>101</v>
      </c>
      <c r="B269" s="183">
        <f>INPUT!AR22</f>
        <v>0.60695545900194237</v>
      </c>
      <c r="C269" s="183">
        <f>INPUT!AS22</f>
        <v>-0.5613011256267133</v>
      </c>
      <c r="D269" s="60" t="str">
        <f>IF(B269&lt;=0,"Positive","Negative")</f>
        <v>Negative</v>
      </c>
      <c r="E269" s="183">
        <f>INPUT!AV22</f>
        <v>1360.1280922046149</v>
      </c>
      <c r="F269" s="184">
        <f>INPUT!I22/SQRT(12*(1+E269*INPUT!O22/(3*INPUT!I22*INPUT!J22)))</f>
        <v>118.06415136368361</v>
      </c>
      <c r="G269" s="185">
        <f>(INPUT!J22*INPUT!I22^2)/6</f>
        <v>916666.66666666663</v>
      </c>
      <c r="H269" s="131">
        <f>IF(INPUT!H22=1,0,(H113*1.25+K113*1.25+L113*1.5+1.5*N113)/G269*10^6)</f>
        <v>9.5410629309398463</v>
      </c>
      <c r="I269" s="184">
        <f>1*1*PI()^2*INPUT!$B$2/((B113/F269)^2)</f>
        <v>0</v>
      </c>
      <c r="J269" s="183">
        <f>1*F269*SQRT(INPUT!$B$2/INPUT!AO22)</f>
        <v>0</v>
      </c>
      <c r="K269" s="131">
        <f>IF(D269="Positive",IF(B113&lt;=IF(B269=0,0,1.2*J269*SQRT(1*1*INPUT!AO22/ABS(B269))),H269,H269*MAX(0.85/(1-ABS(B269)/I269),1)),H269)</f>
        <v>9.5410629309398463</v>
      </c>
      <c r="L269" s="180">
        <f>0.6*INPUT!AO22</f>
        <v>228</v>
      </c>
      <c r="M269" s="393" t="str">
        <f>IF(ABS(K269)&lt;=L269,"OK","NG")</f>
        <v>OK</v>
      </c>
      <c r="N269" s="186">
        <f>IF(K269=0,"Inf",L269/ABS(K269))</f>
        <v>23.896708537645161</v>
      </c>
      <c r="O269" s="296"/>
    </row>
    <row r="270">
      <c r="A270" s="182">
        <f>A114</f>
        <v>101</v>
      </c>
      <c r="B270" s="183">
        <f>INPUT!AR23</f>
        <v>0.60695545900194237</v>
      </c>
      <c r="C270" s="183">
        <f>INPUT!AS23</f>
        <v>-0.5613011256267133</v>
      </c>
      <c r="D270" s="60" t="str">
        <f>IF(B270&lt;=0,"Positive","Negative")</f>
        <v>Negative</v>
      </c>
      <c r="E270" s="183">
        <f>INPUT!AV23</f>
        <v>1360.1280922046149</v>
      </c>
      <c r="F270" s="184">
        <f>INPUT!I23/SQRT(12*(1+E270*INPUT!O23/(3*INPUT!I23*INPUT!J23)))</f>
        <v>118.06415136368361</v>
      </c>
      <c r="G270" s="185">
        <f>(INPUT!J23*INPUT!I23^2)/6</f>
        <v>916666.66666666663</v>
      </c>
      <c r="H270" s="131">
        <f>IF(INPUT!H23=1,0,(H114*1.25+K114*1.25+L114*1.5+1.5*N114)/G270*10^6)</f>
        <v>9.5410629309398463</v>
      </c>
      <c r="I270" s="184">
        <f>1*1*PI()^2*INPUT!$B$2/((B114/F270)^2)</f>
        <v>0</v>
      </c>
      <c r="J270" s="183">
        <f>1*F270*SQRT(INPUT!$B$2/INPUT!AO23)</f>
        <v>0</v>
      </c>
      <c r="K270" s="131">
        <f>IF(D270="Positive",IF(B114&lt;=IF(B270=0,0,1.2*J270*SQRT(1*1*INPUT!AO23/ABS(B270))),H270,H270*MAX(0.85/(1-ABS(B270)/I270),1)),H270)</f>
        <v>9.5410629309398463</v>
      </c>
      <c r="L270" s="180">
        <f>0.6*INPUT!AO23</f>
        <v>228</v>
      </c>
      <c r="M270" s="393" t="str">
        <f>IF(ABS(K270)&lt;=L270,"OK","NG")</f>
        <v>OK</v>
      </c>
      <c r="N270" s="186">
        <f>IF(K270=0,"Inf",L270/ABS(K270))</f>
        <v>23.896708537645161</v>
      </c>
      <c r="O270" s="296"/>
    </row>
    <row r="271">
      <c r="A271" s="182">
        <f>A115</f>
        <v>101</v>
      </c>
      <c r="B271" s="183">
        <f>INPUT!AR24</f>
        <v>0.60695545900194237</v>
      </c>
      <c r="C271" s="183">
        <f>INPUT!AS24</f>
        <v>-0.5613011256267133</v>
      </c>
      <c r="D271" s="60" t="str">
        <f>IF(B271&lt;=0,"Positive","Negative")</f>
        <v>Negative</v>
      </c>
      <c r="E271" s="183">
        <f>INPUT!AV24</f>
        <v>1360.1280922046149</v>
      </c>
      <c r="F271" s="184">
        <f>INPUT!I24/SQRT(12*(1+E271*INPUT!O24/(3*INPUT!I24*INPUT!J24)))</f>
        <v>118.06415136368361</v>
      </c>
      <c r="G271" s="185">
        <f>(INPUT!J24*INPUT!I24^2)/6</f>
        <v>916666.66666666663</v>
      </c>
      <c r="H271" s="131">
        <f>IF(INPUT!H24=1,0,(H115*1.25+K115*1.25+L115*1.5+1.5*N115)/G271*10^6)</f>
        <v>9.5410629309398463</v>
      </c>
      <c r="I271" s="184">
        <f>1*1*PI()^2*INPUT!$B$2/((B115/F271)^2)</f>
        <v>0</v>
      </c>
      <c r="J271" s="183">
        <f>1*F271*SQRT(INPUT!$B$2/INPUT!AO24)</f>
        <v>0</v>
      </c>
      <c r="K271" s="131">
        <f>IF(D271="Positive",IF(B115&lt;=IF(B271=0,0,1.2*J271*SQRT(1*1*INPUT!AO24/ABS(B271))),H271,H271*MAX(0.85/(1-ABS(B271)/I271),1)),H271)</f>
        <v>9.5410629309398463</v>
      </c>
      <c r="L271" s="180">
        <f>0.6*INPUT!AO24</f>
        <v>228</v>
      </c>
      <c r="M271" s="393" t="str">
        <f>IF(ABS(K271)&lt;=L271,"OK","NG")</f>
        <v>OK</v>
      </c>
      <c r="N271" s="186">
        <f>IF(K271=0,"Inf",L271/ABS(K271))</f>
        <v>23.896708537645161</v>
      </c>
      <c r="O271" s="296"/>
    </row>
    <row r="272">
      <c r="A272" s="182">
        <f>A116</f>
        <v>101</v>
      </c>
      <c r="B272" s="183">
        <f>INPUT!AR25</f>
        <v>0.60695545900194237</v>
      </c>
      <c r="C272" s="183">
        <f>INPUT!AS25</f>
        <v>-0.5613011256267133</v>
      </c>
      <c r="D272" s="60" t="str">
        <f>IF(B272&lt;=0,"Positive","Negative")</f>
        <v>Negative</v>
      </c>
      <c r="E272" s="183">
        <f>INPUT!AV25</f>
        <v>1360.1280922046149</v>
      </c>
      <c r="F272" s="184">
        <f>INPUT!I25/SQRT(12*(1+E272*INPUT!O25/(3*INPUT!I25*INPUT!J25)))</f>
        <v>118.06415136368361</v>
      </c>
      <c r="G272" s="185">
        <f>(INPUT!J25*INPUT!I25^2)/6</f>
        <v>916666.66666666663</v>
      </c>
      <c r="H272" s="131">
        <f>IF(INPUT!H25=1,0,(H116*1.25+K116*1.25+L116*1.5+1.5*N116)/G272*10^6)</f>
        <v>9.5410629309398463</v>
      </c>
      <c r="I272" s="184">
        <f>1*1*PI()^2*INPUT!$B$2/((B116/F272)^2)</f>
        <v>0</v>
      </c>
      <c r="J272" s="183">
        <f>1*F272*SQRT(INPUT!$B$2/INPUT!AO25)</f>
        <v>0</v>
      </c>
      <c r="K272" s="131">
        <f>IF(D272="Positive",IF(B116&lt;=IF(B272=0,0,1.2*J272*SQRT(1*1*INPUT!AO25/ABS(B272))),H272,H272*MAX(0.85/(1-ABS(B272)/I272),1)),H272)</f>
        <v>9.5410629309398463</v>
      </c>
      <c r="L272" s="180">
        <f>0.6*INPUT!AO25</f>
        <v>228</v>
      </c>
      <c r="M272" s="393" t="str">
        <f>IF(ABS(K272)&lt;=L272,"OK","NG")</f>
        <v>OK</v>
      </c>
      <c r="N272" s="186">
        <f>IF(K272=0,"Inf",L272/ABS(K272))</f>
        <v>23.896708537645161</v>
      </c>
      <c r="O272" s="296"/>
    </row>
    <row r="273">
      <c r="A273" s="182">
        <f>A117</f>
        <v>101</v>
      </c>
      <c r="B273" s="183">
        <f>INPUT!AR26</f>
        <v>0.60695545900194237</v>
      </c>
      <c r="C273" s="183">
        <f>INPUT!AS26</f>
        <v>-0.5613011256267133</v>
      </c>
      <c r="D273" s="60" t="str">
        <f>IF(B273&lt;=0,"Positive","Negative")</f>
        <v>Negative</v>
      </c>
      <c r="E273" s="183">
        <f>INPUT!AV26</f>
        <v>1360.1280922046149</v>
      </c>
      <c r="F273" s="184">
        <f>INPUT!I26/SQRT(12*(1+E273*INPUT!O26/(3*INPUT!I26*INPUT!J26)))</f>
        <v>118.06415136368361</v>
      </c>
      <c r="G273" s="185">
        <f>(INPUT!J26*INPUT!I26^2)/6</f>
        <v>916666.66666666663</v>
      </c>
      <c r="H273" s="131">
        <f>IF(INPUT!H26=1,0,(H117*1.25+K117*1.25+L117*1.5+1.5*N117)/G273*10^6)</f>
        <v>9.5410629309398463</v>
      </c>
      <c r="I273" s="184">
        <f>1*1*PI()^2*INPUT!$B$2/((B117/F273)^2)</f>
        <v>0</v>
      </c>
      <c r="J273" s="183">
        <f>1*F273*SQRT(INPUT!$B$2/INPUT!AO26)</f>
        <v>0</v>
      </c>
      <c r="K273" s="131">
        <f>IF(D273="Positive",IF(B117&lt;=IF(B273=0,0,1.2*J273*SQRT(1*1*INPUT!AO26/ABS(B273))),H273,H273*MAX(0.85/(1-ABS(B273)/I273),1)),H273)</f>
        <v>9.5410629309398463</v>
      </c>
      <c r="L273" s="180">
        <f>0.6*INPUT!AO26</f>
        <v>228</v>
      </c>
      <c r="M273" s="393" t="str">
        <f>IF(ABS(K273)&lt;=L273,"OK","NG")</f>
        <v>OK</v>
      </c>
      <c r="N273" s="186">
        <f>IF(K273=0,"Inf",L273/ABS(K273))</f>
        <v>23.896708537645161</v>
      </c>
      <c r="O273" s="296"/>
    </row>
    <row r="274">
      <c r="A274" s="182">
        <f>A118</f>
        <v>101</v>
      </c>
      <c r="B274" s="183">
        <f>INPUT!AR27</f>
        <v>0.60695545900194237</v>
      </c>
      <c r="C274" s="183">
        <f>INPUT!AS27</f>
        <v>-0.5613011256267133</v>
      </c>
      <c r="D274" s="60" t="str">
        <f>IF(B274&lt;=0,"Positive","Negative")</f>
        <v>Negative</v>
      </c>
      <c r="E274" s="183">
        <f>INPUT!AV27</f>
        <v>1360.1280922046149</v>
      </c>
      <c r="F274" s="184">
        <f>INPUT!I27/SQRT(12*(1+E274*INPUT!O27/(3*INPUT!I27*INPUT!J27)))</f>
        <v>118.06415136368361</v>
      </c>
      <c r="G274" s="185">
        <f>(INPUT!J27*INPUT!I27^2)/6</f>
        <v>916666.66666666663</v>
      </c>
      <c r="H274" s="131">
        <f>IF(INPUT!H27=1,0,(H118*1.25+K118*1.25+L118*1.5+1.5*N118)/G274*10^6)</f>
        <v>9.5410629309398463</v>
      </c>
      <c r="I274" s="184">
        <f>1*1*PI()^2*INPUT!$B$2/((B118/F274)^2)</f>
        <v>0</v>
      </c>
      <c r="J274" s="183">
        <f>1*F274*SQRT(INPUT!$B$2/INPUT!AO27)</f>
        <v>0</v>
      </c>
      <c r="K274" s="131">
        <f>IF(D274="Positive",IF(B118&lt;=IF(B274=0,0,1.2*J274*SQRT(1*1*INPUT!AO27/ABS(B274))),H274,H274*MAX(0.85/(1-ABS(B274)/I274),1)),H274)</f>
        <v>9.5410629309398463</v>
      </c>
      <c r="L274" s="180">
        <f>0.6*INPUT!AO27</f>
        <v>228</v>
      </c>
      <c r="M274" s="393" t="str">
        <f>IF(ABS(K274)&lt;=L274,"OK","NG")</f>
        <v>OK</v>
      </c>
      <c r="N274" s="186">
        <f>IF(K274=0,"Inf",L274/ABS(K274))</f>
        <v>23.896708537645161</v>
      </c>
      <c r="O274" s="296"/>
    </row>
    <row r="275">
      <c r="A275" s="182">
        <f>A119</f>
        <v>101</v>
      </c>
      <c r="B275" s="183">
        <f>INPUT!AR28</f>
        <v>0.60695545900194237</v>
      </c>
      <c r="C275" s="183">
        <f>INPUT!AS28</f>
        <v>-0.5613011256267133</v>
      </c>
      <c r="D275" s="60" t="str">
        <f>IF(B275&lt;=0,"Positive","Negative")</f>
        <v>Negative</v>
      </c>
      <c r="E275" s="183">
        <f>INPUT!AV28</f>
        <v>1360.1280922046149</v>
      </c>
      <c r="F275" s="184">
        <f>INPUT!I28/SQRT(12*(1+E275*INPUT!O28/(3*INPUT!I28*INPUT!J28)))</f>
        <v>118.06415136368361</v>
      </c>
      <c r="G275" s="185">
        <f>(INPUT!J28*INPUT!I28^2)/6</f>
        <v>916666.66666666663</v>
      </c>
      <c r="H275" s="131">
        <f>IF(INPUT!H28=1,0,(H119*1.25+K119*1.25+L119*1.5+1.5*N119)/G275*10^6)</f>
        <v>9.5410629309398463</v>
      </c>
      <c r="I275" s="184">
        <f>1*1*PI()^2*INPUT!$B$2/((B119/F275)^2)</f>
        <v>0</v>
      </c>
      <c r="J275" s="183">
        <f>1*F275*SQRT(INPUT!$B$2/INPUT!AO28)</f>
        <v>0</v>
      </c>
      <c r="K275" s="131">
        <f>IF(D275="Positive",IF(B119&lt;=IF(B275=0,0,1.2*J275*SQRT(1*1*INPUT!AO28/ABS(B275))),H275,H275*MAX(0.85/(1-ABS(B275)/I275),1)),H275)</f>
        <v>9.5410629309398463</v>
      </c>
      <c r="L275" s="180">
        <f>0.6*INPUT!AO28</f>
        <v>228</v>
      </c>
      <c r="M275" s="393" t="str">
        <f>IF(ABS(K275)&lt;=L275,"OK","NG")</f>
        <v>OK</v>
      </c>
      <c r="N275" s="186">
        <f>IF(K275=0,"Inf",L275/ABS(K275))</f>
        <v>23.896708537645161</v>
      </c>
      <c r="O275" s="296"/>
    </row>
    <row r="276">
      <c r="A276" s="182">
        <f>A120</f>
        <v>101</v>
      </c>
      <c r="B276" s="183">
        <f>INPUT!AR29</f>
        <v>0.60695545900194237</v>
      </c>
      <c r="C276" s="183">
        <f>INPUT!AS29</f>
        <v>-0.5613011256267133</v>
      </c>
      <c r="D276" s="60" t="str">
        <f>IF(B276&lt;=0,"Positive","Negative")</f>
        <v>Negative</v>
      </c>
      <c r="E276" s="183">
        <f>INPUT!AV29</f>
        <v>1360.1280922046149</v>
      </c>
      <c r="F276" s="184">
        <f>INPUT!I29/SQRT(12*(1+E276*INPUT!O29/(3*INPUT!I29*INPUT!J29)))</f>
        <v>118.06415136368361</v>
      </c>
      <c r="G276" s="185">
        <f>(INPUT!J29*INPUT!I29^2)/6</f>
        <v>916666.66666666663</v>
      </c>
      <c r="H276" s="131">
        <f>IF(INPUT!H29=1,0,(H120*1.25+K120*1.25+L120*1.5+1.5*N120)/G276*10^6)</f>
        <v>9.5410629309398463</v>
      </c>
      <c r="I276" s="184">
        <f>1*1*PI()^2*INPUT!$B$2/((B120/F276)^2)</f>
        <v>0</v>
      </c>
      <c r="J276" s="183">
        <f>1*F276*SQRT(INPUT!$B$2/INPUT!AO29)</f>
        <v>0</v>
      </c>
      <c r="K276" s="131">
        <f>IF(D276="Positive",IF(B120&lt;=IF(B276=0,0,1.2*J276*SQRT(1*1*INPUT!AO29/ABS(B276))),H276,H276*MAX(0.85/(1-ABS(B276)/I276),1)),H276)</f>
        <v>9.5410629309398463</v>
      </c>
      <c r="L276" s="180">
        <f>0.6*INPUT!AO29</f>
        <v>228</v>
      </c>
      <c r="M276" s="393" t="str">
        <f>IF(ABS(K276)&lt;=L276,"OK","NG")</f>
        <v>OK</v>
      </c>
      <c r="N276" s="186">
        <f>IF(K276=0,"Inf",L276/ABS(K276))</f>
        <v>23.896708537645161</v>
      </c>
      <c r="O276" s="296"/>
    </row>
    <row r="277">
      <c r="A277" s="182">
        <f>A121</f>
        <v>101</v>
      </c>
      <c r="B277" s="183">
        <f>INPUT!AR30</f>
        <v>0.60695545900194237</v>
      </c>
      <c r="C277" s="183">
        <f>INPUT!AS30</f>
        <v>-0.5613011256267133</v>
      </c>
      <c r="D277" s="60" t="str">
        <f>IF(B277&lt;=0,"Positive","Negative")</f>
        <v>Negative</v>
      </c>
      <c r="E277" s="183">
        <f>INPUT!AV30</f>
        <v>1360.1280922046149</v>
      </c>
      <c r="F277" s="184">
        <f>INPUT!I30/SQRT(12*(1+E277*INPUT!O30/(3*INPUT!I30*INPUT!J30)))</f>
        <v>118.06415136368361</v>
      </c>
      <c r="G277" s="185">
        <f>(INPUT!J30*INPUT!I30^2)/6</f>
        <v>916666.66666666663</v>
      </c>
      <c r="H277" s="131">
        <f>IF(INPUT!H30=1,0,(H121*1.25+K121*1.25+L121*1.5+1.5*N121)/G277*10^6)</f>
        <v>9.5410629309398463</v>
      </c>
      <c r="I277" s="184">
        <f>1*1*PI()^2*INPUT!$B$2/((B121/F277)^2)</f>
        <v>0</v>
      </c>
      <c r="J277" s="183">
        <f>1*F277*SQRT(INPUT!$B$2/INPUT!AO30)</f>
        <v>0</v>
      </c>
      <c r="K277" s="131">
        <f>IF(D277="Positive",IF(B121&lt;=IF(B277=0,0,1.2*J277*SQRT(1*1*INPUT!AO30/ABS(B277))),H277,H277*MAX(0.85/(1-ABS(B277)/I277),1)),H277)</f>
        <v>9.5410629309398463</v>
      </c>
      <c r="L277" s="180">
        <f>0.6*INPUT!AO30</f>
        <v>228</v>
      </c>
      <c r="M277" s="393" t="str">
        <f>IF(ABS(K277)&lt;=L277,"OK","NG")</f>
        <v>OK</v>
      </c>
      <c r="N277" s="186">
        <f>IF(K277=0,"Inf",L277/ABS(K277))</f>
        <v>23.896708537645161</v>
      </c>
      <c r="O277" s="296"/>
    </row>
    <row r="278">
      <c r="A278" s="182">
        <f>A122</f>
        <v>101</v>
      </c>
      <c r="B278" s="183">
        <f>INPUT!AR31</f>
        <v>0.60695545900194237</v>
      </c>
      <c r="C278" s="183">
        <f>INPUT!AS31</f>
        <v>-0.5613011256267133</v>
      </c>
      <c r="D278" s="60" t="str">
        <f>IF(B278&lt;=0,"Positive","Negative")</f>
        <v>Negative</v>
      </c>
      <c r="E278" s="183">
        <f>INPUT!AV31</f>
        <v>1360.1280922046149</v>
      </c>
      <c r="F278" s="184">
        <f>INPUT!I31/SQRT(12*(1+E278*INPUT!O31/(3*INPUT!I31*INPUT!J31)))</f>
        <v>118.06415136368361</v>
      </c>
      <c r="G278" s="185">
        <f>(INPUT!J31*INPUT!I31^2)/6</f>
        <v>916666.66666666663</v>
      </c>
      <c r="H278" s="131">
        <f>IF(INPUT!H31=1,0,(H122*1.25+K122*1.25+L122*1.5+1.5*N122)/G278*10^6)</f>
        <v>9.5410629309398463</v>
      </c>
      <c r="I278" s="184">
        <f>1*1*PI()^2*INPUT!$B$2/((B122/F278)^2)</f>
        <v>0</v>
      </c>
      <c r="J278" s="183">
        <f>1*F278*SQRT(INPUT!$B$2/INPUT!AO31)</f>
        <v>0</v>
      </c>
      <c r="K278" s="131">
        <f>IF(D278="Positive",IF(B122&lt;=IF(B278=0,0,1.2*J278*SQRT(1*1*INPUT!AO31/ABS(B278))),H278,H278*MAX(0.85/(1-ABS(B278)/I278),1)),H278)</f>
        <v>9.5410629309398463</v>
      </c>
      <c r="L278" s="180">
        <f>0.6*INPUT!AO31</f>
        <v>228</v>
      </c>
      <c r="M278" s="393" t="str">
        <f>IF(ABS(K278)&lt;=L278,"OK","NG")</f>
        <v>OK</v>
      </c>
      <c r="N278" s="186">
        <f>IF(K278=0,"Inf",L278/ABS(K278))</f>
        <v>23.896708537645161</v>
      </c>
      <c r="O278" s="296"/>
    </row>
    <row r="279">
      <c r="A279" s="182">
        <f>A123</f>
        <v>101</v>
      </c>
      <c r="B279" s="183">
        <f>INPUT!AR32</f>
        <v>0.60695545900194237</v>
      </c>
      <c r="C279" s="183">
        <f>INPUT!AS32</f>
        <v>-0.5613011256267133</v>
      </c>
      <c r="D279" s="60" t="str">
        <f>IF(B279&lt;=0,"Positive","Negative")</f>
        <v>Negative</v>
      </c>
      <c r="E279" s="183">
        <f>INPUT!AV32</f>
        <v>1360.1280922046149</v>
      </c>
      <c r="F279" s="184">
        <f>INPUT!I32/SQRT(12*(1+E279*INPUT!O32/(3*INPUT!I32*INPUT!J32)))</f>
        <v>118.06415136368361</v>
      </c>
      <c r="G279" s="185">
        <f>(INPUT!J32*INPUT!I32^2)/6</f>
        <v>916666.66666666663</v>
      </c>
      <c r="H279" s="131">
        <f>IF(INPUT!H32=1,0,(H123*1.25+K123*1.25+L123*1.5+1.5*N123)/G279*10^6)</f>
        <v>9.5410629309398463</v>
      </c>
      <c r="I279" s="184">
        <f>1*1*PI()^2*INPUT!$B$2/((B123/F279)^2)</f>
        <v>0</v>
      </c>
      <c r="J279" s="183">
        <f>1*F279*SQRT(INPUT!$B$2/INPUT!AO32)</f>
        <v>0</v>
      </c>
      <c r="K279" s="131">
        <f>IF(D279="Positive",IF(B123&lt;=IF(B279=0,0,1.2*J279*SQRT(1*1*INPUT!AO32/ABS(B279))),H279,H279*MAX(0.85/(1-ABS(B279)/I279),1)),H279)</f>
        <v>9.5410629309398463</v>
      </c>
      <c r="L279" s="180">
        <f>0.6*INPUT!AO32</f>
        <v>228</v>
      </c>
      <c r="M279" s="393" t="str">
        <f>IF(ABS(K279)&lt;=L279,"OK","NG")</f>
        <v>OK</v>
      </c>
      <c r="N279" s="186">
        <f>IF(K279=0,"Inf",L279/ABS(K279))</f>
        <v>23.896708537645161</v>
      </c>
      <c r="O279" s="296"/>
    </row>
    <row r="280">
      <c r="A280" s="182">
        <f>A124</f>
        <v>101</v>
      </c>
      <c r="B280" s="183">
        <f>INPUT!AR33</f>
        <v>0.60695545900194237</v>
      </c>
      <c r="C280" s="183">
        <f>INPUT!AS33</f>
        <v>-0.5613011256267133</v>
      </c>
      <c r="D280" s="60" t="str">
        <f>IF(B280&lt;=0,"Positive","Negative")</f>
        <v>Negative</v>
      </c>
      <c r="E280" s="183">
        <f>INPUT!AV33</f>
        <v>1360.1280922046149</v>
      </c>
      <c r="F280" s="184">
        <f>INPUT!I33/SQRT(12*(1+E280*INPUT!O33/(3*INPUT!I33*INPUT!J33)))</f>
        <v>118.06415136368361</v>
      </c>
      <c r="G280" s="185">
        <f>(INPUT!J33*INPUT!I33^2)/6</f>
        <v>916666.66666666663</v>
      </c>
      <c r="H280" s="131">
        <f>IF(INPUT!H33=1,0,(H124*1.25+K124*1.25+L124*1.5+1.5*N124)/G280*10^6)</f>
        <v>9.5410629309398463</v>
      </c>
      <c r="I280" s="184">
        <f>1*1*PI()^2*INPUT!$B$2/((B124/F280)^2)</f>
        <v>0</v>
      </c>
      <c r="J280" s="183">
        <f>1*F280*SQRT(INPUT!$B$2/INPUT!AO33)</f>
        <v>0</v>
      </c>
      <c r="K280" s="131">
        <f>IF(D280="Positive",IF(B124&lt;=IF(B280=0,0,1.2*J280*SQRT(1*1*INPUT!AO33/ABS(B280))),H280,H280*MAX(0.85/(1-ABS(B280)/I280),1)),H280)</f>
        <v>9.5410629309398463</v>
      </c>
      <c r="L280" s="180">
        <f>0.6*INPUT!AO33</f>
        <v>228</v>
      </c>
      <c r="M280" s="393" t="str">
        <f>IF(ABS(K280)&lt;=L280,"OK","NG")</f>
        <v>OK</v>
      </c>
      <c r="N280" s="186">
        <f>IF(K280=0,"Inf",L280/ABS(K280))</f>
        <v>23.896708537645161</v>
      </c>
      <c r="O280" s="296"/>
    </row>
    <row r="281">
      <c r="A281" s="182">
        <f>A125</f>
        <v>101</v>
      </c>
      <c r="B281" s="183">
        <f>INPUT!AR34</f>
        <v>0.60695545900194237</v>
      </c>
      <c r="C281" s="183">
        <f>INPUT!AS34</f>
        <v>-0.5613011256267133</v>
      </c>
      <c r="D281" s="60" t="str">
        <f>IF(B281&lt;=0,"Positive","Negative")</f>
        <v>Negative</v>
      </c>
      <c r="E281" s="183">
        <f>INPUT!AV34</f>
        <v>1360.1280922046149</v>
      </c>
      <c r="F281" s="184">
        <f>INPUT!I34/SQRT(12*(1+E281*INPUT!O34/(3*INPUT!I34*INPUT!J34)))</f>
        <v>118.06415136368361</v>
      </c>
      <c r="G281" s="185">
        <f>(INPUT!J34*INPUT!I34^2)/6</f>
        <v>916666.66666666663</v>
      </c>
      <c r="H281" s="131">
        <f>IF(INPUT!H34=1,0,(H125*1.25+K125*1.25+L125*1.5+1.5*N125)/G281*10^6)</f>
        <v>9.5410629309398463</v>
      </c>
      <c r="I281" s="184">
        <f>1*1*PI()^2*INPUT!$B$2/((B125/F281)^2)</f>
        <v>0</v>
      </c>
      <c r="J281" s="183">
        <f>1*F281*SQRT(INPUT!$B$2/INPUT!AO34)</f>
        <v>0</v>
      </c>
      <c r="K281" s="131">
        <f>IF(D281="Positive",IF(B125&lt;=IF(B281=0,0,1.2*J281*SQRT(1*1*INPUT!AO34/ABS(B281))),H281,H281*MAX(0.85/(1-ABS(B281)/I281),1)),H281)</f>
        <v>9.5410629309398463</v>
      </c>
      <c r="L281" s="180">
        <f>0.6*INPUT!AO34</f>
        <v>228</v>
      </c>
      <c r="M281" s="393" t="str">
        <f>IF(ABS(K281)&lt;=L281,"OK","NG")</f>
        <v>OK</v>
      </c>
      <c r="N281" s="186">
        <f>IF(K281=0,"Inf",L281/ABS(K281))</f>
        <v>23.896708537645161</v>
      </c>
      <c r="O281" s="296"/>
    </row>
    <row r="282">
      <c r="A282" s="182">
        <f>A126</f>
        <v>101</v>
      </c>
      <c r="B282" s="183">
        <f>INPUT!AR35</f>
        <v>0.60695545900194237</v>
      </c>
      <c r="C282" s="183">
        <f>INPUT!AS35</f>
        <v>-0.5613011256267133</v>
      </c>
      <c r="D282" s="60" t="str">
        <f>IF(B282&lt;=0,"Positive","Negative")</f>
        <v>Negative</v>
      </c>
      <c r="E282" s="183">
        <f>INPUT!AV35</f>
        <v>1360.1280922046149</v>
      </c>
      <c r="F282" s="184">
        <f>INPUT!I35/SQRT(12*(1+E282*INPUT!O35/(3*INPUT!I35*INPUT!J35)))</f>
        <v>118.06415136368361</v>
      </c>
      <c r="G282" s="185">
        <f>(INPUT!J35*INPUT!I35^2)/6</f>
        <v>916666.66666666663</v>
      </c>
      <c r="H282" s="131">
        <f>IF(INPUT!H35=1,0,(H126*1.25+K126*1.25+L126*1.5+1.5*N126)/G282*10^6)</f>
        <v>9.5410629309398463</v>
      </c>
      <c r="I282" s="184">
        <f>1*1*PI()^2*INPUT!$B$2/((B126/F282)^2)</f>
        <v>0</v>
      </c>
      <c r="J282" s="183">
        <f>1*F282*SQRT(INPUT!$B$2/INPUT!AO35)</f>
        <v>0</v>
      </c>
      <c r="K282" s="131">
        <f>IF(D282="Positive",IF(B126&lt;=IF(B282=0,0,1.2*J282*SQRT(1*1*INPUT!AO35/ABS(B282))),H282,H282*MAX(0.85/(1-ABS(B282)/I282),1)),H282)</f>
        <v>9.5410629309398463</v>
      </c>
      <c r="L282" s="180">
        <f>0.6*INPUT!AO35</f>
        <v>228</v>
      </c>
      <c r="M282" s="393" t="str">
        <f>IF(ABS(K282)&lt;=L282,"OK","NG")</f>
        <v>OK</v>
      </c>
      <c r="N282" s="186">
        <f>IF(K282=0,"Inf",L282/ABS(K282))</f>
        <v>23.896708537645161</v>
      </c>
      <c r="O282" s="296"/>
    </row>
    <row r="283">
      <c r="A283" s="182">
        <f>A127</f>
        <v>101</v>
      </c>
      <c r="B283" s="183">
        <f>INPUT!AR36</f>
        <v>0.60695545900194237</v>
      </c>
      <c r="C283" s="183">
        <f>INPUT!AS36</f>
        <v>-0.5613011256267133</v>
      </c>
      <c r="D283" s="60" t="str">
        <f>IF(B283&lt;=0,"Positive","Negative")</f>
        <v>Negative</v>
      </c>
      <c r="E283" s="183">
        <f>INPUT!AV36</f>
        <v>1360.1280922046149</v>
      </c>
      <c r="F283" s="184">
        <f>INPUT!I36/SQRT(12*(1+E283*INPUT!O36/(3*INPUT!I36*INPUT!J36)))</f>
        <v>118.06415136368361</v>
      </c>
      <c r="G283" s="185">
        <f>(INPUT!J36*INPUT!I36^2)/6</f>
        <v>916666.66666666663</v>
      </c>
      <c r="H283" s="131">
        <f>IF(INPUT!H36=1,0,(H127*1.25+K127*1.25+L127*1.5+1.5*N127)/G283*10^6)</f>
        <v>9.5410629309398463</v>
      </c>
      <c r="I283" s="184">
        <f>1*1*PI()^2*INPUT!$B$2/((B127/F283)^2)</f>
        <v>0</v>
      </c>
      <c r="J283" s="183">
        <f>1*F283*SQRT(INPUT!$B$2/INPUT!AO36)</f>
        <v>0</v>
      </c>
      <c r="K283" s="131">
        <f>IF(D283="Positive",IF(B127&lt;=IF(B283=0,0,1.2*J283*SQRT(1*1*INPUT!AO36/ABS(B283))),H283,H283*MAX(0.85/(1-ABS(B283)/I283),1)),H283)</f>
        <v>9.5410629309398463</v>
      </c>
      <c r="L283" s="180">
        <f>0.6*INPUT!AO36</f>
        <v>228</v>
      </c>
      <c r="M283" s="393" t="str">
        <f>IF(ABS(K283)&lt;=L283,"OK","NG")</f>
        <v>OK</v>
      </c>
      <c r="N283" s="186">
        <f>IF(K283=0,"Inf",L283/ABS(K283))</f>
        <v>23.896708537645161</v>
      </c>
      <c r="O283" s="296"/>
    </row>
    <row r="284">
      <c r="A284" s="182">
        <f>A128</f>
        <v>101</v>
      </c>
      <c r="B284" s="183">
        <f>INPUT!AR37</f>
        <v>0.60695545900194237</v>
      </c>
      <c r="C284" s="183">
        <f>INPUT!AS37</f>
        <v>-0.5613011256267133</v>
      </c>
      <c r="D284" s="60" t="str">
        <f>IF(B284&lt;=0,"Positive","Negative")</f>
        <v>Negative</v>
      </c>
      <c r="E284" s="183">
        <f>INPUT!AV37</f>
        <v>1360.1280922046149</v>
      </c>
      <c r="F284" s="184">
        <f>INPUT!I37/SQRT(12*(1+E284*INPUT!O37/(3*INPUT!I37*INPUT!J37)))</f>
        <v>118.06415136368361</v>
      </c>
      <c r="G284" s="185">
        <f>(INPUT!J37*INPUT!I37^2)/6</f>
        <v>916666.66666666663</v>
      </c>
      <c r="H284" s="131">
        <f>IF(INPUT!H37=1,0,(H128*1.25+K128*1.25+L128*1.5+1.5*N128)/G284*10^6)</f>
        <v>9.5410629309398463</v>
      </c>
      <c r="I284" s="184">
        <f>1*1*PI()^2*INPUT!$B$2/((B128/F284)^2)</f>
        <v>0</v>
      </c>
      <c r="J284" s="183">
        <f>1*F284*SQRT(INPUT!$B$2/INPUT!AO37)</f>
        <v>0</v>
      </c>
      <c r="K284" s="131">
        <f>IF(D284="Positive",IF(B128&lt;=IF(B284=0,0,1.2*J284*SQRT(1*1*INPUT!AO37/ABS(B284))),H284,H284*MAX(0.85/(1-ABS(B284)/I284),1)),H284)</f>
        <v>9.5410629309398463</v>
      </c>
      <c r="L284" s="180">
        <f>0.6*INPUT!AO37</f>
        <v>228</v>
      </c>
      <c r="M284" s="393" t="str">
        <f>IF(ABS(K284)&lt;=L284,"OK","NG")</f>
        <v>OK</v>
      </c>
      <c r="N284" s="186">
        <f>IF(K284=0,"Inf",L284/ABS(K284))</f>
        <v>23.896708537645161</v>
      </c>
      <c r="O284" s="296"/>
    </row>
    <row r="285">
      <c r="A285" s="182">
        <f>A129</f>
        <v>101</v>
      </c>
      <c r="B285" s="183">
        <f>INPUT!AR38</f>
        <v>0.60695545900194237</v>
      </c>
      <c r="C285" s="183">
        <f>INPUT!AS38</f>
        <v>-0.5613011256267133</v>
      </c>
      <c r="D285" s="60" t="str">
        <f>IF(B285&lt;=0,"Positive","Negative")</f>
        <v>Negative</v>
      </c>
      <c r="E285" s="183">
        <f>INPUT!AV38</f>
        <v>1360.1280922046149</v>
      </c>
      <c r="F285" s="184">
        <f>INPUT!I38/SQRT(12*(1+E285*INPUT!O38/(3*INPUT!I38*INPUT!J38)))</f>
        <v>118.06415136368361</v>
      </c>
      <c r="G285" s="185">
        <f>(INPUT!J38*INPUT!I38^2)/6</f>
        <v>916666.66666666663</v>
      </c>
      <c r="H285" s="131">
        <f>IF(INPUT!H38=1,0,(H129*1.25+K129*1.25+L129*1.5+1.5*N129)/G285*10^6)</f>
        <v>9.5410629309398463</v>
      </c>
      <c r="I285" s="184">
        <f>1*1*PI()^2*INPUT!$B$2/((B129/F285)^2)</f>
        <v>0</v>
      </c>
      <c r="J285" s="183">
        <f>1*F285*SQRT(INPUT!$B$2/INPUT!AO38)</f>
        <v>0</v>
      </c>
      <c r="K285" s="131">
        <f>IF(D285="Positive",IF(B129&lt;=IF(B285=0,0,1.2*J285*SQRT(1*1*INPUT!AO38/ABS(B285))),H285,H285*MAX(0.85/(1-ABS(B285)/I285),1)),H285)</f>
        <v>9.5410629309398463</v>
      </c>
      <c r="L285" s="180">
        <f>0.6*INPUT!AO38</f>
        <v>228</v>
      </c>
      <c r="M285" s="393" t="str">
        <f>IF(ABS(K285)&lt;=L285,"OK","NG")</f>
        <v>OK</v>
      </c>
      <c r="N285" s="186">
        <f>IF(K285=0,"Inf",L285/ABS(K285))</f>
        <v>23.896708537645161</v>
      </c>
      <c r="O285" s="296"/>
    </row>
    <row r="286">
      <c r="A286" s="182">
        <f>A130</f>
        <v>101</v>
      </c>
      <c r="B286" s="183">
        <f>INPUT!AR39</f>
        <v>0.60695545900194237</v>
      </c>
      <c r="C286" s="183">
        <f>INPUT!AS39</f>
        <v>-0.5613011256267133</v>
      </c>
      <c r="D286" s="60" t="str">
        <f>IF(B286&lt;=0,"Positive","Negative")</f>
        <v>Negative</v>
      </c>
      <c r="E286" s="183">
        <f>INPUT!AV39</f>
        <v>1360.1280922046149</v>
      </c>
      <c r="F286" s="184">
        <f>INPUT!I39/SQRT(12*(1+E286*INPUT!O39/(3*INPUT!I39*INPUT!J39)))</f>
        <v>118.06415136368361</v>
      </c>
      <c r="G286" s="185">
        <f>(INPUT!J39*INPUT!I39^2)/6</f>
        <v>916666.66666666663</v>
      </c>
      <c r="H286" s="131">
        <f>IF(INPUT!H39=1,0,(H130*1.25+K130*1.25+L130*1.5+1.5*N130)/G286*10^6)</f>
        <v>9.5410629309398463</v>
      </c>
      <c r="I286" s="184">
        <f>1*1*PI()^2*INPUT!$B$2/((B130/F286)^2)</f>
        <v>0</v>
      </c>
      <c r="J286" s="183">
        <f>1*F286*SQRT(INPUT!$B$2/INPUT!AO39)</f>
        <v>0</v>
      </c>
      <c r="K286" s="131">
        <f>IF(D286="Positive",IF(B130&lt;=IF(B286=0,0,1.2*J286*SQRT(1*1*INPUT!AO39/ABS(B286))),H286,H286*MAX(0.85/(1-ABS(B286)/I286),1)),H286)</f>
        <v>9.5410629309398463</v>
      </c>
      <c r="L286" s="180">
        <f>0.6*INPUT!AO39</f>
        <v>228</v>
      </c>
      <c r="M286" s="393" t="str">
        <f>IF(ABS(K286)&lt;=L286,"OK","NG")</f>
        <v>OK</v>
      </c>
      <c r="N286" s="186">
        <f>IF(K286=0,"Inf",L286/ABS(K286))</f>
        <v>23.896708537645161</v>
      </c>
      <c r="O286" s="296"/>
    </row>
    <row r="287">
      <c r="A287" s="182">
        <f>A131</f>
        <v>101</v>
      </c>
      <c r="B287" s="183">
        <f>INPUT!AR40</f>
        <v>0.60695545900194237</v>
      </c>
      <c r="C287" s="183">
        <f>INPUT!AS40</f>
        <v>-0.5613011256267133</v>
      </c>
      <c r="D287" s="60" t="str">
        <f>IF(B287&lt;=0,"Positive","Negative")</f>
        <v>Negative</v>
      </c>
      <c r="E287" s="183">
        <f>INPUT!AV40</f>
        <v>1360.1280922046149</v>
      </c>
      <c r="F287" s="184">
        <f>INPUT!I40/SQRT(12*(1+E287*INPUT!O40/(3*INPUT!I40*INPUT!J40)))</f>
        <v>118.06415136368361</v>
      </c>
      <c r="G287" s="185">
        <f>(INPUT!J40*INPUT!I40^2)/6</f>
        <v>916666.66666666663</v>
      </c>
      <c r="H287" s="131">
        <f>IF(INPUT!H40=1,0,(H131*1.25+K131*1.25+L131*1.5+1.5*N131)/G287*10^6)</f>
        <v>9.5410629309398463</v>
      </c>
      <c r="I287" s="184">
        <f>1*1*PI()^2*INPUT!$B$2/((B131/F287)^2)</f>
        <v>0</v>
      </c>
      <c r="J287" s="183">
        <f>1*F287*SQRT(INPUT!$B$2/INPUT!AO40)</f>
        <v>0</v>
      </c>
      <c r="K287" s="131">
        <f>IF(D287="Positive",IF(B131&lt;=IF(B287=0,0,1.2*J287*SQRT(1*1*INPUT!AO40/ABS(B287))),H287,H287*MAX(0.85/(1-ABS(B287)/I287),1)),H287)</f>
        <v>9.5410629309398463</v>
      </c>
      <c r="L287" s="180">
        <f>0.6*INPUT!AO40</f>
        <v>228</v>
      </c>
      <c r="M287" s="393" t="str">
        <f>IF(ABS(K287)&lt;=L287,"OK","NG")</f>
        <v>OK</v>
      </c>
      <c r="N287" s="186">
        <f>IF(K287=0,"Inf",L287/ABS(K287))</f>
        <v>23.896708537645161</v>
      </c>
      <c r="O287" s="296"/>
    </row>
    <row r="288">
      <c r="A288" s="182">
        <f>A132</f>
        <v>101</v>
      </c>
      <c r="B288" s="183">
        <f>INPUT!AR41</f>
        <v>0.60695545900194237</v>
      </c>
      <c r="C288" s="183">
        <f>INPUT!AS41</f>
        <v>-0.5613011256267133</v>
      </c>
      <c r="D288" s="60" t="str">
        <f>IF(B288&lt;=0,"Positive","Negative")</f>
        <v>Negative</v>
      </c>
      <c r="E288" s="183">
        <f>INPUT!AV41</f>
        <v>1360.1280922046149</v>
      </c>
      <c r="F288" s="184">
        <f>INPUT!I41/SQRT(12*(1+E288*INPUT!O41/(3*INPUT!I41*INPUT!J41)))</f>
        <v>118.06415136368361</v>
      </c>
      <c r="G288" s="185">
        <f>(INPUT!J41*INPUT!I41^2)/6</f>
        <v>916666.66666666663</v>
      </c>
      <c r="H288" s="131">
        <f>IF(INPUT!H41=1,0,(H132*1.25+K132*1.25+L132*1.5+1.5*N132)/G288*10^6)</f>
        <v>9.5410629309398463</v>
      </c>
      <c r="I288" s="184">
        <f>1*1*PI()^2*INPUT!$B$2/((B132/F288)^2)</f>
        <v>0</v>
      </c>
      <c r="J288" s="183">
        <f>1*F288*SQRT(INPUT!$B$2/INPUT!AO41)</f>
        <v>0</v>
      </c>
      <c r="K288" s="131">
        <f>IF(D288="Positive",IF(B132&lt;=IF(B288=0,0,1.2*J288*SQRT(1*1*INPUT!AO41/ABS(B288))),H288,H288*MAX(0.85/(1-ABS(B288)/I288),1)),H288)</f>
        <v>9.5410629309398463</v>
      </c>
      <c r="L288" s="180">
        <f>0.6*INPUT!AO41</f>
        <v>228</v>
      </c>
      <c r="M288" s="393" t="str">
        <f>IF(ABS(K288)&lt;=L288,"OK","NG")</f>
        <v>OK</v>
      </c>
      <c r="N288" s="186">
        <f>IF(K288=0,"Inf",L288/ABS(K288))</f>
        <v>23.896708537645161</v>
      </c>
      <c r="O288" s="296"/>
    </row>
    <row r="289">
      <c r="A289" s="182">
        <f>A133</f>
        <v>101</v>
      </c>
      <c r="B289" s="183">
        <f>INPUT!AR42</f>
        <v>0.60695545900194237</v>
      </c>
      <c r="C289" s="183">
        <f>INPUT!AS42</f>
        <v>-0.5613011256267133</v>
      </c>
      <c r="D289" s="60" t="str">
        <f>IF(B289&lt;=0,"Positive","Negative")</f>
        <v>Negative</v>
      </c>
      <c r="E289" s="183">
        <f>INPUT!AV42</f>
        <v>1360.1280922046149</v>
      </c>
      <c r="F289" s="184">
        <f>INPUT!I42/SQRT(12*(1+E289*INPUT!O42/(3*INPUT!I42*INPUT!J42)))</f>
        <v>118.06415136368361</v>
      </c>
      <c r="G289" s="185">
        <f>(INPUT!J42*INPUT!I42^2)/6</f>
        <v>916666.66666666663</v>
      </c>
      <c r="H289" s="131">
        <f>IF(INPUT!H42=1,0,(H133*1.25+K133*1.25+L133*1.5+1.5*N133)/G289*10^6)</f>
        <v>9.5410629309398463</v>
      </c>
      <c r="I289" s="184">
        <f>1*1*PI()^2*INPUT!$B$2/((B133/F289)^2)</f>
        <v>0</v>
      </c>
      <c r="J289" s="183">
        <f>1*F289*SQRT(INPUT!$B$2/INPUT!AO42)</f>
        <v>0</v>
      </c>
      <c r="K289" s="131">
        <f>IF(D289="Positive",IF(B133&lt;=IF(B289=0,0,1.2*J289*SQRT(1*1*INPUT!AO42/ABS(B289))),H289,H289*MAX(0.85/(1-ABS(B289)/I289),1)),H289)</f>
        <v>9.5410629309398463</v>
      </c>
      <c r="L289" s="180">
        <f>0.6*INPUT!AO42</f>
        <v>228</v>
      </c>
      <c r="M289" s="393" t="str">
        <f>IF(ABS(K289)&lt;=L289,"OK","NG")</f>
        <v>OK</v>
      </c>
      <c r="N289" s="186">
        <f>IF(K289=0,"Inf",L289/ABS(K289))</f>
        <v>23.896708537645161</v>
      </c>
      <c r="O289" s="296"/>
    </row>
    <row r="290">
      <c r="A290" s="182">
        <f>A134</f>
        <v>101</v>
      </c>
      <c r="B290" s="183">
        <f>INPUT!AR43</f>
        <v>0.60695545900194237</v>
      </c>
      <c r="C290" s="183">
        <f>INPUT!AS43</f>
        <v>-0.5613011256267133</v>
      </c>
      <c r="D290" s="60" t="str">
        <f>IF(B290&lt;=0,"Positive","Negative")</f>
        <v>Negative</v>
      </c>
      <c r="E290" s="183">
        <f>INPUT!AV43</f>
        <v>1360.1280922046149</v>
      </c>
      <c r="F290" s="184">
        <f>INPUT!I43/SQRT(12*(1+E290*INPUT!O43/(3*INPUT!I43*INPUT!J43)))</f>
        <v>118.06415136368361</v>
      </c>
      <c r="G290" s="185">
        <f>(INPUT!J43*INPUT!I43^2)/6</f>
        <v>916666.66666666663</v>
      </c>
      <c r="H290" s="131">
        <f>IF(INPUT!H43=1,0,(H134*1.25+K134*1.25+L134*1.5+1.5*N134)/G290*10^6)</f>
        <v>9.5410629309398463</v>
      </c>
      <c r="I290" s="184">
        <f>1*1*PI()^2*INPUT!$B$2/((B134/F290)^2)</f>
        <v>0</v>
      </c>
      <c r="J290" s="183">
        <f>1*F290*SQRT(INPUT!$B$2/INPUT!AO43)</f>
        <v>0</v>
      </c>
      <c r="K290" s="131">
        <f>IF(D290="Positive",IF(B134&lt;=IF(B290=0,0,1.2*J290*SQRT(1*1*INPUT!AO43/ABS(B290))),H290,H290*MAX(0.85/(1-ABS(B290)/I290),1)),H290)</f>
        <v>9.5410629309398463</v>
      </c>
      <c r="L290" s="180">
        <f>0.6*INPUT!AO43</f>
        <v>228</v>
      </c>
      <c r="M290" s="393" t="str">
        <f>IF(ABS(K290)&lt;=L290,"OK","NG")</f>
        <v>OK</v>
      </c>
      <c r="N290" s="186">
        <f>IF(K290=0,"Inf",L290/ABS(K290))</f>
        <v>23.896708537645161</v>
      </c>
      <c r="O290" s="296"/>
    </row>
    <row r="291">
      <c r="A291" s="182">
        <f>A135</f>
        <v>101</v>
      </c>
      <c r="B291" s="183">
        <f>INPUT!AR44</f>
        <v>0.60695545900194237</v>
      </c>
      <c r="C291" s="183">
        <f>INPUT!AS44</f>
        <v>-0.5613011256267133</v>
      </c>
      <c r="D291" s="60" t="str">
        <f>IF(B291&lt;=0,"Positive","Negative")</f>
        <v>Negative</v>
      </c>
      <c r="E291" s="183">
        <f>INPUT!AV44</f>
        <v>1360.1280922046149</v>
      </c>
      <c r="F291" s="184">
        <f>INPUT!I44/SQRT(12*(1+E291*INPUT!O44/(3*INPUT!I44*INPUT!J44)))</f>
        <v>118.06415136368361</v>
      </c>
      <c r="G291" s="185">
        <f>(INPUT!J44*INPUT!I44^2)/6</f>
        <v>916666.66666666663</v>
      </c>
      <c r="H291" s="131">
        <f>IF(INPUT!H44=1,0,(H135*1.25+K135*1.25+L135*1.5+1.5*N135)/G291*10^6)</f>
        <v>9.5410629309398463</v>
      </c>
      <c r="I291" s="184">
        <f>1*1*PI()^2*INPUT!$B$2/((B135/F291)^2)</f>
        <v>0</v>
      </c>
      <c r="J291" s="183">
        <f>1*F291*SQRT(INPUT!$B$2/INPUT!AO44)</f>
        <v>0</v>
      </c>
      <c r="K291" s="131">
        <f>IF(D291="Positive",IF(B135&lt;=IF(B291=0,0,1.2*J291*SQRT(1*1*INPUT!AO44/ABS(B291))),H291,H291*MAX(0.85/(1-ABS(B291)/I291),1)),H291)</f>
        <v>9.5410629309398463</v>
      </c>
      <c r="L291" s="180">
        <f>0.6*INPUT!AO44</f>
        <v>228</v>
      </c>
      <c r="M291" s="393" t="str">
        <f>IF(ABS(K291)&lt;=L291,"OK","NG")</f>
        <v>OK</v>
      </c>
      <c r="N291" s="186">
        <f>IF(K291=0,"Inf",L291/ABS(K291))</f>
        <v>23.896708537645161</v>
      </c>
      <c r="O291" s="296"/>
    </row>
    <row r="292">
      <c r="A292" s="182">
        <f>A136</f>
        <v>101</v>
      </c>
      <c r="B292" s="183">
        <f>INPUT!AR45</f>
        <v>0.60695545900194237</v>
      </c>
      <c r="C292" s="183">
        <f>INPUT!AS45</f>
        <v>-0.5613011256267133</v>
      </c>
      <c r="D292" s="60" t="str">
        <f>IF(B292&lt;=0,"Positive","Negative")</f>
        <v>Negative</v>
      </c>
      <c r="E292" s="183">
        <f>INPUT!AV45</f>
        <v>1360.1280922046149</v>
      </c>
      <c r="F292" s="184">
        <f>INPUT!I45/SQRT(12*(1+E292*INPUT!O45/(3*INPUT!I45*INPUT!J45)))</f>
        <v>118.06415136368361</v>
      </c>
      <c r="G292" s="185">
        <f>(INPUT!J45*INPUT!I45^2)/6</f>
        <v>916666.66666666663</v>
      </c>
      <c r="H292" s="131">
        <f>IF(INPUT!H45=1,0,(H136*1.25+K136*1.25+L136*1.5+1.5*N136)/G292*10^6)</f>
        <v>9.5410629309398463</v>
      </c>
      <c r="I292" s="184">
        <f>1*1*PI()^2*INPUT!$B$2/((B136/F292)^2)</f>
        <v>0</v>
      </c>
      <c r="J292" s="183">
        <f>1*F292*SQRT(INPUT!$B$2/INPUT!AO45)</f>
        <v>0</v>
      </c>
      <c r="K292" s="131">
        <f>IF(D292="Positive",IF(B136&lt;=IF(B292=0,0,1.2*J292*SQRT(1*1*INPUT!AO45/ABS(B292))),H292,H292*MAX(0.85/(1-ABS(B292)/I292),1)),H292)</f>
        <v>9.5410629309398463</v>
      </c>
      <c r="L292" s="180">
        <f>0.6*INPUT!AO45</f>
        <v>228</v>
      </c>
      <c r="M292" s="393" t="str">
        <f>IF(ABS(K292)&lt;=L292,"OK","NG")</f>
        <v>OK</v>
      </c>
      <c r="N292" s="186">
        <f>IF(K292=0,"Inf",L292/ABS(K292))</f>
        <v>23.896708537645161</v>
      </c>
      <c r="O292" s="296"/>
    </row>
    <row r="293">
      <c r="A293" s="182">
        <f>A137</f>
        <v>101</v>
      </c>
      <c r="B293" s="183">
        <f>INPUT!AR46</f>
        <v>0.60695545900194237</v>
      </c>
      <c r="C293" s="183">
        <f>INPUT!AS46</f>
        <v>-0.5613011256267133</v>
      </c>
      <c r="D293" s="60" t="str">
        <f>IF(B293&lt;=0,"Positive","Negative")</f>
        <v>Negative</v>
      </c>
      <c r="E293" s="183">
        <f>INPUT!AV46</f>
        <v>1360.1280922046149</v>
      </c>
      <c r="F293" s="184">
        <f>INPUT!I46/SQRT(12*(1+E293*INPUT!O46/(3*INPUT!I46*INPUT!J46)))</f>
        <v>118.06415136368361</v>
      </c>
      <c r="G293" s="185">
        <f>(INPUT!J46*INPUT!I46^2)/6</f>
        <v>916666.66666666663</v>
      </c>
      <c r="H293" s="131">
        <f>IF(INPUT!H46=1,0,(H137*1.25+K137*1.25+L137*1.5+1.5*N137)/G293*10^6)</f>
        <v>9.5410629309398463</v>
      </c>
      <c r="I293" s="184">
        <f>1*1*PI()^2*INPUT!$B$2/((B137/F293)^2)</f>
        <v>0</v>
      </c>
      <c r="J293" s="183">
        <f>1*F293*SQRT(INPUT!$B$2/INPUT!AO46)</f>
        <v>0</v>
      </c>
      <c r="K293" s="131">
        <f>IF(D293="Positive",IF(B137&lt;=IF(B293=0,0,1.2*J293*SQRT(1*1*INPUT!AO46/ABS(B293))),H293,H293*MAX(0.85/(1-ABS(B293)/I293),1)),H293)</f>
        <v>9.5410629309398463</v>
      </c>
      <c r="L293" s="180">
        <f>0.6*INPUT!AO46</f>
        <v>228</v>
      </c>
      <c r="M293" s="393" t="str">
        <f>IF(ABS(K293)&lt;=L293,"OK","NG")</f>
        <v>OK</v>
      </c>
      <c r="N293" s="186">
        <f>IF(K293=0,"Inf",L293/ABS(K293))</f>
        <v>23.896708537645161</v>
      </c>
      <c r="O293" s="296"/>
    </row>
    <row r="294">
      <c r="A294" s="182">
        <f>A138</f>
        <v>101</v>
      </c>
      <c r="B294" s="183">
        <f>INPUT!AR47</f>
        <v>0.60695545900194237</v>
      </c>
      <c r="C294" s="183">
        <f>INPUT!AS47</f>
        <v>-0.5613011256267133</v>
      </c>
      <c r="D294" s="60" t="str">
        <f>IF(B294&lt;=0,"Positive","Negative")</f>
        <v>Negative</v>
      </c>
      <c r="E294" s="183">
        <f>INPUT!AV47</f>
        <v>1360.1280922046149</v>
      </c>
      <c r="F294" s="184">
        <f>INPUT!I47/SQRT(12*(1+E294*INPUT!O47/(3*INPUT!I47*INPUT!J47)))</f>
        <v>118.06415136368361</v>
      </c>
      <c r="G294" s="185">
        <f>(INPUT!J47*INPUT!I47^2)/6</f>
        <v>916666.66666666663</v>
      </c>
      <c r="H294" s="131">
        <f>IF(INPUT!H47=1,0,(H138*1.25+K138*1.25+L138*1.5+1.5*N138)/G294*10^6)</f>
        <v>9.5410629309398463</v>
      </c>
      <c r="I294" s="184">
        <f>1*1*PI()^2*INPUT!$B$2/((B138/F294)^2)</f>
        <v>0</v>
      </c>
      <c r="J294" s="183">
        <f>1*F294*SQRT(INPUT!$B$2/INPUT!AO47)</f>
        <v>0</v>
      </c>
      <c r="K294" s="131">
        <f>IF(D294="Positive",IF(B138&lt;=IF(B294=0,0,1.2*J294*SQRT(1*1*INPUT!AO47/ABS(B294))),H294,H294*MAX(0.85/(1-ABS(B294)/I294),1)),H294)</f>
        <v>9.5410629309398463</v>
      </c>
      <c r="L294" s="180">
        <f>0.6*INPUT!AO47</f>
        <v>228</v>
      </c>
      <c r="M294" s="393" t="str">
        <f>IF(ABS(K294)&lt;=L294,"OK","NG")</f>
        <v>OK</v>
      </c>
      <c r="N294" s="186">
        <f>IF(K294=0,"Inf",L294/ABS(K294))</f>
        <v>23.896708537645161</v>
      </c>
      <c r="O294" s="296"/>
    </row>
    <row r="295">
      <c r="A295" s="182">
        <f>A139</f>
        <v>101</v>
      </c>
      <c r="B295" s="183">
        <f>INPUT!AR48</f>
        <v>0.60695545900194237</v>
      </c>
      <c r="C295" s="183">
        <f>INPUT!AS48</f>
        <v>-0.5613011256267133</v>
      </c>
      <c r="D295" s="60" t="str">
        <f>IF(B295&lt;=0,"Positive","Negative")</f>
        <v>Negative</v>
      </c>
      <c r="E295" s="183">
        <f>INPUT!AV48</f>
        <v>1360.1280922046149</v>
      </c>
      <c r="F295" s="184">
        <f>INPUT!I48/SQRT(12*(1+E295*INPUT!O48/(3*INPUT!I48*INPUT!J48)))</f>
        <v>118.06415136368361</v>
      </c>
      <c r="G295" s="185">
        <f>(INPUT!J48*INPUT!I48^2)/6</f>
        <v>916666.66666666663</v>
      </c>
      <c r="H295" s="131">
        <f>IF(INPUT!H48=1,0,(H139*1.25+K139*1.25+L139*1.5+1.5*N139)/G295*10^6)</f>
        <v>9.5410629309398463</v>
      </c>
      <c r="I295" s="184">
        <f>1*1*PI()^2*INPUT!$B$2/((B139/F295)^2)</f>
        <v>0</v>
      </c>
      <c r="J295" s="183">
        <f>1*F295*SQRT(INPUT!$B$2/INPUT!AO48)</f>
        <v>0</v>
      </c>
      <c r="K295" s="131">
        <f>IF(D295="Positive",IF(B139&lt;=IF(B295=0,0,1.2*J295*SQRT(1*1*INPUT!AO48/ABS(B295))),H295,H295*MAX(0.85/(1-ABS(B295)/I295),1)),H295)</f>
        <v>9.5410629309398463</v>
      </c>
      <c r="L295" s="180">
        <f>0.6*INPUT!AO48</f>
        <v>228</v>
      </c>
      <c r="M295" s="393" t="str">
        <f>IF(ABS(K295)&lt;=L295,"OK","NG")</f>
        <v>OK</v>
      </c>
      <c r="N295" s="186">
        <f>IF(K295=0,"Inf",L295/ABS(K295))</f>
        <v>23.896708537645161</v>
      </c>
      <c r="O295" s="296"/>
    </row>
    <row r="296">
      <c r="A296" s="182">
        <f>A140</f>
        <v>101</v>
      </c>
      <c r="B296" s="183">
        <f>INPUT!AR49</f>
        <v>0.60695545900194237</v>
      </c>
      <c r="C296" s="183">
        <f>INPUT!AS49</f>
        <v>-0.5613011256267133</v>
      </c>
      <c r="D296" s="60" t="str">
        <f>IF(B296&lt;=0,"Positive","Negative")</f>
        <v>Negative</v>
      </c>
      <c r="E296" s="183">
        <f>INPUT!AV49</f>
        <v>1360.1280922046149</v>
      </c>
      <c r="F296" s="184">
        <f>INPUT!I49/SQRT(12*(1+E296*INPUT!O49/(3*INPUT!I49*INPUT!J49)))</f>
        <v>118.06415136368361</v>
      </c>
      <c r="G296" s="185">
        <f>(INPUT!J49*INPUT!I49^2)/6</f>
        <v>916666.66666666663</v>
      </c>
      <c r="H296" s="131">
        <f>IF(INPUT!H49=1,0,(H140*1.25+K140*1.25+L140*1.5+1.5*N140)/G296*10^6)</f>
        <v>9.5410629309398463</v>
      </c>
      <c r="I296" s="184">
        <f>1*1*PI()^2*INPUT!$B$2/((B140/F296)^2)</f>
        <v>0</v>
      </c>
      <c r="J296" s="183">
        <f>1*F296*SQRT(INPUT!$B$2/INPUT!AO49)</f>
        <v>0</v>
      </c>
      <c r="K296" s="131">
        <f>IF(D296="Positive",IF(B140&lt;=IF(B296=0,0,1.2*J296*SQRT(1*1*INPUT!AO49/ABS(B296))),H296,H296*MAX(0.85/(1-ABS(B296)/I296),1)),H296)</f>
        <v>9.5410629309398463</v>
      </c>
      <c r="L296" s="180">
        <f>0.6*INPUT!AO49</f>
        <v>228</v>
      </c>
      <c r="M296" s="393" t="str">
        <f>IF(ABS(K296)&lt;=L296,"OK","NG")</f>
        <v>OK</v>
      </c>
      <c r="N296" s="186">
        <f>IF(K296=0,"Inf",L296/ABS(K296))</f>
        <v>23.896708537645161</v>
      </c>
      <c r="O296" s="296"/>
    </row>
    <row r="297">
      <c r="A297" s="182">
        <f>A141</f>
        <v>101</v>
      </c>
      <c r="B297" s="183">
        <f>INPUT!AR50</f>
        <v>0.60695545900194237</v>
      </c>
      <c r="C297" s="183">
        <f>INPUT!AS50</f>
        <v>-0.5613011256267133</v>
      </c>
      <c r="D297" s="60" t="str">
        <f>IF(B297&lt;=0,"Positive","Negative")</f>
        <v>Negative</v>
      </c>
      <c r="E297" s="183">
        <f>INPUT!AV50</f>
        <v>1360.1280922046149</v>
      </c>
      <c r="F297" s="184">
        <f>INPUT!I50/SQRT(12*(1+E297*INPUT!O50/(3*INPUT!I50*INPUT!J50)))</f>
        <v>118.06415136368361</v>
      </c>
      <c r="G297" s="185">
        <f>(INPUT!J50*INPUT!I50^2)/6</f>
        <v>916666.66666666663</v>
      </c>
      <c r="H297" s="131">
        <f>IF(INPUT!H50=1,0,(H141*1.25+K141*1.25+L141*1.5+1.5*N141)/G297*10^6)</f>
        <v>9.5410629309398463</v>
      </c>
      <c r="I297" s="184">
        <f>1*1*PI()^2*INPUT!$B$2/((B141/F297)^2)</f>
        <v>0</v>
      </c>
      <c r="J297" s="183">
        <f>1*F297*SQRT(INPUT!$B$2/INPUT!AO50)</f>
        <v>0</v>
      </c>
      <c r="K297" s="131">
        <f>IF(D297="Positive",IF(B141&lt;=IF(B297=0,0,1.2*J297*SQRT(1*1*INPUT!AO50/ABS(B297))),H297,H297*MAX(0.85/(1-ABS(B297)/I297),1)),H297)</f>
        <v>9.5410629309398463</v>
      </c>
      <c r="L297" s="180">
        <f>0.6*INPUT!AO50</f>
        <v>228</v>
      </c>
      <c r="M297" s="393" t="str">
        <f>IF(ABS(K297)&lt;=L297,"OK","NG")</f>
        <v>OK</v>
      </c>
      <c r="N297" s="186">
        <f>IF(K297=0,"Inf",L297/ABS(K297))</f>
        <v>23.896708537645161</v>
      </c>
      <c r="O297" s="296"/>
    </row>
    <row r="298">
      <c r="A298" s="182">
        <f>A142</f>
        <v>101</v>
      </c>
      <c r="B298" s="183">
        <f>INPUT!AR51</f>
        <v>0.60695545900194237</v>
      </c>
      <c r="C298" s="183">
        <f>INPUT!AS51</f>
        <v>-0.5613011256267133</v>
      </c>
      <c r="D298" s="60" t="str">
        <f>IF(B298&lt;=0,"Positive","Negative")</f>
        <v>Negative</v>
      </c>
      <c r="E298" s="183">
        <f>INPUT!AV51</f>
        <v>1360.1280922046149</v>
      </c>
      <c r="F298" s="184">
        <f>INPUT!I51/SQRT(12*(1+E298*INPUT!O51/(3*INPUT!I51*INPUT!J51)))</f>
        <v>118.06415136368361</v>
      </c>
      <c r="G298" s="185">
        <f>(INPUT!J51*INPUT!I51^2)/6</f>
        <v>916666.66666666663</v>
      </c>
      <c r="H298" s="131">
        <f>IF(INPUT!H51=1,0,(H142*1.25+K142*1.25+L142*1.5+1.5*N142)/G298*10^6)</f>
        <v>9.5410629309398463</v>
      </c>
      <c r="I298" s="184">
        <f>1*1*PI()^2*INPUT!$B$2/((B142/F298)^2)</f>
        <v>0</v>
      </c>
      <c r="J298" s="183">
        <f>1*F298*SQRT(INPUT!$B$2/INPUT!AO51)</f>
        <v>0</v>
      </c>
      <c r="K298" s="131">
        <f>IF(D298="Positive",IF(B142&lt;=IF(B298=0,0,1.2*J298*SQRT(1*1*INPUT!AO51/ABS(B298))),H298,H298*MAX(0.85/(1-ABS(B298)/I298),1)),H298)</f>
        <v>9.5410629309398463</v>
      </c>
      <c r="L298" s="180">
        <f>0.6*INPUT!AO51</f>
        <v>228</v>
      </c>
      <c r="M298" s="393" t="str">
        <f>IF(ABS(K298)&lt;=L298,"OK","NG")</f>
        <v>OK</v>
      </c>
      <c r="N298" s="186">
        <f>IF(K298=0,"Inf",L298/ABS(K298))</f>
        <v>23.896708537645161</v>
      </c>
      <c r="O298" s="296"/>
    </row>
    <row r="299">
      <c r="A299" s="182">
        <f>A143</f>
        <v>101</v>
      </c>
      <c r="B299" s="183">
        <f>INPUT!AR52</f>
        <v>0.60695545900194237</v>
      </c>
      <c r="C299" s="183">
        <f>INPUT!AS52</f>
        <v>-0.5613011256267133</v>
      </c>
      <c r="D299" s="60" t="str">
        <f>IF(B299&lt;=0,"Positive","Negative")</f>
        <v>Negative</v>
      </c>
      <c r="E299" s="183">
        <f>INPUT!AV52</f>
        <v>1360.1280922046149</v>
      </c>
      <c r="F299" s="184">
        <f>INPUT!I52/SQRT(12*(1+E299*INPUT!O52/(3*INPUT!I52*INPUT!J52)))</f>
        <v>118.06415136368361</v>
      </c>
      <c r="G299" s="185">
        <f>(INPUT!J52*INPUT!I52^2)/6</f>
        <v>916666.66666666663</v>
      </c>
      <c r="H299" s="131">
        <f>IF(INPUT!H52=1,0,(H143*1.25+K143*1.25+L143*1.5+1.5*N143)/G299*10^6)</f>
        <v>9.5410629309398463</v>
      </c>
      <c r="I299" s="184">
        <f>1*1*PI()^2*INPUT!$B$2/((B143/F299)^2)</f>
        <v>0</v>
      </c>
      <c r="J299" s="183">
        <f>1*F299*SQRT(INPUT!$B$2/INPUT!AO52)</f>
        <v>0</v>
      </c>
      <c r="K299" s="131">
        <f>IF(D299="Positive",IF(B143&lt;=IF(B299=0,0,1.2*J299*SQRT(1*1*INPUT!AO52/ABS(B299))),H299,H299*MAX(0.85/(1-ABS(B299)/I299),1)),H299)</f>
        <v>9.5410629309398463</v>
      </c>
      <c r="L299" s="180">
        <f>0.6*INPUT!AO52</f>
        <v>228</v>
      </c>
      <c r="M299" s="393" t="str">
        <f>IF(ABS(K299)&lt;=L299,"OK","NG")</f>
        <v>OK</v>
      </c>
      <c r="N299" s="186">
        <f>IF(K299=0,"Inf",L299/ABS(K299))</f>
        <v>23.896708537645161</v>
      </c>
      <c r="O299" s="296"/>
    </row>
    <row r="300">
      <c r="A300" s="182">
        <f>A144</f>
        <v>101</v>
      </c>
      <c r="B300" s="183">
        <f>INPUT!AR53</f>
        <v>0.60695545900194237</v>
      </c>
      <c r="C300" s="183">
        <f>INPUT!AS53</f>
        <v>-0.5613011256267133</v>
      </c>
      <c r="D300" s="60" t="str">
        <f>IF(B300&lt;=0,"Positive","Negative")</f>
        <v>Negative</v>
      </c>
      <c r="E300" s="183">
        <f>INPUT!AV53</f>
        <v>1360.1280922046149</v>
      </c>
      <c r="F300" s="184">
        <f>INPUT!I53/SQRT(12*(1+E300*INPUT!O53/(3*INPUT!I53*INPUT!J53)))</f>
        <v>118.06415136368361</v>
      </c>
      <c r="G300" s="185">
        <f>(INPUT!J53*INPUT!I53^2)/6</f>
        <v>916666.66666666663</v>
      </c>
      <c r="H300" s="131">
        <f>IF(INPUT!H53=1,0,(H144*1.25+K144*1.25+L144*1.5+1.5*N144)/G300*10^6)</f>
        <v>9.5410629309398463</v>
      </c>
      <c r="I300" s="184">
        <f>1*1*PI()^2*INPUT!$B$2/((B144/F300)^2)</f>
        <v>0</v>
      </c>
      <c r="J300" s="183">
        <f>1*F300*SQRT(INPUT!$B$2/INPUT!AO53)</f>
        <v>0</v>
      </c>
      <c r="K300" s="131">
        <f>IF(D300="Positive",IF(B144&lt;=IF(B300=0,0,1.2*J300*SQRT(1*1*INPUT!AO53/ABS(B300))),H300,H300*MAX(0.85/(1-ABS(B300)/I300),1)),H300)</f>
        <v>9.5410629309398463</v>
      </c>
      <c r="L300" s="180">
        <f>0.6*INPUT!AO53</f>
        <v>228</v>
      </c>
      <c r="M300" s="393" t="str">
        <f>IF(ABS(K300)&lt;=L300,"OK","NG")</f>
        <v>OK</v>
      </c>
      <c r="N300" s="186">
        <f>IF(K300=0,"Inf",L300/ABS(K300))</f>
        <v>23.896708537645161</v>
      </c>
      <c r="O300" s="296"/>
    </row>
    <row r="301">
      <c r="A301" s="182">
        <f>A145</f>
        <v>101</v>
      </c>
      <c r="B301" s="183">
        <f>INPUT!AR54</f>
        <v>0.60695545900194237</v>
      </c>
      <c r="C301" s="183">
        <f>INPUT!AS54</f>
        <v>-0.5613011256267133</v>
      </c>
      <c r="D301" s="60" t="str">
        <f>IF(B301&lt;=0,"Positive","Negative")</f>
        <v>Negative</v>
      </c>
      <c r="E301" s="183">
        <f>INPUT!AV54</f>
        <v>1360.1280922046149</v>
      </c>
      <c r="F301" s="184">
        <f>INPUT!I54/SQRT(12*(1+E301*INPUT!O54/(3*INPUT!I54*INPUT!J54)))</f>
        <v>118.06415136368361</v>
      </c>
      <c r="G301" s="185">
        <f>(INPUT!J54*INPUT!I54^2)/6</f>
        <v>916666.66666666663</v>
      </c>
      <c r="H301" s="131">
        <f>IF(INPUT!H54=1,0,(H145*1.25+K145*1.25+L145*1.5+1.5*N145)/G301*10^6)</f>
        <v>9.5410629309398463</v>
      </c>
      <c r="I301" s="184">
        <f>1*1*PI()^2*INPUT!$B$2/((B145/F301)^2)</f>
        <v>0</v>
      </c>
      <c r="J301" s="183">
        <f>1*F301*SQRT(INPUT!$B$2/INPUT!AO54)</f>
        <v>0</v>
      </c>
      <c r="K301" s="131">
        <f>IF(D301="Positive",IF(B145&lt;=IF(B301=0,0,1.2*J301*SQRT(1*1*INPUT!AO54/ABS(B301))),H301,H301*MAX(0.85/(1-ABS(B301)/I301),1)),H301)</f>
        <v>9.5410629309398463</v>
      </c>
      <c r="L301" s="180">
        <f>0.6*INPUT!AO54</f>
        <v>228</v>
      </c>
      <c r="M301" s="393" t="str">
        <f>IF(ABS(K301)&lt;=L301,"OK","NG")</f>
        <v>OK</v>
      </c>
      <c r="N301" s="186">
        <f>IF(K301=0,"Inf",L301/ABS(K301))</f>
        <v>23.896708537645161</v>
      </c>
      <c r="O301" s="296"/>
    </row>
    <row r="302">
      <c r="A302" s="182">
        <f>A146</f>
        <v>101</v>
      </c>
      <c r="B302" s="183">
        <f>INPUT!AR55</f>
        <v>0.60695545900194237</v>
      </c>
      <c r="C302" s="183">
        <f>INPUT!AS55</f>
        <v>-0.5613011256267133</v>
      </c>
      <c r="D302" s="60" t="str">
        <f>IF(B302&lt;=0,"Positive","Negative")</f>
        <v>Negative</v>
      </c>
      <c r="E302" s="183">
        <f>INPUT!AV55</f>
        <v>1360.1280922046149</v>
      </c>
      <c r="F302" s="184">
        <f>INPUT!I55/SQRT(12*(1+E302*INPUT!O55/(3*INPUT!I55*INPUT!J55)))</f>
        <v>118.06415136368361</v>
      </c>
      <c r="G302" s="185">
        <f>(INPUT!J55*INPUT!I55^2)/6</f>
        <v>916666.66666666663</v>
      </c>
      <c r="H302" s="131">
        <f>IF(INPUT!H55=1,0,(H146*1.25+K146*1.25+L146*1.5+1.5*N146)/G302*10^6)</f>
        <v>9.5410629309398463</v>
      </c>
      <c r="I302" s="184">
        <f>1*1*PI()^2*INPUT!$B$2/((B146/F302)^2)</f>
        <v>0</v>
      </c>
      <c r="J302" s="183">
        <f>1*F302*SQRT(INPUT!$B$2/INPUT!AO55)</f>
        <v>0</v>
      </c>
      <c r="K302" s="131">
        <f>IF(D302="Positive",IF(B146&lt;=IF(B302=0,0,1.2*J302*SQRT(1*1*INPUT!AO55/ABS(B302))),H302,H302*MAX(0.85/(1-ABS(B302)/I302),1)),H302)</f>
        <v>9.5410629309398463</v>
      </c>
      <c r="L302" s="180">
        <f>0.6*INPUT!AO55</f>
        <v>228</v>
      </c>
      <c r="M302" s="393" t="str">
        <f>IF(ABS(K302)&lt;=L302,"OK","NG")</f>
        <v>OK</v>
      </c>
      <c r="N302" s="186">
        <f>IF(K302=0,"Inf",L302/ABS(K302))</f>
        <v>23.896708537645161</v>
      </c>
      <c r="O302" s="296"/>
    </row>
    <row r="303">
      <c r="A303" s="182">
        <f>A147</f>
        <v>101</v>
      </c>
      <c r="B303" s="183">
        <f>INPUT!AR56</f>
        <v>0.60695545900194237</v>
      </c>
      <c r="C303" s="183">
        <f>INPUT!AS56</f>
        <v>-0.5613011256267133</v>
      </c>
      <c r="D303" s="60" t="str">
        <f>IF(B303&lt;=0,"Positive","Negative")</f>
        <v>Negative</v>
      </c>
      <c r="E303" s="183">
        <f>INPUT!AV56</f>
        <v>1360.1280922046149</v>
      </c>
      <c r="F303" s="184">
        <f>INPUT!I56/SQRT(12*(1+E303*INPUT!O56/(3*INPUT!I56*INPUT!J56)))</f>
        <v>118.06415136368361</v>
      </c>
      <c r="G303" s="185">
        <f>(INPUT!J56*INPUT!I56^2)/6</f>
        <v>916666.66666666663</v>
      </c>
      <c r="H303" s="131">
        <f>IF(INPUT!H56=1,0,(H147*1.25+K147*1.25+L147*1.5+1.5*N147)/G303*10^6)</f>
        <v>9.5410629309398463</v>
      </c>
      <c r="I303" s="184">
        <f>1*1*PI()^2*INPUT!$B$2/((B147/F303)^2)</f>
        <v>0</v>
      </c>
      <c r="J303" s="183">
        <f>1*F303*SQRT(INPUT!$B$2/INPUT!AO56)</f>
        <v>0</v>
      </c>
      <c r="K303" s="131">
        <f>IF(D303="Positive",IF(B147&lt;=IF(B303=0,0,1.2*J303*SQRT(1*1*INPUT!AO56/ABS(B303))),H303,H303*MAX(0.85/(1-ABS(B303)/I303),1)),H303)</f>
        <v>9.5410629309398463</v>
      </c>
      <c r="L303" s="180">
        <f>0.6*INPUT!AO56</f>
        <v>228</v>
      </c>
      <c r="M303" s="393" t="str">
        <f>IF(ABS(K303)&lt;=L303,"OK","NG")</f>
        <v>OK</v>
      </c>
      <c r="N303" s="186">
        <f>IF(K303=0,"Inf",L303/ABS(K303))</f>
        <v>23.896708537645161</v>
      </c>
      <c r="O303" s="296"/>
    </row>
    <row r="304">
      <c r="A304" s="182">
        <f>A148</f>
        <v>101</v>
      </c>
      <c r="B304" s="183">
        <f>INPUT!AR57</f>
        <v>0.60695545900194237</v>
      </c>
      <c r="C304" s="183">
        <f>INPUT!AS57</f>
        <v>-0.5613011256267133</v>
      </c>
      <c r="D304" s="60" t="str">
        <f>IF(B304&lt;=0,"Positive","Negative")</f>
        <v>Negative</v>
      </c>
      <c r="E304" s="183">
        <f>INPUT!AV57</f>
        <v>1360.1280922046149</v>
      </c>
      <c r="F304" s="184">
        <f>INPUT!I57/SQRT(12*(1+E304*INPUT!O57/(3*INPUT!I57*INPUT!J57)))</f>
        <v>118.06415136368361</v>
      </c>
      <c r="G304" s="185">
        <f>(INPUT!J57*INPUT!I57^2)/6</f>
        <v>916666.66666666663</v>
      </c>
      <c r="H304" s="131">
        <f>IF(INPUT!H57=1,0,(H148*1.25+K148*1.25+L148*1.5+1.5*N148)/G304*10^6)</f>
        <v>9.5410629309398463</v>
      </c>
      <c r="I304" s="184">
        <f>1*1*PI()^2*INPUT!$B$2/((B148/F304)^2)</f>
        <v>0</v>
      </c>
      <c r="J304" s="183">
        <f>1*F304*SQRT(INPUT!$B$2/INPUT!AO57)</f>
        <v>0</v>
      </c>
      <c r="K304" s="131">
        <f>IF(D304="Positive",IF(B148&lt;=IF(B304=0,0,1.2*J304*SQRT(1*1*INPUT!AO57/ABS(B304))),H304,H304*MAX(0.85/(1-ABS(B304)/I304),1)),H304)</f>
        <v>9.5410629309398463</v>
      </c>
      <c r="L304" s="180">
        <f>0.6*INPUT!AO57</f>
        <v>228</v>
      </c>
      <c r="M304" s="393" t="str">
        <f>IF(ABS(K304)&lt;=L304,"OK","NG")</f>
        <v>OK</v>
      </c>
      <c r="N304" s="186">
        <f>IF(K304=0,"Inf",L304/ABS(K304))</f>
        <v>23.896708537645161</v>
      </c>
      <c r="O304" s="296"/>
    </row>
    <row r="305">
      <c r="A305" s="182">
        <f>A149</f>
        <v>101</v>
      </c>
      <c r="B305" s="183">
        <f>INPUT!AR58</f>
        <v>0.60695545900194237</v>
      </c>
      <c r="C305" s="183">
        <f>INPUT!AS58</f>
        <v>-0.5613011256267133</v>
      </c>
      <c r="D305" s="60" t="str">
        <f>IF(B305&lt;=0,"Positive","Negative")</f>
        <v>Negative</v>
      </c>
      <c r="E305" s="183">
        <f>INPUT!AV58</f>
        <v>1360.1280922046149</v>
      </c>
      <c r="F305" s="184">
        <f>INPUT!I58/SQRT(12*(1+E305*INPUT!O58/(3*INPUT!I58*INPUT!J58)))</f>
        <v>118.06415136368361</v>
      </c>
      <c r="G305" s="185">
        <f>(INPUT!J58*INPUT!I58^2)/6</f>
        <v>916666.66666666663</v>
      </c>
      <c r="H305" s="131">
        <f>IF(INPUT!H58=1,0,(H149*1.25+K149*1.25+L149*1.5+1.5*N149)/G305*10^6)</f>
        <v>9.5410629309398463</v>
      </c>
      <c r="I305" s="184">
        <f>1*1*PI()^2*INPUT!$B$2/((B149/F305)^2)</f>
        <v>0</v>
      </c>
      <c r="J305" s="183">
        <f>1*F305*SQRT(INPUT!$B$2/INPUT!AO58)</f>
        <v>0</v>
      </c>
      <c r="K305" s="131">
        <f>IF(D305="Positive",IF(B149&lt;=IF(B305=0,0,1.2*J305*SQRT(1*1*INPUT!AO58/ABS(B305))),H305,H305*MAX(0.85/(1-ABS(B305)/I305),1)),H305)</f>
        <v>9.5410629309398463</v>
      </c>
      <c r="L305" s="180">
        <f>0.6*INPUT!AO58</f>
        <v>228</v>
      </c>
      <c r="M305" s="393" t="str">
        <f>IF(ABS(K305)&lt;=L305,"OK","NG")</f>
        <v>OK</v>
      </c>
      <c r="N305" s="186">
        <f>IF(K305=0,"Inf",L305/ABS(K305))</f>
        <v>23.896708537645161</v>
      </c>
      <c r="O305" s="296"/>
    </row>
    <row r="306">
      <c r="A306" s="182">
        <f>A150</f>
        <v>101</v>
      </c>
      <c r="B306" s="183">
        <f>INPUT!AR59</f>
        <v>0.60695545900194237</v>
      </c>
      <c r="C306" s="183">
        <f>INPUT!AS59</f>
        <v>-0.5613011256267133</v>
      </c>
      <c r="D306" s="60" t="str">
        <f>IF(B306&lt;=0,"Positive","Negative")</f>
        <v>Negative</v>
      </c>
      <c r="E306" s="183">
        <f>INPUT!AV59</f>
        <v>1360.1280922046149</v>
      </c>
      <c r="F306" s="184">
        <f>INPUT!I59/SQRT(12*(1+E306*INPUT!O59/(3*INPUT!I59*INPUT!J59)))</f>
        <v>118.06415136368361</v>
      </c>
      <c r="G306" s="185">
        <f>(INPUT!J59*INPUT!I59^2)/6</f>
        <v>916666.66666666663</v>
      </c>
      <c r="H306" s="131">
        <f>IF(INPUT!H59=1,0,(H150*1.25+K150*1.25+L150*1.5+1.5*N150)/G306*10^6)</f>
        <v>9.5410629309398463</v>
      </c>
      <c r="I306" s="184">
        <f>1*1*PI()^2*INPUT!$B$2/((B150/F306)^2)</f>
        <v>0</v>
      </c>
      <c r="J306" s="183">
        <f>1*F306*SQRT(INPUT!$B$2/INPUT!AO59)</f>
        <v>0</v>
      </c>
      <c r="K306" s="131">
        <f>IF(D306="Positive",IF(B150&lt;=IF(B306=0,0,1.2*J306*SQRT(1*1*INPUT!AO59/ABS(B306))),H306,H306*MAX(0.85/(1-ABS(B306)/I306),1)),H306)</f>
        <v>9.5410629309398463</v>
      </c>
      <c r="L306" s="180">
        <f>0.6*INPUT!AO59</f>
        <v>228</v>
      </c>
      <c r="M306" s="393" t="str">
        <f>IF(ABS(K306)&lt;=L306,"OK","NG")</f>
        <v>OK</v>
      </c>
      <c r="N306" s="186">
        <f>IF(K306=0,"Inf",L306/ABS(K306))</f>
        <v>23.896708537645161</v>
      </c>
      <c r="O306" s="296"/>
    </row>
    <row r="307">
      <c r="A307" s="182">
        <f>A151</f>
        <v>101</v>
      </c>
      <c r="B307" s="183">
        <f>INPUT!AR60</f>
        <v>0.60695545900194237</v>
      </c>
      <c r="C307" s="183">
        <f>INPUT!AS60</f>
        <v>-0.5613011256267133</v>
      </c>
      <c r="D307" s="60" t="str">
        <f>IF(B307&lt;=0,"Positive","Negative")</f>
        <v>Negative</v>
      </c>
      <c r="E307" s="183">
        <f>INPUT!AV60</f>
        <v>1360.1280922046149</v>
      </c>
      <c r="F307" s="184">
        <f>INPUT!I60/SQRT(12*(1+E307*INPUT!O60/(3*INPUT!I60*INPUT!J60)))</f>
        <v>118.06415136368361</v>
      </c>
      <c r="G307" s="185">
        <f>(INPUT!J60*INPUT!I60^2)/6</f>
        <v>916666.66666666663</v>
      </c>
      <c r="H307" s="131">
        <f>IF(INPUT!H60=1,0,(H151*1.25+K151*1.25+L151*1.5+1.5*N151)/G307*10^6)</f>
        <v>9.5410629309398463</v>
      </c>
      <c r="I307" s="184">
        <f>1*1*PI()^2*INPUT!$B$2/((B151/F307)^2)</f>
        <v>0</v>
      </c>
      <c r="J307" s="183">
        <f>1*F307*SQRT(INPUT!$B$2/INPUT!AO60)</f>
        <v>0</v>
      </c>
      <c r="K307" s="131">
        <f>IF(D307="Positive",IF(B151&lt;=IF(B307=0,0,1.2*J307*SQRT(1*1*INPUT!AO60/ABS(B307))),H307,H307*MAX(0.85/(1-ABS(B307)/I307),1)),H307)</f>
        <v>9.5410629309398463</v>
      </c>
      <c r="L307" s="180">
        <f>0.6*INPUT!AO60</f>
        <v>228</v>
      </c>
      <c r="M307" s="393" t="str">
        <f>IF(ABS(K307)&lt;=L307,"OK","NG")</f>
        <v>OK</v>
      </c>
      <c r="N307" s="186">
        <f>IF(K307=0,"Inf",L307/ABS(K307))</f>
        <v>23.896708537645161</v>
      </c>
      <c r="O307" s="296"/>
    </row>
    <row r="308">
      <c r="A308" s="182">
        <f>A152</f>
        <v>101</v>
      </c>
      <c r="B308" s="183">
        <f>INPUT!AR61</f>
        <v>0.60695545900194237</v>
      </c>
      <c r="C308" s="183">
        <f>INPUT!AS61</f>
        <v>-0.5613011256267133</v>
      </c>
      <c r="D308" s="60" t="str">
        <f>IF(B308&lt;=0,"Positive","Negative")</f>
        <v>Negative</v>
      </c>
      <c r="E308" s="183">
        <f>INPUT!AV61</f>
        <v>1360.1280922046149</v>
      </c>
      <c r="F308" s="184">
        <f>INPUT!I61/SQRT(12*(1+E308*INPUT!O61/(3*INPUT!I61*INPUT!J61)))</f>
        <v>118.06415136368361</v>
      </c>
      <c r="G308" s="185">
        <f>(INPUT!J61*INPUT!I61^2)/6</f>
        <v>916666.66666666663</v>
      </c>
      <c r="H308" s="131">
        <f>IF(INPUT!H61=1,0,(H152*1.25+K152*1.25+L152*1.5+1.5*N152)/G308*10^6)</f>
        <v>9.5410629309398463</v>
      </c>
      <c r="I308" s="184">
        <f>1*1*PI()^2*INPUT!$B$2/((B152/F308)^2)</f>
        <v>0</v>
      </c>
      <c r="J308" s="183">
        <f>1*F308*SQRT(INPUT!$B$2/INPUT!AO61)</f>
        <v>0</v>
      </c>
      <c r="K308" s="131">
        <f>IF(D308="Positive",IF(B152&lt;=IF(B308=0,0,1.2*J308*SQRT(1*1*INPUT!AO61/ABS(B308))),H308,H308*MAX(0.85/(1-ABS(B308)/I308),1)),H308)</f>
        <v>9.5410629309398463</v>
      </c>
      <c r="L308" s="180">
        <f>0.6*INPUT!AO61</f>
        <v>228</v>
      </c>
      <c r="M308" s="393" t="str">
        <f>IF(ABS(K308)&lt;=L308,"OK","NG")</f>
        <v>OK</v>
      </c>
      <c r="N308" s="186">
        <f>IF(K308=0,"Inf",L308/ABS(K308))</f>
        <v>23.896708537645161</v>
      </c>
      <c r="O308" s="296"/>
    </row>
    <row r="309">
      <c r="A309" s="182">
        <f>A153</f>
        <v>101</v>
      </c>
      <c r="B309" s="183">
        <f>INPUT!AR62</f>
        <v>0.60695545900194237</v>
      </c>
      <c r="C309" s="183">
        <f>INPUT!AS62</f>
        <v>-0.5613011256267133</v>
      </c>
      <c r="D309" s="60" t="str">
        <f>IF(B309&lt;=0,"Positive","Negative")</f>
        <v>Negative</v>
      </c>
      <c r="E309" s="183">
        <f>INPUT!AV62</f>
        <v>1360.1280922046149</v>
      </c>
      <c r="F309" s="184">
        <f>INPUT!I62/SQRT(12*(1+E309*INPUT!O62/(3*INPUT!I62*INPUT!J62)))</f>
        <v>118.06415136368361</v>
      </c>
      <c r="G309" s="185">
        <f>(INPUT!J62*INPUT!I62^2)/6</f>
        <v>916666.66666666663</v>
      </c>
      <c r="H309" s="131">
        <f>IF(INPUT!H62=1,0,(H153*1.25+K153*1.25+L153*1.5+1.5*N153)/G309*10^6)</f>
        <v>9.5410629309398463</v>
      </c>
      <c r="I309" s="184">
        <f>1*1*PI()^2*INPUT!$B$2/((B153/F309)^2)</f>
        <v>0</v>
      </c>
      <c r="J309" s="183">
        <f>1*F309*SQRT(INPUT!$B$2/INPUT!AO62)</f>
        <v>0</v>
      </c>
      <c r="K309" s="131">
        <f>IF(D309="Positive",IF(B153&lt;=IF(B309=0,0,1.2*J309*SQRT(1*1*INPUT!AO62/ABS(B309))),H309,H309*MAX(0.85/(1-ABS(B309)/I309),1)),H309)</f>
        <v>9.5410629309398463</v>
      </c>
      <c r="L309" s="180">
        <f>0.6*INPUT!AO62</f>
        <v>228</v>
      </c>
      <c r="M309" s="393" t="str">
        <f>IF(ABS(K309)&lt;=L309,"OK","NG")</f>
        <v>OK</v>
      </c>
      <c r="N309" s="186">
        <f>IF(K309=0,"Inf",L309/ABS(K309))</f>
        <v>23.896708537645161</v>
      </c>
      <c r="O309" s="296"/>
    </row>
    <row r="310">
      <c r="A310" s="182">
        <f>A154</f>
        <v>101</v>
      </c>
      <c r="B310" s="183">
        <f>INPUT!AR63</f>
        <v>0.60695545900194237</v>
      </c>
      <c r="C310" s="183">
        <f>INPUT!AS63</f>
        <v>-0.5613011256267133</v>
      </c>
      <c r="D310" s="60" t="str">
        <f>IF(B310&lt;=0,"Positive","Negative")</f>
        <v>Negative</v>
      </c>
      <c r="E310" s="183">
        <f>INPUT!AV63</f>
        <v>1360.1280922046149</v>
      </c>
      <c r="F310" s="184">
        <f>INPUT!I63/SQRT(12*(1+E310*INPUT!O63/(3*INPUT!I63*INPUT!J63)))</f>
        <v>118.06415136368361</v>
      </c>
      <c r="G310" s="185">
        <f>(INPUT!J63*INPUT!I63^2)/6</f>
        <v>916666.66666666663</v>
      </c>
      <c r="H310" s="131">
        <f>IF(INPUT!H63=1,0,(H154*1.25+K154*1.25+L154*1.5+1.5*N154)/G310*10^6)</f>
        <v>9.5410629309398463</v>
      </c>
      <c r="I310" s="184">
        <f>1*1*PI()^2*INPUT!$B$2/((B154/F310)^2)</f>
        <v>0</v>
      </c>
      <c r="J310" s="183">
        <f>1*F310*SQRT(INPUT!$B$2/INPUT!AO63)</f>
        <v>0</v>
      </c>
      <c r="K310" s="131">
        <f>IF(D310="Positive",IF(B154&lt;=IF(B310=0,0,1.2*J310*SQRT(1*1*INPUT!AO63/ABS(B310))),H310,H310*MAX(0.85/(1-ABS(B310)/I310),1)),H310)</f>
        <v>9.5410629309398463</v>
      </c>
      <c r="L310" s="180">
        <f>0.6*INPUT!AO63</f>
        <v>228</v>
      </c>
      <c r="M310" s="393" t="str">
        <f>IF(ABS(K310)&lt;=L310,"OK","NG")</f>
        <v>OK</v>
      </c>
      <c r="N310" s="186">
        <f>IF(K310=0,"Inf",L310/ABS(K310))</f>
        <v>23.896708537645161</v>
      </c>
      <c r="O310" s="296"/>
    </row>
    <row r="311">
      <c r="A311" s="182">
        <f>A155</f>
        <v>101</v>
      </c>
      <c r="B311" s="183">
        <f>INPUT!AR64</f>
        <v>0.60695545900194237</v>
      </c>
      <c r="C311" s="183">
        <f>INPUT!AS64</f>
        <v>-0.5613011256267133</v>
      </c>
      <c r="D311" s="60" t="str">
        <f>IF(B311&lt;=0,"Positive","Negative")</f>
        <v>Negative</v>
      </c>
      <c r="E311" s="183">
        <f>INPUT!AV64</f>
        <v>1360.1280922046149</v>
      </c>
      <c r="F311" s="184">
        <f>INPUT!I64/SQRT(12*(1+E311*INPUT!O64/(3*INPUT!I64*INPUT!J64)))</f>
        <v>118.06415136368361</v>
      </c>
      <c r="G311" s="185">
        <f>(INPUT!J64*INPUT!I64^2)/6</f>
        <v>916666.66666666663</v>
      </c>
      <c r="H311" s="131">
        <f>IF(INPUT!H64=1,0,(H155*1.25+K155*1.25+L155*1.5+1.5*N155)/G311*10^6)</f>
        <v>9.5410629309398463</v>
      </c>
      <c r="I311" s="184">
        <f>1*1*PI()^2*INPUT!$B$2/((B155/F311)^2)</f>
        <v>0</v>
      </c>
      <c r="J311" s="183">
        <f>1*F311*SQRT(INPUT!$B$2/INPUT!AO64)</f>
        <v>0</v>
      </c>
      <c r="K311" s="131">
        <f>IF(D311="Positive",IF(B155&lt;=IF(B311=0,0,1.2*J311*SQRT(1*1*INPUT!AO64/ABS(B311))),H311,H311*MAX(0.85/(1-ABS(B311)/I311),1)),H311)</f>
        <v>9.5410629309398463</v>
      </c>
      <c r="L311" s="180">
        <f>0.6*INPUT!AO64</f>
        <v>228</v>
      </c>
      <c r="M311" s="393" t="str">
        <f>IF(ABS(K311)&lt;=L311,"OK","NG")</f>
        <v>OK</v>
      </c>
      <c r="N311" s="186">
        <f>IF(K311=0,"Inf",L311/ABS(K311))</f>
        <v>23.896708537645161</v>
      </c>
      <c r="O311" s="296"/>
    </row>
    <row r="312">
      <c r="A312" s="182">
        <f>A156</f>
        <v>101</v>
      </c>
      <c r="B312" s="183">
        <f>INPUT!AR65</f>
        <v>0.60695545900194237</v>
      </c>
      <c r="C312" s="183">
        <f>INPUT!AS65</f>
        <v>-0.5613011256267133</v>
      </c>
      <c r="D312" s="60" t="str">
        <f>IF(B312&lt;=0,"Positive","Negative")</f>
        <v>Negative</v>
      </c>
      <c r="E312" s="183">
        <f>INPUT!AV65</f>
        <v>1360.1280922046149</v>
      </c>
      <c r="F312" s="184">
        <f>INPUT!I65/SQRT(12*(1+E312*INPUT!O65/(3*INPUT!I65*INPUT!J65)))</f>
        <v>118.06415136368361</v>
      </c>
      <c r="G312" s="185">
        <f>(INPUT!J65*INPUT!I65^2)/6</f>
        <v>916666.66666666663</v>
      </c>
      <c r="H312" s="131">
        <f>IF(INPUT!H65=1,0,(H156*1.25+K156*1.25+L156*1.5+1.5*N156)/G312*10^6)</f>
        <v>9.5410629309398463</v>
      </c>
      <c r="I312" s="184">
        <f>1*1*PI()^2*INPUT!$B$2/((B156/F312)^2)</f>
        <v>0</v>
      </c>
      <c r="J312" s="183">
        <f>1*F312*SQRT(INPUT!$B$2/INPUT!AO65)</f>
        <v>0</v>
      </c>
      <c r="K312" s="131">
        <f>IF(D312="Positive",IF(B156&lt;=IF(B312=0,0,1.2*J312*SQRT(1*1*INPUT!AO65/ABS(B312))),H312,H312*MAX(0.85/(1-ABS(B312)/I312),1)),H312)</f>
        <v>9.5410629309398463</v>
      </c>
      <c r="L312" s="180">
        <f>0.6*INPUT!AO65</f>
        <v>228</v>
      </c>
      <c r="M312" s="393" t="str">
        <f>IF(ABS(K312)&lt;=L312,"OK","NG")</f>
        <v>OK</v>
      </c>
      <c r="N312" s="186">
        <f>IF(K312=0,"Inf",L312/ABS(K312))</f>
        <v>23.896708537645161</v>
      </c>
      <c r="O312" s="296"/>
    </row>
    <row r="313">
      <c r="A313" s="182">
        <f>A157</f>
        <v>101</v>
      </c>
      <c r="B313" s="183">
        <f>INPUT!AR66</f>
        <v>0.60695545900194237</v>
      </c>
      <c r="C313" s="183">
        <f>INPUT!AS66</f>
        <v>-0.5613011256267133</v>
      </c>
      <c r="D313" s="60" t="str">
        <f>IF(B313&lt;=0,"Positive","Negative")</f>
        <v>Negative</v>
      </c>
      <c r="E313" s="183">
        <f>INPUT!AV66</f>
        <v>1360.1280922046149</v>
      </c>
      <c r="F313" s="184">
        <f>INPUT!I66/SQRT(12*(1+E313*INPUT!O66/(3*INPUT!I66*INPUT!J66)))</f>
        <v>118.06415136368361</v>
      </c>
      <c r="G313" s="185">
        <f>(INPUT!J66*INPUT!I66^2)/6</f>
        <v>916666.66666666663</v>
      </c>
      <c r="H313" s="131">
        <f>IF(INPUT!H66=1,0,(H157*1.25+K157*1.25+L157*1.5+1.5*N157)/G313*10^6)</f>
        <v>9.5410629309398463</v>
      </c>
      <c r="I313" s="184">
        <f>1*1*PI()^2*INPUT!$B$2/((B157/F313)^2)</f>
        <v>0</v>
      </c>
      <c r="J313" s="183">
        <f>1*F313*SQRT(INPUT!$B$2/INPUT!AO66)</f>
        <v>0</v>
      </c>
      <c r="K313" s="131">
        <f>IF(D313="Positive",IF(B157&lt;=IF(B313=0,0,1.2*J313*SQRT(1*1*INPUT!AO66/ABS(B313))),H313,H313*MAX(0.85/(1-ABS(B313)/I313),1)),H313)</f>
        <v>9.5410629309398463</v>
      </c>
      <c r="L313" s="180">
        <f>0.6*INPUT!AO66</f>
        <v>228</v>
      </c>
      <c r="M313" s="393" t="str">
        <f>IF(ABS(K313)&lt;=L313,"OK","NG")</f>
        <v>OK</v>
      </c>
      <c r="N313" s="186">
        <f>IF(K313=0,"Inf",L313/ABS(K313))</f>
        <v>23.896708537645161</v>
      </c>
      <c r="O313" s="296"/>
    </row>
    <row r="314">
      <c r="A314" s="182">
        <f>A158</f>
        <v>101</v>
      </c>
      <c r="B314" s="183">
        <f>INPUT!AR67</f>
        <v>0.60695545900194237</v>
      </c>
      <c r="C314" s="183">
        <f>INPUT!AS67</f>
        <v>-0.5613011256267133</v>
      </c>
      <c r="D314" s="60" t="str">
        <f>IF(B314&lt;=0,"Positive","Negative")</f>
        <v>Negative</v>
      </c>
      <c r="E314" s="183">
        <f>INPUT!AV67</f>
        <v>1360.1280922046149</v>
      </c>
      <c r="F314" s="184">
        <f>INPUT!I67/SQRT(12*(1+E314*INPUT!O67/(3*INPUT!I67*INPUT!J67)))</f>
        <v>118.06415136368361</v>
      </c>
      <c r="G314" s="185">
        <f>(INPUT!J67*INPUT!I67^2)/6</f>
        <v>916666.66666666663</v>
      </c>
      <c r="H314" s="131">
        <f>IF(INPUT!H67=1,0,(H158*1.25+K158*1.25+L158*1.5+1.5*N158)/G314*10^6)</f>
        <v>9.5410629309398463</v>
      </c>
      <c r="I314" s="184">
        <f>1*1*PI()^2*INPUT!$B$2/((B158/F314)^2)</f>
        <v>0</v>
      </c>
      <c r="J314" s="183">
        <f>1*F314*SQRT(INPUT!$B$2/INPUT!AO67)</f>
        <v>0</v>
      </c>
      <c r="K314" s="131">
        <f>IF(D314="Positive",IF(B158&lt;=IF(B314=0,0,1.2*J314*SQRT(1*1*INPUT!AO67/ABS(B314))),H314,H314*MAX(0.85/(1-ABS(B314)/I314),1)),H314)</f>
        <v>9.5410629309398463</v>
      </c>
      <c r="L314" s="180">
        <f>0.6*INPUT!AO67</f>
        <v>228</v>
      </c>
      <c r="M314" s="393" t="str">
        <f>IF(ABS(K314)&lt;=L314,"OK","NG")</f>
        <v>OK</v>
      </c>
      <c r="N314" s="186">
        <f>IF(K314=0,"Inf",L314/ABS(K314))</f>
        <v>23.896708537645161</v>
      </c>
      <c r="O314" s="296"/>
    </row>
    <row r="315">
      <c r="A315" s="182">
        <f>A159</f>
        <v>101</v>
      </c>
      <c r="B315" s="183">
        <f>INPUT!AR68</f>
        <v>0.60695545900194237</v>
      </c>
      <c r="C315" s="183">
        <f>INPUT!AS68</f>
        <v>-0.5613011256267133</v>
      </c>
      <c r="D315" s="60" t="str">
        <f>IF(B315&lt;=0,"Positive","Negative")</f>
        <v>Negative</v>
      </c>
      <c r="E315" s="183">
        <f>INPUT!AV68</f>
        <v>1360.1280922046149</v>
      </c>
      <c r="F315" s="184">
        <f>INPUT!I68/SQRT(12*(1+E315*INPUT!O68/(3*INPUT!I68*INPUT!J68)))</f>
        <v>118.06415136368361</v>
      </c>
      <c r="G315" s="185">
        <f>(INPUT!J68*INPUT!I68^2)/6</f>
        <v>916666.66666666663</v>
      </c>
      <c r="H315" s="131">
        <f>IF(INPUT!H68=1,0,(H159*1.25+K159*1.25+L159*1.5+1.5*N159)/G315*10^6)</f>
        <v>9.5410629309398463</v>
      </c>
      <c r="I315" s="184">
        <f>1*1*PI()^2*INPUT!$B$2/((B159/F315)^2)</f>
        <v>0</v>
      </c>
      <c r="J315" s="183">
        <f>1*F315*SQRT(INPUT!$B$2/INPUT!AO68)</f>
        <v>0</v>
      </c>
      <c r="K315" s="131">
        <f>IF(D315="Positive",IF(B159&lt;=IF(B315=0,0,1.2*J315*SQRT(1*1*INPUT!AO68/ABS(B315))),H315,H315*MAX(0.85/(1-ABS(B315)/I315),1)),H315)</f>
        <v>9.5410629309398463</v>
      </c>
      <c r="L315" s="180">
        <f>0.6*INPUT!AO68</f>
        <v>228</v>
      </c>
      <c r="M315" s="393" t="str">
        <f>IF(ABS(K315)&lt;=L315,"OK","NG")</f>
        <v>OK</v>
      </c>
      <c r="N315" s="186">
        <f>IF(K315=0,"Inf",L315/ABS(K315))</f>
        <v>23.896708537645161</v>
      </c>
      <c r="O315" s="296"/>
    </row>
    <row r="316">
      <c r="A316" s="182">
        <f>A160</f>
        <v>101</v>
      </c>
      <c r="B316" s="183">
        <f>INPUT!AR69</f>
        <v>0.60695545900194237</v>
      </c>
      <c r="C316" s="183">
        <f>INPUT!AS69</f>
        <v>-0.5613011256267133</v>
      </c>
      <c r="D316" s="60" t="str">
        <f>IF(B316&lt;=0,"Positive","Negative")</f>
        <v>Negative</v>
      </c>
      <c r="E316" s="183">
        <f>INPUT!AV69</f>
        <v>1360.1280922046149</v>
      </c>
      <c r="F316" s="184">
        <f>INPUT!I69/SQRT(12*(1+E316*INPUT!O69/(3*INPUT!I69*INPUT!J69)))</f>
        <v>118.06415136368361</v>
      </c>
      <c r="G316" s="185">
        <f>(INPUT!J69*INPUT!I69^2)/6</f>
        <v>916666.66666666663</v>
      </c>
      <c r="H316" s="131">
        <f>IF(INPUT!H69=1,0,(H160*1.25+K160*1.25+L160*1.5+1.5*N160)/G316*10^6)</f>
        <v>9.5410629309398463</v>
      </c>
      <c r="I316" s="184">
        <f>1*1*PI()^2*INPUT!$B$2/((B160/F316)^2)</f>
        <v>0</v>
      </c>
      <c r="J316" s="183">
        <f>1*F316*SQRT(INPUT!$B$2/INPUT!AO69)</f>
        <v>0</v>
      </c>
      <c r="K316" s="131">
        <f>IF(D316="Positive",IF(B160&lt;=IF(B316=0,0,1.2*J316*SQRT(1*1*INPUT!AO69/ABS(B316))),H316,H316*MAX(0.85/(1-ABS(B316)/I316),1)),H316)</f>
        <v>9.5410629309398463</v>
      </c>
      <c r="L316" s="180">
        <f>0.6*INPUT!AO69</f>
        <v>228</v>
      </c>
      <c r="M316" s="393" t="str">
        <f>IF(ABS(K316)&lt;=L316,"OK","NG")</f>
        <v>OK</v>
      </c>
      <c r="N316" s="186">
        <f>IF(K316=0,"Inf",L316/ABS(K316))</f>
        <v>23.896708537645161</v>
      </c>
      <c r="O316" s="296"/>
    </row>
    <row r="317">
      <c r="A317" s="182">
        <f>A161</f>
        <v>101</v>
      </c>
      <c r="B317" s="183">
        <f>INPUT!AR70</f>
        <v>0.60695545900194237</v>
      </c>
      <c r="C317" s="183">
        <f>INPUT!AS70</f>
        <v>-0.5613011256267133</v>
      </c>
      <c r="D317" s="60" t="str">
        <f>IF(B317&lt;=0,"Positive","Negative")</f>
        <v>Negative</v>
      </c>
      <c r="E317" s="183">
        <f>INPUT!AV70</f>
        <v>1360.1280922046149</v>
      </c>
      <c r="F317" s="184">
        <f>INPUT!I70/SQRT(12*(1+E317*INPUT!O70/(3*INPUT!I70*INPUT!J70)))</f>
        <v>118.06415136368361</v>
      </c>
      <c r="G317" s="185">
        <f>(INPUT!J70*INPUT!I70^2)/6</f>
        <v>916666.66666666663</v>
      </c>
      <c r="H317" s="131">
        <f>IF(INPUT!H70=1,0,(H161*1.25+K161*1.25+L161*1.5+1.5*N161)/G317*10^6)</f>
        <v>9.5410629309398463</v>
      </c>
      <c r="I317" s="184">
        <f>1*1*PI()^2*INPUT!$B$2/((B161/F317)^2)</f>
        <v>0</v>
      </c>
      <c r="J317" s="183">
        <f>1*F317*SQRT(INPUT!$B$2/INPUT!AO70)</f>
        <v>0</v>
      </c>
      <c r="K317" s="131">
        <f>IF(D317="Positive",IF(B161&lt;=IF(B317=0,0,1.2*J317*SQRT(1*1*INPUT!AO70/ABS(B317))),H317,H317*MAX(0.85/(1-ABS(B317)/I317),1)),H317)</f>
        <v>9.5410629309398463</v>
      </c>
      <c r="L317" s="180">
        <f>0.6*INPUT!AO70</f>
        <v>228</v>
      </c>
      <c r="M317" s="393" t="str">
        <f>IF(ABS(K317)&lt;=L317,"OK","NG")</f>
        <v>OK</v>
      </c>
      <c r="N317" s="186">
        <f>IF(K317=0,"Inf",L317/ABS(K317))</f>
        <v>23.896708537645161</v>
      </c>
      <c r="O317" s="296"/>
    </row>
    <row r="318">
      <c r="A318" s="182">
        <f>A162</f>
        <v>101</v>
      </c>
      <c r="B318" s="183">
        <f>INPUT!AR71</f>
        <v>0.60695545900194237</v>
      </c>
      <c r="C318" s="183">
        <f>INPUT!AS71</f>
        <v>-0.5613011256267133</v>
      </c>
      <c r="D318" s="60" t="str">
        <f>IF(B318&lt;=0,"Positive","Negative")</f>
        <v>Negative</v>
      </c>
      <c r="E318" s="183">
        <f>INPUT!AV71</f>
        <v>1360.1280922046149</v>
      </c>
      <c r="F318" s="184">
        <f>INPUT!I71/SQRT(12*(1+E318*INPUT!O71/(3*INPUT!I71*INPUT!J71)))</f>
        <v>118.06415136368361</v>
      </c>
      <c r="G318" s="185">
        <f>(INPUT!J71*INPUT!I71^2)/6</f>
        <v>916666.66666666663</v>
      </c>
      <c r="H318" s="131">
        <f>IF(INPUT!H71=1,0,(H162*1.25+K162*1.25+L162*1.5+1.5*N162)/G318*10^6)</f>
        <v>9.5410629309398463</v>
      </c>
      <c r="I318" s="184">
        <f>1*1*PI()^2*INPUT!$B$2/((B162/F318)^2)</f>
        <v>0</v>
      </c>
      <c r="J318" s="183">
        <f>1*F318*SQRT(INPUT!$B$2/INPUT!AO71)</f>
        <v>0</v>
      </c>
      <c r="K318" s="131">
        <f>IF(D318="Positive",IF(B162&lt;=IF(B318=0,0,1.2*J318*SQRT(1*1*INPUT!AO71/ABS(B318))),H318,H318*MAX(0.85/(1-ABS(B318)/I318),1)),H318)</f>
        <v>9.5410629309398463</v>
      </c>
      <c r="L318" s="180">
        <f>0.6*INPUT!AO71</f>
        <v>228</v>
      </c>
      <c r="M318" s="393" t="str">
        <f>IF(ABS(K318)&lt;=L318,"OK","NG")</f>
        <v>OK</v>
      </c>
      <c r="N318" s="186">
        <f>IF(K318=0,"Inf",L318/ABS(K318))</f>
        <v>23.896708537645161</v>
      </c>
      <c r="O318" s="296"/>
    </row>
    <row r="319">
      <c r="A319" s="182">
        <f>A163</f>
        <v>101</v>
      </c>
      <c r="B319" s="183">
        <f>INPUT!AR72</f>
        <v>0.60695545900194237</v>
      </c>
      <c r="C319" s="183">
        <f>INPUT!AS72</f>
        <v>-0.5613011256267133</v>
      </c>
      <c r="D319" s="60" t="str">
        <f>IF(B319&lt;=0,"Positive","Negative")</f>
        <v>Negative</v>
      </c>
      <c r="E319" s="183">
        <f>INPUT!AV72</f>
        <v>1360.1280922046149</v>
      </c>
      <c r="F319" s="184">
        <f>INPUT!I72/SQRT(12*(1+E319*INPUT!O72/(3*INPUT!I72*INPUT!J72)))</f>
        <v>118.06415136368361</v>
      </c>
      <c r="G319" s="185">
        <f>(INPUT!J72*INPUT!I72^2)/6</f>
        <v>916666.66666666663</v>
      </c>
      <c r="H319" s="131">
        <f>IF(INPUT!H72=1,0,(H163*1.25+K163*1.25+L163*1.5+1.5*N163)/G319*10^6)</f>
        <v>9.5410629309398463</v>
      </c>
      <c r="I319" s="184">
        <f>1*1*PI()^2*INPUT!$B$2/((B163/F319)^2)</f>
        <v>0</v>
      </c>
      <c r="J319" s="183">
        <f>1*F319*SQRT(INPUT!$B$2/INPUT!AO72)</f>
        <v>0</v>
      </c>
      <c r="K319" s="131">
        <f>IF(D319="Positive",IF(B163&lt;=IF(B319=0,0,1.2*J319*SQRT(1*1*INPUT!AO72/ABS(B319))),H319,H319*MAX(0.85/(1-ABS(B319)/I319),1)),H319)</f>
        <v>9.5410629309398463</v>
      </c>
      <c r="L319" s="180">
        <f>0.6*INPUT!AO72</f>
        <v>228</v>
      </c>
      <c r="M319" s="393" t="str">
        <f>IF(ABS(K319)&lt;=L319,"OK","NG")</f>
        <v>OK</v>
      </c>
      <c r="N319" s="186">
        <f>IF(K319=0,"Inf",L319/ABS(K319))</f>
        <v>23.896708537645161</v>
      </c>
      <c r="O319" s="296"/>
    </row>
    <row r="320">
      <c r="A320" s="182">
        <f>A164</f>
        <v>101</v>
      </c>
      <c r="B320" s="183">
        <f>INPUT!AR73</f>
        <v>0.60695545900194237</v>
      </c>
      <c r="C320" s="183">
        <f>INPUT!AS73</f>
        <v>-0.5613011256267133</v>
      </c>
      <c r="D320" s="60" t="str">
        <f>IF(B320&lt;=0,"Positive","Negative")</f>
        <v>Negative</v>
      </c>
      <c r="E320" s="183">
        <f>INPUT!AV73</f>
        <v>1360.1280922046149</v>
      </c>
      <c r="F320" s="184">
        <f>INPUT!I73/SQRT(12*(1+E320*INPUT!O73/(3*INPUT!I73*INPUT!J73)))</f>
        <v>118.06415136368361</v>
      </c>
      <c r="G320" s="185">
        <f>(INPUT!J73*INPUT!I73^2)/6</f>
        <v>916666.66666666663</v>
      </c>
      <c r="H320" s="131">
        <f>IF(INPUT!H73=1,0,(H164*1.25+K164*1.25+L164*1.5+1.5*N164)/G320*10^6)</f>
        <v>9.5410629309398463</v>
      </c>
      <c r="I320" s="184">
        <f>1*1*PI()^2*INPUT!$B$2/((B164/F320)^2)</f>
        <v>0</v>
      </c>
      <c r="J320" s="183">
        <f>1*F320*SQRT(INPUT!$B$2/INPUT!AO73)</f>
        <v>0</v>
      </c>
      <c r="K320" s="131">
        <f>IF(D320="Positive",IF(B164&lt;=IF(B320=0,0,1.2*J320*SQRT(1*1*INPUT!AO73/ABS(B320))),H320,H320*MAX(0.85/(1-ABS(B320)/I320),1)),H320)</f>
        <v>9.5410629309398463</v>
      </c>
      <c r="L320" s="180">
        <f>0.6*INPUT!AO73</f>
        <v>228</v>
      </c>
      <c r="M320" s="393" t="str">
        <f>IF(ABS(K320)&lt;=L320,"OK","NG")</f>
        <v>OK</v>
      </c>
      <c r="N320" s="186">
        <f>IF(K320=0,"Inf",L320/ABS(K320))</f>
        <v>23.896708537645161</v>
      </c>
      <c r="O320" s="296"/>
    </row>
    <row r="321">
      <c r="A321" s="182">
        <f>A165</f>
        <v>101</v>
      </c>
      <c r="B321" s="183">
        <f>INPUT!AR74</f>
        <v>0.60695545900194237</v>
      </c>
      <c r="C321" s="183">
        <f>INPUT!AS74</f>
        <v>-0.5613011256267133</v>
      </c>
      <c r="D321" s="60" t="str">
        <f>IF(B321&lt;=0,"Positive","Negative")</f>
        <v>Negative</v>
      </c>
      <c r="E321" s="183">
        <f>INPUT!AV74</f>
        <v>1360.1280922046149</v>
      </c>
      <c r="F321" s="184">
        <f>INPUT!I74/SQRT(12*(1+E321*INPUT!O74/(3*INPUT!I74*INPUT!J74)))</f>
        <v>118.06415136368361</v>
      </c>
      <c r="G321" s="185">
        <f>(INPUT!J74*INPUT!I74^2)/6</f>
        <v>916666.66666666663</v>
      </c>
      <c r="H321" s="131">
        <f>IF(INPUT!H74=1,0,(H165*1.25+K165*1.25+L165*1.5+1.5*N165)/G321*10^6)</f>
        <v>9.5410629309398463</v>
      </c>
      <c r="I321" s="184">
        <f>1*1*PI()^2*INPUT!$B$2/((B165/F321)^2)</f>
        <v>0</v>
      </c>
      <c r="J321" s="183">
        <f>1*F321*SQRT(INPUT!$B$2/INPUT!AO74)</f>
        <v>0</v>
      </c>
      <c r="K321" s="131">
        <f>IF(D321="Positive",IF(B165&lt;=IF(B321=0,0,1.2*J321*SQRT(1*1*INPUT!AO74/ABS(B321))),H321,H321*MAX(0.85/(1-ABS(B321)/I321),1)),H321)</f>
        <v>9.5410629309398463</v>
      </c>
      <c r="L321" s="180">
        <f>0.6*INPUT!AO74</f>
        <v>228</v>
      </c>
      <c r="M321" s="393" t="str">
        <f>IF(ABS(K321)&lt;=L321,"OK","NG")</f>
        <v>OK</v>
      </c>
      <c r="N321" s="186">
        <f>IF(K321=0,"Inf",L321/ABS(K321))</f>
        <v>23.896708537645161</v>
      </c>
      <c r="O321" s="296"/>
    </row>
    <row r="322">
      <c r="A322" s="182">
        <f>A166</f>
        <v>101</v>
      </c>
      <c r="B322" s="183">
        <f>INPUT!AR75</f>
        <v>0.60695545900194237</v>
      </c>
      <c r="C322" s="183">
        <f>INPUT!AS75</f>
        <v>-0.5613011256267133</v>
      </c>
      <c r="D322" s="60" t="str">
        <f>IF(B322&lt;=0,"Positive","Negative")</f>
        <v>Negative</v>
      </c>
      <c r="E322" s="183">
        <f>INPUT!AV75</f>
        <v>1360.1280922046149</v>
      </c>
      <c r="F322" s="184">
        <f>INPUT!I75/SQRT(12*(1+E322*INPUT!O75/(3*INPUT!I75*INPUT!J75)))</f>
        <v>118.06415136368361</v>
      </c>
      <c r="G322" s="185">
        <f>(INPUT!J75*INPUT!I75^2)/6</f>
        <v>916666.66666666663</v>
      </c>
      <c r="H322" s="131">
        <f>IF(INPUT!H75=1,0,(H166*1.25+K166*1.25+L166*1.5+1.5*N166)/G322*10^6)</f>
        <v>9.5410629309398463</v>
      </c>
      <c r="I322" s="184">
        <f>1*1*PI()^2*INPUT!$B$2/((B166/F322)^2)</f>
        <v>0</v>
      </c>
      <c r="J322" s="183">
        <f>1*F322*SQRT(INPUT!$B$2/INPUT!AO75)</f>
        <v>0</v>
      </c>
      <c r="K322" s="131">
        <f>IF(D322="Positive",IF(B166&lt;=IF(B322=0,0,1.2*J322*SQRT(1*1*INPUT!AO75/ABS(B322))),H322,H322*MAX(0.85/(1-ABS(B322)/I322),1)),H322)</f>
        <v>9.5410629309398463</v>
      </c>
      <c r="L322" s="180">
        <f>0.6*INPUT!AO75</f>
        <v>228</v>
      </c>
      <c r="M322" s="393" t="str">
        <f>IF(ABS(K322)&lt;=L322,"OK","NG")</f>
        <v>OK</v>
      </c>
      <c r="N322" s="186">
        <f>IF(K322=0,"Inf",L322/ABS(K322))</f>
        <v>23.896708537645161</v>
      </c>
      <c r="O322" s="296"/>
    </row>
    <row r="323">
      <c r="A323" s="182">
        <f>A167</f>
        <v>101</v>
      </c>
      <c r="B323" s="183">
        <f>INPUT!AR76</f>
        <v>0.60695545900194237</v>
      </c>
      <c r="C323" s="183">
        <f>INPUT!AS76</f>
        <v>-0.5613011256267133</v>
      </c>
      <c r="D323" s="60" t="str">
        <f>IF(B323&lt;=0,"Positive","Negative")</f>
        <v>Negative</v>
      </c>
      <c r="E323" s="183">
        <f>INPUT!AV76</f>
        <v>1360.1280922046149</v>
      </c>
      <c r="F323" s="184">
        <f>INPUT!I76/SQRT(12*(1+E323*INPUT!O76/(3*INPUT!I76*INPUT!J76)))</f>
        <v>118.06415136368361</v>
      </c>
      <c r="G323" s="185">
        <f>(INPUT!J76*INPUT!I76^2)/6</f>
        <v>916666.66666666663</v>
      </c>
      <c r="H323" s="131">
        <f>IF(INPUT!H76=1,0,(H167*1.25+K167*1.25+L167*1.5+1.5*N167)/G323*10^6)</f>
        <v>9.5410629309398463</v>
      </c>
      <c r="I323" s="184">
        <f>1*1*PI()^2*INPUT!$B$2/((B167/F323)^2)</f>
        <v>0</v>
      </c>
      <c r="J323" s="183">
        <f>1*F323*SQRT(INPUT!$B$2/INPUT!AO76)</f>
        <v>0</v>
      </c>
      <c r="K323" s="131">
        <f>IF(D323="Positive",IF(B167&lt;=IF(B323=0,0,1.2*J323*SQRT(1*1*INPUT!AO76/ABS(B323))),H323,H323*MAX(0.85/(1-ABS(B323)/I323),1)),H323)</f>
        <v>9.5410629309398463</v>
      </c>
      <c r="L323" s="180">
        <f>0.6*INPUT!AO76</f>
        <v>228</v>
      </c>
      <c r="M323" s="393" t="str">
        <f>IF(ABS(K323)&lt;=L323,"OK","NG")</f>
        <v>OK</v>
      </c>
      <c r="N323" s="186">
        <f>IF(K323=0,"Inf",L323/ABS(K323))</f>
        <v>23.896708537645161</v>
      </c>
      <c r="O323" s="296"/>
    </row>
    <row r="324">
      <c r="A324" s="182">
        <f>A168</f>
        <v>101</v>
      </c>
      <c r="B324" s="183">
        <f>INPUT!AR77</f>
        <v>0.60695545900194237</v>
      </c>
      <c r="C324" s="183">
        <f>INPUT!AS77</f>
        <v>-0.5613011256267133</v>
      </c>
      <c r="D324" s="60" t="str">
        <f>IF(B324&lt;=0,"Positive","Negative")</f>
        <v>Negative</v>
      </c>
      <c r="E324" s="183">
        <f>INPUT!AV77</f>
        <v>1360.1280922046149</v>
      </c>
      <c r="F324" s="184">
        <f>INPUT!I77/SQRT(12*(1+E324*INPUT!O77/(3*INPUT!I77*INPUT!J77)))</f>
        <v>118.06415136368361</v>
      </c>
      <c r="G324" s="185">
        <f>(INPUT!J77*INPUT!I77^2)/6</f>
        <v>916666.66666666663</v>
      </c>
      <c r="H324" s="131">
        <f>IF(INPUT!H77=1,0,(H168*1.25+K168*1.25+L168*1.5+1.5*N168)/G324*10^6)</f>
        <v>9.5410629309398463</v>
      </c>
      <c r="I324" s="184">
        <f>1*1*PI()^2*INPUT!$B$2/((B168/F324)^2)</f>
        <v>0</v>
      </c>
      <c r="J324" s="183">
        <f>1*F324*SQRT(INPUT!$B$2/INPUT!AO77)</f>
        <v>0</v>
      </c>
      <c r="K324" s="131">
        <f>IF(D324="Positive",IF(B168&lt;=IF(B324=0,0,1.2*J324*SQRT(1*1*INPUT!AO77/ABS(B324))),H324,H324*MAX(0.85/(1-ABS(B324)/I324),1)),H324)</f>
        <v>9.5410629309398463</v>
      </c>
      <c r="L324" s="180">
        <f>0.6*INPUT!AO77</f>
        <v>228</v>
      </c>
      <c r="M324" s="393" t="str">
        <f>IF(ABS(K324)&lt;=L324,"OK","NG")</f>
        <v>OK</v>
      </c>
      <c r="N324" s="186">
        <f>IF(K324=0,"Inf",L324/ABS(K324))</f>
        <v>23.896708537645161</v>
      </c>
      <c r="O324" s="296"/>
    </row>
    <row r="325">
      <c r="A325" s="182">
        <f>A169</f>
        <v>101</v>
      </c>
      <c r="B325" s="183">
        <f>INPUT!AR78</f>
        <v>0.60695545900194237</v>
      </c>
      <c r="C325" s="183">
        <f>INPUT!AS78</f>
        <v>-0.5613011256267133</v>
      </c>
      <c r="D325" s="60" t="str">
        <f>IF(B325&lt;=0,"Positive","Negative")</f>
        <v>Negative</v>
      </c>
      <c r="E325" s="183">
        <f>INPUT!AV78</f>
        <v>1360.1280922046149</v>
      </c>
      <c r="F325" s="184">
        <f>INPUT!I78/SQRT(12*(1+E325*INPUT!O78/(3*INPUT!I78*INPUT!J78)))</f>
        <v>118.06415136368361</v>
      </c>
      <c r="G325" s="185">
        <f>(INPUT!J78*INPUT!I78^2)/6</f>
        <v>916666.66666666663</v>
      </c>
      <c r="H325" s="131">
        <f>IF(INPUT!H78=1,0,(H169*1.25+K169*1.25+L169*1.5+1.5*N169)/G325*10^6)</f>
        <v>9.5410629309398463</v>
      </c>
      <c r="I325" s="184">
        <f>1*1*PI()^2*INPUT!$B$2/((B169/F325)^2)</f>
        <v>0</v>
      </c>
      <c r="J325" s="183">
        <f>1*F325*SQRT(INPUT!$B$2/INPUT!AO78)</f>
        <v>0</v>
      </c>
      <c r="K325" s="131">
        <f>IF(D325="Positive",IF(B169&lt;=IF(B325=0,0,1.2*J325*SQRT(1*1*INPUT!AO78/ABS(B325))),H325,H325*MAX(0.85/(1-ABS(B325)/I325),1)),H325)</f>
        <v>9.5410629309398463</v>
      </c>
      <c r="L325" s="180">
        <f>0.6*INPUT!AO78</f>
        <v>228</v>
      </c>
      <c r="M325" s="393" t="str">
        <f>IF(ABS(K325)&lt;=L325,"OK","NG")</f>
        <v>OK</v>
      </c>
      <c r="N325" s="186">
        <f>IF(K325=0,"Inf",L325/ABS(K325))</f>
        <v>23.896708537645161</v>
      </c>
      <c r="O325" s="296"/>
    </row>
    <row r="326">
      <c r="A326" s="182">
        <f>A170</f>
        <v>101</v>
      </c>
      <c r="B326" s="183">
        <f>INPUT!AR79</f>
        <v>0.60695545900194237</v>
      </c>
      <c r="C326" s="183">
        <f>INPUT!AS79</f>
        <v>-0.5613011256267133</v>
      </c>
      <c r="D326" s="60" t="str">
        <f>IF(B326&lt;=0,"Positive","Negative")</f>
        <v>Negative</v>
      </c>
      <c r="E326" s="183">
        <f>INPUT!AV79</f>
        <v>1360.1280922046149</v>
      </c>
      <c r="F326" s="184">
        <f>INPUT!I79/SQRT(12*(1+E326*INPUT!O79/(3*INPUT!I79*INPUT!J79)))</f>
        <v>118.06415136368361</v>
      </c>
      <c r="G326" s="185">
        <f>(INPUT!J79*INPUT!I79^2)/6</f>
        <v>916666.66666666663</v>
      </c>
      <c r="H326" s="131">
        <f>IF(INPUT!H79=1,0,(H170*1.25+K170*1.25+L170*1.5+1.5*N170)/G326*10^6)</f>
        <v>9.5410629309398463</v>
      </c>
      <c r="I326" s="184">
        <f>1*1*PI()^2*INPUT!$B$2/((B170/F326)^2)</f>
        <v>0</v>
      </c>
      <c r="J326" s="183">
        <f>1*F326*SQRT(INPUT!$B$2/INPUT!AO79)</f>
        <v>0</v>
      </c>
      <c r="K326" s="131">
        <f>IF(D326="Positive",IF(B170&lt;=IF(B326=0,0,1.2*J326*SQRT(1*1*INPUT!AO79/ABS(B326))),H326,H326*MAX(0.85/(1-ABS(B326)/I326),1)),H326)</f>
        <v>9.5410629309398463</v>
      </c>
      <c r="L326" s="180">
        <f>0.6*INPUT!AO79</f>
        <v>228</v>
      </c>
      <c r="M326" s="393" t="str">
        <f>IF(ABS(K326)&lt;=L326,"OK","NG")</f>
        <v>OK</v>
      </c>
      <c r="N326" s="186">
        <f>IF(K326=0,"Inf",L326/ABS(K326))</f>
        <v>23.896708537645161</v>
      </c>
      <c r="O326" s="296"/>
    </row>
    <row r="327">
      <c r="A327" s="182">
        <f>A171</f>
        <v>101</v>
      </c>
      <c r="B327" s="183">
        <f>INPUT!AR80</f>
        <v>0.60695545900194237</v>
      </c>
      <c r="C327" s="183">
        <f>INPUT!AS80</f>
        <v>-0.5613011256267133</v>
      </c>
      <c r="D327" s="60" t="str">
        <f>IF(B327&lt;=0,"Positive","Negative")</f>
        <v>Negative</v>
      </c>
      <c r="E327" s="183">
        <f>INPUT!AV80</f>
        <v>1360.1280922046149</v>
      </c>
      <c r="F327" s="184">
        <f>INPUT!I80/SQRT(12*(1+E327*INPUT!O80/(3*INPUT!I80*INPUT!J80)))</f>
        <v>118.06415136368361</v>
      </c>
      <c r="G327" s="185">
        <f>(INPUT!J80*INPUT!I80^2)/6</f>
        <v>916666.66666666663</v>
      </c>
      <c r="H327" s="131">
        <f>IF(INPUT!H80=1,0,(H171*1.25+K171*1.25+L171*1.5+1.5*N171)/G327*10^6)</f>
        <v>9.5410629309398463</v>
      </c>
      <c r="I327" s="184">
        <f>1*1*PI()^2*INPUT!$B$2/((B171/F327)^2)</f>
        <v>0</v>
      </c>
      <c r="J327" s="183">
        <f>1*F327*SQRT(INPUT!$B$2/INPUT!AO80)</f>
        <v>0</v>
      </c>
      <c r="K327" s="131">
        <f>IF(D327="Positive",IF(B171&lt;=IF(B327=0,0,1.2*J327*SQRT(1*1*INPUT!AO80/ABS(B327))),H327,H327*MAX(0.85/(1-ABS(B327)/I327),1)),H327)</f>
        <v>9.5410629309398463</v>
      </c>
      <c r="L327" s="180">
        <f>0.6*INPUT!AO80</f>
        <v>228</v>
      </c>
      <c r="M327" s="393" t="str">
        <f>IF(ABS(K327)&lt;=L327,"OK","NG")</f>
        <v>OK</v>
      </c>
      <c r="N327" s="186">
        <f>IF(K327=0,"Inf",L327/ABS(K327))</f>
        <v>23.896708537645161</v>
      </c>
      <c r="O327" s="296"/>
    </row>
    <row r="328">
      <c r="A328" s="182">
        <f>A172</f>
        <v>101</v>
      </c>
      <c r="B328" s="183">
        <f>INPUT!AR81</f>
        <v>0.60695545900194237</v>
      </c>
      <c r="C328" s="183">
        <f>INPUT!AS81</f>
        <v>-0.5613011256267133</v>
      </c>
      <c r="D328" s="60" t="str">
        <f>IF(B328&lt;=0,"Positive","Negative")</f>
        <v>Negative</v>
      </c>
      <c r="E328" s="183">
        <f>INPUT!AV81</f>
        <v>1360.1280922046149</v>
      </c>
      <c r="F328" s="184">
        <f>INPUT!I81/SQRT(12*(1+E328*INPUT!O81/(3*INPUT!I81*INPUT!J81)))</f>
        <v>118.06415136368361</v>
      </c>
      <c r="G328" s="185">
        <f>(INPUT!J81*INPUT!I81^2)/6</f>
        <v>916666.66666666663</v>
      </c>
      <c r="H328" s="131">
        <f>IF(INPUT!H81=1,0,(H172*1.25+K172*1.25+L172*1.5+1.5*N172)/G328*10^6)</f>
        <v>9.5410629309398463</v>
      </c>
      <c r="I328" s="184">
        <f>1*1*PI()^2*INPUT!$B$2/((B172/F328)^2)</f>
        <v>0</v>
      </c>
      <c r="J328" s="183">
        <f>1*F328*SQRT(INPUT!$B$2/INPUT!AO81)</f>
        <v>0</v>
      </c>
      <c r="K328" s="131">
        <f>IF(D328="Positive",IF(B172&lt;=IF(B328=0,0,1.2*J328*SQRT(1*1*INPUT!AO81/ABS(B328))),H328,H328*MAX(0.85/(1-ABS(B328)/I328),1)),H328)</f>
        <v>9.5410629309398463</v>
      </c>
      <c r="L328" s="180">
        <f>0.6*INPUT!AO81</f>
        <v>228</v>
      </c>
      <c r="M328" s="393" t="str">
        <f>IF(ABS(K328)&lt;=L328,"OK","NG")</f>
        <v>OK</v>
      </c>
      <c r="N328" s="186">
        <f>IF(K328=0,"Inf",L328/ABS(K328))</f>
        <v>23.896708537645161</v>
      </c>
      <c r="O328" s="296"/>
    </row>
    <row r="329">
      <c r="A329" s="182">
        <f>A173</f>
        <v>101</v>
      </c>
      <c r="B329" s="183">
        <f>INPUT!AR82</f>
        <v>0.60695545900194237</v>
      </c>
      <c r="C329" s="183">
        <f>INPUT!AS82</f>
        <v>-0.5613011256267133</v>
      </c>
      <c r="D329" s="60" t="str">
        <f>IF(B329&lt;=0,"Positive","Negative")</f>
        <v>Negative</v>
      </c>
      <c r="E329" s="183">
        <f>INPUT!AV82</f>
        <v>1360.1280922046149</v>
      </c>
      <c r="F329" s="184">
        <f>INPUT!I82/SQRT(12*(1+E329*INPUT!O82/(3*INPUT!I82*INPUT!J82)))</f>
        <v>118.06415136368361</v>
      </c>
      <c r="G329" s="185">
        <f>(INPUT!J82*INPUT!I82^2)/6</f>
        <v>916666.66666666663</v>
      </c>
      <c r="H329" s="131">
        <f>IF(INPUT!H82=1,0,(H173*1.25+K173*1.25+L173*1.5+1.5*N173)/G329*10^6)</f>
        <v>9.5410629309398463</v>
      </c>
      <c r="I329" s="184">
        <f>1*1*PI()^2*INPUT!$B$2/((B173/F329)^2)</f>
        <v>0</v>
      </c>
      <c r="J329" s="183">
        <f>1*F329*SQRT(INPUT!$B$2/INPUT!AO82)</f>
        <v>0</v>
      </c>
      <c r="K329" s="131">
        <f>IF(D329="Positive",IF(B173&lt;=IF(B329=0,0,1.2*J329*SQRT(1*1*INPUT!AO82/ABS(B329))),H329,H329*MAX(0.85/(1-ABS(B329)/I329),1)),H329)</f>
        <v>9.5410629309398463</v>
      </c>
      <c r="L329" s="180">
        <f>0.6*INPUT!AO82</f>
        <v>228</v>
      </c>
      <c r="M329" s="393" t="str">
        <f>IF(ABS(K329)&lt;=L329,"OK","NG")</f>
        <v>OK</v>
      </c>
      <c r="N329" s="186">
        <f>IF(K329=0,"Inf",L329/ABS(K329))</f>
        <v>23.896708537645161</v>
      </c>
      <c r="O329" s="296"/>
    </row>
    <row r="330">
      <c r="A330" s="182">
        <f>A174</f>
        <v>101</v>
      </c>
      <c r="B330" s="183">
        <f>INPUT!AR83</f>
        <v>0.60695545900194237</v>
      </c>
      <c r="C330" s="183">
        <f>INPUT!AS83</f>
        <v>-0.5613011256267133</v>
      </c>
      <c r="D330" s="60" t="str">
        <f>IF(B330&lt;=0,"Positive","Negative")</f>
        <v>Negative</v>
      </c>
      <c r="E330" s="183">
        <f>INPUT!AV83</f>
        <v>1360.1280922046149</v>
      </c>
      <c r="F330" s="184">
        <f>INPUT!I83/SQRT(12*(1+E330*INPUT!O83/(3*INPUT!I83*INPUT!J83)))</f>
        <v>118.06415136368361</v>
      </c>
      <c r="G330" s="185">
        <f>(INPUT!J83*INPUT!I83^2)/6</f>
        <v>916666.66666666663</v>
      </c>
      <c r="H330" s="131">
        <f>IF(INPUT!H83=1,0,(H174*1.25+K174*1.25+L174*1.5+1.5*N174)/G330*10^6)</f>
        <v>9.5410629309398463</v>
      </c>
      <c r="I330" s="184">
        <f>1*1*PI()^2*INPUT!$B$2/((B174/F330)^2)</f>
        <v>0</v>
      </c>
      <c r="J330" s="183">
        <f>1*F330*SQRT(INPUT!$B$2/INPUT!AO83)</f>
        <v>0</v>
      </c>
      <c r="K330" s="131">
        <f>IF(D330="Positive",IF(B174&lt;=IF(B330=0,0,1.2*J330*SQRT(1*1*INPUT!AO83/ABS(B330))),H330,H330*MAX(0.85/(1-ABS(B330)/I330),1)),H330)</f>
        <v>9.5410629309398463</v>
      </c>
      <c r="L330" s="180">
        <f>0.6*INPUT!AO83</f>
        <v>228</v>
      </c>
      <c r="M330" s="393" t="str">
        <f>IF(ABS(K330)&lt;=L330,"OK","NG")</f>
        <v>OK</v>
      </c>
      <c r="N330" s="186">
        <f>IF(K330=0,"Inf",L330/ABS(K330))</f>
        <v>23.896708537645161</v>
      </c>
      <c r="O330" s="296"/>
    </row>
    <row r="331">
      <c r="A331" s="182">
        <f>A175</f>
        <v>101</v>
      </c>
      <c r="B331" s="183">
        <f>INPUT!AR84</f>
        <v>0.60695545900194237</v>
      </c>
      <c r="C331" s="183">
        <f>INPUT!AS84</f>
        <v>-0.5613011256267133</v>
      </c>
      <c r="D331" s="60" t="str">
        <f>IF(B331&lt;=0,"Positive","Negative")</f>
        <v>Negative</v>
      </c>
      <c r="E331" s="183">
        <f>INPUT!AV84</f>
        <v>1360.1280922046149</v>
      </c>
      <c r="F331" s="184">
        <f>INPUT!I84/SQRT(12*(1+E331*INPUT!O84/(3*INPUT!I84*INPUT!J84)))</f>
        <v>118.06415136368361</v>
      </c>
      <c r="G331" s="185">
        <f>(INPUT!J84*INPUT!I84^2)/6</f>
        <v>916666.66666666663</v>
      </c>
      <c r="H331" s="131">
        <f>IF(INPUT!H84=1,0,(H175*1.25+K175*1.25+L175*1.5+1.5*N175)/G331*10^6)</f>
        <v>9.5410629309398463</v>
      </c>
      <c r="I331" s="184">
        <f>1*1*PI()^2*INPUT!$B$2/((B175/F331)^2)</f>
        <v>0</v>
      </c>
      <c r="J331" s="183">
        <f>1*F331*SQRT(INPUT!$B$2/INPUT!AO84)</f>
        <v>0</v>
      </c>
      <c r="K331" s="131">
        <f>IF(D331="Positive",IF(B175&lt;=IF(B331=0,0,1.2*J331*SQRT(1*1*INPUT!AO84/ABS(B331))),H331,H331*MAX(0.85/(1-ABS(B331)/I331),1)),H331)</f>
        <v>9.5410629309398463</v>
      </c>
      <c r="L331" s="180">
        <f>0.6*INPUT!AO84</f>
        <v>228</v>
      </c>
      <c r="M331" s="393" t="str">
        <f>IF(ABS(K331)&lt;=L331,"OK","NG")</f>
        <v>OK</v>
      </c>
      <c r="N331" s="186">
        <f>IF(K331=0,"Inf",L331/ABS(K331))</f>
        <v>23.896708537645161</v>
      </c>
      <c r="O331" s="296"/>
    </row>
    <row r="332">
      <c r="A332" s="182">
        <f>A176</f>
        <v>101</v>
      </c>
      <c r="B332" s="183">
        <f>INPUT!AR85</f>
        <v>0.60695545900194237</v>
      </c>
      <c r="C332" s="183">
        <f>INPUT!AS85</f>
        <v>-0.5613011256267133</v>
      </c>
      <c r="D332" s="60" t="str">
        <f>IF(B332&lt;=0,"Positive","Negative")</f>
        <v>Negative</v>
      </c>
      <c r="E332" s="183">
        <f>INPUT!AV85</f>
        <v>1360.1280922046149</v>
      </c>
      <c r="F332" s="184">
        <f>INPUT!I85/SQRT(12*(1+E332*INPUT!O85/(3*INPUT!I85*INPUT!J85)))</f>
        <v>118.06415136368361</v>
      </c>
      <c r="G332" s="185">
        <f>(INPUT!J85*INPUT!I85^2)/6</f>
        <v>916666.66666666663</v>
      </c>
      <c r="H332" s="131">
        <f>IF(INPUT!H85=1,0,(H176*1.25+K176*1.25+L176*1.5+1.5*N176)/G332*10^6)</f>
        <v>9.5410629309398463</v>
      </c>
      <c r="I332" s="184">
        <f>1*1*PI()^2*INPUT!$B$2/((B176/F332)^2)</f>
        <v>0</v>
      </c>
      <c r="J332" s="183">
        <f>1*F332*SQRT(INPUT!$B$2/INPUT!AO85)</f>
        <v>0</v>
      </c>
      <c r="K332" s="131">
        <f>IF(D332="Positive",IF(B176&lt;=IF(B332=0,0,1.2*J332*SQRT(1*1*INPUT!AO85/ABS(B332))),H332,H332*MAX(0.85/(1-ABS(B332)/I332),1)),H332)</f>
        <v>9.5410629309398463</v>
      </c>
      <c r="L332" s="180">
        <f>0.6*INPUT!AO85</f>
        <v>228</v>
      </c>
      <c r="M332" s="393" t="str">
        <f>IF(ABS(K332)&lt;=L332,"OK","NG")</f>
        <v>OK</v>
      </c>
      <c r="N332" s="186">
        <f>IF(K332=0,"Inf",L332/ABS(K332))</f>
        <v>23.896708537645161</v>
      </c>
      <c r="O332" s="296"/>
    </row>
    <row r="333">
      <c r="A333" s="182">
        <f>A177</f>
        <v>101</v>
      </c>
      <c r="B333" s="183">
        <f>INPUT!AR86</f>
        <v>0.60695545900194237</v>
      </c>
      <c r="C333" s="183">
        <f>INPUT!AS86</f>
        <v>-0.5613011256267133</v>
      </c>
      <c r="D333" s="60" t="str">
        <f>IF(B333&lt;=0,"Positive","Negative")</f>
        <v>Negative</v>
      </c>
      <c r="E333" s="183">
        <f>INPUT!AV86</f>
        <v>1360.1280922046149</v>
      </c>
      <c r="F333" s="184">
        <f>INPUT!I86/SQRT(12*(1+E333*INPUT!O86/(3*INPUT!I86*INPUT!J86)))</f>
        <v>118.06415136368361</v>
      </c>
      <c r="G333" s="185">
        <f>(INPUT!J86*INPUT!I86^2)/6</f>
        <v>916666.66666666663</v>
      </c>
      <c r="H333" s="131">
        <f>IF(INPUT!H86=1,0,(H177*1.25+K177*1.25+L177*1.5+1.5*N177)/G333*10^6)</f>
        <v>9.5410629309398463</v>
      </c>
      <c r="I333" s="184">
        <f>1*1*PI()^2*INPUT!$B$2/((B177/F333)^2)</f>
        <v>0</v>
      </c>
      <c r="J333" s="183">
        <f>1*F333*SQRT(INPUT!$B$2/INPUT!AO86)</f>
        <v>0</v>
      </c>
      <c r="K333" s="131">
        <f>IF(D333="Positive",IF(B177&lt;=IF(B333=0,0,1.2*J333*SQRT(1*1*INPUT!AO86/ABS(B333))),H333,H333*MAX(0.85/(1-ABS(B333)/I333),1)),H333)</f>
        <v>9.5410629309398463</v>
      </c>
      <c r="L333" s="180">
        <f>0.6*INPUT!AO86</f>
        <v>228</v>
      </c>
      <c r="M333" s="393" t="str">
        <f>IF(ABS(K333)&lt;=L333,"OK","NG")</f>
        <v>OK</v>
      </c>
      <c r="N333" s="186">
        <f>IF(K333=0,"Inf",L333/ABS(K333))</f>
        <v>23.896708537645161</v>
      </c>
      <c r="O333" s="296"/>
    </row>
    <row r="334">
      <c r="A334" s="182">
        <f>A178</f>
        <v>101</v>
      </c>
      <c r="B334" s="183">
        <f>INPUT!AR87</f>
        <v>0.60695545900194237</v>
      </c>
      <c r="C334" s="183">
        <f>INPUT!AS87</f>
        <v>-0.5613011256267133</v>
      </c>
      <c r="D334" s="60" t="str">
        <f>IF(B334&lt;=0,"Positive","Negative")</f>
        <v>Negative</v>
      </c>
      <c r="E334" s="183">
        <f>INPUT!AV87</f>
        <v>1360.1280922046149</v>
      </c>
      <c r="F334" s="184">
        <f>INPUT!I87/SQRT(12*(1+E334*INPUT!O87/(3*INPUT!I87*INPUT!J87)))</f>
        <v>118.06415136368361</v>
      </c>
      <c r="G334" s="185">
        <f>(INPUT!J87*INPUT!I87^2)/6</f>
        <v>916666.66666666663</v>
      </c>
      <c r="H334" s="131">
        <f>IF(INPUT!H87=1,0,(H178*1.25+K178*1.25+L178*1.5+1.5*N178)/G334*10^6)</f>
        <v>9.5410629309398463</v>
      </c>
      <c r="I334" s="184">
        <f>1*1*PI()^2*INPUT!$B$2/((B178/F334)^2)</f>
        <v>0</v>
      </c>
      <c r="J334" s="183">
        <f>1*F334*SQRT(INPUT!$B$2/INPUT!AO87)</f>
        <v>0</v>
      </c>
      <c r="K334" s="131">
        <f>IF(D334="Positive",IF(B178&lt;=IF(B334=0,0,1.2*J334*SQRT(1*1*INPUT!AO87/ABS(B334))),H334,H334*MAX(0.85/(1-ABS(B334)/I334),1)),H334)</f>
        <v>9.5410629309398463</v>
      </c>
      <c r="L334" s="180">
        <f>0.6*INPUT!AO87</f>
        <v>228</v>
      </c>
      <c r="M334" s="393" t="str">
        <f>IF(ABS(K334)&lt;=L334,"OK","NG")</f>
        <v>OK</v>
      </c>
      <c r="N334" s="186">
        <f>IF(K334=0,"Inf",L334/ABS(K334))</f>
        <v>23.896708537645161</v>
      </c>
      <c r="O334" s="296"/>
    </row>
    <row r="335">
      <c r="A335" s="182">
        <f>A179</f>
        <v>101</v>
      </c>
      <c r="B335" s="183">
        <f>INPUT!AR88</f>
        <v>0.60695545900194237</v>
      </c>
      <c r="C335" s="183">
        <f>INPUT!AS88</f>
        <v>-0.5613011256267133</v>
      </c>
      <c r="D335" s="60" t="str">
        <f>IF(B335&lt;=0,"Positive","Negative")</f>
        <v>Negative</v>
      </c>
      <c r="E335" s="183">
        <f>INPUT!AV88</f>
        <v>1360.1280922046149</v>
      </c>
      <c r="F335" s="184">
        <f>INPUT!I88/SQRT(12*(1+E335*INPUT!O88/(3*INPUT!I88*INPUT!J88)))</f>
        <v>118.06415136368361</v>
      </c>
      <c r="G335" s="185">
        <f>(INPUT!J88*INPUT!I88^2)/6</f>
        <v>916666.66666666663</v>
      </c>
      <c r="H335" s="131">
        <f>IF(INPUT!H88=1,0,(H179*1.25+K179*1.25+L179*1.5+1.5*N179)/G335*10^6)</f>
        <v>9.5410629309398463</v>
      </c>
      <c r="I335" s="184">
        <f>1*1*PI()^2*INPUT!$B$2/((B179/F335)^2)</f>
        <v>0</v>
      </c>
      <c r="J335" s="183">
        <f>1*F335*SQRT(INPUT!$B$2/INPUT!AO88)</f>
        <v>0</v>
      </c>
      <c r="K335" s="131">
        <f>IF(D335="Positive",IF(B179&lt;=IF(B335=0,0,1.2*J335*SQRT(1*1*INPUT!AO88/ABS(B335))),H335,H335*MAX(0.85/(1-ABS(B335)/I335),1)),H335)</f>
        <v>9.5410629309398463</v>
      </c>
      <c r="L335" s="180">
        <f>0.6*INPUT!AO88</f>
        <v>228</v>
      </c>
      <c r="M335" s="393" t="str">
        <f>IF(ABS(K335)&lt;=L335,"OK","NG")</f>
        <v>OK</v>
      </c>
      <c r="N335" s="186">
        <f>IF(K335=0,"Inf",L335/ABS(K335))</f>
        <v>23.896708537645161</v>
      </c>
      <c r="O335" s="296"/>
    </row>
    <row r="336">
      <c r="A336" s="182">
        <f>A180</f>
        <v>101</v>
      </c>
      <c r="B336" s="183">
        <f>INPUT!AR89</f>
        <v>0.60695545900194237</v>
      </c>
      <c r="C336" s="183">
        <f>INPUT!AS89</f>
        <v>-0.5613011256267133</v>
      </c>
      <c r="D336" s="60" t="str">
        <f>IF(B336&lt;=0,"Positive","Negative")</f>
        <v>Negative</v>
      </c>
      <c r="E336" s="183">
        <f>INPUT!AV89</f>
        <v>1360.1280922046149</v>
      </c>
      <c r="F336" s="184">
        <f>INPUT!I89/SQRT(12*(1+E336*INPUT!O89/(3*INPUT!I89*INPUT!J89)))</f>
        <v>118.06415136368361</v>
      </c>
      <c r="G336" s="185">
        <f>(INPUT!J89*INPUT!I89^2)/6</f>
        <v>916666.66666666663</v>
      </c>
      <c r="H336" s="131">
        <f>IF(INPUT!H89=1,0,(H180*1.25+K180*1.25+L180*1.5+1.5*N180)/G336*10^6)</f>
        <v>9.5410629309398463</v>
      </c>
      <c r="I336" s="184">
        <f>1*1*PI()^2*INPUT!$B$2/((B180/F336)^2)</f>
        <v>0</v>
      </c>
      <c r="J336" s="183">
        <f>1*F336*SQRT(INPUT!$B$2/INPUT!AO89)</f>
        <v>0</v>
      </c>
      <c r="K336" s="131">
        <f>IF(D336="Positive",IF(B180&lt;=IF(B336=0,0,1.2*J336*SQRT(1*1*INPUT!AO89/ABS(B336))),H336,H336*MAX(0.85/(1-ABS(B336)/I336),1)),H336)</f>
        <v>9.5410629309398463</v>
      </c>
      <c r="L336" s="180">
        <f>0.6*INPUT!AO89</f>
        <v>228</v>
      </c>
      <c r="M336" s="393" t="str">
        <f>IF(ABS(K336)&lt;=L336,"OK","NG")</f>
        <v>OK</v>
      </c>
      <c r="N336" s="186">
        <f>IF(K336=0,"Inf",L336/ABS(K336))</f>
        <v>23.896708537645161</v>
      </c>
      <c r="O336" s="296"/>
    </row>
    <row r="337">
      <c r="A337" s="182">
        <f>A181</f>
        <v>101</v>
      </c>
      <c r="B337" s="183">
        <f>INPUT!AR90</f>
        <v>0.60695545900194237</v>
      </c>
      <c r="C337" s="183">
        <f>INPUT!AS90</f>
        <v>-0.5613011256267133</v>
      </c>
      <c r="D337" s="60" t="str">
        <f>IF(B337&lt;=0,"Positive","Negative")</f>
        <v>Negative</v>
      </c>
      <c r="E337" s="183">
        <f>INPUT!AV90</f>
        <v>1360.1280922046149</v>
      </c>
      <c r="F337" s="184">
        <f>INPUT!I90/SQRT(12*(1+E337*INPUT!O90/(3*INPUT!I90*INPUT!J90)))</f>
        <v>118.06415136368361</v>
      </c>
      <c r="G337" s="185">
        <f>(INPUT!J90*INPUT!I90^2)/6</f>
        <v>916666.66666666663</v>
      </c>
      <c r="H337" s="131">
        <f>IF(INPUT!H90=1,0,(H181*1.25+K181*1.25+L181*1.5+1.5*N181)/G337*10^6)</f>
        <v>9.5410629309398463</v>
      </c>
      <c r="I337" s="184">
        <f>1*1*PI()^2*INPUT!$B$2/((B181/F337)^2)</f>
        <v>0</v>
      </c>
      <c r="J337" s="183">
        <f>1*F337*SQRT(INPUT!$B$2/INPUT!AO90)</f>
        <v>0</v>
      </c>
      <c r="K337" s="131">
        <f>IF(D337="Positive",IF(B181&lt;=IF(B337=0,0,1.2*J337*SQRT(1*1*INPUT!AO90/ABS(B337))),H337,H337*MAX(0.85/(1-ABS(B337)/I337),1)),H337)</f>
        <v>9.5410629309398463</v>
      </c>
      <c r="L337" s="180">
        <f>0.6*INPUT!AO90</f>
        <v>228</v>
      </c>
      <c r="M337" s="393" t="str">
        <f>IF(ABS(K337)&lt;=L337,"OK","NG")</f>
        <v>OK</v>
      </c>
      <c r="N337" s="186">
        <f>IF(K337=0,"Inf",L337/ABS(K337))</f>
        <v>23.896708537645161</v>
      </c>
      <c r="O337" s="296"/>
    </row>
    <row r="338">
      <c r="A338" s="182">
        <f>A182</f>
        <v>101</v>
      </c>
      <c r="B338" s="183">
        <f>INPUT!AR91</f>
        <v>0.60695545900194237</v>
      </c>
      <c r="C338" s="183">
        <f>INPUT!AS91</f>
        <v>-0.5613011256267133</v>
      </c>
      <c r="D338" s="60" t="str">
        <f>IF(B338&lt;=0,"Positive","Negative")</f>
        <v>Negative</v>
      </c>
      <c r="E338" s="183">
        <f>INPUT!AV91</f>
        <v>1360.1280922046149</v>
      </c>
      <c r="F338" s="184">
        <f>INPUT!I91/SQRT(12*(1+E338*INPUT!O91/(3*INPUT!I91*INPUT!J91)))</f>
        <v>118.06415136368361</v>
      </c>
      <c r="G338" s="185">
        <f>(INPUT!J91*INPUT!I91^2)/6</f>
        <v>916666.66666666663</v>
      </c>
      <c r="H338" s="131">
        <f>IF(INPUT!H91=1,0,(H182*1.25+K182*1.25+L182*1.5+1.5*N182)/G338*10^6)</f>
        <v>9.5410629309398463</v>
      </c>
      <c r="I338" s="184">
        <f>1*1*PI()^2*INPUT!$B$2/((B182/F338)^2)</f>
        <v>0</v>
      </c>
      <c r="J338" s="183">
        <f>1*F338*SQRT(INPUT!$B$2/INPUT!AO91)</f>
        <v>0</v>
      </c>
      <c r="K338" s="131">
        <f>IF(D338="Positive",IF(B182&lt;=IF(B338=0,0,1.2*J338*SQRT(1*1*INPUT!AO91/ABS(B338))),H338,H338*MAX(0.85/(1-ABS(B338)/I338),1)),H338)</f>
        <v>9.5410629309398463</v>
      </c>
      <c r="L338" s="180">
        <f>0.6*INPUT!AO91</f>
        <v>228</v>
      </c>
      <c r="M338" s="393" t="str">
        <f>IF(ABS(K338)&lt;=L338,"OK","NG")</f>
        <v>OK</v>
      </c>
      <c r="N338" s="186">
        <f>IF(K338=0,"Inf",L338/ABS(K338))</f>
        <v>23.896708537645161</v>
      </c>
      <c r="O338" s="296"/>
    </row>
    <row r="339">
      <c r="A339" s="182">
        <f>A183</f>
        <v>101</v>
      </c>
      <c r="B339" s="183">
        <f>INPUT!AR92</f>
        <v>0.60695545900194237</v>
      </c>
      <c r="C339" s="183">
        <f>INPUT!AS92</f>
        <v>-0.5613011256267133</v>
      </c>
      <c r="D339" s="60" t="str">
        <f>IF(B339&lt;=0,"Positive","Negative")</f>
        <v>Negative</v>
      </c>
      <c r="E339" s="183">
        <f>INPUT!AV92</f>
        <v>1360.1280922046149</v>
      </c>
      <c r="F339" s="184">
        <f>INPUT!I92/SQRT(12*(1+E339*INPUT!O92/(3*INPUT!I92*INPUT!J92)))</f>
        <v>118.06415136368361</v>
      </c>
      <c r="G339" s="185">
        <f>(INPUT!J92*INPUT!I92^2)/6</f>
        <v>916666.66666666663</v>
      </c>
      <c r="H339" s="131">
        <f>IF(INPUT!H92=1,0,(H183*1.25+K183*1.25+L183*1.5+1.5*N183)/G339*10^6)</f>
        <v>9.5410629309398463</v>
      </c>
      <c r="I339" s="184">
        <f>1*1*PI()^2*INPUT!$B$2/((B183/F339)^2)</f>
        <v>0</v>
      </c>
      <c r="J339" s="183">
        <f>1*F339*SQRT(INPUT!$B$2/INPUT!AO92)</f>
        <v>0</v>
      </c>
      <c r="K339" s="131">
        <f>IF(D339="Positive",IF(B183&lt;=IF(B339=0,0,1.2*J339*SQRT(1*1*INPUT!AO92/ABS(B339))),H339,H339*MAX(0.85/(1-ABS(B339)/I339),1)),H339)</f>
        <v>9.5410629309398463</v>
      </c>
      <c r="L339" s="180">
        <f>0.6*INPUT!AO92</f>
        <v>228</v>
      </c>
      <c r="M339" s="393" t="str">
        <f>IF(ABS(K339)&lt;=L339,"OK","NG")</f>
        <v>OK</v>
      </c>
      <c r="N339" s="186">
        <f>IF(K339=0,"Inf",L339/ABS(K339))</f>
        <v>23.896708537645161</v>
      </c>
      <c r="O339" s="296"/>
    </row>
    <row r="340">
      <c r="A340" s="182">
        <f>A184</f>
        <v>101</v>
      </c>
      <c r="B340" s="183">
        <f>INPUT!AR93</f>
        <v>0.60695545900194237</v>
      </c>
      <c r="C340" s="183">
        <f>INPUT!AS93</f>
        <v>-0.5613011256267133</v>
      </c>
      <c r="D340" s="60" t="str">
        <f>IF(B340&lt;=0,"Positive","Negative")</f>
        <v>Negative</v>
      </c>
      <c r="E340" s="183">
        <f>INPUT!AV93</f>
        <v>1360.1280922046149</v>
      </c>
      <c r="F340" s="184">
        <f>INPUT!I93/SQRT(12*(1+E340*INPUT!O93/(3*INPUT!I93*INPUT!J93)))</f>
        <v>118.06415136368361</v>
      </c>
      <c r="G340" s="185">
        <f>(INPUT!J93*INPUT!I93^2)/6</f>
        <v>916666.66666666663</v>
      </c>
      <c r="H340" s="131">
        <f>IF(INPUT!H93=1,0,(H184*1.25+K184*1.25+L184*1.5+1.5*N184)/G340*10^6)</f>
        <v>9.5410629309398463</v>
      </c>
      <c r="I340" s="184">
        <f>1*1*PI()^2*INPUT!$B$2/((B184/F340)^2)</f>
        <v>0</v>
      </c>
      <c r="J340" s="183">
        <f>1*F340*SQRT(INPUT!$B$2/INPUT!AO93)</f>
        <v>0</v>
      </c>
      <c r="K340" s="131">
        <f>IF(D340="Positive",IF(B184&lt;=IF(B340=0,0,1.2*J340*SQRT(1*1*INPUT!AO93/ABS(B340))),H340,H340*MAX(0.85/(1-ABS(B340)/I340),1)),H340)</f>
        <v>9.5410629309398463</v>
      </c>
      <c r="L340" s="180">
        <f>0.6*INPUT!AO93</f>
        <v>228</v>
      </c>
      <c r="M340" s="393" t="str">
        <f>IF(ABS(K340)&lt;=L340,"OK","NG")</f>
        <v>OK</v>
      </c>
      <c r="N340" s="186">
        <f>IF(K340=0,"Inf",L340/ABS(K340))</f>
        <v>23.896708537645161</v>
      </c>
      <c r="O340" s="296"/>
    </row>
    <row r="341">
      <c r="A341" s="182">
        <f>A185</f>
        <v>101</v>
      </c>
      <c r="B341" s="183">
        <f>INPUT!AR94</f>
        <v>0.60695545900194237</v>
      </c>
      <c r="C341" s="183">
        <f>INPUT!AS94</f>
        <v>-0.5613011256267133</v>
      </c>
      <c r="D341" s="60" t="str">
        <f>IF(B341&lt;=0,"Positive","Negative")</f>
        <v>Negative</v>
      </c>
      <c r="E341" s="183">
        <f>INPUT!AV94</f>
        <v>1360.1280922046149</v>
      </c>
      <c r="F341" s="184">
        <f>INPUT!I94/SQRT(12*(1+E341*INPUT!O94/(3*INPUT!I94*INPUT!J94)))</f>
        <v>118.06415136368361</v>
      </c>
      <c r="G341" s="185">
        <f>(INPUT!J94*INPUT!I94^2)/6</f>
        <v>916666.66666666663</v>
      </c>
      <c r="H341" s="131">
        <f>IF(INPUT!H94=1,0,(H185*1.25+K185*1.25+L185*1.5+1.5*N185)/G341*10^6)</f>
        <v>9.5410629309398463</v>
      </c>
      <c r="I341" s="184">
        <f>1*1*PI()^2*INPUT!$B$2/((B185/F341)^2)</f>
        <v>0</v>
      </c>
      <c r="J341" s="183">
        <f>1*F341*SQRT(INPUT!$B$2/INPUT!AO94)</f>
        <v>0</v>
      </c>
      <c r="K341" s="131">
        <f>IF(D341="Positive",IF(B185&lt;=IF(B341=0,0,1.2*J341*SQRT(1*1*INPUT!AO94/ABS(B341))),H341,H341*MAX(0.85/(1-ABS(B341)/I341),1)),H341)</f>
        <v>9.5410629309398463</v>
      </c>
      <c r="L341" s="180">
        <f>0.6*INPUT!AO94</f>
        <v>228</v>
      </c>
      <c r="M341" s="393" t="str">
        <f>IF(ABS(K341)&lt;=L341,"OK","NG")</f>
        <v>OK</v>
      </c>
      <c r="N341" s="186">
        <f>IF(K341=0,"Inf",L341/ABS(K341))</f>
        <v>23.896708537645161</v>
      </c>
      <c r="O341" s="296"/>
    </row>
    <row r="342">
      <c r="A342" s="182">
        <f>A186</f>
        <v>101</v>
      </c>
      <c r="B342" s="183">
        <f>INPUT!AR95</f>
        <v>0.60695545900194237</v>
      </c>
      <c r="C342" s="183">
        <f>INPUT!AS95</f>
        <v>-0.5613011256267133</v>
      </c>
      <c r="D342" s="60" t="str">
        <f>IF(B342&lt;=0,"Positive","Negative")</f>
        <v>Negative</v>
      </c>
      <c r="E342" s="183">
        <f>INPUT!AV95</f>
        <v>1360.1280922046149</v>
      </c>
      <c r="F342" s="184">
        <f>INPUT!I95/SQRT(12*(1+E342*INPUT!O95/(3*INPUT!I95*INPUT!J95)))</f>
        <v>118.06415136368361</v>
      </c>
      <c r="G342" s="185">
        <f>(INPUT!J95*INPUT!I95^2)/6</f>
        <v>916666.66666666663</v>
      </c>
      <c r="H342" s="131">
        <f>IF(INPUT!H95=1,0,(H186*1.25+K186*1.25+L186*1.5+1.5*N186)/G342*10^6)</f>
        <v>9.5410629309398463</v>
      </c>
      <c r="I342" s="184">
        <f>1*1*PI()^2*INPUT!$B$2/((B186/F342)^2)</f>
        <v>0</v>
      </c>
      <c r="J342" s="183">
        <f>1*F342*SQRT(INPUT!$B$2/INPUT!AO95)</f>
        <v>0</v>
      </c>
      <c r="K342" s="131">
        <f>IF(D342="Positive",IF(B186&lt;=IF(B342=0,0,1.2*J342*SQRT(1*1*INPUT!AO95/ABS(B342))),H342,H342*MAX(0.85/(1-ABS(B342)/I342),1)),H342)</f>
        <v>9.5410629309398463</v>
      </c>
      <c r="L342" s="180">
        <f>0.6*INPUT!AO95</f>
        <v>228</v>
      </c>
      <c r="M342" s="393" t="str">
        <f>IF(ABS(K342)&lt;=L342,"OK","NG")</f>
        <v>OK</v>
      </c>
      <c r="N342" s="186">
        <f>IF(K342=0,"Inf",L342/ABS(K342))</f>
        <v>23.896708537645161</v>
      </c>
      <c r="O342" s="296"/>
    </row>
    <row r="343">
      <c r="A343" s="182">
        <f>A187</f>
        <v>101</v>
      </c>
      <c r="B343" s="183">
        <f>INPUT!AR96</f>
        <v>0.60695545900194237</v>
      </c>
      <c r="C343" s="183">
        <f>INPUT!AS96</f>
        <v>-0.5613011256267133</v>
      </c>
      <c r="D343" s="60" t="str">
        <f>IF(B343&lt;=0,"Positive","Negative")</f>
        <v>Negative</v>
      </c>
      <c r="E343" s="183">
        <f>INPUT!AV96</f>
        <v>1360.1280922046149</v>
      </c>
      <c r="F343" s="184">
        <f>INPUT!I96/SQRT(12*(1+E343*INPUT!O96/(3*INPUT!I96*INPUT!J96)))</f>
        <v>118.06415136368361</v>
      </c>
      <c r="G343" s="185">
        <f>(INPUT!J96*INPUT!I96^2)/6</f>
        <v>916666.66666666663</v>
      </c>
      <c r="H343" s="131">
        <f>IF(INPUT!H96=1,0,(H187*1.25+K187*1.25+L187*1.5+1.5*N187)/G343*10^6)</f>
        <v>9.5410629309398463</v>
      </c>
      <c r="I343" s="184">
        <f>1*1*PI()^2*INPUT!$B$2/((B187/F343)^2)</f>
        <v>0</v>
      </c>
      <c r="J343" s="183">
        <f>1*F343*SQRT(INPUT!$B$2/INPUT!AO96)</f>
        <v>0</v>
      </c>
      <c r="K343" s="131">
        <f>IF(D343="Positive",IF(B187&lt;=IF(B343=0,0,1.2*J343*SQRT(1*1*INPUT!AO96/ABS(B343))),H343,H343*MAX(0.85/(1-ABS(B343)/I343),1)),H343)</f>
        <v>9.5410629309398463</v>
      </c>
      <c r="L343" s="180">
        <f>0.6*INPUT!AO96</f>
        <v>228</v>
      </c>
      <c r="M343" s="393" t="str">
        <f>IF(ABS(K343)&lt;=L343,"OK","NG")</f>
        <v>OK</v>
      </c>
      <c r="N343" s="186">
        <f>IF(K343=0,"Inf",L343/ABS(K343))</f>
        <v>23.896708537645161</v>
      </c>
      <c r="O343" s="296"/>
    </row>
    <row r="344">
      <c r="A344" s="182">
        <f>A188</f>
        <v>101</v>
      </c>
      <c r="B344" s="183">
        <f>INPUT!AR97</f>
        <v>0.60695545900194237</v>
      </c>
      <c r="C344" s="183">
        <f>INPUT!AS97</f>
        <v>-0.5613011256267133</v>
      </c>
      <c r="D344" s="60" t="str">
        <f>IF(B344&lt;=0,"Positive","Negative")</f>
        <v>Negative</v>
      </c>
      <c r="E344" s="183">
        <f>INPUT!AV97</f>
        <v>1360.1280922046149</v>
      </c>
      <c r="F344" s="184">
        <f>INPUT!I97/SQRT(12*(1+E344*INPUT!O97/(3*INPUT!I97*INPUT!J97)))</f>
        <v>118.06415136368361</v>
      </c>
      <c r="G344" s="185">
        <f>(INPUT!J97*INPUT!I97^2)/6</f>
        <v>916666.66666666663</v>
      </c>
      <c r="H344" s="131">
        <f>IF(INPUT!H97=1,0,(H188*1.25+K188*1.25+L188*1.5+1.5*N188)/G344*10^6)</f>
        <v>9.5410629309398463</v>
      </c>
      <c r="I344" s="184">
        <f>1*1*PI()^2*INPUT!$B$2/((B188/F344)^2)</f>
        <v>0</v>
      </c>
      <c r="J344" s="183">
        <f>1*F344*SQRT(INPUT!$B$2/INPUT!AO97)</f>
        <v>0</v>
      </c>
      <c r="K344" s="131">
        <f>IF(D344="Positive",IF(B188&lt;=IF(B344=0,0,1.2*J344*SQRT(1*1*INPUT!AO97/ABS(B344))),H344,H344*MAX(0.85/(1-ABS(B344)/I344),1)),H344)</f>
        <v>9.5410629309398463</v>
      </c>
      <c r="L344" s="180">
        <f>0.6*INPUT!AO97</f>
        <v>228</v>
      </c>
      <c r="M344" s="393" t="str">
        <f>IF(ABS(K344)&lt;=L344,"OK","NG")</f>
        <v>OK</v>
      </c>
      <c r="N344" s="186">
        <f>IF(K344=0,"Inf",L344/ABS(K344))</f>
        <v>23.896708537645161</v>
      </c>
      <c r="O344" s="296"/>
    </row>
    <row r="345">
      <c r="A345" s="182">
        <f>A189</f>
        <v>101</v>
      </c>
      <c r="B345" s="183">
        <f>INPUT!AR98</f>
        <v>0.60695545900194237</v>
      </c>
      <c r="C345" s="183">
        <f>INPUT!AS98</f>
        <v>-0.5613011256267133</v>
      </c>
      <c r="D345" s="60" t="str">
        <f>IF(B345&lt;=0,"Positive","Negative")</f>
        <v>Negative</v>
      </c>
      <c r="E345" s="183">
        <f>INPUT!AV98</f>
        <v>1360.1280922046149</v>
      </c>
      <c r="F345" s="184">
        <f>INPUT!I98/SQRT(12*(1+E345*INPUT!O98/(3*INPUT!I98*INPUT!J98)))</f>
        <v>118.06415136368361</v>
      </c>
      <c r="G345" s="185">
        <f>(INPUT!J98*INPUT!I98^2)/6</f>
        <v>916666.66666666663</v>
      </c>
      <c r="H345" s="131">
        <f>IF(INPUT!H98=1,0,(H189*1.25+K189*1.25+L189*1.5+1.5*N189)/G345*10^6)</f>
        <v>9.5410629309398463</v>
      </c>
      <c r="I345" s="184">
        <f>1*1*PI()^2*INPUT!$B$2/((B189/F345)^2)</f>
        <v>0</v>
      </c>
      <c r="J345" s="183">
        <f>1*F345*SQRT(INPUT!$B$2/INPUT!AO98)</f>
        <v>0</v>
      </c>
      <c r="K345" s="131">
        <f>IF(D345="Positive",IF(B189&lt;=IF(B345=0,0,1.2*J345*SQRT(1*1*INPUT!AO98/ABS(B345))),H345,H345*MAX(0.85/(1-ABS(B345)/I345),1)),H345)</f>
        <v>9.5410629309398463</v>
      </c>
      <c r="L345" s="180">
        <f>0.6*INPUT!AO98</f>
        <v>228</v>
      </c>
      <c r="M345" s="393" t="str">
        <f>IF(ABS(K345)&lt;=L345,"OK","NG")</f>
        <v>OK</v>
      </c>
      <c r="N345" s="186">
        <f>IF(K345=0,"Inf",L345/ABS(K345))</f>
        <v>23.896708537645161</v>
      </c>
      <c r="O345" s="296"/>
    </row>
    <row r="346">
      <c r="A346" s="182">
        <f>A190</f>
        <v>101</v>
      </c>
      <c r="B346" s="183">
        <f>INPUT!AR99</f>
        <v>0.60695545900194237</v>
      </c>
      <c r="C346" s="183">
        <f>INPUT!AS99</f>
        <v>-0.5613011256267133</v>
      </c>
      <c r="D346" s="60" t="str">
        <f>IF(B346&lt;=0,"Positive","Negative")</f>
        <v>Negative</v>
      </c>
      <c r="E346" s="183">
        <f>INPUT!AV99</f>
        <v>1360.1280922046149</v>
      </c>
      <c r="F346" s="184">
        <f>INPUT!I99/SQRT(12*(1+E346*INPUT!O99/(3*INPUT!I99*INPUT!J99)))</f>
        <v>118.06415136368361</v>
      </c>
      <c r="G346" s="185">
        <f>(INPUT!J99*INPUT!I99^2)/6</f>
        <v>916666.66666666663</v>
      </c>
      <c r="H346" s="131">
        <f>IF(INPUT!H99=1,0,(H190*1.25+K190*1.25+L190*1.5+1.5*N190)/G346*10^6)</f>
        <v>9.5410629309398463</v>
      </c>
      <c r="I346" s="184">
        <f>1*1*PI()^2*INPUT!$B$2/((B190/F346)^2)</f>
        <v>0</v>
      </c>
      <c r="J346" s="183">
        <f>1*F346*SQRT(INPUT!$B$2/INPUT!AO99)</f>
        <v>0</v>
      </c>
      <c r="K346" s="131">
        <f>IF(D346="Positive",IF(B190&lt;=IF(B346=0,0,1.2*J346*SQRT(1*1*INPUT!AO99/ABS(B346))),H346,H346*MAX(0.85/(1-ABS(B346)/I346),1)),H346)</f>
        <v>9.5410629309398463</v>
      </c>
      <c r="L346" s="180">
        <f>0.6*INPUT!AO99</f>
        <v>228</v>
      </c>
      <c r="M346" s="393" t="str">
        <f>IF(ABS(K346)&lt;=L346,"OK","NG")</f>
        <v>OK</v>
      </c>
      <c r="N346" s="186">
        <f>IF(K346=0,"Inf",L346/ABS(K346))</f>
        <v>23.896708537645161</v>
      </c>
      <c r="O346" s="296"/>
    </row>
    <row r="347">
      <c r="A347" s="182">
        <f>A191</f>
        <v>101</v>
      </c>
      <c r="B347" s="183">
        <f>INPUT!AR100</f>
        <v>0.60695545900194237</v>
      </c>
      <c r="C347" s="183">
        <f>INPUT!AS100</f>
        <v>-0.5613011256267133</v>
      </c>
      <c r="D347" s="60" t="str">
        <f>IF(B347&lt;=0,"Positive","Negative")</f>
        <v>Negative</v>
      </c>
      <c r="E347" s="183">
        <f>INPUT!AV100</f>
        <v>1360.1280922046149</v>
      </c>
      <c r="F347" s="184">
        <f>INPUT!I100/SQRT(12*(1+E347*INPUT!O100/(3*INPUT!I100*INPUT!J100)))</f>
        <v>118.06415136368361</v>
      </c>
      <c r="G347" s="185">
        <f>(INPUT!J100*INPUT!I100^2)/6</f>
        <v>916666.66666666663</v>
      </c>
      <c r="H347" s="131">
        <f>IF(INPUT!H100=1,0,(H191*1.25+K191*1.25+L191*1.5+1.5*N191)/G347*10^6)</f>
        <v>9.5410629309398463</v>
      </c>
      <c r="I347" s="184">
        <f>1*1*PI()^2*INPUT!$B$2/((B191/F347)^2)</f>
        <v>0</v>
      </c>
      <c r="J347" s="183">
        <f>1*F347*SQRT(INPUT!$B$2/INPUT!AO100)</f>
        <v>0</v>
      </c>
      <c r="K347" s="131">
        <f>IF(D347="Positive",IF(B191&lt;=IF(B347=0,0,1.2*J347*SQRT(1*1*INPUT!AO100/ABS(B347))),H347,H347*MAX(0.85/(1-ABS(B347)/I347),1)),H347)</f>
        <v>9.5410629309398463</v>
      </c>
      <c r="L347" s="180">
        <f>0.6*INPUT!AO100</f>
        <v>228</v>
      </c>
      <c r="M347" s="393" t="str">
        <f>IF(ABS(K347)&lt;=L347,"OK","NG")</f>
        <v>OK</v>
      </c>
      <c r="N347" s="186">
        <f>IF(K347=0,"Inf",L347/ABS(K347))</f>
        <v>23.896708537645161</v>
      </c>
      <c r="O347" s="296"/>
    </row>
    <row r="348">
      <c r="A348" s="182">
        <f>A192</f>
        <v>101</v>
      </c>
      <c r="B348" s="183">
        <f>INPUT!AR101</f>
        <v>0.60695545900194237</v>
      </c>
      <c r="C348" s="183">
        <f>INPUT!AS101</f>
        <v>-0.5613011256267133</v>
      </c>
      <c r="D348" s="60" t="str">
        <f>IF(B348&lt;=0,"Positive","Negative")</f>
        <v>Negative</v>
      </c>
      <c r="E348" s="183">
        <f>INPUT!AV101</f>
        <v>1360.1280922046149</v>
      </c>
      <c r="F348" s="184">
        <f>INPUT!I101/SQRT(12*(1+E348*INPUT!O101/(3*INPUT!I101*INPUT!J101)))</f>
        <v>118.06415136368361</v>
      </c>
      <c r="G348" s="185">
        <f>(INPUT!J101*INPUT!I101^2)/6</f>
        <v>916666.66666666663</v>
      </c>
      <c r="H348" s="131">
        <f>IF(INPUT!H101=1,0,(H192*1.25+K192*1.25+L192*1.5+1.5*N192)/G348*10^6)</f>
        <v>9.5410629309398463</v>
      </c>
      <c r="I348" s="184">
        <f>1*1*PI()^2*INPUT!$B$2/((B192/F348)^2)</f>
        <v>0</v>
      </c>
      <c r="J348" s="183">
        <f>1*F348*SQRT(INPUT!$B$2/INPUT!AO101)</f>
        <v>0</v>
      </c>
      <c r="K348" s="131">
        <f>IF(D348="Positive",IF(B192&lt;=IF(B348=0,0,1.2*J348*SQRT(1*1*INPUT!AO101/ABS(B348))),H348,H348*MAX(0.85/(1-ABS(B348)/I348),1)),H348)</f>
        <v>9.5410629309398463</v>
      </c>
      <c r="L348" s="180">
        <f>0.6*INPUT!AO101</f>
        <v>228</v>
      </c>
      <c r="M348" s="393" t="str">
        <f>IF(ABS(K348)&lt;=L348,"OK","NG")</f>
        <v>OK</v>
      </c>
      <c r="N348" s="186">
        <f>IF(K348=0,"Inf",L348/ABS(K348))</f>
        <v>23.896708537645161</v>
      </c>
      <c r="O348" s="296"/>
    </row>
    <row r="349">
      <c r="A349" s="182">
        <f>A193</f>
        <v>101</v>
      </c>
      <c r="B349" s="183">
        <f>INPUT!AR102</f>
        <v>0.60695545900194237</v>
      </c>
      <c r="C349" s="183">
        <f>INPUT!AS102</f>
        <v>-0.5613011256267133</v>
      </c>
      <c r="D349" s="60" t="str">
        <f>IF(B349&lt;=0,"Positive","Negative")</f>
        <v>Negative</v>
      </c>
      <c r="E349" s="183">
        <f>INPUT!AV102</f>
        <v>1360.1280922046149</v>
      </c>
      <c r="F349" s="184">
        <f>INPUT!I102/SQRT(12*(1+E349*INPUT!O102/(3*INPUT!I102*INPUT!J102)))</f>
        <v>118.06415136368361</v>
      </c>
      <c r="G349" s="185">
        <f>(INPUT!J102*INPUT!I102^2)/6</f>
        <v>916666.66666666663</v>
      </c>
      <c r="H349" s="131">
        <f>IF(INPUT!H102=1,0,(H193*1.25+K193*1.25+L193*1.5+1.5*N193)/G349*10^6)</f>
        <v>9.5410629309398463</v>
      </c>
      <c r="I349" s="184">
        <f>1*1*PI()^2*INPUT!$B$2/((B193/F349)^2)</f>
        <v>0</v>
      </c>
      <c r="J349" s="183">
        <f>1*F349*SQRT(INPUT!$B$2/INPUT!AO102)</f>
        <v>0</v>
      </c>
      <c r="K349" s="131">
        <f>IF(D349="Positive",IF(B193&lt;=IF(B349=0,0,1.2*J349*SQRT(1*1*INPUT!AO102/ABS(B349))),H349,H349*MAX(0.85/(1-ABS(B349)/I349),1)),H349)</f>
        <v>9.5410629309398463</v>
      </c>
      <c r="L349" s="180">
        <f>0.6*INPUT!AO102</f>
        <v>228</v>
      </c>
      <c r="M349" s="393" t="str">
        <f>IF(ABS(K349)&lt;=L349,"OK","NG")</f>
        <v>OK</v>
      </c>
      <c r="N349" s="186">
        <f>IF(K349=0,"Inf",L349/ABS(K349))</f>
        <v>23.896708537645161</v>
      </c>
      <c r="O349" s="296"/>
    </row>
    <row r="350">
      <c r="A350" s="182">
        <f>A194</f>
        <v>101</v>
      </c>
      <c r="B350" s="183">
        <f>INPUT!AR103</f>
        <v>0.60695545900194237</v>
      </c>
      <c r="C350" s="183">
        <f>INPUT!AS103</f>
        <v>-0.5613011256267133</v>
      </c>
      <c r="D350" s="60" t="str">
        <f>IF(B350&lt;=0,"Positive","Negative")</f>
        <v>Negative</v>
      </c>
      <c r="E350" s="183">
        <f>INPUT!AV103</f>
        <v>1360.1280922046149</v>
      </c>
      <c r="F350" s="184">
        <f>INPUT!I103/SQRT(12*(1+E350*INPUT!O103/(3*INPUT!I103*INPUT!J103)))</f>
        <v>118.06415136368361</v>
      </c>
      <c r="G350" s="185">
        <f>(INPUT!J103*INPUT!I103^2)/6</f>
        <v>916666.66666666663</v>
      </c>
      <c r="H350" s="131">
        <f>IF(INPUT!H103=1,0,(H194*1.25+K194*1.25+L194*1.5+1.5*N194)/G350*10^6)</f>
        <v>9.5410629309398463</v>
      </c>
      <c r="I350" s="184">
        <f>1*1*PI()^2*INPUT!$B$2/((B194/F350)^2)</f>
        <v>0</v>
      </c>
      <c r="J350" s="183">
        <f>1*F350*SQRT(INPUT!$B$2/INPUT!AO103)</f>
        <v>0</v>
      </c>
      <c r="K350" s="131">
        <f>IF(D350="Positive",IF(B194&lt;=IF(B350=0,0,1.2*J350*SQRT(1*1*INPUT!AO103/ABS(B350))),H350,H350*MAX(0.85/(1-ABS(B350)/I350),1)),H350)</f>
        <v>9.5410629309398463</v>
      </c>
      <c r="L350" s="180">
        <f>0.6*INPUT!AO103</f>
        <v>228</v>
      </c>
      <c r="M350" s="393" t="str">
        <f>IF(ABS(K350)&lt;=L350,"OK","NG")</f>
        <v>OK</v>
      </c>
      <c r="N350" s="186">
        <f>IF(K350=0,"Inf",L350/ABS(K350))</f>
        <v>23.896708537645161</v>
      </c>
      <c r="O350" s="296"/>
    </row>
    <row r="351">
      <c r="A351" s="182">
        <f>A195</f>
        <v>101</v>
      </c>
      <c r="B351" s="183">
        <f>INPUT!AR104</f>
        <v>0.60695545900194237</v>
      </c>
      <c r="C351" s="183">
        <f>INPUT!AS104</f>
        <v>-0.5613011256267133</v>
      </c>
      <c r="D351" s="60" t="str">
        <f>IF(B351&lt;=0,"Positive","Negative")</f>
        <v>Negative</v>
      </c>
      <c r="E351" s="183">
        <f>INPUT!AV104</f>
        <v>1360.1280922046149</v>
      </c>
      <c r="F351" s="184">
        <f>INPUT!I104/SQRT(12*(1+E351*INPUT!O104/(3*INPUT!I104*INPUT!J104)))</f>
        <v>118.06415136368361</v>
      </c>
      <c r="G351" s="185">
        <f>(INPUT!J104*INPUT!I104^2)/6</f>
        <v>916666.66666666663</v>
      </c>
      <c r="H351" s="131">
        <f>IF(INPUT!H104=1,0,(H195*1.25+K195*1.25+L195*1.5+1.5*N195)/G351*10^6)</f>
        <v>9.5410629309398463</v>
      </c>
      <c r="I351" s="184">
        <f>1*1*PI()^2*INPUT!$B$2/((B195/F351)^2)</f>
        <v>0</v>
      </c>
      <c r="J351" s="183">
        <f>1*F351*SQRT(INPUT!$B$2/INPUT!AO104)</f>
        <v>0</v>
      </c>
      <c r="K351" s="131">
        <f>IF(D351="Positive",IF(B195&lt;=IF(B351=0,0,1.2*J351*SQRT(1*1*INPUT!AO104/ABS(B351))),H351,H351*MAX(0.85/(1-ABS(B351)/I351),1)),H351)</f>
        <v>9.5410629309398463</v>
      </c>
      <c r="L351" s="180">
        <f>0.6*INPUT!AO104</f>
        <v>228</v>
      </c>
      <c r="M351" s="393" t="str">
        <f>IF(ABS(K351)&lt;=L351,"OK","NG")</f>
        <v>OK</v>
      </c>
      <c r="N351" s="186">
        <f>IF(K351=0,"Inf",L351/ABS(K351))</f>
        <v>23.896708537645161</v>
      </c>
      <c r="O351" s="296"/>
    </row>
    <row r="352">
      <c r="A352" s="182">
        <f>A196</f>
        <v>101</v>
      </c>
      <c r="B352" s="183">
        <f>INPUT!AR105</f>
        <v>0.60695545900194237</v>
      </c>
      <c r="C352" s="183">
        <f>INPUT!AS105</f>
        <v>-0.5613011256267133</v>
      </c>
      <c r="D352" s="60" t="str">
        <f>IF(B352&lt;=0,"Positive","Negative")</f>
        <v>Negative</v>
      </c>
      <c r="E352" s="183">
        <f>INPUT!AV105</f>
        <v>1360.1280922046149</v>
      </c>
      <c r="F352" s="184">
        <f>INPUT!I105/SQRT(12*(1+E352*INPUT!O105/(3*INPUT!I105*INPUT!J105)))</f>
        <v>118.06415136368361</v>
      </c>
      <c r="G352" s="185">
        <f>(INPUT!J105*INPUT!I105^2)/6</f>
        <v>916666.66666666663</v>
      </c>
      <c r="H352" s="131">
        <f>IF(INPUT!H105=1,0,(H196*1.25+K196*1.25+L196*1.5+1.5*N196)/G352*10^6)</f>
        <v>9.5410629309398463</v>
      </c>
      <c r="I352" s="184">
        <f>1*1*PI()^2*INPUT!$B$2/((B196/F352)^2)</f>
        <v>0</v>
      </c>
      <c r="J352" s="183">
        <f>1*F352*SQRT(INPUT!$B$2/INPUT!AO105)</f>
        <v>0</v>
      </c>
      <c r="K352" s="131">
        <f>IF(D352="Positive",IF(B196&lt;=IF(B352=0,0,1.2*J352*SQRT(1*1*INPUT!AO105/ABS(B352))),H352,H352*MAX(0.85/(1-ABS(B352)/I352),1)),H352)</f>
        <v>9.5410629309398463</v>
      </c>
      <c r="L352" s="180">
        <f>0.6*INPUT!AO105</f>
        <v>228</v>
      </c>
      <c r="M352" s="393" t="str">
        <f>IF(ABS(K352)&lt;=L352,"OK","NG")</f>
        <v>OK</v>
      </c>
      <c r="N352" s="186">
        <f>IF(K352=0,"Inf",L352/ABS(K352))</f>
        <v>23.896708537645161</v>
      </c>
      <c r="O352" s="296"/>
    </row>
    <row r="353">
      <c r="A353" s="182">
        <f>A197</f>
        <v>101</v>
      </c>
      <c r="B353" s="183">
        <f>INPUT!AR106</f>
        <v>0.60695545900194237</v>
      </c>
      <c r="C353" s="183">
        <f>INPUT!AS106</f>
        <v>-0.5613011256267133</v>
      </c>
      <c r="D353" s="60" t="str">
        <f>IF(B353&lt;=0,"Positive","Negative")</f>
        <v>Negative</v>
      </c>
      <c r="E353" s="183">
        <f>INPUT!AV106</f>
        <v>1360.1280922046149</v>
      </c>
      <c r="F353" s="184">
        <f>INPUT!I106/SQRT(12*(1+E353*INPUT!O106/(3*INPUT!I106*INPUT!J106)))</f>
        <v>118.06415136368361</v>
      </c>
      <c r="G353" s="185">
        <f>(INPUT!J106*INPUT!I106^2)/6</f>
        <v>916666.66666666663</v>
      </c>
      <c r="H353" s="131">
        <f>IF(INPUT!H106=1,0,(H197*1.25+K197*1.25+L197*1.5+1.5*N197)/G353*10^6)</f>
        <v>9.5410629309398463</v>
      </c>
      <c r="I353" s="184">
        <f>1*1*PI()^2*INPUT!$B$2/((B197/F353)^2)</f>
        <v>0</v>
      </c>
      <c r="J353" s="183">
        <f>1*F353*SQRT(INPUT!$B$2/INPUT!AO106)</f>
        <v>0</v>
      </c>
      <c r="K353" s="131">
        <f>IF(D353="Positive",IF(B197&lt;=IF(B353=0,0,1.2*J353*SQRT(1*1*INPUT!AO106/ABS(B353))),H353,H353*MAX(0.85/(1-ABS(B353)/I353),1)),H353)</f>
        <v>9.5410629309398463</v>
      </c>
      <c r="L353" s="180">
        <f>0.6*INPUT!AO106</f>
        <v>228</v>
      </c>
      <c r="M353" s="393" t="str">
        <f>IF(ABS(K353)&lt;=L353,"OK","NG")</f>
        <v>OK</v>
      </c>
      <c r="N353" s="186">
        <f>IF(K353=0,"Inf",L353/ABS(K353))</f>
        <v>23.896708537645161</v>
      </c>
      <c r="O353" s="296"/>
    </row>
    <row r="354">
      <c r="A354" s="182">
        <f>A198</f>
        <v>101</v>
      </c>
      <c r="B354" s="183">
        <f>INPUT!AR107</f>
        <v>0.60695545900194237</v>
      </c>
      <c r="C354" s="183">
        <f>INPUT!AS107</f>
        <v>-0.5613011256267133</v>
      </c>
      <c r="D354" s="60" t="str">
        <f>IF(B354&lt;=0,"Positive","Negative")</f>
        <v>Negative</v>
      </c>
      <c r="E354" s="183">
        <f>INPUT!AV107</f>
        <v>1360.1280922046149</v>
      </c>
      <c r="F354" s="184">
        <f>INPUT!I107/SQRT(12*(1+E354*INPUT!O107/(3*INPUT!I107*INPUT!J107)))</f>
        <v>118.06415136368361</v>
      </c>
      <c r="G354" s="185">
        <f>(INPUT!J107*INPUT!I107^2)/6</f>
        <v>916666.66666666663</v>
      </c>
      <c r="H354" s="131">
        <f>IF(INPUT!H107=1,0,(H198*1.25+K198*1.25+L198*1.5+1.5*N198)/G354*10^6)</f>
        <v>9.5410629309398463</v>
      </c>
      <c r="I354" s="184">
        <f>1*1*PI()^2*INPUT!$B$2/((B198/F354)^2)</f>
        <v>0</v>
      </c>
      <c r="J354" s="183">
        <f>1*F354*SQRT(INPUT!$B$2/INPUT!AO107)</f>
        <v>0</v>
      </c>
      <c r="K354" s="131">
        <f>IF(D354="Positive",IF(B198&lt;=IF(B354=0,0,1.2*J354*SQRT(1*1*INPUT!AO107/ABS(B354))),H354,H354*MAX(0.85/(1-ABS(B354)/I354),1)),H354)</f>
        <v>9.5410629309398463</v>
      </c>
      <c r="L354" s="180">
        <f>0.6*INPUT!AO107</f>
        <v>228</v>
      </c>
      <c r="M354" s="393" t="str">
        <f>IF(ABS(K354)&lt;=L354,"OK","NG")</f>
        <v>OK</v>
      </c>
      <c r="N354" s="186">
        <f>IF(K354=0,"Inf",L354/ABS(K354))</f>
        <v>23.896708537645161</v>
      </c>
      <c r="O354" s="296"/>
    </row>
    <row r="355">
      <c r="A355" s="182">
        <f>A199</f>
        <v>101</v>
      </c>
      <c r="B355" s="183">
        <f>INPUT!AR108</f>
        <v>0.60695545900194237</v>
      </c>
      <c r="C355" s="183">
        <f>INPUT!AS108</f>
        <v>-0.5613011256267133</v>
      </c>
      <c r="D355" s="60" t="str">
        <f>IF(B355&lt;=0,"Positive","Negative")</f>
        <v>Negative</v>
      </c>
      <c r="E355" s="183">
        <f>INPUT!AV108</f>
        <v>1360.1280922046149</v>
      </c>
      <c r="F355" s="184">
        <f>INPUT!I108/SQRT(12*(1+E355*INPUT!O108/(3*INPUT!I108*INPUT!J108)))</f>
        <v>118.06415136368361</v>
      </c>
      <c r="G355" s="185">
        <f>(INPUT!J108*INPUT!I108^2)/6</f>
        <v>916666.66666666663</v>
      </c>
      <c r="H355" s="131">
        <f>IF(INPUT!H108=1,0,(H199*1.25+K199*1.25+L199*1.5+1.5*N199)/G355*10^6)</f>
        <v>9.5410629309398463</v>
      </c>
      <c r="I355" s="184">
        <f>1*1*PI()^2*INPUT!$B$2/((B199/F355)^2)</f>
        <v>0</v>
      </c>
      <c r="J355" s="183">
        <f>1*F355*SQRT(INPUT!$B$2/INPUT!AO108)</f>
        <v>0</v>
      </c>
      <c r="K355" s="131">
        <f>IF(D355="Positive",IF(B199&lt;=IF(B355=0,0,1.2*J355*SQRT(1*1*INPUT!AO108/ABS(B355))),H355,H355*MAX(0.85/(1-ABS(B355)/I355),1)),H355)</f>
        <v>9.5410629309398463</v>
      </c>
      <c r="L355" s="180">
        <f>0.6*INPUT!AO108</f>
        <v>228</v>
      </c>
      <c r="M355" s="393" t="str">
        <f>IF(ABS(K355)&lt;=L355,"OK","NG")</f>
        <v>OK</v>
      </c>
      <c r="N355" s="186">
        <f>IF(K355=0,"Inf",L355/ABS(K355))</f>
        <v>23.896708537645161</v>
      </c>
      <c r="O355" s="296"/>
    </row>
    <row r="356">
      <c r="A356" s="182">
        <f>A200</f>
        <v>101</v>
      </c>
      <c r="B356" s="183">
        <f>INPUT!AR109</f>
        <v>0.60695545900194237</v>
      </c>
      <c r="C356" s="183">
        <f>INPUT!AS109</f>
        <v>-0.5613011256267133</v>
      </c>
      <c r="D356" s="60" t="str">
        <f>IF(B356&lt;=0,"Positive","Negative")</f>
        <v>Negative</v>
      </c>
      <c r="E356" s="183">
        <f>INPUT!AV109</f>
        <v>1360.1280922046149</v>
      </c>
      <c r="F356" s="184">
        <f>INPUT!I109/SQRT(12*(1+E356*INPUT!O109/(3*INPUT!I109*INPUT!J109)))</f>
        <v>118.06415136368361</v>
      </c>
      <c r="G356" s="185">
        <f>(INPUT!J109*INPUT!I109^2)/6</f>
        <v>916666.66666666663</v>
      </c>
      <c r="H356" s="131">
        <f>IF(INPUT!H109=1,0,(H200*1.25+K200*1.25+L200*1.5+1.5*N200)/G356*10^6)</f>
        <v>9.5410629309398463</v>
      </c>
      <c r="I356" s="184">
        <f>1*1*PI()^2*INPUT!$B$2/((B200/F356)^2)</f>
        <v>0</v>
      </c>
      <c r="J356" s="183">
        <f>1*F356*SQRT(INPUT!$B$2/INPUT!AO109)</f>
        <v>0</v>
      </c>
      <c r="K356" s="131">
        <f>IF(D356="Positive",IF(B200&lt;=IF(B356=0,0,1.2*J356*SQRT(1*1*INPUT!AO109/ABS(B356))),H356,H356*MAX(0.85/(1-ABS(B356)/I356),1)),H356)</f>
        <v>9.5410629309398463</v>
      </c>
      <c r="L356" s="180">
        <f>0.6*INPUT!AO109</f>
        <v>228</v>
      </c>
      <c r="M356" s="393" t="str">
        <f>IF(ABS(K356)&lt;=L356,"OK","NG")</f>
        <v>OK</v>
      </c>
      <c r="N356" s="186">
        <f>IF(K356=0,"Inf",L356/ABS(K356))</f>
        <v>23.896708537645161</v>
      </c>
      <c r="O356" s="296"/>
    </row>
    <row r="357">
      <c r="A357" s="182">
        <f>A201</f>
        <v>101</v>
      </c>
      <c r="B357" s="183">
        <f>INPUT!AR110</f>
        <v>0.60695545900194237</v>
      </c>
      <c r="C357" s="183">
        <f>INPUT!AS110</f>
        <v>-0.5613011256267133</v>
      </c>
      <c r="D357" s="60" t="str">
        <f>IF(B357&lt;=0,"Positive","Negative")</f>
        <v>Negative</v>
      </c>
      <c r="E357" s="183">
        <f>INPUT!AV110</f>
        <v>1360.1280922046149</v>
      </c>
      <c r="F357" s="184">
        <f>INPUT!I110/SQRT(12*(1+E357*INPUT!O110/(3*INPUT!I110*INPUT!J110)))</f>
        <v>118.06415136368361</v>
      </c>
      <c r="G357" s="185">
        <f>(INPUT!J110*INPUT!I110^2)/6</f>
        <v>916666.66666666663</v>
      </c>
      <c r="H357" s="131">
        <f>IF(INPUT!H110=1,0,(H201*1.25+K201*1.25+L201*1.5+1.5*N201)/G357*10^6)</f>
        <v>9.5410629309398463</v>
      </c>
      <c r="I357" s="184">
        <f>1*1*PI()^2*INPUT!$B$2/((B201/F357)^2)</f>
        <v>0</v>
      </c>
      <c r="J357" s="183">
        <f>1*F357*SQRT(INPUT!$B$2/INPUT!AO110)</f>
        <v>0</v>
      </c>
      <c r="K357" s="131">
        <f>IF(D357="Positive",IF(B201&lt;=IF(B357=0,0,1.2*J357*SQRT(1*1*INPUT!AO110/ABS(B357))),H357,H357*MAX(0.85/(1-ABS(B357)/I357),1)),H357)</f>
        <v>9.5410629309398463</v>
      </c>
      <c r="L357" s="180">
        <f>0.6*INPUT!AO110</f>
        <v>228</v>
      </c>
      <c r="M357" s="393" t="str">
        <f>IF(ABS(K357)&lt;=L357,"OK","NG")</f>
        <v>OK</v>
      </c>
      <c r="N357" s="186">
        <f>IF(K357=0,"Inf",L357/ABS(K357))</f>
        <v>23.896708537645161</v>
      </c>
      <c r="O357" s="296"/>
    </row>
    <row r="358">
      <c r="A358" s="182">
        <f>A202</f>
        <v>101</v>
      </c>
      <c r="B358" s="183">
        <f>INPUT!AR111</f>
        <v>0.60695545900194237</v>
      </c>
      <c r="C358" s="183">
        <f>INPUT!AS111</f>
        <v>-0.5613011256267133</v>
      </c>
      <c r="D358" s="60" t="str">
        <f>IF(B358&lt;=0,"Positive","Negative")</f>
        <v>Negative</v>
      </c>
      <c r="E358" s="183">
        <f>INPUT!AV111</f>
        <v>1360.1280922046149</v>
      </c>
      <c r="F358" s="184">
        <f>INPUT!I111/SQRT(12*(1+E358*INPUT!O111/(3*INPUT!I111*INPUT!J111)))</f>
        <v>118.06415136368361</v>
      </c>
      <c r="G358" s="185">
        <f>(INPUT!J111*INPUT!I111^2)/6</f>
        <v>916666.66666666663</v>
      </c>
      <c r="H358" s="131">
        <f>IF(INPUT!H111=1,0,(H202*1.25+K202*1.25+L202*1.5+1.5*N202)/G358*10^6)</f>
        <v>9.5410629309398463</v>
      </c>
      <c r="I358" s="184">
        <f>1*1*PI()^2*INPUT!$B$2/((B202/F358)^2)</f>
        <v>0</v>
      </c>
      <c r="J358" s="183">
        <f>1*F358*SQRT(INPUT!$B$2/INPUT!AO111)</f>
        <v>0</v>
      </c>
      <c r="K358" s="131">
        <f>IF(D358="Positive",IF(B202&lt;=IF(B358=0,0,1.2*J358*SQRT(1*1*INPUT!AO111/ABS(B358))),H358,H358*MAX(0.85/(1-ABS(B358)/I358),1)),H358)</f>
        <v>9.5410629309398463</v>
      </c>
      <c r="L358" s="180">
        <f>0.6*INPUT!AO111</f>
        <v>228</v>
      </c>
      <c r="M358" s="393" t="str">
        <f>IF(ABS(K358)&lt;=L358,"OK","NG")</f>
        <v>OK</v>
      </c>
      <c r="N358" s="186">
        <f>IF(K358=0,"Inf",L358/ABS(K358))</f>
        <v>23.896708537645161</v>
      </c>
      <c r="O358" s="296"/>
    </row>
    <row r="359">
      <c r="A359" s="182">
        <f>A203</f>
        <v>101</v>
      </c>
      <c r="B359" s="183">
        <f>INPUT!AR112</f>
        <v>0.60695545900194237</v>
      </c>
      <c r="C359" s="183">
        <f>INPUT!AS112</f>
        <v>-0.5613011256267133</v>
      </c>
      <c r="D359" s="60" t="str">
        <f>IF(B359&lt;=0,"Positive","Negative")</f>
        <v>Negative</v>
      </c>
      <c r="E359" s="183">
        <f>INPUT!AV112</f>
        <v>1360.1280922046149</v>
      </c>
      <c r="F359" s="184">
        <f>INPUT!I112/SQRT(12*(1+E359*INPUT!O112/(3*INPUT!I112*INPUT!J112)))</f>
        <v>118.06415136368361</v>
      </c>
      <c r="G359" s="185">
        <f>(INPUT!J112*INPUT!I112^2)/6</f>
        <v>916666.66666666663</v>
      </c>
      <c r="H359" s="131">
        <f>IF(INPUT!H112=1,0,(H203*1.25+K203*1.25+L203*1.5+1.5*N203)/G359*10^6)</f>
        <v>9.5410629309398463</v>
      </c>
      <c r="I359" s="184">
        <f>1*1*PI()^2*INPUT!$B$2/((B203/F359)^2)</f>
        <v>0</v>
      </c>
      <c r="J359" s="183">
        <f>1*F359*SQRT(INPUT!$B$2/INPUT!AO112)</f>
        <v>0</v>
      </c>
      <c r="K359" s="131">
        <f>IF(D359="Positive",IF(B203&lt;=IF(B359=0,0,1.2*J359*SQRT(1*1*INPUT!AO112/ABS(B359))),H359,H359*MAX(0.85/(1-ABS(B359)/I359),1)),H359)</f>
        <v>9.5410629309398463</v>
      </c>
      <c r="L359" s="180">
        <f>0.6*INPUT!AO112</f>
        <v>228</v>
      </c>
      <c r="M359" s="393" t="str">
        <f>IF(ABS(K359)&lt;=L359,"OK","NG")</f>
        <v>OK</v>
      </c>
      <c r="N359" s="186">
        <f>IF(K359=0,"Inf",L359/ABS(K359))</f>
        <v>23.896708537645161</v>
      </c>
      <c r="O359" s="296"/>
    </row>
    <row r="360">
      <c r="A360" s="182">
        <f>A204</f>
        <v>101</v>
      </c>
      <c r="B360" s="183">
        <f>INPUT!AR113</f>
        <v>0.60695545900194237</v>
      </c>
      <c r="C360" s="183">
        <f>INPUT!AS113</f>
        <v>-0.5613011256267133</v>
      </c>
      <c r="D360" s="60" t="str">
        <f>IF(B360&lt;=0,"Positive","Negative")</f>
        <v>Negative</v>
      </c>
      <c r="E360" s="183">
        <f>INPUT!AV113</f>
        <v>1360.1280922046149</v>
      </c>
      <c r="F360" s="184">
        <f>INPUT!I113/SQRT(12*(1+E360*INPUT!O113/(3*INPUT!I113*INPUT!J113)))</f>
        <v>118.06415136368361</v>
      </c>
      <c r="G360" s="185">
        <f>(INPUT!J113*INPUT!I113^2)/6</f>
        <v>916666.66666666663</v>
      </c>
      <c r="H360" s="131">
        <f>IF(INPUT!H113=1,0,(H204*1.25+K204*1.25+L204*1.5+1.5*N204)/G360*10^6)</f>
        <v>9.5410629309398463</v>
      </c>
      <c r="I360" s="184">
        <f>1*1*PI()^2*INPUT!$B$2/((B204/F360)^2)</f>
        <v>0</v>
      </c>
      <c r="J360" s="183">
        <f>1*F360*SQRT(INPUT!$B$2/INPUT!AO113)</f>
        <v>0</v>
      </c>
      <c r="K360" s="131">
        <f>IF(D360="Positive",IF(B204&lt;=IF(B360=0,0,1.2*J360*SQRT(1*1*INPUT!AO113/ABS(B360))),H360,H360*MAX(0.85/(1-ABS(B360)/I360),1)),H360)</f>
        <v>9.5410629309398463</v>
      </c>
      <c r="L360" s="180">
        <f>0.6*INPUT!AO113</f>
        <v>228</v>
      </c>
      <c r="M360" s="393" t="str">
        <f>IF(ABS(K360)&lt;=L360,"OK","NG")</f>
        <v>OK</v>
      </c>
      <c r="N360" s="186">
        <f>IF(K360=0,"Inf",L360/ABS(K360))</f>
        <v>23.896708537645161</v>
      </c>
      <c r="O360" s="296"/>
    </row>
    <row r="361">
      <c r="A361" s="182">
        <f>A205</f>
        <v>101</v>
      </c>
      <c r="B361" s="183">
        <f>INPUT!AR114</f>
        <v>0.60695545900194237</v>
      </c>
      <c r="C361" s="183">
        <f>INPUT!AS114</f>
        <v>-0.5613011256267133</v>
      </c>
      <c r="D361" s="60" t="str">
        <f>IF(B361&lt;=0,"Positive","Negative")</f>
        <v>Negative</v>
      </c>
      <c r="E361" s="183">
        <f>INPUT!AV114</f>
        <v>1360.1280922046149</v>
      </c>
      <c r="F361" s="184">
        <f>INPUT!I114/SQRT(12*(1+E361*INPUT!O114/(3*INPUT!I114*INPUT!J114)))</f>
        <v>118.06415136368361</v>
      </c>
      <c r="G361" s="185">
        <f>(INPUT!J114*INPUT!I114^2)/6</f>
        <v>916666.66666666663</v>
      </c>
      <c r="H361" s="131">
        <f>IF(INPUT!H114=1,0,(H205*1.25+K205*1.25+L205*1.5+1.5*N205)/G361*10^6)</f>
        <v>9.5410629309398463</v>
      </c>
      <c r="I361" s="184">
        <f>1*1*PI()^2*INPUT!$B$2/((B205/F361)^2)</f>
        <v>0</v>
      </c>
      <c r="J361" s="183">
        <f>1*F361*SQRT(INPUT!$B$2/INPUT!AO114)</f>
        <v>0</v>
      </c>
      <c r="K361" s="131">
        <f>IF(D361="Positive",IF(B205&lt;=IF(B361=0,0,1.2*J361*SQRT(1*1*INPUT!AO114/ABS(B361))),H361,H361*MAX(0.85/(1-ABS(B361)/I361),1)),H361)</f>
        <v>9.5410629309398463</v>
      </c>
      <c r="L361" s="180">
        <f>0.6*INPUT!AO114</f>
        <v>228</v>
      </c>
      <c r="M361" s="393" t="str">
        <f>IF(ABS(K361)&lt;=L361,"OK","NG")</f>
        <v>OK</v>
      </c>
      <c r="N361" s="186">
        <f>IF(K361=0,"Inf",L361/ABS(K361))</f>
        <v>23.896708537645161</v>
      </c>
      <c r="O361" s="296"/>
    </row>
    <row r="362">
      <c r="A362" s="182">
        <f>A206</f>
        <v>101</v>
      </c>
      <c r="B362" s="183">
        <f>INPUT!AR115</f>
        <v>0.60695545900194237</v>
      </c>
      <c r="C362" s="183">
        <f>INPUT!AS115</f>
        <v>-0.5613011256267133</v>
      </c>
      <c r="D362" s="60" t="str">
        <f>IF(B362&lt;=0,"Positive","Negative")</f>
        <v>Negative</v>
      </c>
      <c r="E362" s="183">
        <f>INPUT!AV115</f>
        <v>1360.1280922046149</v>
      </c>
      <c r="F362" s="184">
        <f>INPUT!I115/SQRT(12*(1+E362*INPUT!O115/(3*INPUT!I115*INPUT!J115)))</f>
        <v>118.06415136368361</v>
      </c>
      <c r="G362" s="185">
        <f>(INPUT!J115*INPUT!I115^2)/6</f>
        <v>916666.66666666663</v>
      </c>
      <c r="H362" s="131">
        <f>IF(INPUT!H115=1,0,(H206*1.25+K206*1.25+L206*1.5+1.5*N206)/G362*10^6)</f>
        <v>9.5410629309398463</v>
      </c>
      <c r="I362" s="184">
        <f>1*1*PI()^2*INPUT!$B$2/((B206/F362)^2)</f>
        <v>0</v>
      </c>
      <c r="J362" s="183">
        <f>1*F362*SQRT(INPUT!$B$2/INPUT!AO115)</f>
        <v>0</v>
      </c>
      <c r="K362" s="131">
        <f>IF(D362="Positive",IF(B206&lt;=IF(B362=0,0,1.2*J362*SQRT(1*1*INPUT!AO115/ABS(B362))),H362,H362*MAX(0.85/(1-ABS(B362)/I362),1)),H362)</f>
        <v>9.5410629309398463</v>
      </c>
      <c r="L362" s="180">
        <f>0.6*INPUT!AO115</f>
        <v>228</v>
      </c>
      <c r="M362" s="393" t="str">
        <f>IF(ABS(K362)&lt;=L362,"OK","NG")</f>
        <v>OK</v>
      </c>
      <c r="N362" s="186">
        <f>IF(K362=0,"Inf",L362/ABS(K362))</f>
        <v>23.896708537645161</v>
      </c>
      <c r="O362" s="296"/>
    </row>
    <row r="363">
      <c r="A363" s="182">
        <f>A207</f>
        <v>101</v>
      </c>
      <c r="B363" s="183">
        <f>INPUT!AR116</f>
        <v>0.60695545900194237</v>
      </c>
      <c r="C363" s="183">
        <f>INPUT!AS116</f>
        <v>-0.5613011256267133</v>
      </c>
      <c r="D363" s="60" t="str">
        <f>IF(B363&lt;=0,"Positive","Negative")</f>
        <v>Negative</v>
      </c>
      <c r="E363" s="183">
        <f>INPUT!AV116</f>
        <v>1360.1280922046149</v>
      </c>
      <c r="F363" s="184">
        <f>INPUT!I116/SQRT(12*(1+E363*INPUT!O116/(3*INPUT!I116*INPUT!J116)))</f>
        <v>118.06415136368361</v>
      </c>
      <c r="G363" s="185">
        <f>(INPUT!J116*INPUT!I116^2)/6</f>
        <v>916666.66666666663</v>
      </c>
      <c r="H363" s="131">
        <f>IF(INPUT!H116=1,0,(H207*1.25+K207*1.25+L207*1.5+1.5*N207)/G363*10^6)</f>
        <v>9.5410629309398463</v>
      </c>
      <c r="I363" s="184">
        <f>1*1*PI()^2*INPUT!$B$2/((B207/F363)^2)</f>
        <v>0</v>
      </c>
      <c r="J363" s="183">
        <f>1*F363*SQRT(INPUT!$B$2/INPUT!AO116)</f>
        <v>0</v>
      </c>
      <c r="K363" s="131">
        <f>IF(D363="Positive",IF(B207&lt;=IF(B363=0,0,1.2*J363*SQRT(1*1*INPUT!AO116/ABS(B363))),H363,H363*MAX(0.85/(1-ABS(B363)/I363),1)),H363)</f>
        <v>9.5410629309398463</v>
      </c>
      <c r="L363" s="180">
        <f>0.6*INPUT!AO116</f>
        <v>228</v>
      </c>
      <c r="M363" s="393" t="str">
        <f>IF(ABS(K363)&lt;=L363,"OK","NG")</f>
        <v>OK</v>
      </c>
      <c r="N363" s="186">
        <f>IF(K363=0,"Inf",L363/ABS(K363))</f>
        <v>23.896708537645161</v>
      </c>
      <c r="O363" s="296"/>
    </row>
    <row r="364">
      <c r="A364" s="182">
        <f>A208</f>
        <v>101</v>
      </c>
      <c r="B364" s="183">
        <f>INPUT!AR117</f>
        <v>0.60695545900194237</v>
      </c>
      <c r="C364" s="183">
        <f>INPUT!AS117</f>
        <v>-0.5613011256267133</v>
      </c>
      <c r="D364" s="60" t="str">
        <f>IF(B364&lt;=0,"Positive","Negative")</f>
        <v>Negative</v>
      </c>
      <c r="E364" s="183">
        <f>INPUT!AV117</f>
        <v>1360.1280922046149</v>
      </c>
      <c r="F364" s="184">
        <f>INPUT!I117/SQRT(12*(1+E364*INPUT!O117/(3*INPUT!I117*INPUT!J117)))</f>
        <v>118.06415136368361</v>
      </c>
      <c r="G364" s="185">
        <f>(INPUT!J117*INPUT!I117^2)/6</f>
        <v>916666.66666666663</v>
      </c>
      <c r="H364" s="131">
        <f>IF(INPUT!H117=1,0,(H208*1.25+K208*1.25+L208*1.5+1.5*N208)/G364*10^6)</f>
        <v>9.5410629309398463</v>
      </c>
      <c r="I364" s="184">
        <f>1*1*PI()^2*INPUT!$B$2/((B208/F364)^2)</f>
        <v>0</v>
      </c>
      <c r="J364" s="183">
        <f>1*F364*SQRT(INPUT!$B$2/INPUT!AO117)</f>
        <v>0</v>
      </c>
      <c r="K364" s="131">
        <f>IF(D364="Positive",IF(B208&lt;=IF(B364=0,0,1.2*J364*SQRT(1*1*INPUT!AO117/ABS(B364))),H364,H364*MAX(0.85/(1-ABS(B364)/I364),1)),H364)</f>
        <v>9.5410629309398463</v>
      </c>
      <c r="L364" s="180">
        <f>0.6*INPUT!AO117</f>
        <v>228</v>
      </c>
      <c r="M364" s="393" t="str">
        <f>IF(ABS(K364)&lt;=L364,"OK","NG")</f>
        <v>OK</v>
      </c>
      <c r="N364" s="186">
        <f>IF(K364=0,"Inf",L364/ABS(K364))</f>
        <v>23.896708537645161</v>
      </c>
      <c r="O364" s="296"/>
    </row>
    <row r="365">
      <c r="A365" s="182">
        <f>A209</f>
        <v>101</v>
      </c>
      <c r="B365" s="183">
        <f>INPUT!AR118</f>
        <v>0.60695545900194237</v>
      </c>
      <c r="C365" s="183">
        <f>INPUT!AS118</f>
        <v>-0.5613011256267133</v>
      </c>
      <c r="D365" s="60" t="str">
        <f>IF(B365&lt;=0,"Positive","Negative")</f>
        <v>Negative</v>
      </c>
      <c r="E365" s="183">
        <f>INPUT!AV118</f>
        <v>1360.1280922046149</v>
      </c>
      <c r="F365" s="184">
        <f>INPUT!I118/SQRT(12*(1+E365*INPUT!O118/(3*INPUT!I118*INPUT!J118)))</f>
        <v>118.06415136368361</v>
      </c>
      <c r="G365" s="185">
        <f>(INPUT!J118*INPUT!I118^2)/6</f>
        <v>916666.66666666663</v>
      </c>
      <c r="H365" s="131">
        <f>IF(INPUT!H118=1,0,(H209*1.25+K209*1.25+L209*1.5+1.5*N209)/G365*10^6)</f>
        <v>9.5410629309398463</v>
      </c>
      <c r="I365" s="184">
        <f>1*1*PI()^2*INPUT!$B$2/((B209/F365)^2)</f>
        <v>0</v>
      </c>
      <c r="J365" s="183">
        <f>1*F365*SQRT(INPUT!$B$2/INPUT!AO118)</f>
        <v>0</v>
      </c>
      <c r="K365" s="131">
        <f>IF(D365="Positive",IF(B209&lt;=IF(B365=0,0,1.2*J365*SQRT(1*1*INPUT!AO118/ABS(B365))),H365,H365*MAX(0.85/(1-ABS(B365)/I365),1)),H365)</f>
        <v>9.5410629309398463</v>
      </c>
      <c r="L365" s="180">
        <f>0.6*INPUT!AO118</f>
        <v>228</v>
      </c>
      <c r="M365" s="393" t="str">
        <f>IF(ABS(K365)&lt;=L365,"OK","NG")</f>
        <v>OK</v>
      </c>
      <c r="N365" s="186">
        <f>IF(K365=0,"Inf",L365/ABS(K365))</f>
        <v>23.896708537645161</v>
      </c>
      <c r="O365" s="296"/>
    </row>
    <row r="366">
      <c r="A366" s="182">
        <f>A210</f>
        <v>101</v>
      </c>
      <c r="B366" s="183">
        <f>INPUT!AR119</f>
        <v>0.60695545900194237</v>
      </c>
      <c r="C366" s="183">
        <f>INPUT!AS119</f>
        <v>-0.5613011256267133</v>
      </c>
      <c r="D366" s="60" t="str">
        <f>IF(B366&lt;=0,"Positive","Negative")</f>
        <v>Negative</v>
      </c>
      <c r="E366" s="183">
        <f>INPUT!AV119</f>
        <v>1360.1280922046149</v>
      </c>
      <c r="F366" s="184">
        <f>INPUT!I119/SQRT(12*(1+E366*INPUT!O119/(3*INPUT!I119*INPUT!J119)))</f>
        <v>118.06415136368361</v>
      </c>
      <c r="G366" s="185">
        <f>(INPUT!J119*INPUT!I119^2)/6</f>
        <v>916666.66666666663</v>
      </c>
      <c r="H366" s="131">
        <f>IF(INPUT!H119=1,0,(H210*1.25+K210*1.25+L210*1.5+1.5*N210)/G366*10^6)</f>
        <v>9.5410629309398463</v>
      </c>
      <c r="I366" s="184">
        <f>1*1*PI()^2*INPUT!$B$2/((B210/F366)^2)</f>
        <v>0</v>
      </c>
      <c r="J366" s="183">
        <f>1*F366*SQRT(INPUT!$B$2/INPUT!AO119)</f>
        <v>0</v>
      </c>
      <c r="K366" s="131">
        <f>IF(D366="Positive",IF(B210&lt;=IF(B366=0,0,1.2*J366*SQRT(1*1*INPUT!AO119/ABS(B366))),H366,H366*MAX(0.85/(1-ABS(B366)/I366),1)),H366)</f>
        <v>9.5410629309398463</v>
      </c>
      <c r="L366" s="180">
        <f>0.6*INPUT!AO119</f>
        <v>228</v>
      </c>
      <c r="M366" s="393" t="str">
        <f>IF(ABS(K366)&lt;=L366,"OK","NG")</f>
        <v>OK</v>
      </c>
      <c r="N366" s="186">
        <f>IF(K366=0,"Inf",L366/ABS(K366))</f>
        <v>23.896708537645161</v>
      </c>
      <c r="O366" s="296"/>
    </row>
    <row r="367">
      <c r="A367" s="182">
        <f>A211</f>
        <v>101</v>
      </c>
      <c r="B367" s="183">
        <f>INPUT!AR120</f>
        <v>0.60695545900194237</v>
      </c>
      <c r="C367" s="183">
        <f>INPUT!AS120</f>
        <v>-0.5613011256267133</v>
      </c>
      <c r="D367" s="60" t="str">
        <f>IF(B367&lt;=0,"Positive","Negative")</f>
        <v>Negative</v>
      </c>
      <c r="E367" s="183">
        <f>INPUT!AV120</f>
        <v>1360.1280922046149</v>
      </c>
      <c r="F367" s="184">
        <f>INPUT!I120/SQRT(12*(1+E367*INPUT!O120/(3*INPUT!I120*INPUT!J120)))</f>
        <v>118.06415136368361</v>
      </c>
      <c r="G367" s="185">
        <f>(INPUT!J120*INPUT!I120^2)/6</f>
        <v>916666.66666666663</v>
      </c>
      <c r="H367" s="131">
        <f>IF(INPUT!H120=1,0,(H211*1.25+K211*1.25+L211*1.5+1.5*N211)/G367*10^6)</f>
        <v>9.5410629309398463</v>
      </c>
      <c r="I367" s="184">
        <f>1*1*PI()^2*INPUT!$B$2/((B211/F367)^2)</f>
        <v>0</v>
      </c>
      <c r="J367" s="183">
        <f>1*F367*SQRT(INPUT!$B$2/INPUT!AO120)</f>
        <v>0</v>
      </c>
      <c r="K367" s="131">
        <f>IF(D367="Positive",IF(B211&lt;=IF(B367=0,0,1.2*J367*SQRT(1*1*INPUT!AO120/ABS(B367))),H367,H367*MAX(0.85/(1-ABS(B367)/I367),1)),H367)</f>
        <v>9.5410629309398463</v>
      </c>
      <c r="L367" s="180">
        <f>0.6*INPUT!AO120</f>
        <v>228</v>
      </c>
      <c r="M367" s="393" t="str">
        <f>IF(ABS(K367)&lt;=L367,"OK","NG")</f>
        <v>OK</v>
      </c>
      <c r="N367" s="186">
        <f>IF(K367=0,"Inf",L367/ABS(K367))</f>
        <v>23.896708537645161</v>
      </c>
      <c r="O367" s="296"/>
    </row>
    <row r="368">
      <c r="A368" s="182">
        <f>A212</f>
        <v>101</v>
      </c>
      <c r="B368" s="183">
        <f>INPUT!AR121</f>
        <v>0.60695545900194237</v>
      </c>
      <c r="C368" s="183">
        <f>INPUT!AS121</f>
        <v>-0.5613011256267133</v>
      </c>
      <c r="D368" s="60" t="str">
        <f>IF(B368&lt;=0,"Positive","Negative")</f>
        <v>Negative</v>
      </c>
      <c r="E368" s="183">
        <f>INPUT!AV121</f>
        <v>1360.1280922046149</v>
      </c>
      <c r="F368" s="184">
        <f>INPUT!I121/SQRT(12*(1+E368*INPUT!O121/(3*INPUT!I121*INPUT!J121)))</f>
        <v>118.06415136368361</v>
      </c>
      <c r="G368" s="185">
        <f>(INPUT!J121*INPUT!I121^2)/6</f>
        <v>916666.66666666663</v>
      </c>
      <c r="H368" s="131">
        <f>IF(INPUT!H121=1,0,(H212*1.25+K212*1.25+L212*1.5+1.5*N212)/G368*10^6)</f>
        <v>9.5410629309398463</v>
      </c>
      <c r="I368" s="184">
        <f>1*1*PI()^2*INPUT!$B$2/((B212/F368)^2)</f>
        <v>0</v>
      </c>
      <c r="J368" s="183">
        <f>1*F368*SQRT(INPUT!$B$2/INPUT!AO121)</f>
        <v>0</v>
      </c>
      <c r="K368" s="131">
        <f>IF(D368="Positive",IF(B212&lt;=IF(B368=0,0,1.2*J368*SQRT(1*1*INPUT!AO121/ABS(B368))),H368,H368*MAX(0.85/(1-ABS(B368)/I368),1)),H368)</f>
        <v>9.5410629309398463</v>
      </c>
      <c r="L368" s="180">
        <f>0.6*INPUT!AO121</f>
        <v>228</v>
      </c>
      <c r="M368" s="393" t="str">
        <f>IF(ABS(K368)&lt;=L368,"OK","NG")</f>
        <v>OK</v>
      </c>
      <c r="N368" s="186">
        <f>IF(K368=0,"Inf",L368/ABS(K368))</f>
        <v>23.896708537645161</v>
      </c>
      <c r="O368" s="296"/>
    </row>
    <row r="369">
      <c r="A369" s="182">
        <f>A213</f>
        <v>101</v>
      </c>
      <c r="B369" s="183">
        <f>INPUT!AR122</f>
        <v>0.60695545900194237</v>
      </c>
      <c r="C369" s="183">
        <f>INPUT!AS122</f>
        <v>-0.5613011256267133</v>
      </c>
      <c r="D369" s="60" t="str">
        <f>IF(B369&lt;=0,"Positive","Negative")</f>
        <v>Negative</v>
      </c>
      <c r="E369" s="183">
        <f>INPUT!AV122</f>
        <v>1360.1280922046149</v>
      </c>
      <c r="F369" s="184">
        <f>INPUT!I122/SQRT(12*(1+E369*INPUT!O122/(3*INPUT!I122*INPUT!J122)))</f>
        <v>118.06415136368361</v>
      </c>
      <c r="G369" s="185">
        <f>(INPUT!J122*INPUT!I122^2)/6</f>
        <v>916666.66666666663</v>
      </c>
      <c r="H369" s="131">
        <f>IF(INPUT!H122=1,0,(H213*1.25+K213*1.25+L213*1.5+1.5*N213)/G369*10^6)</f>
        <v>9.5410629309398463</v>
      </c>
      <c r="I369" s="184">
        <f>1*1*PI()^2*INPUT!$B$2/((B213/F369)^2)</f>
        <v>0</v>
      </c>
      <c r="J369" s="183">
        <f>1*F369*SQRT(INPUT!$B$2/INPUT!AO122)</f>
        <v>0</v>
      </c>
      <c r="K369" s="131">
        <f>IF(D369="Positive",IF(B213&lt;=IF(B369=0,0,1.2*J369*SQRT(1*1*INPUT!AO122/ABS(B369))),H369,H369*MAX(0.85/(1-ABS(B369)/I369),1)),H369)</f>
        <v>9.5410629309398463</v>
      </c>
      <c r="L369" s="180">
        <f>0.6*INPUT!AO122</f>
        <v>228</v>
      </c>
      <c r="M369" s="393" t="str">
        <f>IF(ABS(K369)&lt;=L369,"OK","NG")</f>
        <v>OK</v>
      </c>
      <c r="N369" s="186">
        <f>IF(K369=0,"Inf",L369/ABS(K369))</f>
        <v>23.896708537645161</v>
      </c>
      <c r="O369" s="296"/>
    </row>
    <row r="370">
      <c r="A370" s="182">
        <f>A214</f>
        <v>101</v>
      </c>
      <c r="B370" s="183">
        <f>INPUT!AR123</f>
        <v>0.60695545900194237</v>
      </c>
      <c r="C370" s="183">
        <f>INPUT!AS123</f>
        <v>-0.5613011256267133</v>
      </c>
      <c r="D370" s="60" t="str">
        <f>IF(B370&lt;=0,"Positive","Negative")</f>
        <v>Negative</v>
      </c>
      <c r="E370" s="183">
        <f>INPUT!AV123</f>
        <v>1360.1280922046149</v>
      </c>
      <c r="F370" s="184">
        <f>INPUT!I123/SQRT(12*(1+E370*INPUT!O123/(3*INPUT!I123*INPUT!J123)))</f>
        <v>118.06415136368361</v>
      </c>
      <c r="G370" s="185">
        <f>(INPUT!J123*INPUT!I123^2)/6</f>
        <v>916666.66666666663</v>
      </c>
      <c r="H370" s="131">
        <f>IF(INPUT!H123=1,0,(H214*1.25+K214*1.25+L214*1.5+1.5*N214)/G370*10^6)</f>
        <v>9.5410629309398463</v>
      </c>
      <c r="I370" s="184">
        <f>1*1*PI()^2*INPUT!$B$2/((B214/F370)^2)</f>
        <v>0</v>
      </c>
      <c r="J370" s="183">
        <f>1*F370*SQRT(INPUT!$B$2/INPUT!AO123)</f>
        <v>0</v>
      </c>
      <c r="K370" s="131">
        <f>IF(D370="Positive",IF(B214&lt;=IF(B370=0,0,1.2*J370*SQRT(1*1*INPUT!AO123/ABS(B370))),H370,H370*MAX(0.85/(1-ABS(B370)/I370),1)),H370)</f>
        <v>9.5410629309398463</v>
      </c>
      <c r="L370" s="180">
        <f>0.6*INPUT!AO123</f>
        <v>228</v>
      </c>
      <c r="M370" s="393" t="str">
        <f>IF(ABS(K370)&lt;=L370,"OK","NG")</f>
        <v>OK</v>
      </c>
      <c r="N370" s="186">
        <f>IF(K370=0,"Inf",L370/ABS(K370))</f>
        <v>23.896708537645161</v>
      </c>
      <c r="O370" s="296"/>
    </row>
    <row r="371">
      <c r="A371" s="182">
        <f>A215</f>
        <v>101</v>
      </c>
      <c r="B371" s="183">
        <f>INPUT!AR124</f>
        <v>0.60695545900194237</v>
      </c>
      <c r="C371" s="183">
        <f>INPUT!AS124</f>
        <v>-0.5613011256267133</v>
      </c>
      <c r="D371" s="60" t="str">
        <f>IF(B371&lt;=0,"Positive","Negative")</f>
        <v>Negative</v>
      </c>
      <c r="E371" s="183">
        <f>INPUT!AV124</f>
        <v>1360.1280922046149</v>
      </c>
      <c r="F371" s="184">
        <f>INPUT!I124/SQRT(12*(1+E371*INPUT!O124/(3*INPUT!I124*INPUT!J124)))</f>
        <v>118.06415136368361</v>
      </c>
      <c r="G371" s="185">
        <f>(INPUT!J124*INPUT!I124^2)/6</f>
        <v>916666.66666666663</v>
      </c>
      <c r="H371" s="131">
        <f>IF(INPUT!H124=1,0,(H215*1.25+K215*1.25+L215*1.5+1.5*N215)/G371*10^6)</f>
        <v>9.5410629309398463</v>
      </c>
      <c r="I371" s="184">
        <f>1*1*PI()^2*INPUT!$B$2/((B215/F371)^2)</f>
        <v>0</v>
      </c>
      <c r="J371" s="183">
        <f>1*F371*SQRT(INPUT!$B$2/INPUT!AO124)</f>
        <v>0</v>
      </c>
      <c r="K371" s="131">
        <f>IF(D371="Positive",IF(B215&lt;=IF(B371=0,0,1.2*J371*SQRT(1*1*INPUT!AO124/ABS(B371))),H371,H371*MAX(0.85/(1-ABS(B371)/I371),1)),H371)</f>
        <v>9.5410629309398463</v>
      </c>
      <c r="L371" s="180">
        <f>0.6*INPUT!AO124</f>
        <v>228</v>
      </c>
      <c r="M371" s="393" t="str">
        <f>IF(ABS(K371)&lt;=L371,"OK","NG")</f>
        <v>OK</v>
      </c>
      <c r="N371" s="186">
        <f>IF(K371=0,"Inf",L371/ABS(K371))</f>
        <v>23.896708537645161</v>
      </c>
      <c r="O371" s="296"/>
    </row>
    <row r="372">
      <c r="A372" s="182">
        <f>A216</f>
        <v>101</v>
      </c>
      <c r="B372" s="183">
        <f>INPUT!AR125</f>
        <v>0.60695545900194237</v>
      </c>
      <c r="C372" s="183">
        <f>INPUT!AS125</f>
        <v>-0.5613011256267133</v>
      </c>
      <c r="D372" s="60" t="str">
        <f>IF(B372&lt;=0,"Positive","Negative")</f>
        <v>Negative</v>
      </c>
      <c r="E372" s="183">
        <f>INPUT!AV125</f>
        <v>1360.1280922046149</v>
      </c>
      <c r="F372" s="184">
        <f>INPUT!I125/SQRT(12*(1+E372*INPUT!O125/(3*INPUT!I125*INPUT!J125)))</f>
        <v>118.06415136368361</v>
      </c>
      <c r="G372" s="185">
        <f>(INPUT!J125*INPUT!I125^2)/6</f>
        <v>916666.66666666663</v>
      </c>
      <c r="H372" s="131">
        <f>IF(INPUT!H125=1,0,(H216*1.25+K216*1.25+L216*1.5+1.5*N216)/G372*10^6)</f>
        <v>9.5410629309398463</v>
      </c>
      <c r="I372" s="184">
        <f>1*1*PI()^2*INPUT!$B$2/((B216/F372)^2)</f>
        <v>0</v>
      </c>
      <c r="J372" s="183">
        <f>1*F372*SQRT(INPUT!$B$2/INPUT!AO125)</f>
        <v>0</v>
      </c>
      <c r="K372" s="131">
        <f>IF(D372="Positive",IF(B216&lt;=IF(B372=0,0,1.2*J372*SQRT(1*1*INPUT!AO125/ABS(B372))),H372,H372*MAX(0.85/(1-ABS(B372)/I372),1)),H372)</f>
        <v>9.5410629309398463</v>
      </c>
      <c r="L372" s="180">
        <f>0.6*INPUT!AO125</f>
        <v>228</v>
      </c>
      <c r="M372" s="393" t="str">
        <f>IF(ABS(K372)&lt;=L372,"OK","NG")</f>
        <v>OK</v>
      </c>
      <c r="N372" s="186">
        <f>IF(K372=0,"Inf",L372/ABS(K372))</f>
        <v>23.896708537645161</v>
      </c>
      <c r="O372" s="296"/>
    </row>
    <row r="373">
      <c r="A373" s="182">
        <f>A217</f>
        <v>101</v>
      </c>
      <c r="B373" s="183">
        <f>INPUT!AR126</f>
        <v>0.60695545900194237</v>
      </c>
      <c r="C373" s="183">
        <f>INPUT!AS126</f>
        <v>-0.5613011256267133</v>
      </c>
      <c r="D373" s="60" t="str">
        <f>IF(B373&lt;=0,"Positive","Negative")</f>
        <v>Negative</v>
      </c>
      <c r="E373" s="183">
        <f>INPUT!AV126</f>
        <v>1360.1280922046149</v>
      </c>
      <c r="F373" s="184">
        <f>INPUT!I126/SQRT(12*(1+E373*INPUT!O126/(3*INPUT!I126*INPUT!J126)))</f>
        <v>118.06415136368361</v>
      </c>
      <c r="G373" s="185">
        <f>(INPUT!J126*INPUT!I126^2)/6</f>
        <v>916666.66666666663</v>
      </c>
      <c r="H373" s="131">
        <f>IF(INPUT!H126=1,0,(H217*1.25+K217*1.25+L217*1.5+1.5*N217)/G373*10^6)</f>
        <v>9.5410629309398463</v>
      </c>
      <c r="I373" s="184">
        <f>1*1*PI()^2*INPUT!$B$2/((B217/F373)^2)</f>
        <v>0</v>
      </c>
      <c r="J373" s="183">
        <f>1*F373*SQRT(INPUT!$B$2/INPUT!AO126)</f>
        <v>0</v>
      </c>
      <c r="K373" s="131">
        <f>IF(D373="Positive",IF(B217&lt;=IF(B373=0,0,1.2*J373*SQRT(1*1*INPUT!AO126/ABS(B373))),H373,H373*MAX(0.85/(1-ABS(B373)/I373),1)),H373)</f>
        <v>9.5410629309398463</v>
      </c>
      <c r="L373" s="180">
        <f>0.6*INPUT!AO126</f>
        <v>228</v>
      </c>
      <c r="M373" s="393" t="str">
        <f>IF(ABS(K373)&lt;=L373,"OK","NG")</f>
        <v>OK</v>
      </c>
      <c r="N373" s="186">
        <f>IF(K373=0,"Inf",L373/ABS(K373))</f>
        <v>23.896708537645161</v>
      </c>
      <c r="O373" s="296"/>
    </row>
    <row r="374">
      <c r="A374" s="182">
        <f>A218</f>
        <v>101</v>
      </c>
      <c r="B374" s="183">
        <f>INPUT!AR127</f>
        <v>0.60695545900194237</v>
      </c>
      <c r="C374" s="183">
        <f>INPUT!AS127</f>
        <v>-0.5613011256267133</v>
      </c>
      <c r="D374" s="60" t="str">
        <f>IF(B374&lt;=0,"Positive","Negative")</f>
        <v>Negative</v>
      </c>
      <c r="E374" s="183">
        <f>INPUT!AV127</f>
        <v>1360.1280922046149</v>
      </c>
      <c r="F374" s="184">
        <f>INPUT!I127/SQRT(12*(1+E374*INPUT!O127/(3*INPUT!I127*INPUT!J127)))</f>
        <v>118.06415136368361</v>
      </c>
      <c r="G374" s="185">
        <f>(INPUT!J127*INPUT!I127^2)/6</f>
        <v>916666.66666666663</v>
      </c>
      <c r="H374" s="131">
        <f>IF(INPUT!H127=1,0,(H218*1.25+K218*1.25+L218*1.5+1.5*N218)/G374*10^6)</f>
        <v>9.5410629309398463</v>
      </c>
      <c r="I374" s="184">
        <f>1*1*PI()^2*INPUT!$B$2/((B218/F374)^2)</f>
        <v>0</v>
      </c>
      <c r="J374" s="183">
        <f>1*F374*SQRT(INPUT!$B$2/INPUT!AO127)</f>
        <v>0</v>
      </c>
      <c r="K374" s="131">
        <f>IF(D374="Positive",IF(B218&lt;=IF(B374=0,0,1.2*J374*SQRT(1*1*INPUT!AO127/ABS(B374))),H374,H374*MAX(0.85/(1-ABS(B374)/I374),1)),H374)</f>
        <v>9.5410629309398463</v>
      </c>
      <c r="L374" s="180">
        <f>0.6*INPUT!AO127</f>
        <v>228</v>
      </c>
      <c r="M374" s="393" t="str">
        <f>IF(ABS(K374)&lt;=L374,"OK","NG")</f>
        <v>OK</v>
      </c>
      <c r="N374" s="186">
        <f>IF(K374=0,"Inf",L374/ABS(K374))</f>
        <v>23.896708537645161</v>
      </c>
      <c r="O374" s="296"/>
    </row>
    <row r="375">
      <c r="A375" s="182">
        <f>A219</f>
        <v>101</v>
      </c>
      <c r="B375" s="183">
        <f>INPUT!AR128</f>
        <v>0.60695545900194237</v>
      </c>
      <c r="C375" s="183">
        <f>INPUT!AS128</f>
        <v>-0.5613011256267133</v>
      </c>
      <c r="D375" s="60" t="str">
        <f>IF(B375&lt;=0,"Positive","Negative")</f>
        <v>Negative</v>
      </c>
      <c r="E375" s="183">
        <f>INPUT!AV128</f>
        <v>1360.1280922046149</v>
      </c>
      <c r="F375" s="184">
        <f>INPUT!I128/SQRT(12*(1+E375*INPUT!O128/(3*INPUT!I128*INPUT!J128)))</f>
        <v>118.06415136368361</v>
      </c>
      <c r="G375" s="185">
        <f>(INPUT!J128*INPUT!I128^2)/6</f>
        <v>916666.66666666663</v>
      </c>
      <c r="H375" s="131">
        <f>IF(INPUT!H128=1,0,(H219*1.25+K219*1.25+L219*1.5+1.5*N219)/G375*10^6)</f>
        <v>9.5410629309398463</v>
      </c>
      <c r="I375" s="184">
        <f>1*1*PI()^2*INPUT!$B$2/((B219/F375)^2)</f>
        <v>0</v>
      </c>
      <c r="J375" s="183">
        <f>1*F375*SQRT(INPUT!$B$2/INPUT!AO128)</f>
        <v>0</v>
      </c>
      <c r="K375" s="131">
        <f>IF(D375="Positive",IF(B219&lt;=IF(B375=0,0,1.2*J375*SQRT(1*1*INPUT!AO128/ABS(B375))),H375,H375*MAX(0.85/(1-ABS(B375)/I375),1)),H375)</f>
        <v>9.5410629309398463</v>
      </c>
      <c r="L375" s="180">
        <f>0.6*INPUT!AO128</f>
        <v>228</v>
      </c>
      <c r="M375" s="393" t="str">
        <f>IF(ABS(K375)&lt;=L375,"OK","NG")</f>
        <v>OK</v>
      </c>
      <c r="N375" s="186">
        <f>IF(K375=0,"Inf",L375/ABS(K375))</f>
        <v>23.896708537645161</v>
      </c>
      <c r="O375" s="296"/>
    </row>
    <row r="376">
      <c r="A376" s="182">
        <f>A220</f>
        <v>101</v>
      </c>
      <c r="B376" s="183">
        <f>INPUT!AR129</f>
        <v>0.60695545900194237</v>
      </c>
      <c r="C376" s="183">
        <f>INPUT!AS129</f>
        <v>-0.5613011256267133</v>
      </c>
      <c r="D376" s="60" t="str">
        <f>IF(B376&lt;=0,"Positive","Negative")</f>
        <v>Negative</v>
      </c>
      <c r="E376" s="183">
        <f>INPUT!AV129</f>
        <v>1360.1280922046149</v>
      </c>
      <c r="F376" s="184">
        <f>INPUT!I129/SQRT(12*(1+E376*INPUT!O129/(3*INPUT!I129*INPUT!J129)))</f>
        <v>118.06415136368361</v>
      </c>
      <c r="G376" s="185">
        <f>(INPUT!J129*INPUT!I129^2)/6</f>
        <v>916666.66666666663</v>
      </c>
      <c r="H376" s="131">
        <f>IF(INPUT!H129=1,0,(H220*1.25+K220*1.25+L220*1.5+1.5*N220)/G376*10^6)</f>
        <v>9.5410629309398463</v>
      </c>
      <c r="I376" s="184">
        <f>1*1*PI()^2*INPUT!$B$2/((B220/F376)^2)</f>
        <v>0</v>
      </c>
      <c r="J376" s="183">
        <f>1*F376*SQRT(INPUT!$B$2/INPUT!AO129)</f>
        <v>0</v>
      </c>
      <c r="K376" s="131">
        <f>IF(D376="Positive",IF(B220&lt;=IF(B376=0,0,1.2*J376*SQRT(1*1*INPUT!AO129/ABS(B376))),H376,H376*MAX(0.85/(1-ABS(B376)/I376),1)),H376)</f>
        <v>9.5410629309398463</v>
      </c>
      <c r="L376" s="180">
        <f>0.6*INPUT!AO129</f>
        <v>228</v>
      </c>
      <c r="M376" s="393" t="str">
        <f>IF(ABS(K376)&lt;=L376,"OK","NG")</f>
        <v>OK</v>
      </c>
      <c r="N376" s="186">
        <f>IF(K376=0,"Inf",L376/ABS(K376))</f>
        <v>23.896708537645161</v>
      </c>
      <c r="O376" s="296"/>
    </row>
    <row r="377">
      <c r="A377" s="182">
        <f>A221</f>
        <v>101</v>
      </c>
      <c r="B377" s="183">
        <f>INPUT!AR130</f>
        <v>0.60695545900194237</v>
      </c>
      <c r="C377" s="183">
        <f>INPUT!AS130</f>
        <v>-0.5613011256267133</v>
      </c>
      <c r="D377" s="60" t="str">
        <f>IF(B377&lt;=0,"Positive","Negative")</f>
        <v>Negative</v>
      </c>
      <c r="E377" s="183">
        <f>INPUT!AV130</f>
        <v>1360.1280922046149</v>
      </c>
      <c r="F377" s="184">
        <f>INPUT!I130/SQRT(12*(1+E377*INPUT!O130/(3*INPUT!I130*INPUT!J130)))</f>
        <v>118.06415136368361</v>
      </c>
      <c r="G377" s="185">
        <f>(INPUT!J130*INPUT!I130^2)/6</f>
        <v>916666.66666666663</v>
      </c>
      <c r="H377" s="131">
        <f>IF(INPUT!H130=1,0,(H221*1.25+K221*1.25+L221*1.5+1.5*N221)/G377*10^6)</f>
        <v>9.5410629309398463</v>
      </c>
      <c r="I377" s="184">
        <f>1*1*PI()^2*INPUT!$B$2/((B221/F377)^2)</f>
        <v>0</v>
      </c>
      <c r="J377" s="183">
        <f>1*F377*SQRT(INPUT!$B$2/INPUT!AO130)</f>
        <v>0</v>
      </c>
      <c r="K377" s="131">
        <f>IF(D377="Positive",IF(B221&lt;=IF(B377=0,0,1.2*J377*SQRT(1*1*INPUT!AO130/ABS(B377))),H377,H377*MAX(0.85/(1-ABS(B377)/I377),1)),H377)</f>
        <v>9.5410629309398463</v>
      </c>
      <c r="L377" s="180">
        <f>0.6*INPUT!AO130</f>
        <v>228</v>
      </c>
      <c r="M377" s="393" t="str">
        <f>IF(ABS(K377)&lt;=L377,"OK","NG")</f>
        <v>OK</v>
      </c>
      <c r="N377" s="186">
        <f>IF(K377=0,"Inf",L377/ABS(K377))</f>
        <v>23.896708537645161</v>
      </c>
      <c r="O377" s="296"/>
    </row>
    <row r="378">
      <c r="A378" s="182">
        <f>A222</f>
        <v>101</v>
      </c>
      <c r="B378" s="183">
        <f>INPUT!AR131</f>
        <v>0.60695545900194237</v>
      </c>
      <c r="C378" s="183">
        <f>INPUT!AS131</f>
        <v>-0.5613011256267133</v>
      </c>
      <c r="D378" s="60" t="str">
        <f>IF(B378&lt;=0,"Positive","Negative")</f>
        <v>Negative</v>
      </c>
      <c r="E378" s="183">
        <f>INPUT!AV131</f>
        <v>1360.1280922046149</v>
      </c>
      <c r="F378" s="184">
        <f>INPUT!I131/SQRT(12*(1+E378*INPUT!O131/(3*INPUT!I131*INPUT!J131)))</f>
        <v>118.06415136368361</v>
      </c>
      <c r="G378" s="185">
        <f>(INPUT!J131*INPUT!I131^2)/6</f>
        <v>916666.66666666663</v>
      </c>
      <c r="H378" s="131">
        <f>IF(INPUT!H131=1,0,(H222*1.25+K222*1.25+L222*1.5+1.5*N222)/G378*10^6)</f>
        <v>9.5410629309398463</v>
      </c>
      <c r="I378" s="184">
        <f>1*1*PI()^2*INPUT!$B$2/((B222/F378)^2)</f>
        <v>0</v>
      </c>
      <c r="J378" s="183">
        <f>1*F378*SQRT(INPUT!$B$2/INPUT!AO131)</f>
        <v>0</v>
      </c>
      <c r="K378" s="131">
        <f>IF(D378="Positive",IF(B222&lt;=IF(B378=0,0,1.2*J378*SQRT(1*1*INPUT!AO131/ABS(B378))),H378,H378*MAX(0.85/(1-ABS(B378)/I378),1)),H378)</f>
        <v>9.5410629309398463</v>
      </c>
      <c r="L378" s="180">
        <f>0.6*INPUT!AO131</f>
        <v>228</v>
      </c>
      <c r="M378" s="393" t="str">
        <f>IF(ABS(K378)&lt;=L378,"OK","NG")</f>
        <v>OK</v>
      </c>
      <c r="N378" s="186">
        <f>IF(K378=0,"Inf",L378/ABS(K378))</f>
        <v>23.896708537645161</v>
      </c>
      <c r="O378" s="296"/>
    </row>
    <row r="379">
      <c r="A379" s="182">
        <f>A223</f>
        <v>101</v>
      </c>
      <c r="B379" s="183">
        <f>INPUT!AR132</f>
        <v>0.60695545900194237</v>
      </c>
      <c r="C379" s="183">
        <f>INPUT!AS132</f>
        <v>-0.5613011256267133</v>
      </c>
      <c r="D379" s="60" t="str">
        <f>IF(B379&lt;=0,"Positive","Negative")</f>
        <v>Negative</v>
      </c>
      <c r="E379" s="183">
        <f>INPUT!AV132</f>
        <v>1360.1280922046149</v>
      </c>
      <c r="F379" s="184">
        <f>INPUT!I132/SQRT(12*(1+E379*INPUT!O132/(3*INPUT!I132*INPUT!J132)))</f>
        <v>118.06415136368361</v>
      </c>
      <c r="G379" s="185">
        <f>(INPUT!J132*INPUT!I132^2)/6</f>
        <v>916666.66666666663</v>
      </c>
      <c r="H379" s="131">
        <f>IF(INPUT!H132=1,0,(H223*1.25+K223*1.25+L223*1.5+1.5*N223)/G379*10^6)</f>
        <v>9.5410629309398463</v>
      </c>
      <c r="I379" s="184">
        <f>1*1*PI()^2*INPUT!$B$2/((B223/F379)^2)</f>
        <v>0</v>
      </c>
      <c r="J379" s="183">
        <f>1*F379*SQRT(INPUT!$B$2/INPUT!AO132)</f>
        <v>0</v>
      </c>
      <c r="K379" s="131">
        <f>IF(D379="Positive",IF(B223&lt;=IF(B379=0,0,1.2*J379*SQRT(1*1*INPUT!AO132/ABS(B379))),H379,H379*MAX(0.85/(1-ABS(B379)/I379),1)),H379)</f>
        <v>9.5410629309398463</v>
      </c>
      <c r="L379" s="180">
        <f>0.6*INPUT!AO132</f>
        <v>228</v>
      </c>
      <c r="M379" s="393" t="str">
        <f>IF(ABS(K379)&lt;=L379,"OK","NG")</f>
        <v>OK</v>
      </c>
      <c r="N379" s="186">
        <f>IF(K379=0,"Inf",L379/ABS(K379))</f>
        <v>23.896708537645161</v>
      </c>
      <c r="O379" s="296"/>
    </row>
    <row r="380">
      <c r="A380" s="182">
        <f>A224</f>
        <v>101</v>
      </c>
      <c r="B380" s="183">
        <f>INPUT!AR133</f>
        <v>0.60695545900194237</v>
      </c>
      <c r="C380" s="183">
        <f>INPUT!AS133</f>
        <v>-0.5613011256267133</v>
      </c>
      <c r="D380" s="60" t="str">
        <f>IF(B380&lt;=0,"Positive","Negative")</f>
        <v>Negative</v>
      </c>
      <c r="E380" s="183">
        <f>INPUT!AV133</f>
        <v>1360.1280922046149</v>
      </c>
      <c r="F380" s="184">
        <f>INPUT!I133/SQRT(12*(1+E380*INPUT!O133/(3*INPUT!I133*INPUT!J133)))</f>
        <v>118.06415136368361</v>
      </c>
      <c r="G380" s="185">
        <f>(INPUT!J133*INPUT!I133^2)/6</f>
        <v>916666.66666666663</v>
      </c>
      <c r="H380" s="131">
        <f>IF(INPUT!H133=1,0,(H224*1.25+K224*1.25+L224*1.5+1.5*N224)/G380*10^6)</f>
        <v>9.5410629309398463</v>
      </c>
      <c r="I380" s="184">
        <f>1*1*PI()^2*INPUT!$B$2/((B224/F380)^2)</f>
        <v>0</v>
      </c>
      <c r="J380" s="183">
        <f>1*F380*SQRT(INPUT!$B$2/INPUT!AO133)</f>
        <v>0</v>
      </c>
      <c r="K380" s="131">
        <f>IF(D380="Positive",IF(B224&lt;=IF(B380=0,0,1.2*J380*SQRT(1*1*INPUT!AO133/ABS(B380))),H380,H380*MAX(0.85/(1-ABS(B380)/I380),1)),H380)</f>
        <v>9.5410629309398463</v>
      </c>
      <c r="L380" s="180">
        <f>0.6*INPUT!AO133</f>
        <v>228</v>
      </c>
      <c r="M380" s="393" t="str">
        <f>IF(ABS(K380)&lt;=L380,"OK","NG")</f>
        <v>OK</v>
      </c>
      <c r="N380" s="186">
        <f>IF(K380=0,"Inf",L380/ABS(K380))</f>
        <v>23.896708537645161</v>
      </c>
      <c r="O380" s="296"/>
    </row>
    <row r="381">
      <c r="A381" s="182">
        <f>A225</f>
        <v>101</v>
      </c>
      <c r="B381" s="183">
        <f>INPUT!AR134</f>
        <v>0.60695545900194237</v>
      </c>
      <c r="C381" s="183">
        <f>INPUT!AS134</f>
        <v>-0.5613011256267133</v>
      </c>
      <c r="D381" s="60" t="str">
        <f>IF(B381&lt;=0,"Positive","Negative")</f>
        <v>Negative</v>
      </c>
      <c r="E381" s="183">
        <f>INPUT!AV134</f>
        <v>1360.1280922046149</v>
      </c>
      <c r="F381" s="184">
        <f>INPUT!I134/SQRT(12*(1+E381*INPUT!O134/(3*INPUT!I134*INPUT!J134)))</f>
        <v>118.06415136368361</v>
      </c>
      <c r="G381" s="185">
        <f>(INPUT!J134*INPUT!I134^2)/6</f>
        <v>916666.66666666663</v>
      </c>
      <c r="H381" s="131">
        <f>IF(INPUT!H134=1,0,(H225*1.25+K225*1.25+L225*1.5+1.5*N225)/G381*10^6)</f>
        <v>9.5410629309398463</v>
      </c>
      <c r="I381" s="184">
        <f>1*1*PI()^2*INPUT!$B$2/((B225/F381)^2)</f>
        <v>0</v>
      </c>
      <c r="J381" s="183">
        <f>1*F381*SQRT(INPUT!$B$2/INPUT!AO134)</f>
        <v>0</v>
      </c>
      <c r="K381" s="131">
        <f>IF(D381="Positive",IF(B225&lt;=IF(B381=0,0,1.2*J381*SQRT(1*1*INPUT!AO134/ABS(B381))),H381,H381*MAX(0.85/(1-ABS(B381)/I381),1)),H381)</f>
        <v>9.5410629309398463</v>
      </c>
      <c r="L381" s="180">
        <f>0.6*INPUT!AO134</f>
        <v>228</v>
      </c>
      <c r="M381" s="393" t="str">
        <f>IF(ABS(K381)&lt;=L381,"OK","NG")</f>
        <v>OK</v>
      </c>
      <c r="N381" s="186">
        <f>IF(K381=0,"Inf",L381/ABS(K381))</f>
        <v>23.896708537645161</v>
      </c>
      <c r="O381" s="296"/>
    </row>
    <row r="382">
      <c r="A382" s="182">
        <f>A226</f>
        <v>101</v>
      </c>
      <c r="B382" s="183">
        <f>INPUT!AR135</f>
        <v>0.60695545900194237</v>
      </c>
      <c r="C382" s="183">
        <f>INPUT!AS135</f>
        <v>-0.5613011256267133</v>
      </c>
      <c r="D382" s="60" t="str">
        <f>IF(B382&lt;=0,"Positive","Negative")</f>
        <v>Negative</v>
      </c>
      <c r="E382" s="183">
        <f>INPUT!AV135</f>
        <v>1360.1280922046149</v>
      </c>
      <c r="F382" s="184">
        <f>INPUT!I135/SQRT(12*(1+E382*INPUT!O135/(3*INPUT!I135*INPUT!J135)))</f>
        <v>118.06415136368361</v>
      </c>
      <c r="G382" s="185">
        <f>(INPUT!J135*INPUT!I135^2)/6</f>
        <v>916666.66666666663</v>
      </c>
      <c r="H382" s="131">
        <f>IF(INPUT!H135=1,0,(H226*1.25+K226*1.25+L226*1.5+1.5*N226)/G382*10^6)</f>
        <v>9.5410629309398463</v>
      </c>
      <c r="I382" s="184">
        <f>1*1*PI()^2*INPUT!$B$2/((B226/F382)^2)</f>
        <v>0</v>
      </c>
      <c r="J382" s="183">
        <f>1*F382*SQRT(INPUT!$B$2/INPUT!AO135)</f>
        <v>0</v>
      </c>
      <c r="K382" s="131">
        <f>IF(D382="Positive",IF(B226&lt;=IF(B382=0,0,1.2*J382*SQRT(1*1*INPUT!AO135/ABS(B382))),H382,H382*MAX(0.85/(1-ABS(B382)/I382),1)),H382)</f>
        <v>9.5410629309398463</v>
      </c>
      <c r="L382" s="180">
        <f>0.6*INPUT!AO135</f>
        <v>228</v>
      </c>
      <c r="M382" s="393" t="str">
        <f>IF(ABS(K382)&lt;=L382,"OK","NG")</f>
        <v>OK</v>
      </c>
      <c r="N382" s="186">
        <f>IF(K382=0,"Inf",L382/ABS(K382))</f>
        <v>23.896708537645161</v>
      </c>
      <c r="O382" s="296"/>
    </row>
    <row r="383">
      <c r="A383" s="182">
        <f>A227</f>
        <v>101</v>
      </c>
      <c r="B383" s="183">
        <f>INPUT!AR136</f>
        <v>0.60695545900194237</v>
      </c>
      <c r="C383" s="183">
        <f>INPUT!AS136</f>
        <v>-0.5613011256267133</v>
      </c>
      <c r="D383" s="60" t="str">
        <f>IF(B383&lt;=0,"Positive","Negative")</f>
        <v>Negative</v>
      </c>
      <c r="E383" s="183">
        <f>INPUT!AV136</f>
        <v>1360.1280922046149</v>
      </c>
      <c r="F383" s="184">
        <f>INPUT!I136/SQRT(12*(1+E383*INPUT!O136/(3*INPUT!I136*INPUT!J136)))</f>
        <v>118.06415136368361</v>
      </c>
      <c r="G383" s="185">
        <f>(INPUT!J136*INPUT!I136^2)/6</f>
        <v>916666.66666666663</v>
      </c>
      <c r="H383" s="131">
        <f>IF(INPUT!H136=1,0,(H227*1.25+K227*1.25+L227*1.5+1.5*N227)/G383*10^6)</f>
        <v>9.5410629309398463</v>
      </c>
      <c r="I383" s="184">
        <f>1*1*PI()^2*INPUT!$B$2/((B227/F383)^2)</f>
        <v>0</v>
      </c>
      <c r="J383" s="183">
        <f>1*F383*SQRT(INPUT!$B$2/INPUT!AO136)</f>
        <v>0</v>
      </c>
      <c r="K383" s="131">
        <f>IF(D383="Positive",IF(B227&lt;=IF(B383=0,0,1.2*J383*SQRT(1*1*INPUT!AO136/ABS(B383))),H383,H383*MAX(0.85/(1-ABS(B383)/I383),1)),H383)</f>
        <v>9.5410629309398463</v>
      </c>
      <c r="L383" s="180">
        <f>0.6*INPUT!AO136</f>
        <v>228</v>
      </c>
      <c r="M383" s="393" t="str">
        <f>IF(ABS(K383)&lt;=L383,"OK","NG")</f>
        <v>OK</v>
      </c>
      <c r="N383" s="186">
        <f>IF(K383=0,"Inf",L383/ABS(K383))</f>
        <v>23.896708537645161</v>
      </c>
      <c r="O383" s="296"/>
    </row>
    <row r="384">
      <c r="A384" s="182">
        <f>A228</f>
        <v>101</v>
      </c>
      <c r="B384" s="183">
        <f>INPUT!AR137</f>
        <v>0.60695545900194237</v>
      </c>
      <c r="C384" s="183">
        <f>INPUT!AS137</f>
        <v>-0.5613011256267133</v>
      </c>
      <c r="D384" s="60" t="str">
        <f>IF(B384&lt;=0,"Positive","Negative")</f>
        <v>Negative</v>
      </c>
      <c r="E384" s="183">
        <f>INPUT!AV137</f>
        <v>1360.1280922046149</v>
      </c>
      <c r="F384" s="184">
        <f>INPUT!I137/SQRT(12*(1+E384*INPUT!O137/(3*INPUT!I137*INPUT!J137)))</f>
        <v>118.06415136368361</v>
      </c>
      <c r="G384" s="185">
        <f>(INPUT!J137*INPUT!I137^2)/6</f>
        <v>916666.66666666663</v>
      </c>
      <c r="H384" s="131">
        <f>IF(INPUT!H137=1,0,(H228*1.25+K228*1.25+L228*1.5+1.5*N228)/G384*10^6)</f>
        <v>9.5410629309398463</v>
      </c>
      <c r="I384" s="184">
        <f>1*1*PI()^2*INPUT!$B$2/((B228/F384)^2)</f>
        <v>0</v>
      </c>
      <c r="J384" s="183">
        <f>1*F384*SQRT(INPUT!$B$2/INPUT!AO137)</f>
        <v>0</v>
      </c>
      <c r="K384" s="131">
        <f>IF(D384="Positive",IF(B228&lt;=IF(B384=0,0,1.2*J384*SQRT(1*1*INPUT!AO137/ABS(B384))),H384,H384*MAX(0.85/(1-ABS(B384)/I384),1)),H384)</f>
        <v>9.5410629309398463</v>
      </c>
      <c r="L384" s="180">
        <f>0.6*INPUT!AO137</f>
        <v>228</v>
      </c>
      <c r="M384" s="393" t="str">
        <f>IF(ABS(K384)&lt;=L384,"OK","NG")</f>
        <v>OK</v>
      </c>
      <c r="N384" s="186">
        <f>IF(K384=0,"Inf",L384/ABS(K384))</f>
        <v>23.896708537645161</v>
      </c>
      <c r="O384" s="296"/>
    </row>
    <row r="385">
      <c r="A385" s="182">
        <f>A229</f>
        <v>101</v>
      </c>
      <c r="B385" s="183">
        <f>INPUT!AR138</f>
        <v>0.60695545900194237</v>
      </c>
      <c r="C385" s="183">
        <f>INPUT!AS138</f>
        <v>-0.5613011256267133</v>
      </c>
      <c r="D385" s="60" t="str">
        <f>IF(B385&lt;=0,"Positive","Negative")</f>
        <v>Negative</v>
      </c>
      <c r="E385" s="183">
        <f>INPUT!AV138</f>
        <v>1360.1280922046149</v>
      </c>
      <c r="F385" s="184">
        <f>INPUT!I138/SQRT(12*(1+E385*INPUT!O138/(3*INPUT!I138*INPUT!J138)))</f>
        <v>118.06415136368361</v>
      </c>
      <c r="G385" s="185">
        <f>(INPUT!J138*INPUT!I138^2)/6</f>
        <v>916666.66666666663</v>
      </c>
      <c r="H385" s="131">
        <f>IF(INPUT!H138=1,0,(H229*1.25+K229*1.25+L229*1.5+1.5*N229)/G385*10^6)</f>
        <v>9.5410629309398463</v>
      </c>
      <c r="I385" s="184">
        <f>1*1*PI()^2*INPUT!$B$2/((B229/F385)^2)</f>
        <v>0</v>
      </c>
      <c r="J385" s="183">
        <f>1*F385*SQRT(INPUT!$B$2/INPUT!AO138)</f>
        <v>0</v>
      </c>
      <c r="K385" s="131">
        <f>IF(D385="Positive",IF(B229&lt;=IF(B385=0,0,1.2*J385*SQRT(1*1*INPUT!AO138/ABS(B385))),H385,H385*MAX(0.85/(1-ABS(B385)/I385),1)),H385)</f>
        <v>9.5410629309398463</v>
      </c>
      <c r="L385" s="180">
        <f>0.6*INPUT!AO138</f>
        <v>228</v>
      </c>
      <c r="M385" s="393" t="str">
        <f>IF(ABS(K385)&lt;=L385,"OK","NG")</f>
        <v>OK</v>
      </c>
      <c r="N385" s="186">
        <f>IF(K385=0,"Inf",L385/ABS(K385))</f>
        <v>23.896708537645161</v>
      </c>
      <c r="O385" s="296"/>
    </row>
    <row r="386">
      <c r="A386" s="182">
        <f>A230</f>
        <v>101</v>
      </c>
      <c r="B386" s="183">
        <f>INPUT!AR139</f>
        <v>0.60695545900194237</v>
      </c>
      <c r="C386" s="183">
        <f>INPUT!AS139</f>
        <v>-0.5613011256267133</v>
      </c>
      <c r="D386" s="60" t="str">
        <f>IF(B386&lt;=0,"Positive","Negative")</f>
        <v>Negative</v>
      </c>
      <c r="E386" s="183">
        <f>INPUT!AV139</f>
        <v>1360.1280922046149</v>
      </c>
      <c r="F386" s="184">
        <f>INPUT!I139/SQRT(12*(1+E386*INPUT!O139/(3*INPUT!I139*INPUT!J139)))</f>
        <v>118.06415136368361</v>
      </c>
      <c r="G386" s="185">
        <f>(INPUT!J139*INPUT!I139^2)/6</f>
        <v>916666.66666666663</v>
      </c>
      <c r="H386" s="131">
        <f>IF(INPUT!H139=1,0,(H230*1.25+K230*1.25+L230*1.5+1.5*N230)/G386*10^6)</f>
        <v>9.5410629309398463</v>
      </c>
      <c r="I386" s="184">
        <f>1*1*PI()^2*INPUT!$B$2/((B230/F386)^2)</f>
        <v>0</v>
      </c>
      <c r="J386" s="183">
        <f>1*F386*SQRT(INPUT!$B$2/INPUT!AO139)</f>
        <v>0</v>
      </c>
      <c r="K386" s="131">
        <f>IF(D386="Positive",IF(B230&lt;=IF(B386=0,0,1.2*J386*SQRT(1*1*INPUT!AO139/ABS(B386))),H386,H386*MAX(0.85/(1-ABS(B386)/I386),1)),H386)</f>
        <v>9.5410629309398463</v>
      </c>
      <c r="L386" s="180">
        <f>0.6*INPUT!AO139</f>
        <v>228</v>
      </c>
      <c r="M386" s="393" t="str">
        <f>IF(ABS(K386)&lt;=L386,"OK","NG")</f>
        <v>OK</v>
      </c>
      <c r="N386" s="186">
        <f>IF(K386=0,"Inf",L386/ABS(K386))</f>
        <v>23.896708537645161</v>
      </c>
      <c r="O386" s="296"/>
    </row>
    <row r="387">
      <c r="A387" s="182">
        <f>A231</f>
        <v>101</v>
      </c>
      <c r="B387" s="183">
        <f>INPUT!AR140</f>
        <v>0.60695545900194237</v>
      </c>
      <c r="C387" s="183">
        <f>INPUT!AS140</f>
        <v>-0.5613011256267133</v>
      </c>
      <c r="D387" s="60" t="str">
        <f>IF(B387&lt;=0,"Positive","Negative")</f>
        <v>Negative</v>
      </c>
      <c r="E387" s="183">
        <f>INPUT!AV140</f>
        <v>1360.1280922046149</v>
      </c>
      <c r="F387" s="184">
        <f>INPUT!I140/SQRT(12*(1+E387*INPUT!O140/(3*INPUT!I140*INPUT!J140)))</f>
        <v>118.06415136368361</v>
      </c>
      <c r="G387" s="185">
        <f>(INPUT!J140*INPUT!I140^2)/6</f>
        <v>916666.66666666663</v>
      </c>
      <c r="H387" s="131">
        <f>IF(INPUT!H140=1,0,(H231*1.25+K231*1.25+L231*1.5+1.5*N231)/G387*10^6)</f>
        <v>9.5410629309398463</v>
      </c>
      <c r="I387" s="184">
        <f>1*1*PI()^2*INPUT!$B$2/((B231/F387)^2)</f>
        <v>0</v>
      </c>
      <c r="J387" s="183">
        <f>1*F387*SQRT(INPUT!$B$2/INPUT!AO140)</f>
        <v>0</v>
      </c>
      <c r="K387" s="131">
        <f>IF(D387="Positive",IF(B231&lt;=IF(B387=0,0,1.2*J387*SQRT(1*1*INPUT!AO140/ABS(B387))),H387,H387*MAX(0.85/(1-ABS(B387)/I387),1)),H387)</f>
        <v>9.5410629309398463</v>
      </c>
      <c r="L387" s="180">
        <f>0.6*INPUT!AO140</f>
        <v>228</v>
      </c>
      <c r="M387" s="393" t="str">
        <f>IF(ABS(K387)&lt;=L387,"OK","NG")</f>
        <v>OK</v>
      </c>
      <c r="N387" s="186">
        <f>IF(K387=0,"Inf",L387/ABS(K387))</f>
        <v>23.896708537645161</v>
      </c>
      <c r="O387" s="296"/>
    </row>
    <row r="388">
      <c r="A388" s="182">
        <f>A232</f>
        <v>101</v>
      </c>
      <c r="B388" s="183">
        <f>INPUT!AR141</f>
        <v>0.60695545900194237</v>
      </c>
      <c r="C388" s="183">
        <f>INPUT!AS141</f>
        <v>-0.5613011256267133</v>
      </c>
      <c r="D388" s="60" t="str">
        <f>IF(B388&lt;=0,"Positive","Negative")</f>
        <v>Negative</v>
      </c>
      <c r="E388" s="183">
        <f>INPUT!AV141</f>
        <v>1360.1280922046149</v>
      </c>
      <c r="F388" s="184">
        <f>INPUT!I141/SQRT(12*(1+E388*INPUT!O141/(3*INPUT!I141*INPUT!J141)))</f>
        <v>118.06415136368361</v>
      </c>
      <c r="G388" s="185">
        <f>(INPUT!J141*INPUT!I141^2)/6</f>
        <v>916666.66666666663</v>
      </c>
      <c r="H388" s="131">
        <f>IF(INPUT!H141=1,0,(H232*1.25+K232*1.25+L232*1.5+1.5*N232)/G388*10^6)</f>
        <v>9.5410629309398463</v>
      </c>
      <c r="I388" s="184">
        <f>1*1*PI()^2*INPUT!$B$2/((B232/F388)^2)</f>
        <v>0</v>
      </c>
      <c r="J388" s="183">
        <f>1*F388*SQRT(INPUT!$B$2/INPUT!AO141)</f>
        <v>0</v>
      </c>
      <c r="K388" s="131">
        <f>IF(D388="Positive",IF(B232&lt;=IF(B388=0,0,1.2*J388*SQRT(1*1*INPUT!AO141/ABS(B388))),H388,H388*MAX(0.85/(1-ABS(B388)/I388),1)),H388)</f>
        <v>9.5410629309398463</v>
      </c>
      <c r="L388" s="180">
        <f>0.6*INPUT!AO141</f>
        <v>228</v>
      </c>
      <c r="M388" s="393" t="str">
        <f>IF(ABS(K388)&lt;=L388,"OK","NG")</f>
        <v>OK</v>
      </c>
      <c r="N388" s="186">
        <f>IF(K388=0,"Inf",L388/ABS(K388))</f>
        <v>23.896708537645161</v>
      </c>
      <c r="O388" s="296"/>
    </row>
    <row r="389">
      <c r="A389" s="182">
        <f>A233</f>
        <v>101</v>
      </c>
      <c r="B389" s="183">
        <f>INPUT!AR142</f>
        <v>0.60695545900194237</v>
      </c>
      <c r="C389" s="183">
        <f>INPUT!AS142</f>
        <v>-0.5613011256267133</v>
      </c>
      <c r="D389" s="60" t="str">
        <f>IF(B389&lt;=0,"Positive","Negative")</f>
        <v>Negative</v>
      </c>
      <c r="E389" s="183">
        <f>INPUT!AV142</f>
        <v>1360.1280922046149</v>
      </c>
      <c r="F389" s="184">
        <f>INPUT!I142/SQRT(12*(1+E389*INPUT!O142/(3*INPUT!I142*INPUT!J142)))</f>
        <v>118.06415136368361</v>
      </c>
      <c r="G389" s="185">
        <f>(INPUT!J142*INPUT!I142^2)/6</f>
        <v>916666.66666666663</v>
      </c>
      <c r="H389" s="131">
        <f>IF(INPUT!H142=1,0,(H233*1.25+K233*1.25+L233*1.5+1.5*N233)/G389*10^6)</f>
        <v>9.5410629309398463</v>
      </c>
      <c r="I389" s="184">
        <f>1*1*PI()^2*INPUT!$B$2/((B233/F389)^2)</f>
        <v>0</v>
      </c>
      <c r="J389" s="183">
        <f>1*F389*SQRT(INPUT!$B$2/INPUT!AO142)</f>
        <v>0</v>
      </c>
      <c r="K389" s="131">
        <f>IF(D389="Positive",IF(B233&lt;=IF(B389=0,0,1.2*J389*SQRT(1*1*INPUT!AO142/ABS(B389))),H389,H389*MAX(0.85/(1-ABS(B389)/I389),1)),H389)</f>
        <v>9.5410629309398463</v>
      </c>
      <c r="L389" s="180">
        <f>0.6*INPUT!AO142</f>
        <v>228</v>
      </c>
      <c r="M389" s="393" t="str">
        <f>IF(ABS(K389)&lt;=L389,"OK","NG")</f>
        <v>OK</v>
      </c>
      <c r="N389" s="186">
        <f>IF(K389=0,"Inf",L389/ABS(K389))</f>
        <v>23.896708537645161</v>
      </c>
      <c r="O389" s="296"/>
    </row>
    <row r="390">
      <c r="A390" s="182">
        <f>A234</f>
        <v>101</v>
      </c>
      <c r="B390" s="183">
        <f>INPUT!AR143</f>
        <v>0.60695545900194237</v>
      </c>
      <c r="C390" s="183">
        <f>INPUT!AS143</f>
        <v>-0.5613011256267133</v>
      </c>
      <c r="D390" s="60" t="str">
        <f>IF(B390&lt;=0,"Positive","Negative")</f>
        <v>Negative</v>
      </c>
      <c r="E390" s="183">
        <f>INPUT!AV143</f>
        <v>1360.1280922046149</v>
      </c>
      <c r="F390" s="184">
        <f>INPUT!I143/SQRT(12*(1+E390*INPUT!O143/(3*INPUT!I143*INPUT!J143)))</f>
        <v>118.06415136368361</v>
      </c>
      <c r="G390" s="185">
        <f>(INPUT!J143*INPUT!I143^2)/6</f>
        <v>916666.66666666663</v>
      </c>
      <c r="H390" s="131">
        <f>IF(INPUT!H143=1,0,(H234*1.25+K234*1.25+L234*1.5+1.5*N234)/G390*10^6)</f>
        <v>9.5410629309398463</v>
      </c>
      <c r="I390" s="184">
        <f>1*1*PI()^2*INPUT!$B$2/((B234/F390)^2)</f>
        <v>0</v>
      </c>
      <c r="J390" s="183">
        <f>1*F390*SQRT(INPUT!$B$2/INPUT!AO143)</f>
        <v>0</v>
      </c>
      <c r="K390" s="131">
        <f>IF(D390="Positive",IF(B234&lt;=IF(B390=0,0,1.2*J390*SQRT(1*1*INPUT!AO143/ABS(B390))),H390,H390*MAX(0.85/(1-ABS(B390)/I390),1)),H390)</f>
        <v>9.5410629309398463</v>
      </c>
      <c r="L390" s="180">
        <f>0.6*INPUT!AO143</f>
        <v>228</v>
      </c>
      <c r="M390" s="393" t="str">
        <f>IF(ABS(K390)&lt;=L390,"OK","NG")</f>
        <v>OK</v>
      </c>
      <c r="N390" s="186">
        <f>IF(K390=0,"Inf",L390/ABS(K390))</f>
        <v>23.896708537645161</v>
      </c>
      <c r="O390" s="296"/>
    </row>
    <row r="391">
      <c r="A391" s="182">
        <f>A235</f>
        <v>101</v>
      </c>
      <c r="B391" s="183">
        <f>INPUT!AR144</f>
        <v>0.60695545900194237</v>
      </c>
      <c r="C391" s="183">
        <f>INPUT!AS144</f>
        <v>-0.5613011256267133</v>
      </c>
      <c r="D391" s="60" t="str">
        <f>IF(B391&lt;=0,"Positive","Negative")</f>
        <v>Negative</v>
      </c>
      <c r="E391" s="183">
        <f>INPUT!AV144</f>
        <v>1360.1280922046149</v>
      </c>
      <c r="F391" s="184">
        <f>INPUT!I144/SQRT(12*(1+E391*INPUT!O144/(3*INPUT!I144*INPUT!J144)))</f>
        <v>118.06415136368361</v>
      </c>
      <c r="G391" s="185">
        <f>(INPUT!J144*INPUT!I144^2)/6</f>
        <v>916666.66666666663</v>
      </c>
      <c r="H391" s="131">
        <f>IF(INPUT!H144=1,0,(H235*1.25+K235*1.25+L235*1.5+1.5*N235)/G391*10^6)</f>
        <v>9.5410629309398463</v>
      </c>
      <c r="I391" s="184">
        <f>1*1*PI()^2*INPUT!$B$2/((B235/F391)^2)</f>
        <v>0</v>
      </c>
      <c r="J391" s="183">
        <f>1*F391*SQRT(INPUT!$B$2/INPUT!AO144)</f>
        <v>0</v>
      </c>
      <c r="K391" s="131">
        <f>IF(D391="Positive",IF(B235&lt;=IF(B391=0,0,1.2*J391*SQRT(1*1*INPUT!AO144/ABS(B391))),H391,H391*MAX(0.85/(1-ABS(B391)/I391),1)),H391)</f>
        <v>9.5410629309398463</v>
      </c>
      <c r="L391" s="180">
        <f>0.6*INPUT!AO144</f>
        <v>228</v>
      </c>
      <c r="M391" s="393" t="str">
        <f>IF(ABS(K391)&lt;=L391,"OK","NG")</f>
        <v>OK</v>
      </c>
      <c r="N391" s="186">
        <f>IF(K391=0,"Inf",L391/ABS(K391))</f>
        <v>23.896708537645161</v>
      </c>
      <c r="O391" s="296"/>
    </row>
    <row r="392">
      <c r="A392" s="182">
        <f>A236</f>
        <v>101</v>
      </c>
      <c r="B392" s="183">
        <f>INPUT!AR145</f>
        <v>0.60695545900194237</v>
      </c>
      <c r="C392" s="183">
        <f>INPUT!AS145</f>
        <v>-0.5613011256267133</v>
      </c>
      <c r="D392" s="60" t="str">
        <f>IF(B392&lt;=0,"Positive","Negative")</f>
        <v>Negative</v>
      </c>
      <c r="E392" s="183">
        <f>INPUT!AV145</f>
        <v>1360.1280922046149</v>
      </c>
      <c r="F392" s="184">
        <f>INPUT!I145/SQRT(12*(1+E392*INPUT!O145/(3*INPUT!I145*INPUT!J145)))</f>
        <v>118.06415136368361</v>
      </c>
      <c r="G392" s="185">
        <f>(INPUT!J145*INPUT!I145^2)/6</f>
        <v>916666.66666666663</v>
      </c>
      <c r="H392" s="131">
        <f>IF(INPUT!H145=1,0,(H236*1.25+K236*1.25+L236*1.5+1.5*N236)/G392*10^6)</f>
        <v>9.5410629309398463</v>
      </c>
      <c r="I392" s="184">
        <f>1*1*PI()^2*INPUT!$B$2/((B236/F392)^2)</f>
        <v>0</v>
      </c>
      <c r="J392" s="183">
        <f>1*F392*SQRT(INPUT!$B$2/INPUT!AO145)</f>
        <v>0</v>
      </c>
      <c r="K392" s="131">
        <f>IF(D392="Positive",IF(B236&lt;=IF(B392=0,0,1.2*J392*SQRT(1*1*INPUT!AO145/ABS(B392))),H392,H392*MAX(0.85/(1-ABS(B392)/I392),1)),H392)</f>
        <v>9.5410629309398463</v>
      </c>
      <c r="L392" s="180">
        <f>0.6*INPUT!AO145</f>
        <v>228</v>
      </c>
      <c r="M392" s="393" t="str">
        <f>IF(ABS(K392)&lt;=L392,"OK","NG")</f>
        <v>OK</v>
      </c>
      <c r="N392" s="186">
        <f>IF(K392=0,"Inf",L392/ABS(K392))</f>
        <v>23.896708537645161</v>
      </c>
      <c r="O392" s="296"/>
    </row>
    <row r="393">
      <c r="A393" s="182">
        <f>A237</f>
        <v>101</v>
      </c>
      <c r="B393" s="183">
        <f>INPUT!AR146</f>
        <v>0.60695545900194237</v>
      </c>
      <c r="C393" s="183">
        <f>INPUT!AS146</f>
        <v>-0.5613011256267133</v>
      </c>
      <c r="D393" s="60" t="str">
        <f>IF(B393&lt;=0,"Positive","Negative")</f>
        <v>Negative</v>
      </c>
      <c r="E393" s="183">
        <f>INPUT!AV146</f>
        <v>1360.1280922046149</v>
      </c>
      <c r="F393" s="184">
        <f>INPUT!I146/SQRT(12*(1+E393*INPUT!O146/(3*INPUT!I146*INPUT!J146)))</f>
        <v>118.06415136368361</v>
      </c>
      <c r="G393" s="185">
        <f>(INPUT!J146*INPUT!I146^2)/6</f>
        <v>916666.66666666663</v>
      </c>
      <c r="H393" s="131">
        <f>IF(INPUT!H146=1,0,(H237*1.25+K237*1.25+L237*1.5+1.5*N237)/G393*10^6)</f>
        <v>9.5410629309398463</v>
      </c>
      <c r="I393" s="184">
        <f>1*1*PI()^2*INPUT!$B$2/((B237/F393)^2)</f>
        <v>0</v>
      </c>
      <c r="J393" s="183">
        <f>1*F393*SQRT(INPUT!$B$2/INPUT!AO146)</f>
        <v>0</v>
      </c>
      <c r="K393" s="131">
        <f>IF(D393="Positive",IF(B237&lt;=IF(B393=0,0,1.2*J393*SQRT(1*1*INPUT!AO146/ABS(B393))),H393,H393*MAX(0.85/(1-ABS(B393)/I393),1)),H393)</f>
        <v>9.5410629309398463</v>
      </c>
      <c r="L393" s="180">
        <f>0.6*INPUT!AO146</f>
        <v>228</v>
      </c>
      <c r="M393" s="393" t="str">
        <f>IF(ABS(K393)&lt;=L393,"OK","NG")</f>
        <v>OK</v>
      </c>
      <c r="N393" s="186">
        <f>IF(K393=0,"Inf",L393/ABS(K393))</f>
        <v>23.896708537645161</v>
      </c>
      <c r="O393" s="296"/>
    </row>
    <row r="394">
      <c r="A394" s="182">
        <f>A238</f>
        <v>101</v>
      </c>
      <c r="B394" s="183">
        <f>INPUT!AR147</f>
        <v>0.60695545900194237</v>
      </c>
      <c r="C394" s="183">
        <f>INPUT!AS147</f>
        <v>-0.5613011256267133</v>
      </c>
      <c r="D394" s="60" t="str">
        <f>IF(B394&lt;=0,"Positive","Negative")</f>
        <v>Negative</v>
      </c>
      <c r="E394" s="183">
        <f>INPUT!AV147</f>
        <v>1360.1280922046149</v>
      </c>
      <c r="F394" s="184">
        <f>INPUT!I147/SQRT(12*(1+E394*INPUT!O147/(3*INPUT!I147*INPUT!J147)))</f>
        <v>118.06415136368361</v>
      </c>
      <c r="G394" s="185">
        <f>(INPUT!J147*INPUT!I147^2)/6</f>
        <v>916666.66666666663</v>
      </c>
      <c r="H394" s="131">
        <f>IF(INPUT!H147=1,0,(H238*1.25+K238*1.25+L238*1.5+1.5*N238)/G394*10^6)</f>
        <v>9.5410629309398463</v>
      </c>
      <c r="I394" s="184">
        <f>1*1*PI()^2*INPUT!$B$2/((B238/F394)^2)</f>
        <v>0</v>
      </c>
      <c r="J394" s="183">
        <f>1*F394*SQRT(INPUT!$B$2/INPUT!AO147)</f>
        <v>0</v>
      </c>
      <c r="K394" s="131">
        <f>IF(D394="Positive",IF(B238&lt;=IF(B394=0,0,1.2*J394*SQRT(1*1*INPUT!AO147/ABS(B394))),H394,H394*MAX(0.85/(1-ABS(B394)/I394),1)),H394)</f>
        <v>9.5410629309398463</v>
      </c>
      <c r="L394" s="180">
        <f>0.6*INPUT!AO147</f>
        <v>228</v>
      </c>
      <c r="M394" s="393" t="str">
        <f>IF(ABS(K394)&lt;=L394,"OK","NG")</f>
        <v>OK</v>
      </c>
      <c r="N394" s="186">
        <f>IF(K394=0,"Inf",L394/ABS(K394))</f>
        <v>23.896708537645161</v>
      </c>
      <c r="O394" s="296"/>
    </row>
    <row r="395">
      <c r="A395" s="182">
        <f>A239</f>
        <v>101</v>
      </c>
      <c r="B395" s="183">
        <f>INPUT!AR148</f>
        <v>0.60695545900194237</v>
      </c>
      <c r="C395" s="183">
        <f>INPUT!AS148</f>
        <v>-0.5613011256267133</v>
      </c>
      <c r="D395" s="60" t="str">
        <f>IF(B395&lt;=0,"Positive","Negative")</f>
        <v>Negative</v>
      </c>
      <c r="E395" s="183">
        <f>INPUT!AV148</f>
        <v>1360.1280922046149</v>
      </c>
      <c r="F395" s="184">
        <f>INPUT!I148/SQRT(12*(1+E395*INPUT!O148/(3*INPUT!I148*INPUT!J148)))</f>
        <v>118.06415136368361</v>
      </c>
      <c r="G395" s="185">
        <f>(INPUT!J148*INPUT!I148^2)/6</f>
        <v>916666.66666666663</v>
      </c>
      <c r="H395" s="131">
        <f>IF(INPUT!H148=1,0,(H239*1.25+K239*1.25+L239*1.5+1.5*N239)/G395*10^6)</f>
        <v>9.5410629309398463</v>
      </c>
      <c r="I395" s="184">
        <f>1*1*PI()^2*INPUT!$B$2/((B239/F395)^2)</f>
        <v>0</v>
      </c>
      <c r="J395" s="183">
        <f>1*F395*SQRT(INPUT!$B$2/INPUT!AO148)</f>
        <v>0</v>
      </c>
      <c r="K395" s="131">
        <f>IF(D395="Positive",IF(B239&lt;=IF(B395=0,0,1.2*J395*SQRT(1*1*INPUT!AO148/ABS(B395))),H395,H395*MAX(0.85/(1-ABS(B395)/I395),1)),H395)</f>
        <v>9.5410629309398463</v>
      </c>
      <c r="L395" s="180">
        <f>0.6*INPUT!AO148</f>
        <v>228</v>
      </c>
      <c r="M395" s="393" t="str">
        <f>IF(ABS(K395)&lt;=L395,"OK","NG")</f>
        <v>OK</v>
      </c>
      <c r="N395" s="186">
        <f>IF(K395=0,"Inf",L395/ABS(K395))</f>
        <v>23.896708537645161</v>
      </c>
      <c r="O395" s="296"/>
    </row>
    <row r="396">
      <c r="A396" s="182">
        <f>A240</f>
        <v>101</v>
      </c>
      <c r="B396" s="183">
        <f>INPUT!AR149</f>
        <v>0.60695545900194237</v>
      </c>
      <c r="C396" s="183">
        <f>INPUT!AS149</f>
        <v>-0.5613011256267133</v>
      </c>
      <c r="D396" s="60" t="str">
        <f>IF(B396&lt;=0,"Positive","Negative")</f>
        <v>Negative</v>
      </c>
      <c r="E396" s="183">
        <f>INPUT!AV149</f>
        <v>1360.1280922046149</v>
      </c>
      <c r="F396" s="184">
        <f>INPUT!I149/SQRT(12*(1+E396*INPUT!O149/(3*INPUT!I149*INPUT!J149)))</f>
        <v>118.06415136368361</v>
      </c>
      <c r="G396" s="185">
        <f>(INPUT!J149*INPUT!I149^2)/6</f>
        <v>916666.66666666663</v>
      </c>
      <c r="H396" s="131">
        <f>IF(INPUT!H149=1,0,(H240*1.25+K240*1.25+L240*1.5+1.5*N240)/G396*10^6)</f>
        <v>9.5410629309398463</v>
      </c>
      <c r="I396" s="184">
        <f>1*1*PI()^2*INPUT!$B$2/((B240/F396)^2)</f>
        <v>0</v>
      </c>
      <c r="J396" s="183">
        <f>1*F396*SQRT(INPUT!$B$2/INPUT!AO149)</f>
        <v>0</v>
      </c>
      <c r="K396" s="131">
        <f>IF(D396="Positive",IF(B240&lt;=IF(B396=0,0,1.2*J396*SQRT(1*1*INPUT!AO149/ABS(B396))),H396,H396*MAX(0.85/(1-ABS(B396)/I396),1)),H396)</f>
        <v>9.5410629309398463</v>
      </c>
      <c r="L396" s="180">
        <f>0.6*INPUT!AO149</f>
        <v>228</v>
      </c>
      <c r="M396" s="393" t="str">
        <f>IF(ABS(K396)&lt;=L396,"OK","NG")</f>
        <v>OK</v>
      </c>
      <c r="N396" s="186">
        <f>IF(K396=0,"Inf",L396/ABS(K396))</f>
        <v>23.896708537645161</v>
      </c>
      <c r="O396" s="296"/>
    </row>
    <row r="397">
      <c r="A397" s="182">
        <f>A241</f>
        <v>101</v>
      </c>
      <c r="B397" s="183">
        <f>INPUT!AR150</f>
        <v>0.60695545900194237</v>
      </c>
      <c r="C397" s="183">
        <f>INPUT!AS150</f>
        <v>-0.5613011256267133</v>
      </c>
      <c r="D397" s="60" t="str">
        <f>IF(B397&lt;=0,"Positive","Negative")</f>
        <v>Negative</v>
      </c>
      <c r="E397" s="183">
        <f>INPUT!AV150</f>
        <v>1360.1280922046149</v>
      </c>
      <c r="F397" s="184">
        <f>INPUT!I150/SQRT(12*(1+E397*INPUT!O150/(3*INPUT!I150*INPUT!J150)))</f>
        <v>118.06415136368361</v>
      </c>
      <c r="G397" s="185">
        <f>(INPUT!J150*INPUT!I150^2)/6</f>
        <v>916666.66666666663</v>
      </c>
      <c r="H397" s="131">
        <f>IF(INPUT!H150=1,0,(H241*1.25+K241*1.25+L241*1.5+1.5*N241)/G397*10^6)</f>
        <v>9.5410629309398463</v>
      </c>
      <c r="I397" s="184">
        <f>1*1*PI()^2*INPUT!$B$2/((B241/F397)^2)</f>
        <v>0</v>
      </c>
      <c r="J397" s="183">
        <f>1*F397*SQRT(INPUT!$B$2/INPUT!AO150)</f>
        <v>0</v>
      </c>
      <c r="K397" s="131">
        <f>IF(D397="Positive",IF(B241&lt;=IF(B397=0,0,1.2*J397*SQRT(1*1*INPUT!AO150/ABS(B397))),H397,H397*MAX(0.85/(1-ABS(B397)/I397),1)),H397)</f>
        <v>9.5410629309398463</v>
      </c>
      <c r="L397" s="180">
        <f>0.6*INPUT!AO150</f>
        <v>228</v>
      </c>
      <c r="M397" s="393" t="str">
        <f>IF(ABS(K397)&lt;=L397,"OK","NG")</f>
        <v>OK</v>
      </c>
      <c r="N397" s="186">
        <f>IF(K397=0,"Inf",L397/ABS(K397))</f>
        <v>23.896708537645161</v>
      </c>
      <c r="O397" s="296"/>
    </row>
    <row r="398">
      <c r="A398" s="182">
        <f>A242</f>
        <v>101</v>
      </c>
      <c r="B398" s="183">
        <f>INPUT!AR151</f>
        <v>0.60695545900194237</v>
      </c>
      <c r="C398" s="183">
        <f>INPUT!AS151</f>
        <v>-0.5613011256267133</v>
      </c>
      <c r="D398" s="60" t="str">
        <f>IF(B398&lt;=0,"Positive","Negative")</f>
        <v>Negative</v>
      </c>
      <c r="E398" s="183">
        <f>INPUT!AV151</f>
        <v>1360.1280922046149</v>
      </c>
      <c r="F398" s="184">
        <f>INPUT!I151/SQRT(12*(1+E398*INPUT!O151/(3*INPUT!I151*INPUT!J151)))</f>
        <v>118.06415136368361</v>
      </c>
      <c r="G398" s="185">
        <f>(INPUT!J151*INPUT!I151^2)/6</f>
        <v>916666.66666666663</v>
      </c>
      <c r="H398" s="131">
        <f>IF(INPUT!H151=1,0,(H242*1.25+K242*1.25+L242*1.5+1.5*N242)/G398*10^6)</f>
        <v>9.5410629309398463</v>
      </c>
      <c r="I398" s="184">
        <f>1*1*PI()^2*INPUT!$B$2/((B242/F398)^2)</f>
        <v>0</v>
      </c>
      <c r="J398" s="183">
        <f>1*F398*SQRT(INPUT!$B$2/INPUT!AO151)</f>
        <v>0</v>
      </c>
      <c r="K398" s="131">
        <f>IF(D398="Positive",IF(B242&lt;=IF(B398=0,0,1.2*J398*SQRT(1*1*INPUT!AO151/ABS(B398))),H398,H398*MAX(0.85/(1-ABS(B398)/I398),1)),H398)</f>
        <v>9.5410629309398463</v>
      </c>
      <c r="L398" s="180">
        <f>0.6*INPUT!AO151</f>
        <v>228</v>
      </c>
      <c r="M398" s="393" t="str">
        <f>IF(ABS(K398)&lt;=L398,"OK","NG")</f>
        <v>OK</v>
      </c>
      <c r="N398" s="186">
        <f>IF(K398=0,"Inf",L398/ABS(K398))</f>
        <v>23.896708537645161</v>
      </c>
      <c r="O398" s="296"/>
    </row>
    <row r="399">
      <c r="A399" s="182">
        <f>A243</f>
        <v>101</v>
      </c>
      <c r="B399" s="183">
        <f>INPUT!AR152</f>
        <v>0.60695545900194237</v>
      </c>
      <c r="C399" s="183">
        <f>INPUT!AS152</f>
        <v>-0.5613011256267133</v>
      </c>
      <c r="D399" s="60" t="str">
        <f>IF(B399&lt;=0,"Positive","Negative")</f>
        <v>Negative</v>
      </c>
      <c r="E399" s="183">
        <f>INPUT!AV152</f>
        <v>1360.1280922046149</v>
      </c>
      <c r="F399" s="184">
        <f>INPUT!I152/SQRT(12*(1+E399*INPUT!O152/(3*INPUT!I152*INPUT!J152)))</f>
        <v>118.06415136368361</v>
      </c>
      <c r="G399" s="185">
        <f>(INPUT!J152*INPUT!I152^2)/6</f>
        <v>916666.66666666663</v>
      </c>
      <c r="H399" s="131">
        <f>IF(INPUT!H152=1,0,(H243*1.25+K243*1.25+L243*1.5+1.5*N243)/G399*10^6)</f>
        <v>9.5410629309398463</v>
      </c>
      <c r="I399" s="184">
        <f>1*1*PI()^2*INPUT!$B$2/((B243/F399)^2)</f>
        <v>0</v>
      </c>
      <c r="J399" s="183">
        <f>1*F399*SQRT(INPUT!$B$2/INPUT!AO152)</f>
        <v>0</v>
      </c>
      <c r="K399" s="131">
        <f>IF(D399="Positive",IF(B243&lt;=IF(B399=0,0,1.2*J399*SQRT(1*1*INPUT!AO152/ABS(B399))),H399,H399*MAX(0.85/(1-ABS(B399)/I399),1)),H399)</f>
        <v>9.5410629309398463</v>
      </c>
      <c r="L399" s="180">
        <f>0.6*INPUT!AO152</f>
        <v>228</v>
      </c>
      <c r="M399" s="393" t="str">
        <f>IF(ABS(K399)&lt;=L399,"OK","NG")</f>
        <v>OK</v>
      </c>
      <c r="N399" s="186">
        <f>IF(K399=0,"Inf",L399/ABS(K399))</f>
        <v>23.896708537645161</v>
      </c>
      <c r="O399" s="296"/>
    </row>
    <row r="400">
      <c r="A400" s="182">
        <f>A244</f>
        <v>101</v>
      </c>
      <c r="B400" s="183">
        <f>INPUT!AR153</f>
        <v>0.60695545900194237</v>
      </c>
      <c r="C400" s="183">
        <f>INPUT!AS153</f>
        <v>-0.5613011256267133</v>
      </c>
      <c r="D400" s="60" t="str">
        <f>IF(B400&lt;=0,"Positive","Negative")</f>
        <v>Negative</v>
      </c>
      <c r="E400" s="183">
        <f>INPUT!AV153</f>
        <v>1360.1280922046149</v>
      </c>
      <c r="F400" s="184">
        <f>INPUT!I153/SQRT(12*(1+E400*INPUT!O153/(3*INPUT!I153*INPUT!J153)))</f>
        <v>118.06415136368361</v>
      </c>
      <c r="G400" s="185">
        <f>(INPUT!J153*INPUT!I153^2)/6</f>
        <v>916666.66666666663</v>
      </c>
      <c r="H400" s="131">
        <f>IF(INPUT!H153=1,0,(H244*1.25+K244*1.25+L244*1.5+1.5*N244)/G400*10^6)</f>
        <v>9.5410629309398463</v>
      </c>
      <c r="I400" s="184">
        <f>1*1*PI()^2*INPUT!$B$2/((B244/F400)^2)</f>
        <v>0</v>
      </c>
      <c r="J400" s="183">
        <f>1*F400*SQRT(INPUT!$B$2/INPUT!AO153)</f>
        <v>0</v>
      </c>
      <c r="K400" s="131">
        <f>IF(D400="Positive",IF(B244&lt;=IF(B400=0,0,1.2*J400*SQRT(1*1*INPUT!AO153/ABS(B400))),H400,H400*MAX(0.85/(1-ABS(B400)/I400),1)),H400)</f>
        <v>9.5410629309398463</v>
      </c>
      <c r="L400" s="180">
        <f>0.6*INPUT!AO153</f>
        <v>228</v>
      </c>
      <c r="M400" s="393" t="str">
        <f>IF(ABS(K400)&lt;=L400,"OK","NG")</f>
        <v>OK</v>
      </c>
      <c r="N400" s="186">
        <f>IF(K400=0,"Inf",L400/ABS(K400))</f>
        <v>23.896708537645161</v>
      </c>
      <c r="O400" s="296"/>
    </row>
    <row r="401">
      <c r="A401" s="182">
        <f>A245</f>
        <v>101</v>
      </c>
      <c r="B401" s="183">
        <f>INPUT!AR154</f>
        <v>0.60695545900194237</v>
      </c>
      <c r="C401" s="183">
        <f>INPUT!AS154</f>
        <v>-0.5613011256267133</v>
      </c>
      <c r="D401" s="60" t="str">
        <f>IF(B401&lt;=0,"Positive","Negative")</f>
        <v>Negative</v>
      </c>
      <c r="E401" s="183">
        <f>INPUT!AV154</f>
        <v>1360.1280922046149</v>
      </c>
      <c r="F401" s="184">
        <f>INPUT!I154/SQRT(12*(1+E401*INPUT!O154/(3*INPUT!I154*INPUT!J154)))</f>
        <v>118.06415136368361</v>
      </c>
      <c r="G401" s="185">
        <f>(INPUT!J154*INPUT!I154^2)/6</f>
        <v>916666.66666666663</v>
      </c>
      <c r="H401" s="131">
        <f>IF(INPUT!H154=1,0,(H245*1.25+K245*1.25+L245*1.5+1.5*N245)/G401*10^6)</f>
        <v>9.5410629309398463</v>
      </c>
      <c r="I401" s="184">
        <f>1*1*PI()^2*INPUT!$B$2/((B245/F401)^2)</f>
        <v>0</v>
      </c>
      <c r="J401" s="183">
        <f>1*F401*SQRT(INPUT!$B$2/INPUT!AO154)</f>
        <v>0</v>
      </c>
      <c r="K401" s="131">
        <f>IF(D401="Positive",IF(B245&lt;=IF(B401=0,0,1.2*J401*SQRT(1*1*INPUT!AO154/ABS(B401))),H401,H401*MAX(0.85/(1-ABS(B401)/I401),1)),H401)</f>
        <v>9.5410629309398463</v>
      </c>
      <c r="L401" s="180">
        <f>0.6*INPUT!AO154</f>
        <v>228</v>
      </c>
      <c r="M401" s="393" t="str">
        <f>IF(ABS(K401)&lt;=L401,"OK","NG")</f>
        <v>OK</v>
      </c>
      <c r="N401" s="186">
        <f>IF(K401=0,"Inf",L401/ABS(K401))</f>
        <v>23.896708537645161</v>
      </c>
      <c r="O401" s="296"/>
    </row>
    <row r="402" ht="1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5"/>
      <c r="M402" s="4"/>
      <c r="N402" s="64"/>
      <c r="O402" s="296"/>
    </row>
    <row r="403" ht="1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5"/>
      <c r="M403" s="4"/>
      <c r="N403" s="64"/>
      <c r="O403" s="296"/>
    </row>
    <row r="404" ht="15" customHeight="1">
      <c r="A404" s="39" t="s">
        <v>251</v>
      </c>
      <c r="B404" s="19"/>
      <c r="C404" s="4"/>
      <c r="D404" s="4"/>
      <c r="E404" s="4"/>
      <c r="F404" s="4"/>
      <c r="G404" s="38"/>
      <c r="H404" s="4"/>
      <c r="I404" s="4"/>
      <c r="J404" s="4"/>
      <c r="K404" s="4"/>
      <c r="L404" s="5"/>
      <c r="M404" s="4"/>
      <c r="N404" s="65"/>
      <c r="O404" s="387"/>
    </row>
    <row r="405" ht="15" customHeight="1"/>
    <row r="406" ht="20.1" customHeight="1">
      <c r="B406" s="97"/>
      <c r="C406" s="98"/>
      <c r="D406" s="99"/>
      <c r="E406" s="100"/>
      <c r="F406" s="99"/>
      <c r="G406" s="101" t="s">
        <v>139</v>
      </c>
      <c r="H406" s="99"/>
      <c r="I406" s="100"/>
      <c r="J406" s="102"/>
      <c r="K406" s="103" t="s">
        <v>152</v>
      </c>
      <c r="L406" s="99"/>
      <c r="M406" s="104"/>
    </row>
    <row r="407" ht="15" customHeight="1">
      <c r="B407" s="83"/>
      <c r="C407" s="80" t="s">
        <v>140</v>
      </c>
      <c r="D407" s="71"/>
      <c r="E407" s="87"/>
      <c r="F407" s="80"/>
      <c r="G407" s="81" t="s">
        <v>141</v>
      </c>
      <c r="H407" s="80"/>
      <c r="I407" s="86"/>
      <c r="J407" s="28"/>
      <c r="K407" s="81" t="s">
        <v>153</v>
      </c>
      <c r="L407" s="80"/>
      <c r="M407" s="20"/>
    </row>
    <row r="408" ht="15" customHeight="1">
      <c r="B408" s="83"/>
      <c r="C408" s="80"/>
      <c r="D408" s="71"/>
      <c r="E408" s="86"/>
      <c r="F408" s="80"/>
      <c r="G408" s="81" t="s">
        <v>143</v>
      </c>
      <c r="H408" s="80"/>
      <c r="I408" s="86"/>
      <c r="J408" s="28"/>
      <c r="K408" s="80"/>
      <c r="L408" s="80"/>
      <c r="M408" s="20"/>
    </row>
    <row r="409" ht="15" customHeight="1">
      <c r="B409" s="90"/>
      <c r="C409" s="91" t="s">
        <v>145</v>
      </c>
      <c r="D409" s="92"/>
      <c r="E409" s="93"/>
      <c r="F409" s="49"/>
      <c r="G409" s="94" t="s">
        <v>146</v>
      </c>
      <c r="H409" s="49"/>
      <c r="I409" s="93"/>
      <c r="J409" s="95"/>
      <c r="K409" s="49"/>
      <c r="L409" s="49"/>
      <c r="M409" s="96"/>
    </row>
    <row r="410" ht="15" customHeight="1">
      <c r="B410" s="83"/>
      <c r="C410" s="80" t="s">
        <v>148</v>
      </c>
      <c r="D410" s="71"/>
      <c r="E410" s="88"/>
      <c r="F410" s="80"/>
      <c r="G410" s="81" t="s">
        <v>149</v>
      </c>
      <c r="H410" s="80"/>
      <c r="I410" s="86"/>
      <c r="J410" s="28"/>
      <c r="K410" s="81" t="s">
        <v>155</v>
      </c>
      <c r="L410" s="80"/>
      <c r="M410" s="20"/>
    </row>
    <row r="411" ht="15" customHeight="1">
      <c r="B411" s="83"/>
      <c r="C411" s="82" t="s">
        <v>145</v>
      </c>
      <c r="D411" s="71"/>
      <c r="E411" s="86"/>
      <c r="F411" s="80"/>
      <c r="G411" s="81" t="s">
        <v>146</v>
      </c>
      <c r="H411" s="80"/>
      <c r="I411" s="86"/>
      <c r="J411" s="28"/>
      <c r="K411" s="80"/>
      <c r="L411" s="80"/>
      <c r="M411" s="20"/>
    </row>
    <row r="412" ht="15" customHeight="1">
      <c r="B412" s="89"/>
      <c r="C412" s="35"/>
      <c r="D412" s="35"/>
      <c r="E412" s="37"/>
      <c r="F412" s="35"/>
      <c r="G412" s="84"/>
      <c r="H412" s="35"/>
      <c r="I412" s="37"/>
      <c r="J412" s="34"/>
      <c r="K412" s="35"/>
      <c r="L412" s="35"/>
      <c r="M412" s="85"/>
    </row>
    <row r="414" ht="15" customHeight="1">
      <c r="A414" s="11"/>
      <c r="B414" s="19" t="s">
        <v>252</v>
      </c>
      <c r="C414" s="4"/>
    </row>
    <row r="415" ht="15" customHeight="1">
      <c r="A415" s="11"/>
      <c r="B415" s="525" t="s">
        <v>197</v>
      </c>
      <c r="C415" s="523" t="s">
        <v>253</v>
      </c>
      <c r="D415" s="496" t="s">
        <v>254</v>
      </c>
      <c r="E415" s="496"/>
      <c r="F415" s="496"/>
      <c r="G415" s="524" t="s">
        <v>255</v>
      </c>
      <c r="H415" s="496" t="s">
        <v>256</v>
      </c>
      <c r="I415" s="496"/>
      <c r="J415" s="4"/>
      <c r="K415" s="4"/>
      <c r="L415" s="5"/>
      <c r="M415" s="4"/>
      <c r="N415" s="4"/>
      <c r="O415" s="296"/>
    </row>
    <row r="416" ht="15" customHeight="1">
      <c r="A416" s="4"/>
      <c r="B416" s="525"/>
      <c r="C416" s="523"/>
      <c r="D416" s="497" t="s">
        <v>257</v>
      </c>
      <c r="E416" s="497"/>
      <c r="F416" s="497"/>
      <c r="G416" s="523"/>
      <c r="H416" s="497" t="s">
        <v>258</v>
      </c>
      <c r="I416" s="497"/>
      <c r="J416" s="4"/>
      <c r="K416" s="4"/>
      <c r="L416" s="5"/>
      <c r="M416" s="4"/>
      <c r="N416" s="4"/>
      <c r="O416" s="296"/>
    </row>
    <row r="417" ht="15" customHeight="1">
      <c r="A417" s="4"/>
      <c r="B417" s="11"/>
      <c r="C417" s="4"/>
      <c r="D417" s="4"/>
      <c r="E417" s="4"/>
      <c r="F417" s="38"/>
      <c r="G417" s="4"/>
      <c r="H417" s="4"/>
      <c r="I417" s="4"/>
      <c r="J417" s="4"/>
      <c r="K417" s="4"/>
      <c r="L417" s="5"/>
      <c r="M417" s="4"/>
      <c r="N417" s="4"/>
      <c r="O417" s="296"/>
    </row>
    <row r="418" ht="15" customHeight="1" s="4" customFormat="1">
      <c r="B418" s="165" t="s">
        <v>197</v>
      </c>
      <c r="C418" s="4" t="s">
        <v>259</v>
      </c>
      <c r="F418" s="38"/>
      <c r="L418" s="166"/>
      <c r="O418" s="296"/>
      <c r="P418" s="366"/>
      <c r="Y418" s="166"/>
      <c r="AD418" s="166"/>
      <c r="AF418" s="166"/>
      <c r="AJ418" s="171"/>
      <c r="AM418" s="30"/>
    </row>
    <row r="419" ht="15" customHeight="1" s="4" customFormat="1">
      <c r="B419" s="165"/>
      <c r="F419" s="38"/>
      <c r="L419" s="166"/>
      <c r="O419" s="296"/>
      <c r="P419" s="366"/>
      <c r="Y419" s="166"/>
      <c r="AD419" s="166"/>
      <c r="AF419" s="166"/>
      <c r="AJ419" s="171"/>
      <c r="AM419" s="30"/>
    </row>
    <row r="420" ht="15" customHeight="1">
      <c r="A420" s="11"/>
      <c r="B420" s="111" t="s">
        <v>197</v>
      </c>
      <c r="C420" s="161" t="s">
        <v>260</v>
      </c>
      <c r="D420" s="4"/>
      <c r="E420" s="19"/>
      <c r="F420" s="4"/>
      <c r="G420" s="4"/>
      <c r="H420" s="4"/>
      <c r="I420" s="4"/>
      <c r="J420" s="105"/>
      <c r="K420" s="5"/>
      <c r="L420" s="4"/>
      <c r="M420" s="4"/>
      <c r="N420" s="68" t="s">
        <v>261</v>
      </c>
    </row>
    <row r="421" ht="20.1" customHeight="1">
      <c r="A421" s="4"/>
      <c r="B421" s="11"/>
      <c r="C421" s="46" t="s">
        <v>163</v>
      </c>
      <c r="D421" s="47"/>
      <c r="E421" s="47"/>
      <c r="F421" s="47"/>
      <c r="G421" s="47"/>
      <c r="H421" s="46" t="s">
        <v>262</v>
      </c>
      <c r="I421" s="47"/>
      <c r="J421" s="47"/>
      <c r="K421" s="107"/>
      <c r="L421" s="5"/>
      <c r="M421" s="4"/>
      <c r="N421" s="4"/>
    </row>
    <row r="422" ht="20.1" customHeight="1">
      <c r="A422" s="4"/>
      <c r="B422" s="11"/>
      <c r="C422" s="4" t="s">
        <v>263</v>
      </c>
      <c r="D422" s="4"/>
      <c r="E422" s="4"/>
      <c r="F422" s="4"/>
      <c r="G422" s="4"/>
      <c r="H422" s="54">
        <v>1</v>
      </c>
      <c r="I422" s="4"/>
      <c r="J422" s="4"/>
      <c r="K422" s="106"/>
      <c r="L422" s="5"/>
      <c r="M422" s="4"/>
      <c r="N422" s="4"/>
    </row>
    <row r="423" ht="20.1" customHeight="1">
      <c r="A423" s="4"/>
      <c r="B423" s="11"/>
      <c r="C423" s="22" t="s">
        <v>167</v>
      </c>
      <c r="D423" s="22"/>
      <c r="E423" s="22"/>
      <c r="F423" s="22"/>
      <c r="G423" s="22"/>
      <c r="H423" s="22" t="s">
        <v>264</v>
      </c>
      <c r="I423" s="22"/>
      <c r="J423" s="22"/>
      <c r="K423" s="108"/>
      <c r="L423" s="5"/>
      <c r="M423" s="4"/>
      <c r="N423" s="4"/>
    </row>
    <row r="424" ht="15" customHeight="1">
      <c r="A424" s="4"/>
      <c r="B424" s="4"/>
      <c r="C424" s="56" t="s">
        <v>265</v>
      </c>
      <c r="D424" s="109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ht="15" customHeight="1">
      <c r="A425" s="4"/>
      <c r="B425" s="4"/>
      <c r="C425" s="61" t="s">
        <v>266</v>
      </c>
      <c r="D425" s="109"/>
      <c r="E425" s="109"/>
      <c r="F425" s="4"/>
      <c r="G425" s="110"/>
      <c r="H425" s="110"/>
      <c r="I425" s="110"/>
      <c r="J425" s="4"/>
      <c r="K425" s="4"/>
      <c r="L425" s="5"/>
      <c r="M425" s="4"/>
      <c r="N425" s="106"/>
    </row>
    <row r="426" ht="15" customHeight="1">
      <c r="A426" s="4"/>
      <c r="B426" s="4"/>
      <c r="C426" s="56" t="s">
        <v>267</v>
      </c>
      <c r="D426" s="109"/>
      <c r="E426" s="4"/>
      <c r="F426" s="4"/>
      <c r="G426" s="4"/>
      <c r="H426" s="110"/>
      <c r="I426" s="110"/>
      <c r="J426" s="4"/>
      <c r="K426" s="4"/>
      <c r="L426" s="5"/>
      <c r="M426" s="4"/>
      <c r="N426" s="106"/>
    </row>
    <row r="427" ht="15" customHeight="1">
      <c r="A427" s="4"/>
      <c r="B427" s="4"/>
      <c r="C427" s="4" t="s">
        <v>268</v>
      </c>
      <c r="D427" s="109"/>
      <c r="E427" s="4"/>
      <c r="F427" s="4"/>
      <c r="G427" s="4"/>
      <c r="H427" s="110"/>
      <c r="I427" s="110"/>
      <c r="J427" s="4"/>
      <c r="K427" s="4"/>
      <c r="L427" s="5"/>
      <c r="M427" s="4"/>
      <c r="N427" s="4"/>
    </row>
    <row r="428" ht="15" customHeight="1">
      <c r="A428" s="4"/>
      <c r="B428" s="4"/>
      <c r="C428" s="4" t="s">
        <v>269</v>
      </c>
      <c r="D428" s="109"/>
      <c r="E428" s="4"/>
      <c r="F428" s="4"/>
      <c r="G428" s="4"/>
      <c r="H428" s="110"/>
      <c r="I428" s="110"/>
      <c r="J428" s="4"/>
      <c r="K428" s="4"/>
      <c r="L428" s="5"/>
      <c r="M428" s="4"/>
      <c r="N428" s="4"/>
    </row>
    <row r="429" ht="15" customHeight="1">
      <c r="A429" s="4"/>
      <c r="B429" s="4"/>
      <c r="C429" s="4"/>
      <c r="D429" s="109"/>
      <c r="E429" s="4"/>
      <c r="F429" s="4"/>
      <c r="G429" s="4"/>
      <c r="H429" s="110"/>
      <c r="I429" s="110"/>
      <c r="J429" s="4"/>
      <c r="K429" s="4"/>
      <c r="L429" s="5"/>
      <c r="M429" s="4"/>
      <c r="N429" s="4"/>
    </row>
    <row r="430" ht="15" customHeight="1">
      <c r="A430" s="11"/>
      <c r="B430" s="112" t="s">
        <v>270</v>
      </c>
      <c r="C430" s="57"/>
      <c r="D430" s="4"/>
      <c r="E430" s="4"/>
      <c r="F430" s="5"/>
      <c r="G430" s="4"/>
      <c r="H430" s="5"/>
      <c r="I430" s="4"/>
      <c r="J430" s="5"/>
      <c r="K430" s="4"/>
      <c r="L430" s="5"/>
      <c r="M430" s="4"/>
      <c r="N430" s="4"/>
    </row>
    <row r="431" ht="15" customHeight="1">
      <c r="A431" s="113"/>
      <c r="B431" s="112"/>
      <c r="C431" s="57"/>
      <c r="D431" s="4"/>
      <c r="E431" s="4"/>
      <c r="F431" s="5"/>
      <c r="G431" s="4"/>
      <c r="H431" s="5"/>
      <c r="I431" s="4"/>
      <c r="J431" s="5"/>
      <c r="K431" s="4"/>
      <c r="L431" s="5"/>
      <c r="M431" s="4"/>
      <c r="N431" s="4"/>
    </row>
    <row r="432" ht="20.1" customHeight="1">
      <c r="A432" s="11"/>
      <c r="B432" s="4"/>
      <c r="C432" s="46" t="s">
        <v>163</v>
      </c>
      <c r="D432" s="46"/>
      <c r="E432" s="46"/>
      <c r="F432" s="46"/>
      <c r="G432" s="46"/>
      <c r="H432" s="46" t="s">
        <v>271</v>
      </c>
      <c r="I432" s="46"/>
      <c r="J432" s="46"/>
      <c r="K432" s="46"/>
      <c r="L432" s="4"/>
      <c r="M432" s="4"/>
      <c r="N432" s="4"/>
    </row>
    <row r="433" ht="20.1" customHeight="1">
      <c r="A433" s="11"/>
      <c r="B433" s="4"/>
      <c r="C433" s="114" t="s">
        <v>272</v>
      </c>
      <c r="D433" s="114"/>
      <c r="E433" s="114"/>
      <c r="F433" s="114"/>
      <c r="G433" s="114"/>
      <c r="H433" s="114" t="s">
        <v>273</v>
      </c>
      <c r="I433" s="114"/>
      <c r="J433" s="114"/>
      <c r="K433" s="114"/>
      <c r="L433" s="4"/>
      <c r="M433" s="4"/>
      <c r="N433" s="68" t="s">
        <v>274</v>
      </c>
    </row>
    <row r="434" ht="20.1" customHeight="1">
      <c r="A434" s="11"/>
      <c r="B434" s="4"/>
      <c r="C434" s="117" t="s">
        <v>275</v>
      </c>
      <c r="D434" s="117"/>
      <c r="E434" s="117"/>
      <c r="F434" s="117"/>
      <c r="G434" s="117"/>
      <c r="H434" s="117" t="s">
        <v>276</v>
      </c>
      <c r="I434" s="122"/>
      <c r="J434" s="123"/>
      <c r="K434" s="117"/>
      <c r="L434" s="4"/>
      <c r="M434" s="4"/>
      <c r="N434" s="68" t="s">
        <v>277</v>
      </c>
    </row>
    <row r="435" ht="15" customHeight="1">
      <c r="A435" s="4"/>
      <c r="B435" s="4"/>
      <c r="C435" s="4"/>
      <c r="D435" s="4"/>
      <c r="E435" s="4"/>
      <c r="F435" s="5"/>
      <c r="G435" s="4"/>
      <c r="H435" s="5"/>
      <c r="I435" s="4"/>
      <c r="J435" s="5"/>
      <c r="K435" s="4"/>
      <c r="L435" s="5"/>
      <c r="M435" s="4"/>
      <c r="N435" s="4"/>
    </row>
    <row r="436" ht="15" customHeight="1">
      <c r="A436" s="4"/>
      <c r="B436" s="111" t="s">
        <v>197</v>
      </c>
      <c r="C436" s="4" t="s">
        <v>278</v>
      </c>
      <c r="D436" s="105"/>
      <c r="E436" s="19"/>
      <c r="F436" s="105"/>
      <c r="G436" s="105"/>
      <c r="H436" s="105"/>
      <c r="I436" s="4"/>
      <c r="J436" s="4"/>
      <c r="K436" s="5"/>
      <c r="L436" s="4"/>
      <c r="M436" s="5"/>
      <c r="N436" s="68" t="s">
        <v>279</v>
      </c>
    </row>
    <row r="437" ht="20.1" customHeight="1">
      <c r="A437" s="4"/>
      <c r="B437" s="4"/>
      <c r="C437" s="46" t="s">
        <v>163</v>
      </c>
      <c r="D437" s="47"/>
      <c r="E437" s="47"/>
      <c r="F437" s="47"/>
      <c r="G437" s="47"/>
      <c r="H437" s="46" t="s">
        <v>280</v>
      </c>
      <c r="I437" s="47"/>
      <c r="J437" s="47"/>
      <c r="K437" s="47"/>
      <c r="L437" s="4"/>
      <c r="M437" s="4"/>
      <c r="N437" s="4"/>
    </row>
    <row r="438" ht="20.1" customHeight="1">
      <c r="A438" s="4"/>
      <c r="B438" s="4"/>
      <c r="C438" s="125" t="s">
        <v>281</v>
      </c>
      <c r="D438" s="124"/>
      <c r="E438" s="114"/>
      <c r="F438" s="114"/>
      <c r="G438" s="114"/>
      <c r="H438" s="114" t="s">
        <v>282</v>
      </c>
      <c r="I438" s="114"/>
      <c r="J438" s="114"/>
      <c r="K438" s="114"/>
      <c r="L438" s="4"/>
      <c r="M438" s="4"/>
      <c r="N438" s="4"/>
    </row>
    <row r="439" ht="20.1" customHeight="1">
      <c r="A439" s="4"/>
      <c r="B439" s="4"/>
      <c r="C439" s="117" t="s">
        <v>167</v>
      </c>
      <c r="D439" s="117"/>
      <c r="E439" s="117"/>
      <c r="F439" s="117" t="s">
        <v>283</v>
      </c>
      <c r="G439" s="117"/>
      <c r="H439" s="128"/>
      <c r="I439" s="117"/>
      <c r="J439" s="123"/>
      <c r="K439" s="117"/>
      <c r="L439" s="4"/>
      <c r="M439" s="4"/>
      <c r="N439" s="4"/>
    </row>
    <row r="440" ht="15" customHeight="1">
      <c r="A440" s="4"/>
      <c r="B440" s="4"/>
      <c r="C440" s="61"/>
      <c r="D440" s="4" t="s">
        <v>284</v>
      </c>
      <c r="E440" s="4"/>
      <c r="F440" s="4"/>
      <c r="G440" s="4"/>
      <c r="H440" s="4"/>
      <c r="I440" s="4"/>
      <c r="J440" s="19"/>
      <c r="K440" s="4"/>
      <c r="L440" s="4"/>
      <c r="M440" s="4"/>
      <c r="N440" s="4"/>
    </row>
    <row r="441" ht="15" customHeight="1">
      <c r="A441" s="4"/>
      <c r="B441" s="4"/>
      <c r="C441" s="61"/>
      <c r="D441" s="4" t="s">
        <v>285</v>
      </c>
      <c r="E441" s="4"/>
      <c r="F441" s="4"/>
      <c r="G441" s="4"/>
      <c r="H441" s="4"/>
      <c r="I441" s="19"/>
      <c r="J441" s="4"/>
      <c r="K441" s="4"/>
      <c r="L441" s="4"/>
      <c r="M441" s="116"/>
      <c r="N441" s="4"/>
    </row>
    <row r="442" ht="15" customHeight="1">
      <c r="A442" s="4"/>
      <c r="B442" s="4"/>
      <c r="C442" s="61"/>
      <c r="D442" s="4" t="s">
        <v>286</v>
      </c>
      <c r="E442" s="4"/>
      <c r="F442" s="4"/>
      <c r="G442" s="4"/>
      <c r="H442" s="4"/>
      <c r="I442" s="4"/>
      <c r="J442" s="19"/>
      <c r="K442" s="4"/>
      <c r="L442" s="4"/>
      <c r="M442" s="4"/>
      <c r="N442" s="4"/>
    </row>
    <row r="443" ht="15" customHeight="1">
      <c r="A443" s="4"/>
      <c r="B443" s="4"/>
      <c r="C443" s="61"/>
      <c r="D443" s="4" t="s">
        <v>287</v>
      </c>
      <c r="E443" s="4"/>
      <c r="F443" s="4"/>
      <c r="G443" s="4"/>
      <c r="H443" s="4"/>
      <c r="I443" s="4"/>
      <c r="J443" s="19"/>
      <c r="K443" s="4"/>
      <c r="L443" s="4"/>
      <c r="M443" s="4"/>
      <c r="N443" s="4"/>
    </row>
    <row r="444" ht="15" customHeight="1">
      <c r="A444" s="4"/>
      <c r="B444" s="4"/>
      <c r="C444" s="61"/>
      <c r="D444" s="4" t="s">
        <v>288</v>
      </c>
      <c r="E444" s="61"/>
      <c r="F444" s="4"/>
      <c r="G444" s="4"/>
      <c r="H444" s="4"/>
      <c r="I444" s="4"/>
      <c r="J444" s="19"/>
      <c r="K444" s="4"/>
      <c r="L444" s="4"/>
      <c r="M444" s="4"/>
      <c r="N444" s="4"/>
    </row>
    <row r="445" ht="15" customHeight="1">
      <c r="A445" s="4"/>
      <c r="B445" s="4"/>
      <c r="C445" s="4"/>
      <c r="D445" s="4"/>
      <c r="E445" s="4"/>
      <c r="F445" s="5"/>
      <c r="G445" s="4"/>
      <c r="H445" s="5"/>
      <c r="I445" s="4"/>
      <c r="J445" s="5"/>
      <c r="K445" s="4"/>
      <c r="L445" s="5"/>
      <c r="M445" s="4"/>
      <c r="N445" s="4"/>
    </row>
    <row r="446" ht="15" customHeight="1">
      <c r="A446" s="4"/>
      <c r="B446" s="111" t="s">
        <v>197</v>
      </c>
      <c r="C446" s="4" t="s">
        <v>289</v>
      </c>
      <c r="D446" s="105"/>
      <c r="E446" s="19"/>
      <c r="F446" s="105"/>
      <c r="G446" s="105"/>
      <c r="H446" s="105"/>
      <c r="I446" s="4"/>
      <c r="J446" s="4"/>
      <c r="K446" s="5"/>
      <c r="L446" s="4"/>
      <c r="M446" s="5"/>
      <c r="N446" s="68" t="s">
        <v>178</v>
      </c>
    </row>
    <row r="447" ht="20.1" customHeight="1">
      <c r="A447" s="4"/>
      <c r="B447" s="4"/>
      <c r="C447" s="46" t="s">
        <v>163</v>
      </c>
      <c r="D447" s="47"/>
      <c r="E447" s="47"/>
      <c r="F447" s="47"/>
      <c r="G447" s="47"/>
      <c r="H447" s="46" t="s">
        <v>290</v>
      </c>
      <c r="I447" s="47"/>
      <c r="J447" s="47"/>
      <c r="K447" s="47"/>
      <c r="L447" s="4"/>
      <c r="M447" s="4"/>
      <c r="N447" s="4"/>
    </row>
    <row r="448" ht="20.1" customHeight="1">
      <c r="A448" s="4"/>
      <c r="B448" s="4"/>
      <c r="C448" s="114" t="s">
        <v>291</v>
      </c>
      <c r="D448" s="114"/>
      <c r="E448" s="114"/>
      <c r="F448" s="114"/>
      <c r="G448" s="114"/>
      <c r="H448" s="114" t="s">
        <v>282</v>
      </c>
      <c r="I448" s="114"/>
      <c r="J448" s="114"/>
      <c r="K448" s="114"/>
      <c r="L448" s="4"/>
      <c r="M448" s="4"/>
      <c r="N448" s="4"/>
    </row>
    <row r="449" ht="20.1" customHeight="1">
      <c r="A449" s="4"/>
      <c r="B449" s="4"/>
      <c r="C449" s="115" t="s">
        <v>292</v>
      </c>
      <c r="D449" s="115"/>
      <c r="E449" s="115"/>
      <c r="F449" s="115" t="s">
        <v>293</v>
      </c>
      <c r="G449" s="115"/>
      <c r="H449" s="115"/>
      <c r="I449" s="115"/>
      <c r="J449" s="115"/>
      <c r="K449" s="115"/>
      <c r="L449" s="4"/>
      <c r="M449" s="4"/>
      <c r="N449" s="4"/>
    </row>
    <row r="450" ht="20.1" customHeight="1">
      <c r="A450" s="4"/>
      <c r="B450" s="4"/>
      <c r="C450" s="22" t="s">
        <v>294</v>
      </c>
      <c r="D450" s="22"/>
      <c r="E450" s="22"/>
      <c r="F450" s="22"/>
      <c r="G450" s="22"/>
      <c r="H450" s="22" t="s">
        <v>295</v>
      </c>
      <c r="I450" s="22"/>
      <c r="J450" s="22"/>
      <c r="K450" s="22"/>
      <c r="L450" s="4"/>
      <c r="M450" s="4"/>
      <c r="N450" s="4"/>
    </row>
    <row r="451" ht="15" customHeight="1">
      <c r="A451" s="4"/>
      <c r="B451" s="4"/>
      <c r="C451" s="4"/>
      <c r="D451" s="4" t="s">
        <v>296</v>
      </c>
      <c r="E451" s="4"/>
      <c r="F451" s="4"/>
      <c r="G451" s="5"/>
      <c r="H451" s="4"/>
      <c r="J451" s="4"/>
      <c r="K451" s="5"/>
      <c r="L451" s="4"/>
      <c r="M451" s="5"/>
      <c r="N451" s="4"/>
    </row>
    <row r="452" ht="15" customHeight="1">
      <c r="A452" s="4"/>
      <c r="B452" s="4"/>
      <c r="C452" s="4"/>
      <c r="D452" s="4" t="s">
        <v>297</v>
      </c>
      <c r="E452" s="4"/>
      <c r="F452" s="4"/>
      <c r="G452" s="5"/>
      <c r="H452" s="492" t="s">
        <v>298</v>
      </c>
      <c r="I452" s="126" t="s">
        <v>299</v>
      </c>
      <c r="J452" s="126"/>
      <c r="K452" s="5"/>
      <c r="L452" s="4"/>
      <c r="M452" s="5"/>
      <c r="N452" s="4"/>
    </row>
    <row r="453" ht="15" customHeight="1">
      <c r="A453" s="4"/>
      <c r="B453" s="4"/>
      <c r="C453" s="4"/>
      <c r="D453" s="4" t="s">
        <v>300</v>
      </c>
      <c r="E453" s="4"/>
      <c r="F453" s="4"/>
      <c r="G453" s="5"/>
      <c r="H453" s="492"/>
      <c r="I453" s="127" t="s">
        <v>301</v>
      </c>
      <c r="J453" s="127"/>
      <c r="K453" s="5"/>
      <c r="L453" s="4"/>
      <c r="M453" s="5"/>
      <c r="N453" s="4"/>
    </row>
    <row r="454" ht="15" customHeight="1">
      <c r="A454" s="4"/>
      <c r="B454" s="4"/>
      <c r="C454" s="4"/>
      <c r="D454" s="4"/>
      <c r="E454" s="4"/>
      <c r="F454" s="4"/>
      <c r="G454" s="5"/>
      <c r="H454" s="4"/>
      <c r="I454" s="5"/>
      <c r="J454" s="4"/>
      <c r="K454" s="5"/>
      <c r="L454" s="4"/>
      <c r="M454" s="5"/>
      <c r="N454" s="4"/>
    </row>
    <row r="455" ht="15" customHeight="1">
      <c r="A455" s="4"/>
      <c r="B455" s="111" t="s">
        <v>197</v>
      </c>
      <c r="C455" s="4" t="s">
        <v>302</v>
      </c>
      <c r="D455" s="105"/>
      <c r="E455" s="19"/>
      <c r="F455" s="105"/>
      <c r="G455" s="105"/>
      <c r="H455" s="105"/>
      <c r="I455" s="4"/>
      <c r="J455" s="4"/>
      <c r="K455" s="5"/>
      <c r="L455" s="4"/>
      <c r="M455" s="5"/>
      <c r="N455" s="68" t="s">
        <v>303</v>
      </c>
    </row>
    <row r="456" ht="20.1" customHeight="1">
      <c r="A456" s="4"/>
      <c r="B456" s="4"/>
      <c r="C456" s="46" t="s">
        <v>163</v>
      </c>
      <c r="D456" s="47"/>
      <c r="E456" s="47"/>
      <c r="F456" s="47"/>
      <c r="G456" s="47"/>
      <c r="H456" s="46" t="s">
        <v>304</v>
      </c>
      <c r="I456" s="47"/>
      <c r="J456" s="47"/>
      <c r="K456" s="47"/>
      <c r="L456" s="4"/>
      <c r="M456" s="4"/>
      <c r="N456" s="4"/>
    </row>
    <row r="457" ht="20.1" customHeight="1">
      <c r="A457" s="4"/>
      <c r="B457" s="4"/>
      <c r="C457" s="114" t="s">
        <v>305</v>
      </c>
      <c r="D457" s="114"/>
      <c r="E457" s="114"/>
      <c r="F457" s="114"/>
      <c r="G457" s="114"/>
      <c r="H457" s="114" t="s">
        <v>306</v>
      </c>
      <c r="I457" s="114"/>
      <c r="J457" s="114"/>
      <c r="K457" s="114"/>
      <c r="L457" s="4"/>
      <c r="M457" s="4"/>
      <c r="N457" s="4"/>
    </row>
    <row r="458" ht="20.1" customHeight="1">
      <c r="A458" s="4"/>
      <c r="B458" s="4"/>
      <c r="C458" s="115" t="s">
        <v>307</v>
      </c>
      <c r="D458" s="115"/>
      <c r="E458" s="115"/>
      <c r="F458" s="4"/>
      <c r="G458" s="115" t="s">
        <v>308</v>
      </c>
      <c r="I458" s="4"/>
      <c r="J458" s="4"/>
      <c r="K458" s="4"/>
      <c r="L458" s="4"/>
      <c r="M458" s="4"/>
      <c r="N458" s="4"/>
    </row>
    <row r="459" ht="20.1" customHeight="1">
      <c r="A459" s="4"/>
      <c r="B459" s="4"/>
      <c r="C459" s="117" t="s">
        <v>309</v>
      </c>
      <c r="D459" s="117"/>
      <c r="E459" s="117"/>
      <c r="F459" s="117"/>
      <c r="G459" s="117"/>
      <c r="H459" s="117" t="s">
        <v>310</v>
      </c>
      <c r="I459" s="117"/>
      <c r="J459" s="117"/>
      <c r="K459" s="117"/>
      <c r="L459" s="4"/>
      <c r="M459" s="4"/>
      <c r="N459" s="4"/>
    </row>
    <row r="460" ht="15" customHeight="1">
      <c r="A460" s="4"/>
      <c r="B460" s="4"/>
      <c r="C460" s="4"/>
      <c r="D460" s="4"/>
      <c r="E460" s="4"/>
      <c r="F460" s="5"/>
      <c r="G460" s="4"/>
      <c r="H460" s="5"/>
      <c r="I460" s="4"/>
      <c r="J460" s="4"/>
      <c r="K460" s="4"/>
      <c r="L460" s="5"/>
      <c r="M460" s="4"/>
      <c r="N460" s="4"/>
    </row>
    <row r="461" ht="15" customHeight="1">
      <c r="A461" s="4"/>
      <c r="B461" s="4"/>
      <c r="C461" s="172" t="s">
        <v>311</v>
      </c>
      <c r="D461" s="4"/>
      <c r="E461" s="4" t="s">
        <v>312</v>
      </c>
      <c r="F461" s="5"/>
      <c r="G461" s="4"/>
      <c r="H461" s="5"/>
      <c r="I461" s="4"/>
      <c r="J461" s="5"/>
      <c r="K461" s="4"/>
      <c r="L461" s="5"/>
      <c r="M461" s="4"/>
      <c r="N461" s="4"/>
    </row>
    <row r="462" ht="15" customHeight="1">
      <c r="A462" s="4"/>
      <c r="B462" s="4"/>
      <c r="C462" s="172" t="s">
        <v>313</v>
      </c>
      <c r="D462" s="4"/>
      <c r="E462" s="4" t="s">
        <v>314</v>
      </c>
      <c r="F462" s="5"/>
      <c r="G462" s="4"/>
      <c r="H462" s="5"/>
      <c r="I462" s="4"/>
      <c r="J462" s="5"/>
      <c r="K462" s="4"/>
      <c r="L462" s="5"/>
      <c r="M462" s="4"/>
      <c r="N462" s="4"/>
    </row>
    <row r="463" ht="15" customHeight="1">
      <c r="A463" s="4"/>
      <c r="B463" s="4"/>
      <c r="C463" s="162" t="s">
        <v>315</v>
      </c>
      <c r="D463" s="4"/>
      <c r="E463" s="4"/>
      <c r="F463" s="5"/>
      <c r="G463" s="4"/>
      <c r="H463" s="130" t="s">
        <v>316</v>
      </c>
      <c r="I463" s="4"/>
      <c r="J463" s="5"/>
      <c r="K463" s="4"/>
      <c r="L463" s="5"/>
      <c r="M463" s="4"/>
      <c r="N463" s="4"/>
    </row>
    <row r="464" ht="15" customHeight="1">
      <c r="A464" s="11"/>
      <c r="B464" s="4"/>
      <c r="C464" s="130" t="s">
        <v>317</v>
      </c>
      <c r="D464" s="4"/>
      <c r="E464" s="4"/>
      <c r="F464" s="5"/>
      <c r="G464" s="4"/>
      <c r="H464" s="61" t="s">
        <v>318</v>
      </c>
      <c r="I464" s="4"/>
      <c r="J464" s="5"/>
      <c r="K464" s="4"/>
      <c r="L464" s="5"/>
      <c r="M464" s="4"/>
      <c r="N464" s="4"/>
    </row>
    <row r="465" ht="15" customHeight="1">
      <c r="A465" s="11"/>
      <c r="B465" s="4"/>
      <c r="C465" s="4" t="s">
        <v>319</v>
      </c>
      <c r="D465" s="30" t="s">
        <v>173</v>
      </c>
      <c r="E465" s="4" t="s">
        <v>320</v>
      </c>
      <c r="F465" s="4"/>
      <c r="G465" s="4"/>
      <c r="H465" s="5"/>
      <c r="I465" s="4"/>
      <c r="J465" s="5"/>
      <c r="K465" s="4"/>
      <c r="L465" s="5"/>
      <c r="M465" s="4"/>
      <c r="N465" s="4"/>
    </row>
    <row r="466" ht="15" customHeight="1">
      <c r="A466" s="11"/>
      <c r="B466" s="4"/>
      <c r="C466" s="4" t="s">
        <v>321</v>
      </c>
      <c r="D466" s="30" t="s">
        <v>173</v>
      </c>
      <c r="E466" s="4" t="s">
        <v>322</v>
      </c>
      <c r="F466" s="4"/>
      <c r="G466" s="4"/>
      <c r="H466" s="5"/>
      <c r="I466" s="4"/>
      <c r="J466" s="5"/>
      <c r="K466" s="4"/>
      <c r="L466" s="5"/>
      <c r="M466" s="4"/>
      <c r="N466" s="4"/>
    </row>
    <row r="467" ht="15" customHeight="1">
      <c r="A467" s="11"/>
      <c r="B467" s="4"/>
      <c r="C467" s="4" t="s">
        <v>32</v>
      </c>
      <c r="D467" s="30" t="s">
        <v>173</v>
      </c>
      <c r="E467" s="4" t="s">
        <v>323</v>
      </c>
      <c r="F467" s="4"/>
      <c r="G467" s="4"/>
      <c r="H467" s="5"/>
      <c r="I467" s="4"/>
      <c r="J467" s="5"/>
      <c r="K467" s="4"/>
      <c r="L467" s="5"/>
      <c r="M467" s="4"/>
      <c r="N467" s="4"/>
    </row>
    <row r="468" ht="15" customHeight="1">
      <c r="A468" s="11"/>
      <c r="B468" s="4"/>
      <c r="C468" s="4"/>
      <c r="E468" s="4" t="s">
        <v>324</v>
      </c>
      <c r="F468" s="4"/>
      <c r="G468" s="4"/>
      <c r="H468" s="5"/>
      <c r="I468" s="4"/>
      <c r="J468" s="5"/>
      <c r="K468" s="4"/>
      <c r="L468" s="5"/>
      <c r="M468" s="4"/>
      <c r="N468" s="4"/>
    </row>
    <row r="469" ht="15" customHeight="1">
      <c r="A469" s="11"/>
      <c r="B469" s="4"/>
      <c r="C469" s="4"/>
      <c r="D469" s="4"/>
      <c r="E469" s="4"/>
      <c r="F469" s="4"/>
      <c r="G469" s="4"/>
      <c r="H469" s="5"/>
      <c r="I469" s="4"/>
      <c r="J469" s="5"/>
      <c r="K469" s="4"/>
      <c r="L469" s="5"/>
      <c r="M469" s="4"/>
      <c r="N469" s="4"/>
    </row>
    <row r="470" ht="15" customHeight="1">
      <c r="A470" s="11"/>
      <c r="B470" s="111" t="s">
        <v>197</v>
      </c>
      <c r="C470" s="4" t="s">
        <v>325</v>
      </c>
      <c r="D470" s="105"/>
      <c r="E470" s="19"/>
      <c r="F470" s="105"/>
      <c r="G470" s="105"/>
      <c r="H470" s="105"/>
      <c r="I470" s="4"/>
      <c r="J470" s="4"/>
      <c r="K470" s="4"/>
      <c r="L470" s="4"/>
      <c r="M470" s="5"/>
      <c r="N470" s="68" t="s">
        <v>303</v>
      </c>
    </row>
    <row r="471" ht="20.1" customHeight="1">
      <c r="A471" s="4"/>
      <c r="B471" s="4"/>
      <c r="C471" s="46" t="s">
        <v>163</v>
      </c>
      <c r="D471" s="47"/>
      <c r="E471" s="46"/>
      <c r="F471" s="46"/>
      <c r="G471" s="47"/>
      <c r="H471" s="46" t="s">
        <v>326</v>
      </c>
      <c r="I471" s="47"/>
      <c r="J471" s="47"/>
      <c r="K471" s="47"/>
      <c r="L471" s="4"/>
      <c r="M471" s="4"/>
      <c r="N471" s="4"/>
      <c r="O471" s="296"/>
    </row>
    <row r="472" ht="20.1" customHeight="1">
      <c r="A472" s="4"/>
      <c r="B472" s="11"/>
      <c r="C472" s="48" t="s">
        <v>327</v>
      </c>
      <c r="D472" s="48"/>
      <c r="E472" s="48"/>
      <c r="F472" s="48"/>
      <c r="G472" s="48"/>
      <c r="H472" s="48" t="s">
        <v>328</v>
      </c>
      <c r="I472" s="48"/>
      <c r="J472" s="48"/>
      <c r="K472" s="48"/>
      <c r="L472" s="4"/>
      <c r="M472" s="4"/>
      <c r="N472" s="4"/>
      <c r="O472" s="296"/>
    </row>
    <row r="473" ht="20.1" customHeight="1">
      <c r="A473" s="4"/>
      <c r="B473" s="4"/>
      <c r="C473" s="164" t="s">
        <v>329</v>
      </c>
      <c r="D473" s="118"/>
      <c r="E473" s="119"/>
      <c r="F473" s="118"/>
      <c r="G473" s="118"/>
      <c r="H473" s="118" t="s">
        <v>330</v>
      </c>
      <c r="I473" s="118"/>
      <c r="J473" s="118"/>
      <c r="K473" s="118"/>
      <c r="L473" s="4"/>
      <c r="M473" s="4"/>
      <c r="N473" s="4"/>
      <c r="O473" s="296"/>
    </row>
    <row r="474" ht="20.1" customHeight="1">
      <c r="A474" s="4"/>
      <c r="B474" s="4"/>
      <c r="C474" s="163" t="s">
        <v>331</v>
      </c>
      <c r="D474" s="22"/>
      <c r="E474" s="22"/>
      <c r="F474" s="22"/>
      <c r="G474" s="22"/>
      <c r="H474" s="22" t="s">
        <v>332</v>
      </c>
      <c r="I474" s="22"/>
      <c r="J474" s="22"/>
      <c r="K474" s="22"/>
      <c r="L474" s="4"/>
      <c r="M474" s="4"/>
      <c r="N474" s="4"/>
      <c r="O474" s="296"/>
    </row>
    <row r="475" ht="1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296"/>
    </row>
    <row r="476" ht="15" customHeight="1">
      <c r="A476" s="4"/>
      <c r="B476" s="111" t="s">
        <v>197</v>
      </c>
      <c r="C476" s="22" t="s">
        <v>333</v>
      </c>
      <c r="D476" s="22"/>
      <c r="E476" s="22"/>
      <c r="F476" s="22"/>
      <c r="G476" s="22"/>
      <c r="H476" s="22"/>
      <c r="I476" s="22"/>
      <c r="J476" s="22"/>
      <c r="K476" s="22"/>
      <c r="L476" s="22"/>
      <c r="M476" s="63"/>
      <c r="N476" s="22"/>
      <c r="O476" s="296"/>
    </row>
    <row r="477" ht="15" customHeight="1">
      <c r="A477" s="4"/>
      <c r="B477" s="4"/>
      <c r="C477" s="46" t="s">
        <v>163</v>
      </c>
      <c r="D477" s="46"/>
      <c r="E477" s="47"/>
      <c r="F477" s="47"/>
      <c r="G477" s="46" t="s">
        <v>334</v>
      </c>
      <c r="H477" s="47"/>
      <c r="I477" s="47"/>
      <c r="J477" s="47"/>
      <c r="K477" s="46" t="s">
        <v>335</v>
      </c>
      <c r="L477" s="47"/>
      <c r="M477" s="47"/>
      <c r="N477" s="47"/>
      <c r="O477" s="308"/>
    </row>
    <row r="478" ht="15" customHeight="1">
      <c r="A478" s="4"/>
      <c r="B478" s="4"/>
      <c r="C478" s="114" t="s">
        <v>336</v>
      </c>
      <c r="D478" s="114"/>
      <c r="E478" s="114"/>
      <c r="F478" s="114"/>
      <c r="G478" s="120">
        <v>4</v>
      </c>
      <c r="H478" s="114"/>
      <c r="I478" s="114"/>
      <c r="J478" s="114"/>
      <c r="K478" s="121">
        <v>5.34</v>
      </c>
      <c r="L478" s="114"/>
      <c r="M478" s="114"/>
      <c r="N478" s="114"/>
      <c r="O478" s="308"/>
    </row>
    <row r="479" ht="15" customHeight="1">
      <c r="A479" s="4"/>
      <c r="B479" s="4"/>
      <c r="C479" s="4"/>
      <c r="D479" s="4"/>
      <c r="E479" s="4" t="s">
        <v>337</v>
      </c>
      <c r="F479" s="4"/>
      <c r="G479" s="4" t="s">
        <v>338</v>
      </c>
      <c r="H479" s="4"/>
      <c r="I479" s="4"/>
      <c r="J479" s="4"/>
      <c r="K479" s="4"/>
      <c r="L479" s="4"/>
      <c r="M479" s="4"/>
      <c r="N479" s="4"/>
      <c r="O479" s="308"/>
    </row>
    <row r="480" ht="15" customHeight="1">
      <c r="A480" s="4"/>
      <c r="B480" s="4"/>
      <c r="C480" s="4" t="s">
        <v>339</v>
      </c>
      <c r="D480" s="4"/>
      <c r="E480" s="4"/>
      <c r="F480" s="4"/>
      <c r="G480" s="4"/>
      <c r="H480" s="4"/>
      <c r="I480" s="4"/>
      <c r="J480" s="4"/>
      <c r="K480" s="22" t="s">
        <v>340</v>
      </c>
      <c r="L480" s="22"/>
      <c r="M480" s="22"/>
      <c r="N480" s="519" t="s">
        <v>341</v>
      </c>
      <c r="O480" s="308"/>
    </row>
    <row r="481" ht="15" customHeight="1">
      <c r="A481" s="4"/>
      <c r="B481" s="11"/>
      <c r="C481" s="4"/>
      <c r="D481" s="4"/>
      <c r="E481" s="4" t="s">
        <v>342</v>
      </c>
      <c r="F481" s="4"/>
      <c r="G481" s="4" t="s">
        <v>343</v>
      </c>
      <c r="H481" s="4"/>
      <c r="I481" s="4"/>
      <c r="J481" s="4"/>
      <c r="K481" s="127" t="s">
        <v>344</v>
      </c>
      <c r="L481" s="127"/>
      <c r="M481" s="127"/>
      <c r="N481" s="520"/>
      <c r="O481" s="308"/>
    </row>
    <row r="482" ht="15" customHeight="1">
      <c r="A482" s="4"/>
      <c r="B482" s="4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308"/>
    </row>
    <row r="483" ht="15" customHeight="1">
      <c r="A483" s="4"/>
      <c r="B483" s="4"/>
      <c r="C483" s="4" t="s">
        <v>345</v>
      </c>
      <c r="D483" s="30" t="s">
        <v>173</v>
      </c>
      <c r="E483" s="4" t="s">
        <v>346</v>
      </c>
      <c r="F483" s="4"/>
      <c r="G483" s="38"/>
      <c r="H483" s="4"/>
      <c r="I483" s="4"/>
      <c r="J483" s="4"/>
      <c r="K483" s="4"/>
      <c r="L483" s="5"/>
      <c r="M483" s="4"/>
      <c r="N483" s="4"/>
      <c r="O483" s="296"/>
    </row>
    <row r="484" ht="15" customHeight="1">
      <c r="A484" s="4"/>
      <c r="B484" s="4"/>
      <c r="C484" s="61" t="s">
        <v>347</v>
      </c>
      <c r="D484" s="30" t="s">
        <v>173</v>
      </c>
      <c r="E484" s="61" t="s">
        <v>348</v>
      </c>
      <c r="F484" s="4"/>
      <c r="G484" s="38"/>
      <c r="H484" s="4"/>
      <c r="I484" s="4"/>
      <c r="J484" s="4"/>
      <c r="K484" s="4"/>
      <c r="L484" s="5"/>
      <c r="M484" s="4"/>
      <c r="N484" s="4"/>
      <c r="O484" s="296"/>
    </row>
    <row r="485" ht="15" customHeight="1">
      <c r="A485" s="4"/>
      <c r="B485" s="61"/>
      <c r="C485" s="4"/>
      <c r="D485" s="4"/>
      <c r="E485" s="4"/>
      <c r="F485" s="4"/>
      <c r="G485" s="38"/>
      <c r="H485" s="4"/>
      <c r="I485" s="4"/>
      <c r="J485" s="4"/>
      <c r="K485" s="4"/>
      <c r="L485" s="5"/>
      <c r="M485" s="4"/>
      <c r="N485" s="4"/>
      <c r="O485" s="296"/>
    </row>
    <row r="486" ht="15" customHeight="1">
      <c r="A486" s="59" t="s">
        <v>349</v>
      </c>
      <c r="B486" s="4"/>
      <c r="C486" s="4"/>
      <c r="D486" s="4"/>
      <c r="E486" s="4"/>
      <c r="F486" s="4"/>
      <c r="G486" s="110"/>
      <c r="H486" s="110"/>
      <c r="I486" s="110"/>
      <c r="J486" s="4"/>
      <c r="K486" s="4"/>
      <c r="L486" s="5"/>
      <c r="M486" s="4"/>
      <c r="N486" s="4"/>
      <c r="O486" s="307"/>
    </row>
    <row r="487" ht="15" customHeight="1">
      <c r="A487" s="135" t="s">
        <v>230</v>
      </c>
      <c r="B487" s="494" t="s">
        <v>350</v>
      </c>
      <c r="C487" s="498"/>
      <c r="D487" s="498"/>
      <c r="E487" s="498"/>
      <c r="F487" s="495"/>
      <c r="G487" s="494" t="s">
        <v>351</v>
      </c>
      <c r="H487" s="498"/>
      <c r="I487" s="498"/>
      <c r="J487" s="495"/>
      <c r="K487" s="515" t="s">
        <v>352</v>
      </c>
      <c r="L487" s="78" t="s">
        <v>353</v>
      </c>
      <c r="M487" s="78" t="s">
        <v>354</v>
      </c>
      <c r="N487" s="74" t="s">
        <v>355</v>
      </c>
    </row>
    <row r="488" ht="15" customHeight="1">
      <c r="A488" s="136"/>
      <c r="B488" s="137" t="s">
        <v>57</v>
      </c>
      <c r="C488" s="137" t="s">
        <v>58</v>
      </c>
      <c r="D488" s="137" t="s">
        <v>356</v>
      </c>
      <c r="E488" s="137" t="s">
        <v>357</v>
      </c>
      <c r="F488" s="137" t="s">
        <v>358</v>
      </c>
      <c r="G488" s="79" t="s">
        <v>359</v>
      </c>
      <c r="H488" s="79" t="s">
        <v>360</v>
      </c>
      <c r="I488" s="79" t="s">
        <v>361</v>
      </c>
      <c r="J488" s="79" t="s">
        <v>362</v>
      </c>
      <c r="K488" s="516"/>
      <c r="L488" s="79"/>
      <c r="M488" s="79"/>
      <c r="N488" s="77"/>
    </row>
    <row r="489" ht="15" customHeight="1">
      <c r="A489" s="187">
        <f>A250</f>
        <v>101</v>
      </c>
      <c r="B489" s="188">
        <f>INPUT!AT3</f>
        <v>1472.3749846085932</v>
      </c>
      <c r="C489" s="188">
        <f>INPUT!AU3</f>
        <v>1361.6250153914068</v>
      </c>
      <c r="D489" s="188">
        <f>INPUT!J3</f>
        <v>22</v>
      </c>
      <c r="E489" s="188">
        <f>INPUT!L3</f>
        <v>12</v>
      </c>
      <c r="F489" s="189">
        <f>MAX(B489-D489,C489-E489)</f>
        <v>1450.3749846085932</v>
      </c>
      <c r="G489" s="190">
        <f>INPUT!H3</f>
        <v>2</v>
      </c>
      <c r="H489" s="190">
        <f>INPUT!I3</f>
        <v>500</v>
      </c>
      <c r="I489" s="190">
        <f>INPUT!K3</f>
        <v>1936.3312351792665</v>
      </c>
      <c r="J489" s="174">
        <f>IF(B489-D489&gt;=C489-E489,G489*H489*D489,I489*E489)</f>
        <v>22000</v>
      </c>
      <c r="K489" s="192">
        <f>MIN(INPUT!AQ3/MAX(ABS(B250),ABS(C250),INPUT!AO3),1)</f>
        <v>0.93421052631578949</v>
      </c>
      <c r="L489" s="193">
        <f>INPUT!O3</f>
        <v>12</v>
      </c>
      <c r="M489" s="192">
        <f>2*F489*L489/J489</f>
        <v>1.5822272559366473</v>
      </c>
      <c r="N489" s="194">
        <f>IF(INPUT!AQ3&gt;=INPUT!AO3,1,(12+M489*(3*K489-K489^3))/(12+2*M489))</f>
        <v>0.99867490759818722</v>
      </c>
    </row>
    <row r="490">
      <c r="A490" s="187">
        <f>A251</f>
        <v>101</v>
      </c>
      <c r="B490" s="188">
        <f>INPUT!AT4</f>
        <v>1472.3749846085932</v>
      </c>
      <c r="C490" s="188">
        <f>INPUT!AU4</f>
        <v>1361.6250153914068</v>
      </c>
      <c r="D490" s="188">
        <f>INPUT!J4</f>
        <v>22</v>
      </c>
      <c r="E490" s="188">
        <f>INPUT!L4</f>
        <v>12</v>
      </c>
      <c r="F490" s="189">
        <f>MAX(B490-D490,C490-E490)</f>
        <v>1450.3749846085932</v>
      </c>
      <c r="G490" s="190">
        <f>INPUT!H4</f>
        <v>2</v>
      </c>
      <c r="H490" s="190">
        <f>INPUT!I4</f>
        <v>500</v>
      </c>
      <c r="I490" s="190">
        <f>INPUT!K4</f>
        <v>1936.3312351792665</v>
      </c>
      <c r="J490" s="174">
        <f>IF(B490-D490&gt;=C490-E490,G490*H490*D490,I490*E490)</f>
        <v>22000</v>
      </c>
      <c r="K490" s="192">
        <f>MIN(INPUT!AQ4/MAX(ABS(B251),ABS(C251),INPUT!AO4),1)</f>
        <v>0.93421052631578949</v>
      </c>
      <c r="L490" s="193">
        <f>INPUT!O4</f>
        <v>12</v>
      </c>
      <c r="M490" s="192">
        <f>2*F490*L490/J490</f>
        <v>1.5822272559366473</v>
      </c>
      <c r="N490" s="194">
        <f>IF(INPUT!AQ4&gt;=INPUT!AO4,1,(12+M490*(3*K490-K490^3))/(12+2*M490))</f>
        <v>0.99867490759818722</v>
      </c>
    </row>
    <row r="491">
      <c r="A491" s="187">
        <f>A252</f>
        <v>101</v>
      </c>
      <c r="B491" s="188">
        <f>INPUT!AT5</f>
        <v>1472.3749846085932</v>
      </c>
      <c r="C491" s="188">
        <f>INPUT!AU5</f>
        <v>1361.6250153914068</v>
      </c>
      <c r="D491" s="188">
        <f>INPUT!J5</f>
        <v>22</v>
      </c>
      <c r="E491" s="188">
        <f>INPUT!L5</f>
        <v>12</v>
      </c>
      <c r="F491" s="189">
        <f>MAX(B491-D491,C491-E491)</f>
        <v>1450.3749846085932</v>
      </c>
      <c r="G491" s="190">
        <f>INPUT!H5</f>
        <v>2</v>
      </c>
      <c r="H491" s="190">
        <f>INPUT!I5</f>
        <v>500</v>
      </c>
      <c r="I491" s="190">
        <f>INPUT!K5</f>
        <v>1936.3312351792665</v>
      </c>
      <c r="J491" s="174">
        <f>IF(B491-D491&gt;=C491-E491,G491*H491*D491,I491*E491)</f>
        <v>22000</v>
      </c>
      <c r="K491" s="192">
        <f>MIN(INPUT!AQ5/MAX(ABS(B252),ABS(C252),INPUT!AO5),1)</f>
        <v>0.93421052631578949</v>
      </c>
      <c r="L491" s="193">
        <f>INPUT!O5</f>
        <v>12</v>
      </c>
      <c r="M491" s="192">
        <f>2*F491*L491/J491</f>
        <v>1.5822272559366473</v>
      </c>
      <c r="N491" s="194">
        <f>IF(INPUT!AQ5&gt;=INPUT!AO5,1,(12+M491*(3*K491-K491^3))/(12+2*M491))</f>
        <v>0.99867490759818722</v>
      </c>
    </row>
    <row r="492">
      <c r="A492" s="187">
        <f>A253</f>
        <v>101</v>
      </c>
      <c r="B492" s="188">
        <f>INPUT!AT6</f>
        <v>1472.3749846085932</v>
      </c>
      <c r="C492" s="188">
        <f>INPUT!AU6</f>
        <v>1361.6250153914068</v>
      </c>
      <c r="D492" s="188">
        <f>INPUT!J6</f>
        <v>22</v>
      </c>
      <c r="E492" s="188">
        <f>INPUT!L6</f>
        <v>12</v>
      </c>
      <c r="F492" s="189">
        <f>MAX(B492-D492,C492-E492)</f>
        <v>1450.3749846085932</v>
      </c>
      <c r="G492" s="190">
        <f>INPUT!H6</f>
        <v>2</v>
      </c>
      <c r="H492" s="190">
        <f>INPUT!I6</f>
        <v>500</v>
      </c>
      <c r="I492" s="190">
        <f>INPUT!K6</f>
        <v>1936.3312351792665</v>
      </c>
      <c r="J492" s="174">
        <f>IF(B492-D492&gt;=C492-E492,G492*H492*D492,I492*E492)</f>
        <v>22000</v>
      </c>
      <c r="K492" s="192">
        <f>MIN(INPUT!AQ6/MAX(ABS(B253),ABS(C253),INPUT!AO6),1)</f>
        <v>0.93421052631578949</v>
      </c>
      <c r="L492" s="193">
        <f>INPUT!O6</f>
        <v>12</v>
      </c>
      <c r="M492" s="192">
        <f>2*F492*L492/J492</f>
        <v>1.5822272559366473</v>
      </c>
      <c r="N492" s="194">
        <f>IF(INPUT!AQ6&gt;=INPUT!AO6,1,(12+M492*(3*K492-K492^3))/(12+2*M492))</f>
        <v>0.99867490759818722</v>
      </c>
    </row>
    <row r="493">
      <c r="A493" s="187">
        <f>A254</f>
        <v>101</v>
      </c>
      <c r="B493" s="188">
        <f>INPUT!AT7</f>
        <v>1472.3749846085932</v>
      </c>
      <c r="C493" s="188">
        <f>INPUT!AU7</f>
        <v>1361.6250153914068</v>
      </c>
      <c r="D493" s="188">
        <f>INPUT!J7</f>
        <v>22</v>
      </c>
      <c r="E493" s="188">
        <f>INPUT!L7</f>
        <v>12</v>
      </c>
      <c r="F493" s="189">
        <f>MAX(B493-D493,C493-E493)</f>
        <v>1450.3749846085932</v>
      </c>
      <c r="G493" s="190">
        <f>INPUT!H7</f>
        <v>2</v>
      </c>
      <c r="H493" s="190">
        <f>INPUT!I7</f>
        <v>500</v>
      </c>
      <c r="I493" s="190">
        <f>INPUT!K7</f>
        <v>1936.3312351792665</v>
      </c>
      <c r="J493" s="174">
        <f>IF(B493-D493&gt;=C493-E493,G493*H493*D493,I493*E493)</f>
        <v>22000</v>
      </c>
      <c r="K493" s="192">
        <f>MIN(INPUT!AQ7/MAX(ABS(B254),ABS(C254),INPUT!AO7),1)</f>
        <v>0.93421052631578949</v>
      </c>
      <c r="L493" s="193">
        <f>INPUT!O7</f>
        <v>12</v>
      </c>
      <c r="M493" s="192">
        <f>2*F493*L493/J493</f>
        <v>1.5822272559366473</v>
      </c>
      <c r="N493" s="194">
        <f>IF(INPUT!AQ7&gt;=INPUT!AO7,1,(12+M493*(3*K493-K493^3))/(12+2*M493))</f>
        <v>0.99867490759818722</v>
      </c>
    </row>
    <row r="494">
      <c r="A494" s="187">
        <f>A255</f>
        <v>101</v>
      </c>
      <c r="B494" s="188">
        <f>INPUT!AT8</f>
        <v>1472.3749846085932</v>
      </c>
      <c r="C494" s="188">
        <f>INPUT!AU8</f>
        <v>1361.6250153914068</v>
      </c>
      <c r="D494" s="188">
        <f>INPUT!J8</f>
        <v>22</v>
      </c>
      <c r="E494" s="188">
        <f>INPUT!L8</f>
        <v>12</v>
      </c>
      <c r="F494" s="189">
        <f>MAX(B494-D494,C494-E494)</f>
        <v>1450.3749846085932</v>
      </c>
      <c r="G494" s="190">
        <f>INPUT!H8</f>
        <v>2</v>
      </c>
      <c r="H494" s="190">
        <f>INPUT!I8</f>
        <v>500</v>
      </c>
      <c r="I494" s="190">
        <f>INPUT!K8</f>
        <v>1936.3312351792665</v>
      </c>
      <c r="J494" s="174">
        <f>IF(B494-D494&gt;=C494-E494,G494*H494*D494,I494*E494)</f>
        <v>22000</v>
      </c>
      <c r="K494" s="192">
        <f>MIN(INPUT!AQ8/MAX(ABS(B255),ABS(C255),INPUT!AO8),1)</f>
        <v>0.93421052631578949</v>
      </c>
      <c r="L494" s="193">
        <f>INPUT!O8</f>
        <v>12</v>
      </c>
      <c r="M494" s="192">
        <f>2*F494*L494/J494</f>
        <v>1.5822272559366473</v>
      </c>
      <c r="N494" s="194">
        <f>IF(INPUT!AQ8&gt;=INPUT!AO8,1,(12+M494*(3*K494-K494^3))/(12+2*M494))</f>
        <v>0.99867490759818722</v>
      </c>
    </row>
    <row r="495">
      <c r="A495" s="187">
        <f>A256</f>
        <v>101</v>
      </c>
      <c r="B495" s="188">
        <f>INPUT!AT9</f>
        <v>1472.3749846085932</v>
      </c>
      <c r="C495" s="188">
        <f>INPUT!AU9</f>
        <v>1361.6250153914068</v>
      </c>
      <c r="D495" s="188">
        <f>INPUT!J9</f>
        <v>22</v>
      </c>
      <c r="E495" s="188">
        <f>INPUT!L9</f>
        <v>12</v>
      </c>
      <c r="F495" s="189">
        <f>MAX(B495-D495,C495-E495)</f>
        <v>1450.3749846085932</v>
      </c>
      <c r="G495" s="190">
        <f>INPUT!H9</f>
        <v>2</v>
      </c>
      <c r="H495" s="190">
        <f>INPUT!I9</f>
        <v>500</v>
      </c>
      <c r="I495" s="190">
        <f>INPUT!K9</f>
        <v>1936.3312351792665</v>
      </c>
      <c r="J495" s="174">
        <f>IF(B495-D495&gt;=C495-E495,G495*H495*D495,I495*E495)</f>
        <v>22000</v>
      </c>
      <c r="K495" s="192">
        <f>MIN(INPUT!AQ9/MAX(ABS(B256),ABS(C256),INPUT!AO9),1)</f>
        <v>0.93421052631578949</v>
      </c>
      <c r="L495" s="193">
        <f>INPUT!O9</f>
        <v>12</v>
      </c>
      <c r="M495" s="192">
        <f>2*F495*L495/J495</f>
        <v>1.5822272559366473</v>
      </c>
      <c r="N495" s="194">
        <f>IF(INPUT!AQ9&gt;=INPUT!AO9,1,(12+M495*(3*K495-K495^3))/(12+2*M495))</f>
        <v>0.99867490759818722</v>
      </c>
    </row>
    <row r="496">
      <c r="A496" s="187">
        <f>A257</f>
        <v>101</v>
      </c>
      <c r="B496" s="188">
        <f>INPUT!AT10</f>
        <v>1472.3749846085932</v>
      </c>
      <c r="C496" s="188">
        <f>INPUT!AU10</f>
        <v>1361.6250153914068</v>
      </c>
      <c r="D496" s="188">
        <f>INPUT!J10</f>
        <v>22</v>
      </c>
      <c r="E496" s="188">
        <f>INPUT!L10</f>
        <v>12</v>
      </c>
      <c r="F496" s="189">
        <f>MAX(B496-D496,C496-E496)</f>
        <v>1450.3749846085932</v>
      </c>
      <c r="G496" s="190">
        <f>INPUT!H10</f>
        <v>2</v>
      </c>
      <c r="H496" s="190">
        <f>INPUT!I10</f>
        <v>500</v>
      </c>
      <c r="I496" s="190">
        <f>INPUT!K10</f>
        <v>1936.3312351792665</v>
      </c>
      <c r="J496" s="174">
        <f>IF(B496-D496&gt;=C496-E496,G496*H496*D496,I496*E496)</f>
        <v>22000</v>
      </c>
      <c r="K496" s="192">
        <f>MIN(INPUT!AQ10/MAX(ABS(B257),ABS(C257),INPUT!AO10),1)</f>
        <v>0.93421052631578949</v>
      </c>
      <c r="L496" s="193">
        <f>INPUT!O10</f>
        <v>12</v>
      </c>
      <c r="M496" s="192">
        <f>2*F496*L496/J496</f>
        <v>1.5822272559366473</v>
      </c>
      <c r="N496" s="194">
        <f>IF(INPUT!AQ10&gt;=INPUT!AO10,1,(12+M496*(3*K496-K496^3))/(12+2*M496))</f>
        <v>0.99867490759818722</v>
      </c>
    </row>
    <row r="497">
      <c r="A497" s="187">
        <f>A258</f>
        <v>101</v>
      </c>
      <c r="B497" s="188">
        <f>INPUT!AT11</f>
        <v>1472.3749846085932</v>
      </c>
      <c r="C497" s="188">
        <f>INPUT!AU11</f>
        <v>1361.6250153914068</v>
      </c>
      <c r="D497" s="188">
        <f>INPUT!J11</f>
        <v>22</v>
      </c>
      <c r="E497" s="188">
        <f>INPUT!L11</f>
        <v>12</v>
      </c>
      <c r="F497" s="189">
        <f>MAX(B497-D497,C497-E497)</f>
        <v>1450.3749846085932</v>
      </c>
      <c r="G497" s="190">
        <f>INPUT!H11</f>
        <v>2</v>
      </c>
      <c r="H497" s="190">
        <f>INPUT!I11</f>
        <v>500</v>
      </c>
      <c r="I497" s="190">
        <f>INPUT!K11</f>
        <v>1936.3312351792665</v>
      </c>
      <c r="J497" s="174">
        <f>IF(B497-D497&gt;=C497-E497,G497*H497*D497,I497*E497)</f>
        <v>22000</v>
      </c>
      <c r="K497" s="192">
        <f>MIN(INPUT!AQ11/MAX(ABS(B258),ABS(C258),INPUT!AO11),1)</f>
        <v>0.93421052631578949</v>
      </c>
      <c r="L497" s="193">
        <f>INPUT!O11</f>
        <v>12</v>
      </c>
      <c r="M497" s="192">
        <f>2*F497*L497/J497</f>
        <v>1.5822272559366473</v>
      </c>
      <c r="N497" s="194">
        <f>IF(INPUT!AQ11&gt;=INPUT!AO11,1,(12+M497*(3*K497-K497^3))/(12+2*M497))</f>
        <v>0.99867490759818722</v>
      </c>
    </row>
    <row r="498">
      <c r="A498" s="187">
        <f>A259</f>
        <v>101</v>
      </c>
      <c r="B498" s="188">
        <f>INPUT!AT12</f>
        <v>1472.3749846085932</v>
      </c>
      <c r="C498" s="188">
        <f>INPUT!AU12</f>
        <v>1361.6250153914068</v>
      </c>
      <c r="D498" s="188">
        <f>INPUT!J12</f>
        <v>22</v>
      </c>
      <c r="E498" s="188">
        <f>INPUT!L12</f>
        <v>12</v>
      </c>
      <c r="F498" s="189">
        <f>MAX(B498-D498,C498-E498)</f>
        <v>1450.3749846085932</v>
      </c>
      <c r="G498" s="190">
        <f>INPUT!H12</f>
        <v>2</v>
      </c>
      <c r="H498" s="190">
        <f>INPUT!I12</f>
        <v>500</v>
      </c>
      <c r="I498" s="190">
        <f>INPUT!K12</f>
        <v>1936.3312351792665</v>
      </c>
      <c r="J498" s="174">
        <f>IF(B498-D498&gt;=C498-E498,G498*H498*D498,I498*E498)</f>
        <v>22000</v>
      </c>
      <c r="K498" s="192">
        <f>MIN(INPUT!AQ12/MAX(ABS(B259),ABS(C259),INPUT!AO12),1)</f>
        <v>0.93421052631578949</v>
      </c>
      <c r="L498" s="193">
        <f>INPUT!O12</f>
        <v>12</v>
      </c>
      <c r="M498" s="192">
        <f>2*F498*L498/J498</f>
        <v>1.5822272559366473</v>
      </c>
      <c r="N498" s="194">
        <f>IF(INPUT!AQ12&gt;=INPUT!AO12,1,(12+M498*(3*K498-K498^3))/(12+2*M498))</f>
        <v>0.99867490759818722</v>
      </c>
    </row>
    <row r="499">
      <c r="A499" s="187">
        <f>A260</f>
        <v>101</v>
      </c>
      <c r="B499" s="188">
        <f>INPUT!AT13</f>
        <v>1472.3749846085932</v>
      </c>
      <c r="C499" s="188">
        <f>INPUT!AU13</f>
        <v>1361.6250153914068</v>
      </c>
      <c r="D499" s="188">
        <f>INPUT!J13</f>
        <v>22</v>
      </c>
      <c r="E499" s="188">
        <f>INPUT!L13</f>
        <v>12</v>
      </c>
      <c r="F499" s="189">
        <f>MAX(B499-D499,C499-E499)</f>
        <v>1450.3749846085932</v>
      </c>
      <c r="G499" s="190">
        <f>INPUT!H13</f>
        <v>2</v>
      </c>
      <c r="H499" s="190">
        <f>INPUT!I13</f>
        <v>500</v>
      </c>
      <c r="I499" s="190">
        <f>INPUT!K13</f>
        <v>1936.3312351792665</v>
      </c>
      <c r="J499" s="174">
        <f>IF(B499-D499&gt;=C499-E499,G499*H499*D499,I499*E499)</f>
        <v>22000</v>
      </c>
      <c r="K499" s="192">
        <f>MIN(INPUT!AQ13/MAX(ABS(B260),ABS(C260),INPUT!AO13),1)</f>
        <v>0.93421052631578949</v>
      </c>
      <c r="L499" s="193">
        <f>INPUT!O13</f>
        <v>12</v>
      </c>
      <c r="M499" s="192">
        <f>2*F499*L499/J499</f>
        <v>1.5822272559366473</v>
      </c>
      <c r="N499" s="194">
        <f>IF(INPUT!AQ13&gt;=INPUT!AO13,1,(12+M499*(3*K499-K499^3))/(12+2*M499))</f>
        <v>0.99867490759818722</v>
      </c>
    </row>
    <row r="500">
      <c r="A500" s="187">
        <f>A261</f>
        <v>101</v>
      </c>
      <c r="B500" s="188">
        <f>INPUT!AT14</f>
        <v>1472.3749846085932</v>
      </c>
      <c r="C500" s="188">
        <f>INPUT!AU14</f>
        <v>1361.6250153914068</v>
      </c>
      <c r="D500" s="188">
        <f>INPUT!J14</f>
        <v>22</v>
      </c>
      <c r="E500" s="188">
        <f>INPUT!L14</f>
        <v>12</v>
      </c>
      <c r="F500" s="189">
        <f>MAX(B500-D500,C500-E500)</f>
        <v>1450.3749846085932</v>
      </c>
      <c r="G500" s="190">
        <f>INPUT!H14</f>
        <v>2</v>
      </c>
      <c r="H500" s="190">
        <f>INPUT!I14</f>
        <v>500</v>
      </c>
      <c r="I500" s="190">
        <f>INPUT!K14</f>
        <v>1936.3312351792665</v>
      </c>
      <c r="J500" s="174">
        <f>IF(B500-D500&gt;=C500-E500,G500*H500*D500,I500*E500)</f>
        <v>22000</v>
      </c>
      <c r="K500" s="192">
        <f>MIN(INPUT!AQ14/MAX(ABS(B261),ABS(C261),INPUT!AO14),1)</f>
        <v>0.93421052631578949</v>
      </c>
      <c r="L500" s="193">
        <f>INPUT!O14</f>
        <v>12</v>
      </c>
      <c r="M500" s="192">
        <f>2*F500*L500/J500</f>
        <v>1.5822272559366473</v>
      </c>
      <c r="N500" s="194">
        <f>IF(INPUT!AQ14&gt;=INPUT!AO14,1,(12+M500*(3*K500-K500^3))/(12+2*M500))</f>
        <v>0.99867490759818722</v>
      </c>
    </row>
    <row r="501">
      <c r="A501" s="187">
        <f>A262</f>
        <v>101</v>
      </c>
      <c r="B501" s="188">
        <f>INPUT!AT15</f>
        <v>1472.3749846085932</v>
      </c>
      <c r="C501" s="188">
        <f>INPUT!AU15</f>
        <v>1361.6250153914068</v>
      </c>
      <c r="D501" s="188">
        <f>INPUT!J15</f>
        <v>22</v>
      </c>
      <c r="E501" s="188">
        <f>INPUT!L15</f>
        <v>12</v>
      </c>
      <c r="F501" s="189">
        <f>MAX(B501-D501,C501-E501)</f>
        <v>1450.3749846085932</v>
      </c>
      <c r="G501" s="190">
        <f>INPUT!H15</f>
        <v>2</v>
      </c>
      <c r="H501" s="190">
        <f>INPUT!I15</f>
        <v>500</v>
      </c>
      <c r="I501" s="190">
        <f>INPUT!K15</f>
        <v>1936.3312351792665</v>
      </c>
      <c r="J501" s="174">
        <f>IF(B501-D501&gt;=C501-E501,G501*H501*D501,I501*E501)</f>
        <v>22000</v>
      </c>
      <c r="K501" s="192">
        <f>MIN(INPUT!AQ15/MAX(ABS(B262),ABS(C262),INPUT!AO15),1)</f>
        <v>0.93421052631578949</v>
      </c>
      <c r="L501" s="193">
        <f>INPUT!O15</f>
        <v>12</v>
      </c>
      <c r="M501" s="192">
        <f>2*F501*L501/J501</f>
        <v>1.5822272559366473</v>
      </c>
      <c r="N501" s="194">
        <f>IF(INPUT!AQ15&gt;=INPUT!AO15,1,(12+M501*(3*K501-K501^3))/(12+2*M501))</f>
        <v>0.99867490759818722</v>
      </c>
    </row>
    <row r="502">
      <c r="A502" s="187">
        <f>A263</f>
        <v>101</v>
      </c>
      <c r="B502" s="188">
        <f>INPUT!AT16</f>
        <v>1472.3749846085932</v>
      </c>
      <c r="C502" s="188">
        <f>INPUT!AU16</f>
        <v>1361.6250153914068</v>
      </c>
      <c r="D502" s="188">
        <f>INPUT!J16</f>
        <v>22</v>
      </c>
      <c r="E502" s="188">
        <f>INPUT!L16</f>
        <v>12</v>
      </c>
      <c r="F502" s="189">
        <f>MAX(B502-D502,C502-E502)</f>
        <v>1450.3749846085932</v>
      </c>
      <c r="G502" s="190">
        <f>INPUT!H16</f>
        <v>2</v>
      </c>
      <c r="H502" s="190">
        <f>INPUT!I16</f>
        <v>500</v>
      </c>
      <c r="I502" s="190">
        <f>INPUT!K16</f>
        <v>1936.3312351792665</v>
      </c>
      <c r="J502" s="174">
        <f>IF(B502-D502&gt;=C502-E502,G502*H502*D502,I502*E502)</f>
        <v>22000</v>
      </c>
      <c r="K502" s="192">
        <f>MIN(INPUT!AQ16/MAX(ABS(B263),ABS(C263),INPUT!AO16),1)</f>
        <v>0.93421052631578949</v>
      </c>
      <c r="L502" s="193">
        <f>INPUT!O16</f>
        <v>12</v>
      </c>
      <c r="M502" s="192">
        <f>2*F502*L502/J502</f>
        <v>1.5822272559366473</v>
      </c>
      <c r="N502" s="194">
        <f>IF(INPUT!AQ16&gt;=INPUT!AO16,1,(12+M502*(3*K502-K502^3))/(12+2*M502))</f>
        <v>0.99867490759818722</v>
      </c>
    </row>
    <row r="503">
      <c r="A503" s="187">
        <f>A264</f>
        <v>101</v>
      </c>
      <c r="B503" s="188">
        <f>INPUT!AT17</f>
        <v>1472.3749846085932</v>
      </c>
      <c r="C503" s="188">
        <f>INPUT!AU17</f>
        <v>1361.6250153914068</v>
      </c>
      <c r="D503" s="188">
        <f>INPUT!J17</f>
        <v>22</v>
      </c>
      <c r="E503" s="188">
        <f>INPUT!L17</f>
        <v>12</v>
      </c>
      <c r="F503" s="189">
        <f>MAX(B503-D503,C503-E503)</f>
        <v>1450.3749846085932</v>
      </c>
      <c r="G503" s="190">
        <f>INPUT!H17</f>
        <v>2</v>
      </c>
      <c r="H503" s="190">
        <f>INPUT!I17</f>
        <v>500</v>
      </c>
      <c r="I503" s="190">
        <f>INPUT!K17</f>
        <v>1936.3312351792665</v>
      </c>
      <c r="J503" s="174">
        <f>IF(B503-D503&gt;=C503-E503,G503*H503*D503,I503*E503)</f>
        <v>22000</v>
      </c>
      <c r="K503" s="192">
        <f>MIN(INPUT!AQ17/MAX(ABS(B264),ABS(C264),INPUT!AO17),1)</f>
        <v>0.93421052631578949</v>
      </c>
      <c r="L503" s="193">
        <f>INPUT!O17</f>
        <v>12</v>
      </c>
      <c r="M503" s="192">
        <f>2*F503*L503/J503</f>
        <v>1.5822272559366473</v>
      </c>
      <c r="N503" s="194">
        <f>IF(INPUT!AQ17&gt;=INPUT!AO17,1,(12+M503*(3*K503-K503^3))/(12+2*M503))</f>
        <v>0.99867490759818722</v>
      </c>
    </row>
    <row r="504">
      <c r="A504" s="187">
        <f>A265</f>
        <v>101</v>
      </c>
      <c r="B504" s="188">
        <f>INPUT!AT18</f>
        <v>1472.3749846085932</v>
      </c>
      <c r="C504" s="188">
        <f>INPUT!AU18</f>
        <v>1361.6250153914068</v>
      </c>
      <c r="D504" s="188">
        <f>INPUT!J18</f>
        <v>22</v>
      </c>
      <c r="E504" s="188">
        <f>INPUT!L18</f>
        <v>12</v>
      </c>
      <c r="F504" s="189">
        <f>MAX(B504-D504,C504-E504)</f>
        <v>1450.3749846085932</v>
      </c>
      <c r="G504" s="190">
        <f>INPUT!H18</f>
        <v>2</v>
      </c>
      <c r="H504" s="190">
        <f>INPUT!I18</f>
        <v>500</v>
      </c>
      <c r="I504" s="190">
        <f>INPUT!K18</f>
        <v>1936.3312351792665</v>
      </c>
      <c r="J504" s="174">
        <f>IF(B504-D504&gt;=C504-E504,G504*H504*D504,I504*E504)</f>
        <v>22000</v>
      </c>
      <c r="K504" s="192">
        <f>MIN(INPUT!AQ18/MAX(ABS(B265),ABS(C265),INPUT!AO18),1)</f>
        <v>0.93421052631578949</v>
      </c>
      <c r="L504" s="193">
        <f>INPUT!O18</f>
        <v>12</v>
      </c>
      <c r="M504" s="192">
        <f>2*F504*L504/J504</f>
        <v>1.5822272559366473</v>
      </c>
      <c r="N504" s="194">
        <f>IF(INPUT!AQ18&gt;=INPUT!AO18,1,(12+M504*(3*K504-K504^3))/(12+2*M504))</f>
        <v>0.99867490759818722</v>
      </c>
    </row>
    <row r="505">
      <c r="A505" s="187">
        <f>A266</f>
        <v>101</v>
      </c>
      <c r="B505" s="188">
        <f>INPUT!AT19</f>
        <v>1472.3749846085932</v>
      </c>
      <c r="C505" s="188">
        <f>INPUT!AU19</f>
        <v>1361.6250153914068</v>
      </c>
      <c r="D505" s="188">
        <f>INPUT!J19</f>
        <v>22</v>
      </c>
      <c r="E505" s="188">
        <f>INPUT!L19</f>
        <v>12</v>
      </c>
      <c r="F505" s="189">
        <f>MAX(B505-D505,C505-E505)</f>
        <v>1450.3749846085932</v>
      </c>
      <c r="G505" s="190">
        <f>INPUT!H19</f>
        <v>2</v>
      </c>
      <c r="H505" s="190">
        <f>INPUT!I19</f>
        <v>500</v>
      </c>
      <c r="I505" s="190">
        <f>INPUT!K19</f>
        <v>1936.3312351792665</v>
      </c>
      <c r="J505" s="174">
        <f>IF(B505-D505&gt;=C505-E505,G505*H505*D505,I505*E505)</f>
        <v>22000</v>
      </c>
      <c r="K505" s="192">
        <f>MIN(INPUT!AQ19/MAX(ABS(B266),ABS(C266),INPUT!AO19),1)</f>
        <v>0.93421052631578949</v>
      </c>
      <c r="L505" s="193">
        <f>INPUT!O19</f>
        <v>12</v>
      </c>
      <c r="M505" s="192">
        <f>2*F505*L505/J505</f>
        <v>1.5822272559366473</v>
      </c>
      <c r="N505" s="194">
        <f>IF(INPUT!AQ19&gt;=INPUT!AO19,1,(12+M505*(3*K505-K505^3))/(12+2*M505))</f>
        <v>0.99867490759818722</v>
      </c>
    </row>
    <row r="506">
      <c r="A506" s="187">
        <f>A267</f>
        <v>101</v>
      </c>
      <c r="B506" s="188">
        <f>INPUT!AT20</f>
        <v>1472.3749846085932</v>
      </c>
      <c r="C506" s="188">
        <f>INPUT!AU20</f>
        <v>1361.6250153914068</v>
      </c>
      <c r="D506" s="188">
        <f>INPUT!J20</f>
        <v>22</v>
      </c>
      <c r="E506" s="188">
        <f>INPUT!L20</f>
        <v>12</v>
      </c>
      <c r="F506" s="189">
        <f>MAX(B506-D506,C506-E506)</f>
        <v>1450.3749846085932</v>
      </c>
      <c r="G506" s="190">
        <f>INPUT!H20</f>
        <v>2</v>
      </c>
      <c r="H506" s="190">
        <f>INPUT!I20</f>
        <v>500</v>
      </c>
      <c r="I506" s="190">
        <f>INPUT!K20</f>
        <v>1936.3312351792665</v>
      </c>
      <c r="J506" s="174">
        <f>IF(B506-D506&gt;=C506-E506,G506*H506*D506,I506*E506)</f>
        <v>22000</v>
      </c>
      <c r="K506" s="192">
        <f>MIN(INPUT!AQ20/MAX(ABS(B267),ABS(C267),INPUT!AO20),1)</f>
        <v>0.93421052631578949</v>
      </c>
      <c r="L506" s="193">
        <f>INPUT!O20</f>
        <v>12</v>
      </c>
      <c r="M506" s="192">
        <f>2*F506*L506/J506</f>
        <v>1.5822272559366473</v>
      </c>
      <c r="N506" s="194">
        <f>IF(INPUT!AQ20&gt;=INPUT!AO20,1,(12+M506*(3*K506-K506^3))/(12+2*M506))</f>
        <v>0.99867490759818722</v>
      </c>
    </row>
    <row r="507">
      <c r="A507" s="187">
        <f>A268</f>
        <v>101</v>
      </c>
      <c r="B507" s="188">
        <f>INPUT!AT21</f>
        <v>1472.3749846085932</v>
      </c>
      <c r="C507" s="188">
        <f>INPUT!AU21</f>
        <v>1361.6250153914068</v>
      </c>
      <c r="D507" s="188">
        <f>INPUT!J21</f>
        <v>22</v>
      </c>
      <c r="E507" s="188">
        <f>INPUT!L21</f>
        <v>12</v>
      </c>
      <c r="F507" s="189">
        <f>MAX(B507-D507,C507-E507)</f>
        <v>1450.3749846085932</v>
      </c>
      <c r="G507" s="190">
        <f>INPUT!H21</f>
        <v>2</v>
      </c>
      <c r="H507" s="190">
        <f>INPUT!I21</f>
        <v>500</v>
      </c>
      <c r="I507" s="190">
        <f>INPUT!K21</f>
        <v>1936.3312351792665</v>
      </c>
      <c r="J507" s="174">
        <f>IF(B507-D507&gt;=C507-E507,G507*H507*D507,I507*E507)</f>
        <v>22000</v>
      </c>
      <c r="K507" s="192">
        <f>MIN(INPUT!AQ21/MAX(ABS(B268),ABS(C268),INPUT!AO21),1)</f>
        <v>0.93421052631578949</v>
      </c>
      <c r="L507" s="193">
        <f>INPUT!O21</f>
        <v>12</v>
      </c>
      <c r="M507" s="192">
        <f>2*F507*L507/J507</f>
        <v>1.5822272559366473</v>
      </c>
      <c r="N507" s="194">
        <f>IF(INPUT!AQ21&gt;=INPUT!AO21,1,(12+M507*(3*K507-K507^3))/(12+2*M507))</f>
        <v>0.99867490759818722</v>
      </c>
    </row>
    <row r="508">
      <c r="A508" s="187">
        <f>A269</f>
        <v>101</v>
      </c>
      <c r="B508" s="188">
        <f>INPUT!AT22</f>
        <v>1472.3749846085932</v>
      </c>
      <c r="C508" s="188">
        <f>INPUT!AU22</f>
        <v>1361.6250153914068</v>
      </c>
      <c r="D508" s="188">
        <f>INPUT!J22</f>
        <v>22</v>
      </c>
      <c r="E508" s="188">
        <f>INPUT!L22</f>
        <v>12</v>
      </c>
      <c r="F508" s="189">
        <f>MAX(B508-D508,C508-E508)</f>
        <v>1450.3749846085932</v>
      </c>
      <c r="G508" s="190">
        <f>INPUT!H22</f>
        <v>2</v>
      </c>
      <c r="H508" s="190">
        <f>INPUT!I22</f>
        <v>500</v>
      </c>
      <c r="I508" s="190">
        <f>INPUT!K22</f>
        <v>1936.3312351792665</v>
      </c>
      <c r="J508" s="174">
        <f>IF(B508-D508&gt;=C508-E508,G508*H508*D508,I508*E508)</f>
        <v>22000</v>
      </c>
      <c r="K508" s="192">
        <f>MIN(INPUT!AQ22/MAX(ABS(B269),ABS(C269),INPUT!AO22),1)</f>
        <v>0.93421052631578949</v>
      </c>
      <c r="L508" s="193">
        <f>INPUT!O22</f>
        <v>12</v>
      </c>
      <c r="M508" s="192">
        <f>2*F508*L508/J508</f>
        <v>1.5822272559366473</v>
      </c>
      <c r="N508" s="194">
        <f>IF(INPUT!AQ22&gt;=INPUT!AO22,1,(12+M508*(3*K508-K508^3))/(12+2*M508))</f>
        <v>0.99867490759818722</v>
      </c>
    </row>
    <row r="509">
      <c r="A509" s="187">
        <f>A270</f>
        <v>101</v>
      </c>
      <c r="B509" s="188">
        <f>INPUT!AT23</f>
        <v>1472.3749846085932</v>
      </c>
      <c r="C509" s="188">
        <f>INPUT!AU23</f>
        <v>1361.6250153914068</v>
      </c>
      <c r="D509" s="188">
        <f>INPUT!J23</f>
        <v>22</v>
      </c>
      <c r="E509" s="188">
        <f>INPUT!L23</f>
        <v>12</v>
      </c>
      <c r="F509" s="189">
        <f>MAX(B509-D509,C509-E509)</f>
        <v>1450.3749846085932</v>
      </c>
      <c r="G509" s="190">
        <f>INPUT!H23</f>
        <v>2</v>
      </c>
      <c r="H509" s="190">
        <f>INPUT!I23</f>
        <v>500</v>
      </c>
      <c r="I509" s="190">
        <f>INPUT!K23</f>
        <v>1936.3312351792665</v>
      </c>
      <c r="J509" s="174">
        <f>IF(B509-D509&gt;=C509-E509,G509*H509*D509,I509*E509)</f>
        <v>22000</v>
      </c>
      <c r="K509" s="192">
        <f>MIN(INPUT!AQ23/MAX(ABS(B270),ABS(C270),INPUT!AO23),1)</f>
        <v>0.93421052631578949</v>
      </c>
      <c r="L509" s="193">
        <f>INPUT!O23</f>
        <v>12</v>
      </c>
      <c r="M509" s="192">
        <f>2*F509*L509/J509</f>
        <v>1.5822272559366473</v>
      </c>
      <c r="N509" s="194">
        <f>IF(INPUT!AQ23&gt;=INPUT!AO23,1,(12+M509*(3*K509-K509^3))/(12+2*M509))</f>
        <v>0.99867490759818722</v>
      </c>
    </row>
    <row r="510">
      <c r="A510" s="187">
        <f>A271</f>
        <v>101</v>
      </c>
      <c r="B510" s="188">
        <f>INPUT!AT24</f>
        <v>1472.3749846085932</v>
      </c>
      <c r="C510" s="188">
        <f>INPUT!AU24</f>
        <v>1361.6250153914068</v>
      </c>
      <c r="D510" s="188">
        <f>INPUT!J24</f>
        <v>22</v>
      </c>
      <c r="E510" s="188">
        <f>INPUT!L24</f>
        <v>12</v>
      </c>
      <c r="F510" s="189">
        <f>MAX(B510-D510,C510-E510)</f>
        <v>1450.3749846085932</v>
      </c>
      <c r="G510" s="190">
        <f>INPUT!H24</f>
        <v>2</v>
      </c>
      <c r="H510" s="190">
        <f>INPUT!I24</f>
        <v>500</v>
      </c>
      <c r="I510" s="190">
        <f>INPUT!K24</f>
        <v>1936.3312351792665</v>
      </c>
      <c r="J510" s="174">
        <f>IF(B510-D510&gt;=C510-E510,G510*H510*D510,I510*E510)</f>
        <v>22000</v>
      </c>
      <c r="K510" s="192">
        <f>MIN(INPUT!AQ24/MAX(ABS(B271),ABS(C271),INPUT!AO24),1)</f>
        <v>0.93421052631578949</v>
      </c>
      <c r="L510" s="193">
        <f>INPUT!O24</f>
        <v>12</v>
      </c>
      <c r="M510" s="192">
        <f>2*F510*L510/J510</f>
        <v>1.5822272559366473</v>
      </c>
      <c r="N510" s="194">
        <f>IF(INPUT!AQ24&gt;=INPUT!AO24,1,(12+M510*(3*K510-K510^3))/(12+2*M510))</f>
        <v>0.99867490759818722</v>
      </c>
    </row>
    <row r="511">
      <c r="A511" s="187">
        <f>A272</f>
        <v>101</v>
      </c>
      <c r="B511" s="188">
        <f>INPUT!AT25</f>
        <v>1472.3749846085932</v>
      </c>
      <c r="C511" s="188">
        <f>INPUT!AU25</f>
        <v>1361.6250153914068</v>
      </c>
      <c r="D511" s="188">
        <f>INPUT!J25</f>
        <v>22</v>
      </c>
      <c r="E511" s="188">
        <f>INPUT!L25</f>
        <v>12</v>
      </c>
      <c r="F511" s="189">
        <f>MAX(B511-D511,C511-E511)</f>
        <v>1450.3749846085932</v>
      </c>
      <c r="G511" s="190">
        <f>INPUT!H25</f>
        <v>2</v>
      </c>
      <c r="H511" s="190">
        <f>INPUT!I25</f>
        <v>500</v>
      </c>
      <c r="I511" s="190">
        <f>INPUT!K25</f>
        <v>1936.3312351792665</v>
      </c>
      <c r="J511" s="174">
        <f>IF(B511-D511&gt;=C511-E511,G511*H511*D511,I511*E511)</f>
        <v>22000</v>
      </c>
      <c r="K511" s="192">
        <f>MIN(INPUT!AQ25/MAX(ABS(B272),ABS(C272),INPUT!AO25),1)</f>
        <v>0.93421052631578949</v>
      </c>
      <c r="L511" s="193">
        <f>INPUT!O25</f>
        <v>12</v>
      </c>
      <c r="M511" s="192">
        <f>2*F511*L511/J511</f>
        <v>1.5822272559366473</v>
      </c>
      <c r="N511" s="194">
        <f>IF(INPUT!AQ25&gt;=INPUT!AO25,1,(12+M511*(3*K511-K511^3))/(12+2*M511))</f>
        <v>0.99867490759818722</v>
      </c>
    </row>
    <row r="512">
      <c r="A512" s="187">
        <f>A273</f>
        <v>101</v>
      </c>
      <c r="B512" s="188">
        <f>INPUT!AT26</f>
        <v>1472.3749846085932</v>
      </c>
      <c r="C512" s="188">
        <f>INPUT!AU26</f>
        <v>1361.6250153914068</v>
      </c>
      <c r="D512" s="188">
        <f>INPUT!J26</f>
        <v>22</v>
      </c>
      <c r="E512" s="188">
        <f>INPUT!L26</f>
        <v>12</v>
      </c>
      <c r="F512" s="189">
        <f>MAX(B512-D512,C512-E512)</f>
        <v>1450.3749846085932</v>
      </c>
      <c r="G512" s="190">
        <f>INPUT!H26</f>
        <v>2</v>
      </c>
      <c r="H512" s="190">
        <f>INPUT!I26</f>
        <v>500</v>
      </c>
      <c r="I512" s="190">
        <f>INPUT!K26</f>
        <v>1936.3312351792665</v>
      </c>
      <c r="J512" s="174">
        <f>IF(B512-D512&gt;=C512-E512,G512*H512*D512,I512*E512)</f>
        <v>22000</v>
      </c>
      <c r="K512" s="192">
        <f>MIN(INPUT!AQ26/MAX(ABS(B273),ABS(C273),INPUT!AO26),1)</f>
        <v>0.93421052631578949</v>
      </c>
      <c r="L512" s="193">
        <f>INPUT!O26</f>
        <v>12</v>
      </c>
      <c r="M512" s="192">
        <f>2*F512*L512/J512</f>
        <v>1.5822272559366473</v>
      </c>
      <c r="N512" s="194">
        <f>IF(INPUT!AQ26&gt;=INPUT!AO26,1,(12+M512*(3*K512-K512^3))/(12+2*M512))</f>
        <v>0.99867490759818722</v>
      </c>
    </row>
    <row r="513">
      <c r="A513" s="187">
        <f>A274</f>
        <v>101</v>
      </c>
      <c r="B513" s="188">
        <f>INPUT!AT27</f>
        <v>1472.3749846085932</v>
      </c>
      <c r="C513" s="188">
        <f>INPUT!AU27</f>
        <v>1361.6250153914068</v>
      </c>
      <c r="D513" s="188">
        <f>INPUT!J27</f>
        <v>22</v>
      </c>
      <c r="E513" s="188">
        <f>INPUT!L27</f>
        <v>12</v>
      </c>
      <c r="F513" s="189">
        <f>MAX(B513-D513,C513-E513)</f>
        <v>1450.3749846085932</v>
      </c>
      <c r="G513" s="190">
        <f>INPUT!H27</f>
        <v>2</v>
      </c>
      <c r="H513" s="190">
        <f>INPUT!I27</f>
        <v>500</v>
      </c>
      <c r="I513" s="190">
        <f>INPUT!K27</f>
        <v>1936.3312351792665</v>
      </c>
      <c r="J513" s="174">
        <f>IF(B513-D513&gt;=C513-E513,G513*H513*D513,I513*E513)</f>
        <v>22000</v>
      </c>
      <c r="K513" s="192">
        <f>MIN(INPUT!AQ27/MAX(ABS(B274),ABS(C274),INPUT!AO27),1)</f>
        <v>0.93421052631578949</v>
      </c>
      <c r="L513" s="193">
        <f>INPUT!O27</f>
        <v>12</v>
      </c>
      <c r="M513" s="192">
        <f>2*F513*L513/J513</f>
        <v>1.5822272559366473</v>
      </c>
      <c r="N513" s="194">
        <f>IF(INPUT!AQ27&gt;=INPUT!AO27,1,(12+M513*(3*K513-K513^3))/(12+2*M513))</f>
        <v>0.99867490759818722</v>
      </c>
    </row>
    <row r="514">
      <c r="A514" s="187">
        <f>A275</f>
        <v>101</v>
      </c>
      <c r="B514" s="188">
        <f>INPUT!AT28</f>
        <v>1472.3749846085932</v>
      </c>
      <c r="C514" s="188">
        <f>INPUT!AU28</f>
        <v>1361.6250153914068</v>
      </c>
      <c r="D514" s="188">
        <f>INPUT!J28</f>
        <v>22</v>
      </c>
      <c r="E514" s="188">
        <f>INPUT!L28</f>
        <v>12</v>
      </c>
      <c r="F514" s="189">
        <f>MAX(B514-D514,C514-E514)</f>
        <v>1450.3749846085932</v>
      </c>
      <c r="G514" s="190">
        <f>INPUT!H28</f>
        <v>2</v>
      </c>
      <c r="H514" s="190">
        <f>INPUT!I28</f>
        <v>500</v>
      </c>
      <c r="I514" s="190">
        <f>INPUT!K28</f>
        <v>1936.3312351792665</v>
      </c>
      <c r="J514" s="174">
        <f>IF(B514-D514&gt;=C514-E514,G514*H514*D514,I514*E514)</f>
        <v>22000</v>
      </c>
      <c r="K514" s="192">
        <f>MIN(INPUT!AQ28/MAX(ABS(B275),ABS(C275),INPUT!AO28),1)</f>
        <v>0.93421052631578949</v>
      </c>
      <c r="L514" s="193">
        <f>INPUT!O28</f>
        <v>12</v>
      </c>
      <c r="M514" s="192">
        <f>2*F514*L514/J514</f>
        <v>1.5822272559366473</v>
      </c>
      <c r="N514" s="194">
        <f>IF(INPUT!AQ28&gt;=INPUT!AO28,1,(12+M514*(3*K514-K514^3))/(12+2*M514))</f>
        <v>0.99867490759818722</v>
      </c>
    </row>
    <row r="515">
      <c r="A515" s="187">
        <f>A276</f>
        <v>101</v>
      </c>
      <c r="B515" s="188">
        <f>INPUT!AT29</f>
        <v>1472.3749846085932</v>
      </c>
      <c r="C515" s="188">
        <f>INPUT!AU29</f>
        <v>1361.6250153914068</v>
      </c>
      <c r="D515" s="188">
        <f>INPUT!J29</f>
        <v>22</v>
      </c>
      <c r="E515" s="188">
        <f>INPUT!L29</f>
        <v>12</v>
      </c>
      <c r="F515" s="189">
        <f>MAX(B515-D515,C515-E515)</f>
        <v>1450.3749846085932</v>
      </c>
      <c r="G515" s="190">
        <f>INPUT!H29</f>
        <v>2</v>
      </c>
      <c r="H515" s="190">
        <f>INPUT!I29</f>
        <v>500</v>
      </c>
      <c r="I515" s="190">
        <f>INPUT!K29</f>
        <v>1936.3312351792665</v>
      </c>
      <c r="J515" s="174">
        <f>IF(B515-D515&gt;=C515-E515,G515*H515*D515,I515*E515)</f>
        <v>22000</v>
      </c>
      <c r="K515" s="192">
        <f>MIN(INPUT!AQ29/MAX(ABS(B276),ABS(C276),INPUT!AO29),1)</f>
        <v>0.93421052631578949</v>
      </c>
      <c r="L515" s="193">
        <f>INPUT!O29</f>
        <v>12</v>
      </c>
      <c r="M515" s="192">
        <f>2*F515*L515/J515</f>
        <v>1.5822272559366473</v>
      </c>
      <c r="N515" s="194">
        <f>IF(INPUT!AQ29&gt;=INPUT!AO29,1,(12+M515*(3*K515-K515^3))/(12+2*M515))</f>
        <v>0.99867490759818722</v>
      </c>
    </row>
    <row r="516">
      <c r="A516" s="187">
        <f>A277</f>
        <v>101</v>
      </c>
      <c r="B516" s="188">
        <f>INPUT!AT30</f>
        <v>1472.3749846085932</v>
      </c>
      <c r="C516" s="188">
        <f>INPUT!AU30</f>
        <v>1361.6250153914068</v>
      </c>
      <c r="D516" s="188">
        <f>INPUT!J30</f>
        <v>22</v>
      </c>
      <c r="E516" s="188">
        <f>INPUT!L30</f>
        <v>12</v>
      </c>
      <c r="F516" s="189">
        <f>MAX(B516-D516,C516-E516)</f>
        <v>1450.3749846085932</v>
      </c>
      <c r="G516" s="190">
        <f>INPUT!H30</f>
        <v>2</v>
      </c>
      <c r="H516" s="190">
        <f>INPUT!I30</f>
        <v>500</v>
      </c>
      <c r="I516" s="190">
        <f>INPUT!K30</f>
        <v>1936.3312351792665</v>
      </c>
      <c r="J516" s="174">
        <f>IF(B516-D516&gt;=C516-E516,G516*H516*D516,I516*E516)</f>
        <v>22000</v>
      </c>
      <c r="K516" s="192">
        <f>MIN(INPUT!AQ30/MAX(ABS(B277),ABS(C277),INPUT!AO30),1)</f>
        <v>0.93421052631578949</v>
      </c>
      <c r="L516" s="193">
        <f>INPUT!O30</f>
        <v>12</v>
      </c>
      <c r="M516" s="192">
        <f>2*F516*L516/J516</f>
        <v>1.5822272559366473</v>
      </c>
      <c r="N516" s="194">
        <f>IF(INPUT!AQ30&gt;=INPUT!AO30,1,(12+M516*(3*K516-K516^3))/(12+2*M516))</f>
        <v>0.99867490759818722</v>
      </c>
    </row>
    <row r="517">
      <c r="A517" s="187">
        <f>A278</f>
        <v>101</v>
      </c>
      <c r="B517" s="188">
        <f>INPUT!AT31</f>
        <v>1472.3749846085932</v>
      </c>
      <c r="C517" s="188">
        <f>INPUT!AU31</f>
        <v>1361.6250153914068</v>
      </c>
      <c r="D517" s="188">
        <f>INPUT!J31</f>
        <v>22</v>
      </c>
      <c r="E517" s="188">
        <f>INPUT!L31</f>
        <v>12</v>
      </c>
      <c r="F517" s="189">
        <f>MAX(B517-D517,C517-E517)</f>
        <v>1450.3749846085932</v>
      </c>
      <c r="G517" s="190">
        <f>INPUT!H31</f>
        <v>2</v>
      </c>
      <c r="H517" s="190">
        <f>INPUT!I31</f>
        <v>500</v>
      </c>
      <c r="I517" s="190">
        <f>INPUT!K31</f>
        <v>1936.3312351792665</v>
      </c>
      <c r="J517" s="174">
        <f>IF(B517-D517&gt;=C517-E517,G517*H517*D517,I517*E517)</f>
        <v>22000</v>
      </c>
      <c r="K517" s="192">
        <f>MIN(INPUT!AQ31/MAX(ABS(B278),ABS(C278),INPUT!AO31),1)</f>
        <v>0.93421052631578949</v>
      </c>
      <c r="L517" s="193">
        <f>INPUT!O31</f>
        <v>12</v>
      </c>
      <c r="M517" s="192">
        <f>2*F517*L517/J517</f>
        <v>1.5822272559366473</v>
      </c>
      <c r="N517" s="194">
        <f>IF(INPUT!AQ31&gt;=INPUT!AO31,1,(12+M517*(3*K517-K517^3))/(12+2*M517))</f>
        <v>0.99867490759818722</v>
      </c>
    </row>
    <row r="518">
      <c r="A518" s="187">
        <f>A279</f>
        <v>101</v>
      </c>
      <c r="B518" s="188">
        <f>INPUT!AT32</f>
        <v>1472.3749846085932</v>
      </c>
      <c r="C518" s="188">
        <f>INPUT!AU32</f>
        <v>1361.6250153914068</v>
      </c>
      <c r="D518" s="188">
        <f>INPUT!J32</f>
        <v>22</v>
      </c>
      <c r="E518" s="188">
        <f>INPUT!L32</f>
        <v>12</v>
      </c>
      <c r="F518" s="189">
        <f>MAX(B518-D518,C518-E518)</f>
        <v>1450.3749846085932</v>
      </c>
      <c r="G518" s="190">
        <f>INPUT!H32</f>
        <v>2</v>
      </c>
      <c r="H518" s="190">
        <f>INPUT!I32</f>
        <v>500</v>
      </c>
      <c r="I518" s="190">
        <f>INPUT!K32</f>
        <v>1936.3312351792665</v>
      </c>
      <c r="J518" s="174">
        <f>IF(B518-D518&gt;=C518-E518,G518*H518*D518,I518*E518)</f>
        <v>22000</v>
      </c>
      <c r="K518" s="192">
        <f>MIN(INPUT!AQ32/MAX(ABS(B279),ABS(C279),INPUT!AO32),1)</f>
        <v>0.93421052631578949</v>
      </c>
      <c r="L518" s="193">
        <f>INPUT!O32</f>
        <v>12</v>
      </c>
      <c r="M518" s="192">
        <f>2*F518*L518/J518</f>
        <v>1.5822272559366473</v>
      </c>
      <c r="N518" s="194">
        <f>IF(INPUT!AQ32&gt;=INPUT!AO32,1,(12+M518*(3*K518-K518^3))/(12+2*M518))</f>
        <v>0.99867490759818722</v>
      </c>
    </row>
    <row r="519">
      <c r="A519" s="187">
        <f>A280</f>
        <v>101</v>
      </c>
      <c r="B519" s="188">
        <f>INPUT!AT33</f>
        <v>1472.3749846085932</v>
      </c>
      <c r="C519" s="188">
        <f>INPUT!AU33</f>
        <v>1361.6250153914068</v>
      </c>
      <c r="D519" s="188">
        <f>INPUT!J33</f>
        <v>22</v>
      </c>
      <c r="E519" s="188">
        <f>INPUT!L33</f>
        <v>12</v>
      </c>
      <c r="F519" s="189">
        <f>MAX(B519-D519,C519-E519)</f>
        <v>1450.3749846085932</v>
      </c>
      <c r="G519" s="190">
        <f>INPUT!H33</f>
        <v>2</v>
      </c>
      <c r="H519" s="190">
        <f>INPUT!I33</f>
        <v>500</v>
      </c>
      <c r="I519" s="190">
        <f>INPUT!K33</f>
        <v>1936.3312351792665</v>
      </c>
      <c r="J519" s="174">
        <f>IF(B519-D519&gt;=C519-E519,G519*H519*D519,I519*E519)</f>
        <v>22000</v>
      </c>
      <c r="K519" s="192">
        <f>MIN(INPUT!AQ33/MAX(ABS(B280),ABS(C280),INPUT!AO33),1)</f>
        <v>0.93421052631578949</v>
      </c>
      <c r="L519" s="193">
        <f>INPUT!O33</f>
        <v>12</v>
      </c>
      <c r="M519" s="192">
        <f>2*F519*L519/J519</f>
        <v>1.5822272559366473</v>
      </c>
      <c r="N519" s="194">
        <f>IF(INPUT!AQ33&gt;=INPUT!AO33,1,(12+M519*(3*K519-K519^3))/(12+2*M519))</f>
        <v>0.99867490759818722</v>
      </c>
    </row>
    <row r="520">
      <c r="A520" s="187">
        <f>A281</f>
        <v>101</v>
      </c>
      <c r="B520" s="188">
        <f>INPUT!AT34</f>
        <v>1472.3749846085932</v>
      </c>
      <c r="C520" s="188">
        <f>INPUT!AU34</f>
        <v>1361.6250153914068</v>
      </c>
      <c r="D520" s="188">
        <f>INPUT!J34</f>
        <v>22</v>
      </c>
      <c r="E520" s="188">
        <f>INPUT!L34</f>
        <v>12</v>
      </c>
      <c r="F520" s="189">
        <f>MAX(B520-D520,C520-E520)</f>
        <v>1450.3749846085932</v>
      </c>
      <c r="G520" s="190">
        <f>INPUT!H34</f>
        <v>2</v>
      </c>
      <c r="H520" s="190">
        <f>INPUT!I34</f>
        <v>500</v>
      </c>
      <c r="I520" s="190">
        <f>INPUT!K34</f>
        <v>1936.3312351792665</v>
      </c>
      <c r="J520" s="174">
        <f>IF(B520-D520&gt;=C520-E520,G520*H520*D520,I520*E520)</f>
        <v>22000</v>
      </c>
      <c r="K520" s="192">
        <f>MIN(INPUT!AQ34/MAX(ABS(B281),ABS(C281),INPUT!AO34),1)</f>
        <v>0.93421052631578949</v>
      </c>
      <c r="L520" s="193">
        <f>INPUT!O34</f>
        <v>12</v>
      </c>
      <c r="M520" s="192">
        <f>2*F520*L520/J520</f>
        <v>1.5822272559366473</v>
      </c>
      <c r="N520" s="194">
        <f>IF(INPUT!AQ34&gt;=INPUT!AO34,1,(12+M520*(3*K520-K520^3))/(12+2*M520))</f>
        <v>0.99867490759818722</v>
      </c>
    </row>
    <row r="521">
      <c r="A521" s="187">
        <f>A282</f>
        <v>101</v>
      </c>
      <c r="B521" s="188">
        <f>INPUT!AT35</f>
        <v>1472.3749846085932</v>
      </c>
      <c r="C521" s="188">
        <f>INPUT!AU35</f>
        <v>1361.6250153914068</v>
      </c>
      <c r="D521" s="188">
        <f>INPUT!J35</f>
        <v>22</v>
      </c>
      <c r="E521" s="188">
        <f>INPUT!L35</f>
        <v>12</v>
      </c>
      <c r="F521" s="189">
        <f>MAX(B521-D521,C521-E521)</f>
        <v>1450.3749846085932</v>
      </c>
      <c r="G521" s="190">
        <f>INPUT!H35</f>
        <v>2</v>
      </c>
      <c r="H521" s="190">
        <f>INPUT!I35</f>
        <v>500</v>
      </c>
      <c r="I521" s="190">
        <f>INPUT!K35</f>
        <v>1936.3312351792665</v>
      </c>
      <c r="J521" s="174">
        <f>IF(B521-D521&gt;=C521-E521,G521*H521*D521,I521*E521)</f>
        <v>22000</v>
      </c>
      <c r="K521" s="192">
        <f>MIN(INPUT!AQ35/MAX(ABS(B282),ABS(C282),INPUT!AO35),1)</f>
        <v>0.93421052631578949</v>
      </c>
      <c r="L521" s="193">
        <f>INPUT!O35</f>
        <v>12</v>
      </c>
      <c r="M521" s="192">
        <f>2*F521*L521/J521</f>
        <v>1.5822272559366473</v>
      </c>
      <c r="N521" s="194">
        <f>IF(INPUT!AQ35&gt;=INPUT!AO35,1,(12+M521*(3*K521-K521^3))/(12+2*M521))</f>
        <v>0.99867490759818722</v>
      </c>
    </row>
    <row r="522">
      <c r="A522" s="187">
        <f>A283</f>
        <v>101</v>
      </c>
      <c r="B522" s="188">
        <f>INPUT!AT36</f>
        <v>1472.3749846085932</v>
      </c>
      <c r="C522" s="188">
        <f>INPUT!AU36</f>
        <v>1361.6250153914068</v>
      </c>
      <c r="D522" s="188">
        <f>INPUT!J36</f>
        <v>22</v>
      </c>
      <c r="E522" s="188">
        <f>INPUT!L36</f>
        <v>12</v>
      </c>
      <c r="F522" s="189">
        <f>MAX(B522-D522,C522-E522)</f>
        <v>1450.3749846085932</v>
      </c>
      <c r="G522" s="190">
        <f>INPUT!H36</f>
        <v>2</v>
      </c>
      <c r="H522" s="190">
        <f>INPUT!I36</f>
        <v>500</v>
      </c>
      <c r="I522" s="190">
        <f>INPUT!K36</f>
        <v>1936.3312351792665</v>
      </c>
      <c r="J522" s="174">
        <f>IF(B522-D522&gt;=C522-E522,G522*H522*D522,I522*E522)</f>
        <v>22000</v>
      </c>
      <c r="K522" s="192">
        <f>MIN(INPUT!AQ36/MAX(ABS(B283),ABS(C283),INPUT!AO36),1)</f>
        <v>0.93421052631578949</v>
      </c>
      <c r="L522" s="193">
        <f>INPUT!O36</f>
        <v>12</v>
      </c>
      <c r="M522" s="192">
        <f>2*F522*L522/J522</f>
        <v>1.5822272559366473</v>
      </c>
      <c r="N522" s="194">
        <f>IF(INPUT!AQ36&gt;=INPUT!AO36,1,(12+M522*(3*K522-K522^3))/(12+2*M522))</f>
        <v>0.99867490759818722</v>
      </c>
    </row>
    <row r="523">
      <c r="A523" s="187">
        <f>A284</f>
        <v>101</v>
      </c>
      <c r="B523" s="188">
        <f>INPUT!AT37</f>
        <v>1472.3749846085932</v>
      </c>
      <c r="C523" s="188">
        <f>INPUT!AU37</f>
        <v>1361.6250153914068</v>
      </c>
      <c r="D523" s="188">
        <f>INPUT!J37</f>
        <v>22</v>
      </c>
      <c r="E523" s="188">
        <f>INPUT!L37</f>
        <v>12</v>
      </c>
      <c r="F523" s="189">
        <f>MAX(B523-D523,C523-E523)</f>
        <v>1450.3749846085932</v>
      </c>
      <c r="G523" s="190">
        <f>INPUT!H37</f>
        <v>2</v>
      </c>
      <c r="H523" s="190">
        <f>INPUT!I37</f>
        <v>500</v>
      </c>
      <c r="I523" s="190">
        <f>INPUT!K37</f>
        <v>1936.3312351792665</v>
      </c>
      <c r="J523" s="174">
        <f>IF(B523-D523&gt;=C523-E523,G523*H523*D523,I523*E523)</f>
        <v>22000</v>
      </c>
      <c r="K523" s="192">
        <f>MIN(INPUT!AQ37/MAX(ABS(B284),ABS(C284),INPUT!AO37),1)</f>
        <v>0.93421052631578949</v>
      </c>
      <c r="L523" s="193">
        <f>INPUT!O37</f>
        <v>12</v>
      </c>
      <c r="M523" s="192">
        <f>2*F523*L523/J523</f>
        <v>1.5822272559366473</v>
      </c>
      <c r="N523" s="194">
        <f>IF(INPUT!AQ37&gt;=INPUT!AO37,1,(12+M523*(3*K523-K523^3))/(12+2*M523))</f>
        <v>0.99867490759818722</v>
      </c>
    </row>
    <row r="524">
      <c r="A524" s="187">
        <f>A285</f>
        <v>101</v>
      </c>
      <c r="B524" s="188">
        <f>INPUT!AT38</f>
        <v>1472.3749846085932</v>
      </c>
      <c r="C524" s="188">
        <f>INPUT!AU38</f>
        <v>1361.6250153914068</v>
      </c>
      <c r="D524" s="188">
        <f>INPUT!J38</f>
        <v>22</v>
      </c>
      <c r="E524" s="188">
        <f>INPUT!L38</f>
        <v>12</v>
      </c>
      <c r="F524" s="189">
        <f>MAX(B524-D524,C524-E524)</f>
        <v>1450.3749846085932</v>
      </c>
      <c r="G524" s="190">
        <f>INPUT!H38</f>
        <v>2</v>
      </c>
      <c r="H524" s="190">
        <f>INPUT!I38</f>
        <v>500</v>
      </c>
      <c r="I524" s="190">
        <f>INPUT!K38</f>
        <v>1936.3312351792665</v>
      </c>
      <c r="J524" s="174">
        <f>IF(B524-D524&gt;=C524-E524,G524*H524*D524,I524*E524)</f>
        <v>22000</v>
      </c>
      <c r="K524" s="192">
        <f>MIN(INPUT!AQ38/MAX(ABS(B285),ABS(C285),INPUT!AO38),1)</f>
        <v>0.93421052631578949</v>
      </c>
      <c r="L524" s="193">
        <f>INPUT!O38</f>
        <v>12</v>
      </c>
      <c r="M524" s="192">
        <f>2*F524*L524/J524</f>
        <v>1.5822272559366473</v>
      </c>
      <c r="N524" s="194">
        <f>IF(INPUT!AQ38&gt;=INPUT!AO38,1,(12+M524*(3*K524-K524^3))/(12+2*M524))</f>
        <v>0.99867490759818722</v>
      </c>
    </row>
    <row r="525">
      <c r="A525" s="187">
        <f>A286</f>
        <v>101</v>
      </c>
      <c r="B525" s="188">
        <f>INPUT!AT39</f>
        <v>1472.3749846085932</v>
      </c>
      <c r="C525" s="188">
        <f>INPUT!AU39</f>
        <v>1361.6250153914068</v>
      </c>
      <c r="D525" s="188">
        <f>INPUT!J39</f>
        <v>22</v>
      </c>
      <c r="E525" s="188">
        <f>INPUT!L39</f>
        <v>12</v>
      </c>
      <c r="F525" s="189">
        <f>MAX(B525-D525,C525-E525)</f>
        <v>1450.3749846085932</v>
      </c>
      <c r="G525" s="190">
        <f>INPUT!H39</f>
        <v>2</v>
      </c>
      <c r="H525" s="190">
        <f>INPUT!I39</f>
        <v>500</v>
      </c>
      <c r="I525" s="190">
        <f>INPUT!K39</f>
        <v>1936.3312351792665</v>
      </c>
      <c r="J525" s="174">
        <f>IF(B525-D525&gt;=C525-E525,G525*H525*D525,I525*E525)</f>
        <v>22000</v>
      </c>
      <c r="K525" s="192">
        <f>MIN(INPUT!AQ39/MAX(ABS(B286),ABS(C286),INPUT!AO39),1)</f>
        <v>0.93421052631578949</v>
      </c>
      <c r="L525" s="193">
        <f>INPUT!O39</f>
        <v>12</v>
      </c>
      <c r="M525" s="192">
        <f>2*F525*L525/J525</f>
        <v>1.5822272559366473</v>
      </c>
      <c r="N525" s="194">
        <f>IF(INPUT!AQ39&gt;=INPUT!AO39,1,(12+M525*(3*K525-K525^3))/(12+2*M525))</f>
        <v>0.99867490759818722</v>
      </c>
    </row>
    <row r="526">
      <c r="A526" s="187">
        <f>A287</f>
        <v>101</v>
      </c>
      <c r="B526" s="188">
        <f>INPUT!AT40</f>
        <v>1472.3749846085932</v>
      </c>
      <c r="C526" s="188">
        <f>INPUT!AU40</f>
        <v>1361.6250153914068</v>
      </c>
      <c r="D526" s="188">
        <f>INPUT!J40</f>
        <v>22</v>
      </c>
      <c r="E526" s="188">
        <f>INPUT!L40</f>
        <v>12</v>
      </c>
      <c r="F526" s="189">
        <f>MAX(B526-D526,C526-E526)</f>
        <v>1450.3749846085932</v>
      </c>
      <c r="G526" s="190">
        <f>INPUT!H40</f>
        <v>2</v>
      </c>
      <c r="H526" s="190">
        <f>INPUT!I40</f>
        <v>500</v>
      </c>
      <c r="I526" s="190">
        <f>INPUT!K40</f>
        <v>1936.3312351792665</v>
      </c>
      <c r="J526" s="174">
        <f>IF(B526-D526&gt;=C526-E526,G526*H526*D526,I526*E526)</f>
        <v>22000</v>
      </c>
      <c r="K526" s="192">
        <f>MIN(INPUT!AQ40/MAX(ABS(B287),ABS(C287),INPUT!AO40),1)</f>
        <v>0.93421052631578949</v>
      </c>
      <c r="L526" s="193">
        <f>INPUT!O40</f>
        <v>12</v>
      </c>
      <c r="M526" s="192">
        <f>2*F526*L526/J526</f>
        <v>1.5822272559366473</v>
      </c>
      <c r="N526" s="194">
        <f>IF(INPUT!AQ40&gt;=INPUT!AO40,1,(12+M526*(3*K526-K526^3))/(12+2*M526))</f>
        <v>0.99867490759818722</v>
      </c>
    </row>
    <row r="527">
      <c r="A527" s="187">
        <f>A288</f>
        <v>101</v>
      </c>
      <c r="B527" s="188">
        <f>INPUT!AT41</f>
        <v>1472.3749846085932</v>
      </c>
      <c r="C527" s="188">
        <f>INPUT!AU41</f>
        <v>1361.6250153914068</v>
      </c>
      <c r="D527" s="188">
        <f>INPUT!J41</f>
        <v>22</v>
      </c>
      <c r="E527" s="188">
        <f>INPUT!L41</f>
        <v>12</v>
      </c>
      <c r="F527" s="189">
        <f>MAX(B527-D527,C527-E527)</f>
        <v>1450.3749846085932</v>
      </c>
      <c r="G527" s="190">
        <f>INPUT!H41</f>
        <v>2</v>
      </c>
      <c r="H527" s="190">
        <f>INPUT!I41</f>
        <v>500</v>
      </c>
      <c r="I527" s="190">
        <f>INPUT!K41</f>
        <v>1936.3312351792665</v>
      </c>
      <c r="J527" s="174">
        <f>IF(B527-D527&gt;=C527-E527,G527*H527*D527,I527*E527)</f>
        <v>22000</v>
      </c>
      <c r="K527" s="192">
        <f>MIN(INPUT!AQ41/MAX(ABS(B288),ABS(C288),INPUT!AO41),1)</f>
        <v>0.93421052631578949</v>
      </c>
      <c r="L527" s="193">
        <f>INPUT!O41</f>
        <v>12</v>
      </c>
      <c r="M527" s="192">
        <f>2*F527*L527/J527</f>
        <v>1.5822272559366473</v>
      </c>
      <c r="N527" s="194">
        <f>IF(INPUT!AQ41&gt;=INPUT!AO41,1,(12+M527*(3*K527-K527^3))/(12+2*M527))</f>
        <v>0.99867490759818722</v>
      </c>
    </row>
    <row r="528">
      <c r="A528" s="187">
        <f>A289</f>
        <v>101</v>
      </c>
      <c r="B528" s="188">
        <f>INPUT!AT42</f>
        <v>1472.3749846085932</v>
      </c>
      <c r="C528" s="188">
        <f>INPUT!AU42</f>
        <v>1361.6250153914068</v>
      </c>
      <c r="D528" s="188">
        <f>INPUT!J42</f>
        <v>22</v>
      </c>
      <c r="E528" s="188">
        <f>INPUT!L42</f>
        <v>12</v>
      </c>
      <c r="F528" s="189">
        <f>MAX(B528-D528,C528-E528)</f>
        <v>1450.3749846085932</v>
      </c>
      <c r="G528" s="190">
        <f>INPUT!H42</f>
        <v>2</v>
      </c>
      <c r="H528" s="190">
        <f>INPUT!I42</f>
        <v>500</v>
      </c>
      <c r="I528" s="190">
        <f>INPUT!K42</f>
        <v>1936.3312351792665</v>
      </c>
      <c r="J528" s="174">
        <f>IF(B528-D528&gt;=C528-E528,G528*H528*D528,I528*E528)</f>
        <v>22000</v>
      </c>
      <c r="K528" s="192">
        <f>MIN(INPUT!AQ42/MAX(ABS(B289),ABS(C289),INPUT!AO42),1)</f>
        <v>0.93421052631578949</v>
      </c>
      <c r="L528" s="193">
        <f>INPUT!O42</f>
        <v>12</v>
      </c>
      <c r="M528" s="192">
        <f>2*F528*L528/J528</f>
        <v>1.5822272559366473</v>
      </c>
      <c r="N528" s="194">
        <f>IF(INPUT!AQ42&gt;=INPUT!AO42,1,(12+M528*(3*K528-K528^3))/(12+2*M528))</f>
        <v>0.99867490759818722</v>
      </c>
    </row>
    <row r="529">
      <c r="A529" s="187">
        <f>A290</f>
        <v>101</v>
      </c>
      <c r="B529" s="188">
        <f>INPUT!AT43</f>
        <v>1472.3749846085932</v>
      </c>
      <c r="C529" s="188">
        <f>INPUT!AU43</f>
        <v>1361.6250153914068</v>
      </c>
      <c r="D529" s="188">
        <f>INPUT!J43</f>
        <v>22</v>
      </c>
      <c r="E529" s="188">
        <f>INPUT!L43</f>
        <v>12</v>
      </c>
      <c r="F529" s="189">
        <f>MAX(B529-D529,C529-E529)</f>
        <v>1450.3749846085932</v>
      </c>
      <c r="G529" s="190">
        <f>INPUT!H43</f>
        <v>2</v>
      </c>
      <c r="H529" s="190">
        <f>INPUT!I43</f>
        <v>500</v>
      </c>
      <c r="I529" s="190">
        <f>INPUT!K43</f>
        <v>1936.3312351792665</v>
      </c>
      <c r="J529" s="174">
        <f>IF(B529-D529&gt;=C529-E529,G529*H529*D529,I529*E529)</f>
        <v>22000</v>
      </c>
      <c r="K529" s="192">
        <f>MIN(INPUT!AQ43/MAX(ABS(B290),ABS(C290),INPUT!AO43),1)</f>
        <v>0.93421052631578949</v>
      </c>
      <c r="L529" s="193">
        <f>INPUT!O43</f>
        <v>12</v>
      </c>
      <c r="M529" s="192">
        <f>2*F529*L529/J529</f>
        <v>1.5822272559366473</v>
      </c>
      <c r="N529" s="194">
        <f>IF(INPUT!AQ43&gt;=INPUT!AO43,1,(12+M529*(3*K529-K529^3))/(12+2*M529))</f>
        <v>0.99867490759818722</v>
      </c>
    </row>
    <row r="530">
      <c r="A530" s="187">
        <f>A291</f>
        <v>101</v>
      </c>
      <c r="B530" s="188">
        <f>INPUT!AT44</f>
        <v>1472.3749846085932</v>
      </c>
      <c r="C530" s="188">
        <f>INPUT!AU44</f>
        <v>1361.6250153914068</v>
      </c>
      <c r="D530" s="188">
        <f>INPUT!J44</f>
        <v>22</v>
      </c>
      <c r="E530" s="188">
        <f>INPUT!L44</f>
        <v>12</v>
      </c>
      <c r="F530" s="189">
        <f>MAX(B530-D530,C530-E530)</f>
        <v>1450.3749846085932</v>
      </c>
      <c r="G530" s="190">
        <f>INPUT!H44</f>
        <v>2</v>
      </c>
      <c r="H530" s="190">
        <f>INPUT!I44</f>
        <v>500</v>
      </c>
      <c r="I530" s="190">
        <f>INPUT!K44</f>
        <v>1936.3312351792665</v>
      </c>
      <c r="J530" s="174">
        <f>IF(B530-D530&gt;=C530-E530,G530*H530*D530,I530*E530)</f>
        <v>22000</v>
      </c>
      <c r="K530" s="192">
        <f>MIN(INPUT!AQ44/MAX(ABS(B291),ABS(C291),INPUT!AO44),1)</f>
        <v>0.93421052631578949</v>
      </c>
      <c r="L530" s="193">
        <f>INPUT!O44</f>
        <v>12</v>
      </c>
      <c r="M530" s="192">
        <f>2*F530*L530/J530</f>
        <v>1.5822272559366473</v>
      </c>
      <c r="N530" s="194">
        <f>IF(INPUT!AQ44&gt;=INPUT!AO44,1,(12+M530*(3*K530-K530^3))/(12+2*M530))</f>
        <v>0.99867490759818722</v>
      </c>
    </row>
    <row r="531">
      <c r="A531" s="187">
        <f>A292</f>
        <v>101</v>
      </c>
      <c r="B531" s="188">
        <f>INPUT!AT45</f>
        <v>1472.3749846085932</v>
      </c>
      <c r="C531" s="188">
        <f>INPUT!AU45</f>
        <v>1361.6250153914068</v>
      </c>
      <c r="D531" s="188">
        <f>INPUT!J45</f>
        <v>22</v>
      </c>
      <c r="E531" s="188">
        <f>INPUT!L45</f>
        <v>12</v>
      </c>
      <c r="F531" s="189">
        <f>MAX(B531-D531,C531-E531)</f>
        <v>1450.3749846085932</v>
      </c>
      <c r="G531" s="190">
        <f>INPUT!H45</f>
        <v>2</v>
      </c>
      <c r="H531" s="190">
        <f>INPUT!I45</f>
        <v>500</v>
      </c>
      <c r="I531" s="190">
        <f>INPUT!K45</f>
        <v>1936.3312351792665</v>
      </c>
      <c r="J531" s="174">
        <f>IF(B531-D531&gt;=C531-E531,G531*H531*D531,I531*E531)</f>
        <v>22000</v>
      </c>
      <c r="K531" s="192">
        <f>MIN(INPUT!AQ45/MAX(ABS(B292),ABS(C292),INPUT!AO45),1)</f>
        <v>0.93421052631578949</v>
      </c>
      <c r="L531" s="193">
        <f>INPUT!O45</f>
        <v>12</v>
      </c>
      <c r="M531" s="192">
        <f>2*F531*L531/J531</f>
        <v>1.5822272559366473</v>
      </c>
      <c r="N531" s="194">
        <f>IF(INPUT!AQ45&gt;=INPUT!AO45,1,(12+M531*(3*K531-K531^3))/(12+2*M531))</f>
        <v>0.99867490759818722</v>
      </c>
    </row>
    <row r="532">
      <c r="A532" s="187">
        <f>A293</f>
        <v>101</v>
      </c>
      <c r="B532" s="188">
        <f>INPUT!AT46</f>
        <v>1472.3749846085932</v>
      </c>
      <c r="C532" s="188">
        <f>INPUT!AU46</f>
        <v>1361.6250153914068</v>
      </c>
      <c r="D532" s="188">
        <f>INPUT!J46</f>
        <v>22</v>
      </c>
      <c r="E532" s="188">
        <f>INPUT!L46</f>
        <v>12</v>
      </c>
      <c r="F532" s="189">
        <f>MAX(B532-D532,C532-E532)</f>
        <v>1450.3749846085932</v>
      </c>
      <c r="G532" s="190">
        <f>INPUT!H46</f>
        <v>2</v>
      </c>
      <c r="H532" s="190">
        <f>INPUT!I46</f>
        <v>500</v>
      </c>
      <c r="I532" s="190">
        <f>INPUT!K46</f>
        <v>1936.3312351792665</v>
      </c>
      <c r="J532" s="174">
        <f>IF(B532-D532&gt;=C532-E532,G532*H532*D532,I532*E532)</f>
        <v>22000</v>
      </c>
      <c r="K532" s="192">
        <f>MIN(INPUT!AQ46/MAX(ABS(B293),ABS(C293),INPUT!AO46),1)</f>
        <v>0.93421052631578949</v>
      </c>
      <c r="L532" s="193">
        <f>INPUT!O46</f>
        <v>12</v>
      </c>
      <c r="M532" s="192">
        <f>2*F532*L532/J532</f>
        <v>1.5822272559366473</v>
      </c>
      <c r="N532" s="194">
        <f>IF(INPUT!AQ46&gt;=INPUT!AO46,1,(12+M532*(3*K532-K532^3))/(12+2*M532))</f>
        <v>0.99867490759818722</v>
      </c>
    </row>
    <row r="533">
      <c r="A533" s="187">
        <f>A294</f>
        <v>101</v>
      </c>
      <c r="B533" s="188">
        <f>INPUT!AT47</f>
        <v>1472.3749846085932</v>
      </c>
      <c r="C533" s="188">
        <f>INPUT!AU47</f>
        <v>1361.6250153914068</v>
      </c>
      <c r="D533" s="188">
        <f>INPUT!J47</f>
        <v>22</v>
      </c>
      <c r="E533" s="188">
        <f>INPUT!L47</f>
        <v>12</v>
      </c>
      <c r="F533" s="189">
        <f>MAX(B533-D533,C533-E533)</f>
        <v>1450.3749846085932</v>
      </c>
      <c r="G533" s="190">
        <f>INPUT!H47</f>
        <v>2</v>
      </c>
      <c r="H533" s="190">
        <f>INPUT!I47</f>
        <v>500</v>
      </c>
      <c r="I533" s="190">
        <f>INPUT!K47</f>
        <v>1936.3312351792665</v>
      </c>
      <c r="J533" s="174">
        <f>IF(B533-D533&gt;=C533-E533,G533*H533*D533,I533*E533)</f>
        <v>22000</v>
      </c>
      <c r="K533" s="192">
        <f>MIN(INPUT!AQ47/MAX(ABS(B294),ABS(C294),INPUT!AO47),1)</f>
        <v>0.93421052631578949</v>
      </c>
      <c r="L533" s="193">
        <f>INPUT!O47</f>
        <v>12</v>
      </c>
      <c r="M533" s="192">
        <f>2*F533*L533/J533</f>
        <v>1.5822272559366473</v>
      </c>
      <c r="N533" s="194">
        <f>IF(INPUT!AQ47&gt;=INPUT!AO47,1,(12+M533*(3*K533-K533^3))/(12+2*M533))</f>
        <v>0.99867490759818722</v>
      </c>
    </row>
    <row r="534">
      <c r="A534" s="187">
        <f>A295</f>
        <v>101</v>
      </c>
      <c r="B534" s="188">
        <f>INPUT!AT48</f>
        <v>1472.3749846085932</v>
      </c>
      <c r="C534" s="188">
        <f>INPUT!AU48</f>
        <v>1361.6250153914068</v>
      </c>
      <c r="D534" s="188">
        <f>INPUT!J48</f>
        <v>22</v>
      </c>
      <c r="E534" s="188">
        <f>INPUT!L48</f>
        <v>12</v>
      </c>
      <c r="F534" s="189">
        <f>MAX(B534-D534,C534-E534)</f>
        <v>1450.3749846085932</v>
      </c>
      <c r="G534" s="190">
        <f>INPUT!H48</f>
        <v>2</v>
      </c>
      <c r="H534" s="190">
        <f>INPUT!I48</f>
        <v>500</v>
      </c>
      <c r="I534" s="190">
        <f>INPUT!K48</f>
        <v>1936.3312351792665</v>
      </c>
      <c r="J534" s="174">
        <f>IF(B534-D534&gt;=C534-E534,G534*H534*D534,I534*E534)</f>
        <v>22000</v>
      </c>
      <c r="K534" s="192">
        <f>MIN(INPUT!AQ48/MAX(ABS(B295),ABS(C295),INPUT!AO48),1)</f>
        <v>0.93421052631578949</v>
      </c>
      <c r="L534" s="193">
        <f>INPUT!O48</f>
        <v>12</v>
      </c>
      <c r="M534" s="192">
        <f>2*F534*L534/J534</f>
        <v>1.5822272559366473</v>
      </c>
      <c r="N534" s="194">
        <f>IF(INPUT!AQ48&gt;=INPUT!AO48,1,(12+M534*(3*K534-K534^3))/(12+2*M534))</f>
        <v>0.99867490759818722</v>
      </c>
    </row>
    <row r="535">
      <c r="A535" s="187">
        <f>A296</f>
        <v>101</v>
      </c>
      <c r="B535" s="188">
        <f>INPUT!AT49</f>
        <v>1472.3749846085932</v>
      </c>
      <c r="C535" s="188">
        <f>INPUT!AU49</f>
        <v>1361.6250153914068</v>
      </c>
      <c r="D535" s="188">
        <f>INPUT!J49</f>
        <v>22</v>
      </c>
      <c r="E535" s="188">
        <f>INPUT!L49</f>
        <v>12</v>
      </c>
      <c r="F535" s="189">
        <f>MAX(B535-D535,C535-E535)</f>
        <v>1450.3749846085932</v>
      </c>
      <c r="G535" s="190">
        <f>INPUT!H49</f>
        <v>2</v>
      </c>
      <c r="H535" s="190">
        <f>INPUT!I49</f>
        <v>500</v>
      </c>
      <c r="I535" s="190">
        <f>INPUT!K49</f>
        <v>1936.3312351792665</v>
      </c>
      <c r="J535" s="174">
        <f>IF(B535-D535&gt;=C535-E535,G535*H535*D535,I535*E535)</f>
        <v>22000</v>
      </c>
      <c r="K535" s="192">
        <f>MIN(INPUT!AQ49/MAX(ABS(B296),ABS(C296),INPUT!AO49),1)</f>
        <v>0.93421052631578949</v>
      </c>
      <c r="L535" s="193">
        <f>INPUT!O49</f>
        <v>12</v>
      </c>
      <c r="M535" s="192">
        <f>2*F535*L535/J535</f>
        <v>1.5822272559366473</v>
      </c>
      <c r="N535" s="194">
        <f>IF(INPUT!AQ49&gt;=INPUT!AO49,1,(12+M535*(3*K535-K535^3))/(12+2*M535))</f>
        <v>0.99867490759818722</v>
      </c>
    </row>
    <row r="536">
      <c r="A536" s="187">
        <f>A297</f>
        <v>101</v>
      </c>
      <c r="B536" s="188">
        <f>INPUT!AT50</f>
        <v>1472.3749846085932</v>
      </c>
      <c r="C536" s="188">
        <f>INPUT!AU50</f>
        <v>1361.6250153914068</v>
      </c>
      <c r="D536" s="188">
        <f>INPUT!J50</f>
        <v>22</v>
      </c>
      <c r="E536" s="188">
        <f>INPUT!L50</f>
        <v>12</v>
      </c>
      <c r="F536" s="189">
        <f>MAX(B536-D536,C536-E536)</f>
        <v>1450.3749846085932</v>
      </c>
      <c r="G536" s="190">
        <f>INPUT!H50</f>
        <v>2</v>
      </c>
      <c r="H536" s="190">
        <f>INPUT!I50</f>
        <v>500</v>
      </c>
      <c r="I536" s="190">
        <f>INPUT!K50</f>
        <v>1936.3312351792665</v>
      </c>
      <c r="J536" s="174">
        <f>IF(B536-D536&gt;=C536-E536,G536*H536*D536,I536*E536)</f>
        <v>22000</v>
      </c>
      <c r="K536" s="192">
        <f>MIN(INPUT!AQ50/MAX(ABS(B297),ABS(C297),INPUT!AO50),1)</f>
        <v>0.93421052631578949</v>
      </c>
      <c r="L536" s="193">
        <f>INPUT!O50</f>
        <v>12</v>
      </c>
      <c r="M536" s="192">
        <f>2*F536*L536/J536</f>
        <v>1.5822272559366473</v>
      </c>
      <c r="N536" s="194">
        <f>IF(INPUT!AQ50&gt;=INPUT!AO50,1,(12+M536*(3*K536-K536^3))/(12+2*M536))</f>
        <v>0.99867490759818722</v>
      </c>
    </row>
    <row r="537">
      <c r="A537" s="187">
        <f>A298</f>
        <v>101</v>
      </c>
      <c r="B537" s="188">
        <f>INPUT!AT51</f>
        <v>1472.3749846085932</v>
      </c>
      <c r="C537" s="188">
        <f>INPUT!AU51</f>
        <v>1361.6250153914068</v>
      </c>
      <c r="D537" s="188">
        <f>INPUT!J51</f>
        <v>22</v>
      </c>
      <c r="E537" s="188">
        <f>INPUT!L51</f>
        <v>12</v>
      </c>
      <c r="F537" s="189">
        <f>MAX(B537-D537,C537-E537)</f>
        <v>1450.3749846085932</v>
      </c>
      <c r="G537" s="190">
        <f>INPUT!H51</f>
        <v>2</v>
      </c>
      <c r="H537" s="190">
        <f>INPUT!I51</f>
        <v>500</v>
      </c>
      <c r="I537" s="190">
        <f>INPUT!K51</f>
        <v>1936.3312351792665</v>
      </c>
      <c r="J537" s="174">
        <f>IF(B537-D537&gt;=C537-E537,G537*H537*D537,I537*E537)</f>
        <v>22000</v>
      </c>
      <c r="K537" s="192">
        <f>MIN(INPUT!AQ51/MAX(ABS(B298),ABS(C298),INPUT!AO51),1)</f>
        <v>0.93421052631578949</v>
      </c>
      <c r="L537" s="193">
        <f>INPUT!O51</f>
        <v>12</v>
      </c>
      <c r="M537" s="192">
        <f>2*F537*L537/J537</f>
        <v>1.5822272559366473</v>
      </c>
      <c r="N537" s="194">
        <f>IF(INPUT!AQ51&gt;=INPUT!AO51,1,(12+M537*(3*K537-K537^3))/(12+2*M537))</f>
        <v>0.99867490759818722</v>
      </c>
    </row>
    <row r="538">
      <c r="A538" s="187">
        <f>A299</f>
        <v>101</v>
      </c>
      <c r="B538" s="188">
        <f>INPUT!AT52</f>
        <v>1472.3749846085932</v>
      </c>
      <c r="C538" s="188">
        <f>INPUT!AU52</f>
        <v>1361.6250153914068</v>
      </c>
      <c r="D538" s="188">
        <f>INPUT!J52</f>
        <v>22</v>
      </c>
      <c r="E538" s="188">
        <f>INPUT!L52</f>
        <v>12</v>
      </c>
      <c r="F538" s="189">
        <f>MAX(B538-D538,C538-E538)</f>
        <v>1450.3749846085932</v>
      </c>
      <c r="G538" s="190">
        <f>INPUT!H52</f>
        <v>2</v>
      </c>
      <c r="H538" s="190">
        <f>INPUT!I52</f>
        <v>500</v>
      </c>
      <c r="I538" s="190">
        <f>INPUT!K52</f>
        <v>1936.3312351792665</v>
      </c>
      <c r="J538" s="174">
        <f>IF(B538-D538&gt;=C538-E538,G538*H538*D538,I538*E538)</f>
        <v>22000</v>
      </c>
      <c r="K538" s="192">
        <f>MIN(INPUT!AQ52/MAX(ABS(B299),ABS(C299),INPUT!AO52),1)</f>
        <v>0.93421052631578949</v>
      </c>
      <c r="L538" s="193">
        <f>INPUT!O52</f>
        <v>12</v>
      </c>
      <c r="M538" s="192">
        <f>2*F538*L538/J538</f>
        <v>1.5822272559366473</v>
      </c>
      <c r="N538" s="194">
        <f>IF(INPUT!AQ52&gt;=INPUT!AO52,1,(12+M538*(3*K538-K538^3))/(12+2*M538))</f>
        <v>0.99867490759818722</v>
      </c>
    </row>
    <row r="539">
      <c r="A539" s="187">
        <f>A300</f>
        <v>101</v>
      </c>
      <c r="B539" s="188">
        <f>INPUT!AT53</f>
        <v>1472.3749846085932</v>
      </c>
      <c r="C539" s="188">
        <f>INPUT!AU53</f>
        <v>1361.6250153914068</v>
      </c>
      <c r="D539" s="188">
        <f>INPUT!J53</f>
        <v>22</v>
      </c>
      <c r="E539" s="188">
        <f>INPUT!L53</f>
        <v>12</v>
      </c>
      <c r="F539" s="189">
        <f>MAX(B539-D539,C539-E539)</f>
        <v>1450.3749846085932</v>
      </c>
      <c r="G539" s="190">
        <f>INPUT!H53</f>
        <v>2</v>
      </c>
      <c r="H539" s="190">
        <f>INPUT!I53</f>
        <v>500</v>
      </c>
      <c r="I539" s="190">
        <f>INPUT!K53</f>
        <v>1936.3312351792665</v>
      </c>
      <c r="J539" s="174">
        <f>IF(B539-D539&gt;=C539-E539,G539*H539*D539,I539*E539)</f>
        <v>22000</v>
      </c>
      <c r="K539" s="192">
        <f>MIN(INPUT!AQ53/MAX(ABS(B300),ABS(C300),INPUT!AO53),1)</f>
        <v>0.93421052631578949</v>
      </c>
      <c r="L539" s="193">
        <f>INPUT!O53</f>
        <v>12</v>
      </c>
      <c r="M539" s="192">
        <f>2*F539*L539/J539</f>
        <v>1.5822272559366473</v>
      </c>
      <c r="N539" s="194">
        <f>IF(INPUT!AQ53&gt;=INPUT!AO53,1,(12+M539*(3*K539-K539^3))/(12+2*M539))</f>
        <v>0.99867490759818722</v>
      </c>
    </row>
    <row r="540">
      <c r="A540" s="187">
        <f>A301</f>
        <v>101</v>
      </c>
      <c r="B540" s="188">
        <f>INPUT!AT54</f>
        <v>1472.3749846085932</v>
      </c>
      <c r="C540" s="188">
        <f>INPUT!AU54</f>
        <v>1361.6250153914068</v>
      </c>
      <c r="D540" s="188">
        <f>INPUT!J54</f>
        <v>22</v>
      </c>
      <c r="E540" s="188">
        <f>INPUT!L54</f>
        <v>12</v>
      </c>
      <c r="F540" s="189">
        <f>MAX(B540-D540,C540-E540)</f>
        <v>1450.3749846085932</v>
      </c>
      <c r="G540" s="190">
        <f>INPUT!H54</f>
        <v>2</v>
      </c>
      <c r="H540" s="190">
        <f>INPUT!I54</f>
        <v>500</v>
      </c>
      <c r="I540" s="190">
        <f>INPUT!K54</f>
        <v>1936.3312351792665</v>
      </c>
      <c r="J540" s="174">
        <f>IF(B540-D540&gt;=C540-E540,G540*H540*D540,I540*E540)</f>
        <v>22000</v>
      </c>
      <c r="K540" s="192">
        <f>MIN(INPUT!AQ54/MAX(ABS(B301),ABS(C301),INPUT!AO54),1)</f>
        <v>0.93421052631578949</v>
      </c>
      <c r="L540" s="193">
        <f>INPUT!O54</f>
        <v>12</v>
      </c>
      <c r="M540" s="192">
        <f>2*F540*L540/J540</f>
        <v>1.5822272559366473</v>
      </c>
      <c r="N540" s="194">
        <f>IF(INPUT!AQ54&gt;=INPUT!AO54,1,(12+M540*(3*K540-K540^3))/(12+2*M540))</f>
        <v>0.99867490759818722</v>
      </c>
    </row>
    <row r="541">
      <c r="A541" s="187">
        <f>A302</f>
        <v>101</v>
      </c>
      <c r="B541" s="188">
        <f>INPUT!AT55</f>
        <v>1472.3749846085932</v>
      </c>
      <c r="C541" s="188">
        <f>INPUT!AU55</f>
        <v>1361.6250153914068</v>
      </c>
      <c r="D541" s="188">
        <f>INPUT!J55</f>
        <v>22</v>
      </c>
      <c r="E541" s="188">
        <f>INPUT!L55</f>
        <v>12</v>
      </c>
      <c r="F541" s="189">
        <f>MAX(B541-D541,C541-E541)</f>
        <v>1450.3749846085932</v>
      </c>
      <c r="G541" s="190">
        <f>INPUT!H55</f>
        <v>2</v>
      </c>
      <c r="H541" s="190">
        <f>INPUT!I55</f>
        <v>500</v>
      </c>
      <c r="I541" s="190">
        <f>INPUT!K55</f>
        <v>1936.3312351792665</v>
      </c>
      <c r="J541" s="174">
        <f>IF(B541-D541&gt;=C541-E541,G541*H541*D541,I541*E541)</f>
        <v>22000</v>
      </c>
      <c r="K541" s="192">
        <f>MIN(INPUT!AQ55/MAX(ABS(B302),ABS(C302),INPUT!AO55),1)</f>
        <v>0.93421052631578949</v>
      </c>
      <c r="L541" s="193">
        <f>INPUT!O55</f>
        <v>12</v>
      </c>
      <c r="M541" s="192">
        <f>2*F541*L541/J541</f>
        <v>1.5822272559366473</v>
      </c>
      <c r="N541" s="194">
        <f>IF(INPUT!AQ55&gt;=INPUT!AO55,1,(12+M541*(3*K541-K541^3))/(12+2*M541))</f>
        <v>0.99867490759818722</v>
      </c>
    </row>
    <row r="542">
      <c r="A542" s="187">
        <f>A303</f>
        <v>101</v>
      </c>
      <c r="B542" s="188">
        <f>INPUT!AT56</f>
        <v>1472.3749846085932</v>
      </c>
      <c r="C542" s="188">
        <f>INPUT!AU56</f>
        <v>1361.6250153914068</v>
      </c>
      <c r="D542" s="188">
        <f>INPUT!J56</f>
        <v>22</v>
      </c>
      <c r="E542" s="188">
        <f>INPUT!L56</f>
        <v>12</v>
      </c>
      <c r="F542" s="189">
        <f>MAX(B542-D542,C542-E542)</f>
        <v>1450.3749846085932</v>
      </c>
      <c r="G542" s="190">
        <f>INPUT!H56</f>
        <v>2</v>
      </c>
      <c r="H542" s="190">
        <f>INPUT!I56</f>
        <v>500</v>
      </c>
      <c r="I542" s="190">
        <f>INPUT!K56</f>
        <v>1936.3312351792665</v>
      </c>
      <c r="J542" s="174">
        <f>IF(B542-D542&gt;=C542-E542,G542*H542*D542,I542*E542)</f>
        <v>22000</v>
      </c>
      <c r="K542" s="192">
        <f>MIN(INPUT!AQ56/MAX(ABS(B303),ABS(C303),INPUT!AO56),1)</f>
        <v>0.93421052631578949</v>
      </c>
      <c r="L542" s="193">
        <f>INPUT!O56</f>
        <v>12</v>
      </c>
      <c r="M542" s="192">
        <f>2*F542*L542/J542</f>
        <v>1.5822272559366473</v>
      </c>
      <c r="N542" s="194">
        <f>IF(INPUT!AQ56&gt;=INPUT!AO56,1,(12+M542*(3*K542-K542^3))/(12+2*M542))</f>
        <v>0.99867490759818722</v>
      </c>
    </row>
    <row r="543">
      <c r="A543" s="187">
        <f>A304</f>
        <v>101</v>
      </c>
      <c r="B543" s="188">
        <f>INPUT!AT57</f>
        <v>1472.3749846085932</v>
      </c>
      <c r="C543" s="188">
        <f>INPUT!AU57</f>
        <v>1361.6250153914068</v>
      </c>
      <c r="D543" s="188">
        <f>INPUT!J57</f>
        <v>22</v>
      </c>
      <c r="E543" s="188">
        <f>INPUT!L57</f>
        <v>12</v>
      </c>
      <c r="F543" s="189">
        <f>MAX(B543-D543,C543-E543)</f>
        <v>1450.3749846085932</v>
      </c>
      <c r="G543" s="190">
        <f>INPUT!H57</f>
        <v>2</v>
      </c>
      <c r="H543" s="190">
        <f>INPUT!I57</f>
        <v>500</v>
      </c>
      <c r="I543" s="190">
        <f>INPUT!K57</f>
        <v>1936.3312351792665</v>
      </c>
      <c r="J543" s="174">
        <f>IF(B543-D543&gt;=C543-E543,G543*H543*D543,I543*E543)</f>
        <v>22000</v>
      </c>
      <c r="K543" s="192">
        <f>MIN(INPUT!AQ57/MAX(ABS(B304),ABS(C304),INPUT!AO57),1)</f>
        <v>0.93421052631578949</v>
      </c>
      <c r="L543" s="193">
        <f>INPUT!O57</f>
        <v>12</v>
      </c>
      <c r="M543" s="192">
        <f>2*F543*L543/J543</f>
        <v>1.5822272559366473</v>
      </c>
      <c r="N543" s="194">
        <f>IF(INPUT!AQ57&gt;=INPUT!AO57,1,(12+M543*(3*K543-K543^3))/(12+2*M543))</f>
        <v>0.99867490759818722</v>
      </c>
    </row>
    <row r="544">
      <c r="A544" s="187">
        <f>A305</f>
        <v>101</v>
      </c>
      <c r="B544" s="188">
        <f>INPUT!AT58</f>
        <v>1472.3749846085932</v>
      </c>
      <c r="C544" s="188">
        <f>INPUT!AU58</f>
        <v>1361.6250153914068</v>
      </c>
      <c r="D544" s="188">
        <f>INPUT!J58</f>
        <v>22</v>
      </c>
      <c r="E544" s="188">
        <f>INPUT!L58</f>
        <v>12</v>
      </c>
      <c r="F544" s="189">
        <f>MAX(B544-D544,C544-E544)</f>
        <v>1450.3749846085932</v>
      </c>
      <c r="G544" s="190">
        <f>INPUT!H58</f>
        <v>2</v>
      </c>
      <c r="H544" s="190">
        <f>INPUT!I58</f>
        <v>500</v>
      </c>
      <c r="I544" s="190">
        <f>INPUT!K58</f>
        <v>1936.3312351792665</v>
      </c>
      <c r="J544" s="174">
        <f>IF(B544-D544&gt;=C544-E544,G544*H544*D544,I544*E544)</f>
        <v>22000</v>
      </c>
      <c r="K544" s="192">
        <f>MIN(INPUT!AQ58/MAX(ABS(B305),ABS(C305),INPUT!AO58),1)</f>
        <v>0.93421052631578949</v>
      </c>
      <c r="L544" s="193">
        <f>INPUT!O58</f>
        <v>12</v>
      </c>
      <c r="M544" s="192">
        <f>2*F544*L544/J544</f>
        <v>1.5822272559366473</v>
      </c>
      <c r="N544" s="194">
        <f>IF(INPUT!AQ58&gt;=INPUT!AO58,1,(12+M544*(3*K544-K544^3))/(12+2*M544))</f>
        <v>0.99867490759818722</v>
      </c>
    </row>
    <row r="545">
      <c r="A545" s="187">
        <f>A306</f>
        <v>101</v>
      </c>
      <c r="B545" s="188">
        <f>INPUT!AT59</f>
        <v>1472.3749846085932</v>
      </c>
      <c r="C545" s="188">
        <f>INPUT!AU59</f>
        <v>1361.6250153914068</v>
      </c>
      <c r="D545" s="188">
        <f>INPUT!J59</f>
        <v>22</v>
      </c>
      <c r="E545" s="188">
        <f>INPUT!L59</f>
        <v>12</v>
      </c>
      <c r="F545" s="189">
        <f>MAX(B545-D545,C545-E545)</f>
        <v>1450.3749846085932</v>
      </c>
      <c r="G545" s="190">
        <f>INPUT!H59</f>
        <v>2</v>
      </c>
      <c r="H545" s="190">
        <f>INPUT!I59</f>
        <v>500</v>
      </c>
      <c r="I545" s="190">
        <f>INPUT!K59</f>
        <v>1936.3312351792665</v>
      </c>
      <c r="J545" s="174">
        <f>IF(B545-D545&gt;=C545-E545,G545*H545*D545,I545*E545)</f>
        <v>22000</v>
      </c>
      <c r="K545" s="192">
        <f>MIN(INPUT!AQ59/MAX(ABS(B306),ABS(C306),INPUT!AO59),1)</f>
        <v>0.93421052631578949</v>
      </c>
      <c r="L545" s="193">
        <f>INPUT!O59</f>
        <v>12</v>
      </c>
      <c r="M545" s="192">
        <f>2*F545*L545/J545</f>
        <v>1.5822272559366473</v>
      </c>
      <c r="N545" s="194">
        <f>IF(INPUT!AQ59&gt;=INPUT!AO59,1,(12+M545*(3*K545-K545^3))/(12+2*M545))</f>
        <v>0.99867490759818722</v>
      </c>
    </row>
    <row r="546">
      <c r="A546" s="187">
        <f>A307</f>
        <v>101</v>
      </c>
      <c r="B546" s="188">
        <f>INPUT!AT60</f>
        <v>1472.3749846085932</v>
      </c>
      <c r="C546" s="188">
        <f>INPUT!AU60</f>
        <v>1361.6250153914068</v>
      </c>
      <c r="D546" s="188">
        <f>INPUT!J60</f>
        <v>22</v>
      </c>
      <c r="E546" s="188">
        <f>INPUT!L60</f>
        <v>12</v>
      </c>
      <c r="F546" s="189">
        <f>MAX(B546-D546,C546-E546)</f>
        <v>1450.3749846085932</v>
      </c>
      <c r="G546" s="190">
        <f>INPUT!H60</f>
        <v>2</v>
      </c>
      <c r="H546" s="190">
        <f>INPUT!I60</f>
        <v>500</v>
      </c>
      <c r="I546" s="190">
        <f>INPUT!K60</f>
        <v>1936.3312351792665</v>
      </c>
      <c r="J546" s="174">
        <f>IF(B546-D546&gt;=C546-E546,G546*H546*D546,I546*E546)</f>
        <v>22000</v>
      </c>
      <c r="K546" s="192">
        <f>MIN(INPUT!AQ60/MAX(ABS(B307),ABS(C307),INPUT!AO60),1)</f>
        <v>0.93421052631578949</v>
      </c>
      <c r="L546" s="193">
        <f>INPUT!O60</f>
        <v>12</v>
      </c>
      <c r="M546" s="192">
        <f>2*F546*L546/J546</f>
        <v>1.5822272559366473</v>
      </c>
      <c r="N546" s="194">
        <f>IF(INPUT!AQ60&gt;=INPUT!AO60,1,(12+M546*(3*K546-K546^3))/(12+2*M546))</f>
        <v>0.99867490759818722</v>
      </c>
    </row>
    <row r="547">
      <c r="A547" s="187">
        <f>A308</f>
        <v>101</v>
      </c>
      <c r="B547" s="188">
        <f>INPUT!AT61</f>
        <v>1472.3749846085932</v>
      </c>
      <c r="C547" s="188">
        <f>INPUT!AU61</f>
        <v>1361.6250153914068</v>
      </c>
      <c r="D547" s="188">
        <f>INPUT!J61</f>
        <v>22</v>
      </c>
      <c r="E547" s="188">
        <f>INPUT!L61</f>
        <v>12</v>
      </c>
      <c r="F547" s="189">
        <f>MAX(B547-D547,C547-E547)</f>
        <v>1450.3749846085932</v>
      </c>
      <c r="G547" s="190">
        <f>INPUT!H61</f>
        <v>2</v>
      </c>
      <c r="H547" s="190">
        <f>INPUT!I61</f>
        <v>500</v>
      </c>
      <c r="I547" s="190">
        <f>INPUT!K61</f>
        <v>1936.3312351792665</v>
      </c>
      <c r="J547" s="174">
        <f>IF(B547-D547&gt;=C547-E547,G547*H547*D547,I547*E547)</f>
        <v>22000</v>
      </c>
      <c r="K547" s="192">
        <f>MIN(INPUT!AQ61/MAX(ABS(B308),ABS(C308),INPUT!AO61),1)</f>
        <v>0.93421052631578949</v>
      </c>
      <c r="L547" s="193">
        <f>INPUT!O61</f>
        <v>12</v>
      </c>
      <c r="M547" s="192">
        <f>2*F547*L547/J547</f>
        <v>1.5822272559366473</v>
      </c>
      <c r="N547" s="194">
        <f>IF(INPUT!AQ61&gt;=INPUT!AO61,1,(12+M547*(3*K547-K547^3))/(12+2*M547))</f>
        <v>0.99867490759818722</v>
      </c>
    </row>
    <row r="548">
      <c r="A548" s="187">
        <f>A309</f>
        <v>101</v>
      </c>
      <c r="B548" s="188">
        <f>INPUT!AT62</f>
        <v>1472.3749846085932</v>
      </c>
      <c r="C548" s="188">
        <f>INPUT!AU62</f>
        <v>1361.6250153914068</v>
      </c>
      <c r="D548" s="188">
        <f>INPUT!J62</f>
        <v>22</v>
      </c>
      <c r="E548" s="188">
        <f>INPUT!L62</f>
        <v>12</v>
      </c>
      <c r="F548" s="189">
        <f>MAX(B548-D548,C548-E548)</f>
        <v>1450.3749846085932</v>
      </c>
      <c r="G548" s="190">
        <f>INPUT!H62</f>
        <v>2</v>
      </c>
      <c r="H548" s="190">
        <f>INPUT!I62</f>
        <v>500</v>
      </c>
      <c r="I548" s="190">
        <f>INPUT!K62</f>
        <v>1936.3312351792665</v>
      </c>
      <c r="J548" s="174">
        <f>IF(B548-D548&gt;=C548-E548,G548*H548*D548,I548*E548)</f>
        <v>22000</v>
      </c>
      <c r="K548" s="192">
        <f>MIN(INPUT!AQ62/MAX(ABS(B309),ABS(C309),INPUT!AO62),1)</f>
        <v>0.93421052631578949</v>
      </c>
      <c r="L548" s="193">
        <f>INPUT!O62</f>
        <v>12</v>
      </c>
      <c r="M548" s="192">
        <f>2*F548*L548/J548</f>
        <v>1.5822272559366473</v>
      </c>
      <c r="N548" s="194">
        <f>IF(INPUT!AQ62&gt;=INPUT!AO62,1,(12+M548*(3*K548-K548^3))/(12+2*M548))</f>
        <v>0.99867490759818722</v>
      </c>
    </row>
    <row r="549">
      <c r="A549" s="187">
        <f>A310</f>
        <v>101</v>
      </c>
      <c r="B549" s="188">
        <f>INPUT!AT63</f>
        <v>1472.3749846085932</v>
      </c>
      <c r="C549" s="188">
        <f>INPUT!AU63</f>
        <v>1361.6250153914068</v>
      </c>
      <c r="D549" s="188">
        <f>INPUT!J63</f>
        <v>22</v>
      </c>
      <c r="E549" s="188">
        <f>INPUT!L63</f>
        <v>12</v>
      </c>
      <c r="F549" s="189">
        <f>MAX(B549-D549,C549-E549)</f>
        <v>1450.3749846085932</v>
      </c>
      <c r="G549" s="190">
        <f>INPUT!H63</f>
        <v>2</v>
      </c>
      <c r="H549" s="190">
        <f>INPUT!I63</f>
        <v>500</v>
      </c>
      <c r="I549" s="190">
        <f>INPUT!K63</f>
        <v>1936.3312351792665</v>
      </c>
      <c r="J549" s="174">
        <f>IF(B549-D549&gt;=C549-E549,G549*H549*D549,I549*E549)</f>
        <v>22000</v>
      </c>
      <c r="K549" s="192">
        <f>MIN(INPUT!AQ63/MAX(ABS(B310),ABS(C310),INPUT!AO63),1)</f>
        <v>0.93421052631578949</v>
      </c>
      <c r="L549" s="193">
        <f>INPUT!O63</f>
        <v>12</v>
      </c>
      <c r="M549" s="192">
        <f>2*F549*L549/J549</f>
        <v>1.5822272559366473</v>
      </c>
      <c r="N549" s="194">
        <f>IF(INPUT!AQ63&gt;=INPUT!AO63,1,(12+M549*(3*K549-K549^3))/(12+2*M549))</f>
        <v>0.99867490759818722</v>
      </c>
    </row>
    <row r="550">
      <c r="A550" s="187">
        <f>A311</f>
        <v>101</v>
      </c>
      <c r="B550" s="188">
        <f>INPUT!AT64</f>
        <v>1472.3749846085932</v>
      </c>
      <c r="C550" s="188">
        <f>INPUT!AU64</f>
        <v>1361.6250153914068</v>
      </c>
      <c r="D550" s="188">
        <f>INPUT!J64</f>
        <v>22</v>
      </c>
      <c r="E550" s="188">
        <f>INPUT!L64</f>
        <v>12</v>
      </c>
      <c r="F550" s="189">
        <f>MAX(B550-D550,C550-E550)</f>
        <v>1450.3749846085932</v>
      </c>
      <c r="G550" s="190">
        <f>INPUT!H64</f>
        <v>2</v>
      </c>
      <c r="H550" s="190">
        <f>INPUT!I64</f>
        <v>500</v>
      </c>
      <c r="I550" s="190">
        <f>INPUT!K64</f>
        <v>1936.3312351792665</v>
      </c>
      <c r="J550" s="174">
        <f>IF(B550-D550&gt;=C550-E550,G550*H550*D550,I550*E550)</f>
        <v>22000</v>
      </c>
      <c r="K550" s="192">
        <f>MIN(INPUT!AQ64/MAX(ABS(B311),ABS(C311),INPUT!AO64),1)</f>
        <v>0.93421052631578949</v>
      </c>
      <c r="L550" s="193">
        <f>INPUT!O64</f>
        <v>12</v>
      </c>
      <c r="M550" s="192">
        <f>2*F550*L550/J550</f>
        <v>1.5822272559366473</v>
      </c>
      <c r="N550" s="194">
        <f>IF(INPUT!AQ64&gt;=INPUT!AO64,1,(12+M550*(3*K550-K550^3))/(12+2*M550))</f>
        <v>0.99867490759818722</v>
      </c>
    </row>
    <row r="551">
      <c r="A551" s="187">
        <f>A312</f>
        <v>101</v>
      </c>
      <c r="B551" s="188">
        <f>INPUT!AT65</f>
        <v>1472.3749846085932</v>
      </c>
      <c r="C551" s="188">
        <f>INPUT!AU65</f>
        <v>1361.6250153914068</v>
      </c>
      <c r="D551" s="188">
        <f>INPUT!J65</f>
        <v>22</v>
      </c>
      <c r="E551" s="188">
        <f>INPUT!L65</f>
        <v>12</v>
      </c>
      <c r="F551" s="189">
        <f>MAX(B551-D551,C551-E551)</f>
        <v>1450.3749846085932</v>
      </c>
      <c r="G551" s="190">
        <f>INPUT!H65</f>
        <v>2</v>
      </c>
      <c r="H551" s="190">
        <f>INPUT!I65</f>
        <v>500</v>
      </c>
      <c r="I551" s="190">
        <f>INPUT!K65</f>
        <v>1936.3312351792665</v>
      </c>
      <c r="J551" s="174">
        <f>IF(B551-D551&gt;=C551-E551,G551*H551*D551,I551*E551)</f>
        <v>22000</v>
      </c>
      <c r="K551" s="192">
        <f>MIN(INPUT!AQ65/MAX(ABS(B312),ABS(C312),INPUT!AO65),1)</f>
        <v>0.93421052631578949</v>
      </c>
      <c r="L551" s="193">
        <f>INPUT!O65</f>
        <v>12</v>
      </c>
      <c r="M551" s="192">
        <f>2*F551*L551/J551</f>
        <v>1.5822272559366473</v>
      </c>
      <c r="N551" s="194">
        <f>IF(INPUT!AQ65&gt;=INPUT!AO65,1,(12+M551*(3*K551-K551^3))/(12+2*M551))</f>
        <v>0.99867490759818722</v>
      </c>
    </row>
    <row r="552">
      <c r="A552" s="187">
        <f>A313</f>
        <v>101</v>
      </c>
      <c r="B552" s="188">
        <f>INPUT!AT66</f>
        <v>1472.3749846085932</v>
      </c>
      <c r="C552" s="188">
        <f>INPUT!AU66</f>
        <v>1361.6250153914068</v>
      </c>
      <c r="D552" s="188">
        <f>INPUT!J66</f>
        <v>22</v>
      </c>
      <c r="E552" s="188">
        <f>INPUT!L66</f>
        <v>12</v>
      </c>
      <c r="F552" s="189">
        <f>MAX(B552-D552,C552-E552)</f>
        <v>1450.3749846085932</v>
      </c>
      <c r="G552" s="190">
        <f>INPUT!H66</f>
        <v>2</v>
      </c>
      <c r="H552" s="190">
        <f>INPUT!I66</f>
        <v>500</v>
      </c>
      <c r="I552" s="190">
        <f>INPUT!K66</f>
        <v>1936.3312351792665</v>
      </c>
      <c r="J552" s="174">
        <f>IF(B552-D552&gt;=C552-E552,G552*H552*D552,I552*E552)</f>
        <v>22000</v>
      </c>
      <c r="K552" s="192">
        <f>MIN(INPUT!AQ66/MAX(ABS(B313),ABS(C313),INPUT!AO66),1)</f>
        <v>0.93421052631578949</v>
      </c>
      <c r="L552" s="193">
        <f>INPUT!O66</f>
        <v>12</v>
      </c>
      <c r="M552" s="192">
        <f>2*F552*L552/J552</f>
        <v>1.5822272559366473</v>
      </c>
      <c r="N552" s="194">
        <f>IF(INPUT!AQ66&gt;=INPUT!AO66,1,(12+M552*(3*K552-K552^3))/(12+2*M552))</f>
        <v>0.99867490759818722</v>
      </c>
    </row>
    <row r="553">
      <c r="A553" s="187">
        <f>A314</f>
        <v>101</v>
      </c>
      <c r="B553" s="188">
        <f>INPUT!AT67</f>
        <v>1472.3749846085932</v>
      </c>
      <c r="C553" s="188">
        <f>INPUT!AU67</f>
        <v>1361.6250153914068</v>
      </c>
      <c r="D553" s="188">
        <f>INPUT!J67</f>
        <v>22</v>
      </c>
      <c r="E553" s="188">
        <f>INPUT!L67</f>
        <v>12</v>
      </c>
      <c r="F553" s="189">
        <f>MAX(B553-D553,C553-E553)</f>
        <v>1450.3749846085932</v>
      </c>
      <c r="G553" s="190">
        <f>INPUT!H67</f>
        <v>2</v>
      </c>
      <c r="H553" s="190">
        <f>INPUT!I67</f>
        <v>500</v>
      </c>
      <c r="I553" s="190">
        <f>INPUT!K67</f>
        <v>1936.3312351792665</v>
      </c>
      <c r="J553" s="174">
        <f>IF(B553-D553&gt;=C553-E553,G553*H553*D553,I553*E553)</f>
        <v>22000</v>
      </c>
      <c r="K553" s="192">
        <f>MIN(INPUT!AQ67/MAX(ABS(B314),ABS(C314),INPUT!AO67),1)</f>
        <v>0.93421052631578949</v>
      </c>
      <c r="L553" s="193">
        <f>INPUT!O67</f>
        <v>12</v>
      </c>
      <c r="M553" s="192">
        <f>2*F553*L553/J553</f>
        <v>1.5822272559366473</v>
      </c>
      <c r="N553" s="194">
        <f>IF(INPUT!AQ67&gt;=INPUT!AO67,1,(12+M553*(3*K553-K553^3))/(12+2*M553))</f>
        <v>0.99867490759818722</v>
      </c>
    </row>
    <row r="554">
      <c r="A554" s="187">
        <f>A315</f>
        <v>101</v>
      </c>
      <c r="B554" s="188">
        <f>INPUT!AT68</f>
        <v>1472.3749846085932</v>
      </c>
      <c r="C554" s="188">
        <f>INPUT!AU68</f>
        <v>1361.6250153914068</v>
      </c>
      <c r="D554" s="188">
        <f>INPUT!J68</f>
        <v>22</v>
      </c>
      <c r="E554" s="188">
        <f>INPUT!L68</f>
        <v>12</v>
      </c>
      <c r="F554" s="189">
        <f>MAX(B554-D554,C554-E554)</f>
        <v>1450.3749846085932</v>
      </c>
      <c r="G554" s="190">
        <f>INPUT!H68</f>
        <v>2</v>
      </c>
      <c r="H554" s="190">
        <f>INPUT!I68</f>
        <v>500</v>
      </c>
      <c r="I554" s="190">
        <f>INPUT!K68</f>
        <v>1936.3312351792665</v>
      </c>
      <c r="J554" s="174">
        <f>IF(B554-D554&gt;=C554-E554,G554*H554*D554,I554*E554)</f>
        <v>22000</v>
      </c>
      <c r="K554" s="192">
        <f>MIN(INPUT!AQ68/MAX(ABS(B315),ABS(C315),INPUT!AO68),1)</f>
        <v>0.93421052631578949</v>
      </c>
      <c r="L554" s="193">
        <f>INPUT!O68</f>
        <v>12</v>
      </c>
      <c r="M554" s="192">
        <f>2*F554*L554/J554</f>
        <v>1.5822272559366473</v>
      </c>
      <c r="N554" s="194">
        <f>IF(INPUT!AQ68&gt;=INPUT!AO68,1,(12+M554*(3*K554-K554^3))/(12+2*M554))</f>
        <v>0.99867490759818722</v>
      </c>
    </row>
    <row r="555">
      <c r="A555" s="187">
        <f>A316</f>
        <v>101</v>
      </c>
      <c r="B555" s="188">
        <f>INPUT!AT69</f>
        <v>1472.3749846085932</v>
      </c>
      <c r="C555" s="188">
        <f>INPUT!AU69</f>
        <v>1361.6250153914068</v>
      </c>
      <c r="D555" s="188">
        <f>INPUT!J69</f>
        <v>22</v>
      </c>
      <c r="E555" s="188">
        <f>INPUT!L69</f>
        <v>12</v>
      </c>
      <c r="F555" s="189">
        <f>MAX(B555-D555,C555-E555)</f>
        <v>1450.3749846085932</v>
      </c>
      <c r="G555" s="190">
        <f>INPUT!H69</f>
        <v>2</v>
      </c>
      <c r="H555" s="190">
        <f>INPUT!I69</f>
        <v>500</v>
      </c>
      <c r="I555" s="190">
        <f>INPUT!K69</f>
        <v>1936.3312351792665</v>
      </c>
      <c r="J555" s="174">
        <f>IF(B555-D555&gt;=C555-E555,G555*H555*D555,I555*E555)</f>
        <v>22000</v>
      </c>
      <c r="K555" s="192">
        <f>MIN(INPUT!AQ69/MAX(ABS(B316),ABS(C316),INPUT!AO69),1)</f>
        <v>0.93421052631578949</v>
      </c>
      <c r="L555" s="193">
        <f>INPUT!O69</f>
        <v>12</v>
      </c>
      <c r="M555" s="192">
        <f>2*F555*L555/J555</f>
        <v>1.5822272559366473</v>
      </c>
      <c r="N555" s="194">
        <f>IF(INPUT!AQ69&gt;=INPUT!AO69,1,(12+M555*(3*K555-K555^3))/(12+2*M555))</f>
        <v>0.99867490759818722</v>
      </c>
    </row>
    <row r="556">
      <c r="A556" s="187">
        <f>A317</f>
        <v>101</v>
      </c>
      <c r="B556" s="188">
        <f>INPUT!AT70</f>
        <v>1472.3749846085932</v>
      </c>
      <c r="C556" s="188">
        <f>INPUT!AU70</f>
        <v>1361.6250153914068</v>
      </c>
      <c r="D556" s="188">
        <f>INPUT!J70</f>
        <v>22</v>
      </c>
      <c r="E556" s="188">
        <f>INPUT!L70</f>
        <v>12</v>
      </c>
      <c r="F556" s="189">
        <f>MAX(B556-D556,C556-E556)</f>
        <v>1450.3749846085932</v>
      </c>
      <c r="G556" s="190">
        <f>INPUT!H70</f>
        <v>2</v>
      </c>
      <c r="H556" s="190">
        <f>INPUT!I70</f>
        <v>500</v>
      </c>
      <c r="I556" s="190">
        <f>INPUT!K70</f>
        <v>1936.3312351792665</v>
      </c>
      <c r="J556" s="174">
        <f>IF(B556-D556&gt;=C556-E556,G556*H556*D556,I556*E556)</f>
        <v>22000</v>
      </c>
      <c r="K556" s="192">
        <f>MIN(INPUT!AQ70/MAX(ABS(B317),ABS(C317),INPUT!AO70),1)</f>
        <v>0.93421052631578949</v>
      </c>
      <c r="L556" s="193">
        <f>INPUT!O70</f>
        <v>12</v>
      </c>
      <c r="M556" s="192">
        <f>2*F556*L556/J556</f>
        <v>1.5822272559366473</v>
      </c>
      <c r="N556" s="194">
        <f>IF(INPUT!AQ70&gt;=INPUT!AO70,1,(12+M556*(3*K556-K556^3))/(12+2*M556))</f>
        <v>0.99867490759818722</v>
      </c>
    </row>
    <row r="557">
      <c r="A557" s="187">
        <f>A318</f>
        <v>101</v>
      </c>
      <c r="B557" s="188">
        <f>INPUT!AT71</f>
        <v>1472.3749846085932</v>
      </c>
      <c r="C557" s="188">
        <f>INPUT!AU71</f>
        <v>1361.6250153914068</v>
      </c>
      <c r="D557" s="188">
        <f>INPUT!J71</f>
        <v>22</v>
      </c>
      <c r="E557" s="188">
        <f>INPUT!L71</f>
        <v>12</v>
      </c>
      <c r="F557" s="189">
        <f>MAX(B557-D557,C557-E557)</f>
        <v>1450.3749846085932</v>
      </c>
      <c r="G557" s="190">
        <f>INPUT!H71</f>
        <v>2</v>
      </c>
      <c r="H557" s="190">
        <f>INPUT!I71</f>
        <v>500</v>
      </c>
      <c r="I557" s="190">
        <f>INPUT!K71</f>
        <v>1936.3312351792665</v>
      </c>
      <c r="J557" s="174">
        <f>IF(B557-D557&gt;=C557-E557,G557*H557*D557,I557*E557)</f>
        <v>22000</v>
      </c>
      <c r="K557" s="192">
        <f>MIN(INPUT!AQ71/MAX(ABS(B318),ABS(C318),INPUT!AO71),1)</f>
        <v>0.93421052631578949</v>
      </c>
      <c r="L557" s="193">
        <f>INPUT!O71</f>
        <v>12</v>
      </c>
      <c r="M557" s="192">
        <f>2*F557*L557/J557</f>
        <v>1.5822272559366473</v>
      </c>
      <c r="N557" s="194">
        <f>IF(INPUT!AQ71&gt;=INPUT!AO71,1,(12+M557*(3*K557-K557^3))/(12+2*M557))</f>
        <v>0.99867490759818722</v>
      </c>
    </row>
    <row r="558">
      <c r="A558" s="187">
        <f>A319</f>
        <v>101</v>
      </c>
      <c r="B558" s="188">
        <f>INPUT!AT72</f>
        <v>1472.3749846085932</v>
      </c>
      <c r="C558" s="188">
        <f>INPUT!AU72</f>
        <v>1361.6250153914068</v>
      </c>
      <c r="D558" s="188">
        <f>INPUT!J72</f>
        <v>22</v>
      </c>
      <c r="E558" s="188">
        <f>INPUT!L72</f>
        <v>12</v>
      </c>
      <c r="F558" s="189">
        <f>MAX(B558-D558,C558-E558)</f>
        <v>1450.3749846085932</v>
      </c>
      <c r="G558" s="190">
        <f>INPUT!H72</f>
        <v>2</v>
      </c>
      <c r="H558" s="190">
        <f>INPUT!I72</f>
        <v>500</v>
      </c>
      <c r="I558" s="190">
        <f>INPUT!K72</f>
        <v>1936.3312351792665</v>
      </c>
      <c r="J558" s="174">
        <f>IF(B558-D558&gt;=C558-E558,G558*H558*D558,I558*E558)</f>
        <v>22000</v>
      </c>
      <c r="K558" s="192">
        <f>MIN(INPUT!AQ72/MAX(ABS(B319),ABS(C319),INPUT!AO72),1)</f>
        <v>0.93421052631578949</v>
      </c>
      <c r="L558" s="193">
        <f>INPUT!O72</f>
        <v>12</v>
      </c>
      <c r="M558" s="192">
        <f>2*F558*L558/J558</f>
        <v>1.5822272559366473</v>
      </c>
      <c r="N558" s="194">
        <f>IF(INPUT!AQ72&gt;=INPUT!AO72,1,(12+M558*(3*K558-K558^3))/(12+2*M558))</f>
        <v>0.99867490759818722</v>
      </c>
    </row>
    <row r="559">
      <c r="A559" s="187">
        <f>A320</f>
        <v>101</v>
      </c>
      <c r="B559" s="188">
        <f>INPUT!AT73</f>
        <v>1472.3749846085932</v>
      </c>
      <c r="C559" s="188">
        <f>INPUT!AU73</f>
        <v>1361.6250153914068</v>
      </c>
      <c r="D559" s="188">
        <f>INPUT!J73</f>
        <v>22</v>
      </c>
      <c r="E559" s="188">
        <f>INPUT!L73</f>
        <v>12</v>
      </c>
      <c r="F559" s="189">
        <f>MAX(B559-D559,C559-E559)</f>
        <v>1450.3749846085932</v>
      </c>
      <c r="G559" s="190">
        <f>INPUT!H73</f>
        <v>2</v>
      </c>
      <c r="H559" s="190">
        <f>INPUT!I73</f>
        <v>500</v>
      </c>
      <c r="I559" s="190">
        <f>INPUT!K73</f>
        <v>1936.3312351792665</v>
      </c>
      <c r="J559" s="174">
        <f>IF(B559-D559&gt;=C559-E559,G559*H559*D559,I559*E559)</f>
        <v>22000</v>
      </c>
      <c r="K559" s="192">
        <f>MIN(INPUT!AQ73/MAX(ABS(B320),ABS(C320),INPUT!AO73),1)</f>
        <v>0.93421052631578949</v>
      </c>
      <c r="L559" s="193">
        <f>INPUT!O73</f>
        <v>12</v>
      </c>
      <c r="M559" s="192">
        <f>2*F559*L559/J559</f>
        <v>1.5822272559366473</v>
      </c>
      <c r="N559" s="194">
        <f>IF(INPUT!AQ73&gt;=INPUT!AO73,1,(12+M559*(3*K559-K559^3))/(12+2*M559))</f>
        <v>0.99867490759818722</v>
      </c>
    </row>
    <row r="560">
      <c r="A560" s="187">
        <f>A321</f>
        <v>101</v>
      </c>
      <c r="B560" s="188">
        <f>INPUT!AT74</f>
        <v>1472.3749846085932</v>
      </c>
      <c r="C560" s="188">
        <f>INPUT!AU74</f>
        <v>1361.6250153914068</v>
      </c>
      <c r="D560" s="188">
        <f>INPUT!J74</f>
        <v>22</v>
      </c>
      <c r="E560" s="188">
        <f>INPUT!L74</f>
        <v>12</v>
      </c>
      <c r="F560" s="189">
        <f>MAX(B560-D560,C560-E560)</f>
        <v>1450.3749846085932</v>
      </c>
      <c r="G560" s="190">
        <f>INPUT!H74</f>
        <v>2</v>
      </c>
      <c r="H560" s="190">
        <f>INPUT!I74</f>
        <v>500</v>
      </c>
      <c r="I560" s="190">
        <f>INPUT!K74</f>
        <v>1936.3312351792665</v>
      </c>
      <c r="J560" s="174">
        <f>IF(B560-D560&gt;=C560-E560,G560*H560*D560,I560*E560)</f>
        <v>22000</v>
      </c>
      <c r="K560" s="192">
        <f>MIN(INPUT!AQ74/MAX(ABS(B321),ABS(C321),INPUT!AO74),1)</f>
        <v>0.93421052631578949</v>
      </c>
      <c r="L560" s="193">
        <f>INPUT!O74</f>
        <v>12</v>
      </c>
      <c r="M560" s="192">
        <f>2*F560*L560/J560</f>
        <v>1.5822272559366473</v>
      </c>
      <c r="N560" s="194">
        <f>IF(INPUT!AQ74&gt;=INPUT!AO74,1,(12+M560*(3*K560-K560^3))/(12+2*M560))</f>
        <v>0.99867490759818722</v>
      </c>
    </row>
    <row r="561">
      <c r="A561" s="187">
        <f>A322</f>
        <v>101</v>
      </c>
      <c r="B561" s="188">
        <f>INPUT!AT75</f>
        <v>1472.3749846085932</v>
      </c>
      <c r="C561" s="188">
        <f>INPUT!AU75</f>
        <v>1361.6250153914068</v>
      </c>
      <c r="D561" s="188">
        <f>INPUT!J75</f>
        <v>22</v>
      </c>
      <c r="E561" s="188">
        <f>INPUT!L75</f>
        <v>12</v>
      </c>
      <c r="F561" s="189">
        <f>MAX(B561-D561,C561-E561)</f>
        <v>1450.3749846085932</v>
      </c>
      <c r="G561" s="190">
        <f>INPUT!H75</f>
        <v>2</v>
      </c>
      <c r="H561" s="190">
        <f>INPUT!I75</f>
        <v>500</v>
      </c>
      <c r="I561" s="190">
        <f>INPUT!K75</f>
        <v>1936.3312351792665</v>
      </c>
      <c r="J561" s="174">
        <f>IF(B561-D561&gt;=C561-E561,G561*H561*D561,I561*E561)</f>
        <v>22000</v>
      </c>
      <c r="K561" s="192">
        <f>MIN(INPUT!AQ75/MAX(ABS(B322),ABS(C322),INPUT!AO75),1)</f>
        <v>0.93421052631578949</v>
      </c>
      <c r="L561" s="193">
        <f>INPUT!O75</f>
        <v>12</v>
      </c>
      <c r="M561" s="192">
        <f>2*F561*L561/J561</f>
        <v>1.5822272559366473</v>
      </c>
      <c r="N561" s="194">
        <f>IF(INPUT!AQ75&gt;=INPUT!AO75,1,(12+M561*(3*K561-K561^3))/(12+2*M561))</f>
        <v>0.99867490759818722</v>
      </c>
    </row>
    <row r="562">
      <c r="A562" s="187">
        <f>A323</f>
        <v>101</v>
      </c>
      <c r="B562" s="188">
        <f>INPUT!AT76</f>
        <v>1472.3749846085932</v>
      </c>
      <c r="C562" s="188">
        <f>INPUT!AU76</f>
        <v>1361.6250153914068</v>
      </c>
      <c r="D562" s="188">
        <f>INPUT!J76</f>
        <v>22</v>
      </c>
      <c r="E562" s="188">
        <f>INPUT!L76</f>
        <v>12</v>
      </c>
      <c r="F562" s="189">
        <f>MAX(B562-D562,C562-E562)</f>
        <v>1450.3749846085932</v>
      </c>
      <c r="G562" s="190">
        <f>INPUT!H76</f>
        <v>2</v>
      </c>
      <c r="H562" s="190">
        <f>INPUT!I76</f>
        <v>500</v>
      </c>
      <c r="I562" s="190">
        <f>INPUT!K76</f>
        <v>1936.3312351792665</v>
      </c>
      <c r="J562" s="174">
        <f>IF(B562-D562&gt;=C562-E562,G562*H562*D562,I562*E562)</f>
        <v>22000</v>
      </c>
      <c r="K562" s="192">
        <f>MIN(INPUT!AQ76/MAX(ABS(B323),ABS(C323),INPUT!AO76),1)</f>
        <v>0.93421052631578949</v>
      </c>
      <c r="L562" s="193">
        <f>INPUT!O76</f>
        <v>12</v>
      </c>
      <c r="M562" s="192">
        <f>2*F562*L562/J562</f>
        <v>1.5822272559366473</v>
      </c>
      <c r="N562" s="194">
        <f>IF(INPUT!AQ76&gt;=INPUT!AO76,1,(12+M562*(3*K562-K562^3))/(12+2*M562))</f>
        <v>0.99867490759818722</v>
      </c>
    </row>
    <row r="563">
      <c r="A563" s="187">
        <f>A324</f>
        <v>101</v>
      </c>
      <c r="B563" s="188">
        <f>INPUT!AT77</f>
        <v>1472.3749846085932</v>
      </c>
      <c r="C563" s="188">
        <f>INPUT!AU77</f>
        <v>1361.6250153914068</v>
      </c>
      <c r="D563" s="188">
        <f>INPUT!J77</f>
        <v>22</v>
      </c>
      <c r="E563" s="188">
        <f>INPUT!L77</f>
        <v>12</v>
      </c>
      <c r="F563" s="189">
        <f>MAX(B563-D563,C563-E563)</f>
        <v>1450.3749846085932</v>
      </c>
      <c r="G563" s="190">
        <f>INPUT!H77</f>
        <v>2</v>
      </c>
      <c r="H563" s="190">
        <f>INPUT!I77</f>
        <v>500</v>
      </c>
      <c r="I563" s="190">
        <f>INPUT!K77</f>
        <v>1936.3312351792665</v>
      </c>
      <c r="J563" s="174">
        <f>IF(B563-D563&gt;=C563-E563,G563*H563*D563,I563*E563)</f>
        <v>22000</v>
      </c>
      <c r="K563" s="192">
        <f>MIN(INPUT!AQ77/MAX(ABS(B324),ABS(C324),INPUT!AO77),1)</f>
        <v>0.93421052631578949</v>
      </c>
      <c r="L563" s="193">
        <f>INPUT!O77</f>
        <v>12</v>
      </c>
      <c r="M563" s="192">
        <f>2*F563*L563/J563</f>
        <v>1.5822272559366473</v>
      </c>
      <c r="N563" s="194">
        <f>IF(INPUT!AQ77&gt;=INPUT!AO77,1,(12+M563*(3*K563-K563^3))/(12+2*M563))</f>
        <v>0.99867490759818722</v>
      </c>
    </row>
    <row r="564">
      <c r="A564" s="187">
        <f>A325</f>
        <v>101</v>
      </c>
      <c r="B564" s="188">
        <f>INPUT!AT78</f>
        <v>1472.3749846085932</v>
      </c>
      <c r="C564" s="188">
        <f>INPUT!AU78</f>
        <v>1361.6250153914068</v>
      </c>
      <c r="D564" s="188">
        <f>INPUT!J78</f>
        <v>22</v>
      </c>
      <c r="E564" s="188">
        <f>INPUT!L78</f>
        <v>12</v>
      </c>
      <c r="F564" s="189">
        <f>MAX(B564-D564,C564-E564)</f>
        <v>1450.3749846085932</v>
      </c>
      <c r="G564" s="190">
        <f>INPUT!H78</f>
        <v>2</v>
      </c>
      <c r="H564" s="190">
        <f>INPUT!I78</f>
        <v>500</v>
      </c>
      <c r="I564" s="190">
        <f>INPUT!K78</f>
        <v>1936.3312351792665</v>
      </c>
      <c r="J564" s="174">
        <f>IF(B564-D564&gt;=C564-E564,G564*H564*D564,I564*E564)</f>
        <v>22000</v>
      </c>
      <c r="K564" s="192">
        <f>MIN(INPUT!AQ78/MAX(ABS(B325),ABS(C325),INPUT!AO78),1)</f>
        <v>0.93421052631578949</v>
      </c>
      <c r="L564" s="193">
        <f>INPUT!O78</f>
        <v>12</v>
      </c>
      <c r="M564" s="192">
        <f>2*F564*L564/J564</f>
        <v>1.5822272559366473</v>
      </c>
      <c r="N564" s="194">
        <f>IF(INPUT!AQ78&gt;=INPUT!AO78,1,(12+M564*(3*K564-K564^3))/(12+2*M564))</f>
        <v>0.99867490759818722</v>
      </c>
    </row>
    <row r="565">
      <c r="A565" s="187">
        <f>A326</f>
        <v>101</v>
      </c>
      <c r="B565" s="188">
        <f>INPUT!AT79</f>
        <v>1472.3749846085932</v>
      </c>
      <c r="C565" s="188">
        <f>INPUT!AU79</f>
        <v>1361.6250153914068</v>
      </c>
      <c r="D565" s="188">
        <f>INPUT!J79</f>
        <v>22</v>
      </c>
      <c r="E565" s="188">
        <f>INPUT!L79</f>
        <v>12</v>
      </c>
      <c r="F565" s="189">
        <f>MAX(B565-D565,C565-E565)</f>
        <v>1450.3749846085932</v>
      </c>
      <c r="G565" s="190">
        <f>INPUT!H79</f>
        <v>2</v>
      </c>
      <c r="H565" s="190">
        <f>INPUT!I79</f>
        <v>500</v>
      </c>
      <c r="I565" s="190">
        <f>INPUT!K79</f>
        <v>1936.3312351792665</v>
      </c>
      <c r="J565" s="174">
        <f>IF(B565-D565&gt;=C565-E565,G565*H565*D565,I565*E565)</f>
        <v>22000</v>
      </c>
      <c r="K565" s="192">
        <f>MIN(INPUT!AQ79/MAX(ABS(B326),ABS(C326),INPUT!AO79),1)</f>
        <v>0.93421052631578949</v>
      </c>
      <c r="L565" s="193">
        <f>INPUT!O79</f>
        <v>12</v>
      </c>
      <c r="M565" s="192">
        <f>2*F565*L565/J565</f>
        <v>1.5822272559366473</v>
      </c>
      <c r="N565" s="194">
        <f>IF(INPUT!AQ79&gt;=INPUT!AO79,1,(12+M565*(3*K565-K565^3))/(12+2*M565))</f>
        <v>0.99867490759818722</v>
      </c>
    </row>
    <row r="566">
      <c r="A566" s="187">
        <f>A327</f>
        <v>101</v>
      </c>
      <c r="B566" s="188">
        <f>INPUT!AT80</f>
        <v>1472.3749846085932</v>
      </c>
      <c r="C566" s="188">
        <f>INPUT!AU80</f>
        <v>1361.6250153914068</v>
      </c>
      <c r="D566" s="188">
        <f>INPUT!J80</f>
        <v>22</v>
      </c>
      <c r="E566" s="188">
        <f>INPUT!L80</f>
        <v>12</v>
      </c>
      <c r="F566" s="189">
        <f>MAX(B566-D566,C566-E566)</f>
        <v>1450.3749846085932</v>
      </c>
      <c r="G566" s="190">
        <f>INPUT!H80</f>
        <v>2</v>
      </c>
      <c r="H566" s="190">
        <f>INPUT!I80</f>
        <v>500</v>
      </c>
      <c r="I566" s="190">
        <f>INPUT!K80</f>
        <v>1936.3312351792665</v>
      </c>
      <c r="J566" s="174">
        <f>IF(B566-D566&gt;=C566-E566,G566*H566*D566,I566*E566)</f>
        <v>22000</v>
      </c>
      <c r="K566" s="192">
        <f>MIN(INPUT!AQ80/MAX(ABS(B327),ABS(C327),INPUT!AO80),1)</f>
        <v>0.93421052631578949</v>
      </c>
      <c r="L566" s="193">
        <f>INPUT!O80</f>
        <v>12</v>
      </c>
      <c r="M566" s="192">
        <f>2*F566*L566/J566</f>
        <v>1.5822272559366473</v>
      </c>
      <c r="N566" s="194">
        <f>IF(INPUT!AQ80&gt;=INPUT!AO80,1,(12+M566*(3*K566-K566^3))/(12+2*M566))</f>
        <v>0.99867490759818722</v>
      </c>
    </row>
    <row r="567">
      <c r="A567" s="187">
        <f>A328</f>
        <v>101</v>
      </c>
      <c r="B567" s="188">
        <f>INPUT!AT81</f>
        <v>1472.3749846085932</v>
      </c>
      <c r="C567" s="188">
        <f>INPUT!AU81</f>
        <v>1361.6250153914068</v>
      </c>
      <c r="D567" s="188">
        <f>INPUT!J81</f>
        <v>22</v>
      </c>
      <c r="E567" s="188">
        <f>INPUT!L81</f>
        <v>12</v>
      </c>
      <c r="F567" s="189">
        <f>MAX(B567-D567,C567-E567)</f>
        <v>1450.3749846085932</v>
      </c>
      <c r="G567" s="190">
        <f>INPUT!H81</f>
        <v>2</v>
      </c>
      <c r="H567" s="190">
        <f>INPUT!I81</f>
        <v>500</v>
      </c>
      <c r="I567" s="190">
        <f>INPUT!K81</f>
        <v>1936.3312351792665</v>
      </c>
      <c r="J567" s="174">
        <f>IF(B567-D567&gt;=C567-E567,G567*H567*D567,I567*E567)</f>
        <v>22000</v>
      </c>
      <c r="K567" s="192">
        <f>MIN(INPUT!AQ81/MAX(ABS(B328),ABS(C328),INPUT!AO81),1)</f>
        <v>0.93421052631578949</v>
      </c>
      <c r="L567" s="193">
        <f>INPUT!O81</f>
        <v>12</v>
      </c>
      <c r="M567" s="192">
        <f>2*F567*L567/J567</f>
        <v>1.5822272559366473</v>
      </c>
      <c r="N567" s="194">
        <f>IF(INPUT!AQ81&gt;=INPUT!AO81,1,(12+M567*(3*K567-K567^3))/(12+2*M567))</f>
        <v>0.99867490759818722</v>
      </c>
    </row>
    <row r="568">
      <c r="A568" s="187">
        <f>A329</f>
        <v>101</v>
      </c>
      <c r="B568" s="188">
        <f>INPUT!AT82</f>
        <v>1472.3749846085932</v>
      </c>
      <c r="C568" s="188">
        <f>INPUT!AU82</f>
        <v>1361.6250153914068</v>
      </c>
      <c r="D568" s="188">
        <f>INPUT!J82</f>
        <v>22</v>
      </c>
      <c r="E568" s="188">
        <f>INPUT!L82</f>
        <v>12</v>
      </c>
      <c r="F568" s="189">
        <f>MAX(B568-D568,C568-E568)</f>
        <v>1450.3749846085932</v>
      </c>
      <c r="G568" s="190">
        <f>INPUT!H82</f>
        <v>2</v>
      </c>
      <c r="H568" s="190">
        <f>INPUT!I82</f>
        <v>500</v>
      </c>
      <c r="I568" s="190">
        <f>INPUT!K82</f>
        <v>1936.3312351792665</v>
      </c>
      <c r="J568" s="174">
        <f>IF(B568-D568&gt;=C568-E568,G568*H568*D568,I568*E568)</f>
        <v>22000</v>
      </c>
      <c r="K568" s="192">
        <f>MIN(INPUT!AQ82/MAX(ABS(B329),ABS(C329),INPUT!AO82),1)</f>
        <v>0.93421052631578949</v>
      </c>
      <c r="L568" s="193">
        <f>INPUT!O82</f>
        <v>12</v>
      </c>
      <c r="M568" s="192">
        <f>2*F568*L568/J568</f>
        <v>1.5822272559366473</v>
      </c>
      <c r="N568" s="194">
        <f>IF(INPUT!AQ82&gt;=INPUT!AO82,1,(12+M568*(3*K568-K568^3))/(12+2*M568))</f>
        <v>0.99867490759818722</v>
      </c>
    </row>
    <row r="569">
      <c r="A569" s="187">
        <f>A330</f>
        <v>101</v>
      </c>
      <c r="B569" s="188">
        <f>INPUT!AT83</f>
        <v>1472.3749846085932</v>
      </c>
      <c r="C569" s="188">
        <f>INPUT!AU83</f>
        <v>1361.6250153914068</v>
      </c>
      <c r="D569" s="188">
        <f>INPUT!J83</f>
        <v>22</v>
      </c>
      <c r="E569" s="188">
        <f>INPUT!L83</f>
        <v>12</v>
      </c>
      <c r="F569" s="189">
        <f>MAX(B569-D569,C569-E569)</f>
        <v>1450.3749846085932</v>
      </c>
      <c r="G569" s="190">
        <f>INPUT!H83</f>
        <v>2</v>
      </c>
      <c r="H569" s="190">
        <f>INPUT!I83</f>
        <v>500</v>
      </c>
      <c r="I569" s="190">
        <f>INPUT!K83</f>
        <v>1936.3312351792665</v>
      </c>
      <c r="J569" s="174">
        <f>IF(B569-D569&gt;=C569-E569,G569*H569*D569,I569*E569)</f>
        <v>22000</v>
      </c>
      <c r="K569" s="192">
        <f>MIN(INPUT!AQ83/MAX(ABS(B330),ABS(C330),INPUT!AO83),1)</f>
        <v>0.93421052631578949</v>
      </c>
      <c r="L569" s="193">
        <f>INPUT!O83</f>
        <v>12</v>
      </c>
      <c r="M569" s="192">
        <f>2*F569*L569/J569</f>
        <v>1.5822272559366473</v>
      </c>
      <c r="N569" s="194">
        <f>IF(INPUT!AQ83&gt;=INPUT!AO83,1,(12+M569*(3*K569-K569^3))/(12+2*M569))</f>
        <v>0.99867490759818722</v>
      </c>
    </row>
    <row r="570">
      <c r="A570" s="187">
        <f>A331</f>
        <v>101</v>
      </c>
      <c r="B570" s="188">
        <f>INPUT!AT84</f>
        <v>1472.3749846085932</v>
      </c>
      <c r="C570" s="188">
        <f>INPUT!AU84</f>
        <v>1361.6250153914068</v>
      </c>
      <c r="D570" s="188">
        <f>INPUT!J84</f>
        <v>22</v>
      </c>
      <c r="E570" s="188">
        <f>INPUT!L84</f>
        <v>12</v>
      </c>
      <c r="F570" s="189">
        <f>MAX(B570-D570,C570-E570)</f>
        <v>1450.3749846085932</v>
      </c>
      <c r="G570" s="190">
        <f>INPUT!H84</f>
        <v>2</v>
      </c>
      <c r="H570" s="190">
        <f>INPUT!I84</f>
        <v>500</v>
      </c>
      <c r="I570" s="190">
        <f>INPUT!K84</f>
        <v>1936.3312351792665</v>
      </c>
      <c r="J570" s="174">
        <f>IF(B570-D570&gt;=C570-E570,G570*H570*D570,I570*E570)</f>
        <v>22000</v>
      </c>
      <c r="K570" s="192">
        <f>MIN(INPUT!AQ84/MAX(ABS(B331),ABS(C331),INPUT!AO84),1)</f>
        <v>0.93421052631578949</v>
      </c>
      <c r="L570" s="193">
        <f>INPUT!O84</f>
        <v>12</v>
      </c>
      <c r="M570" s="192">
        <f>2*F570*L570/J570</f>
        <v>1.5822272559366473</v>
      </c>
      <c r="N570" s="194">
        <f>IF(INPUT!AQ84&gt;=INPUT!AO84,1,(12+M570*(3*K570-K570^3))/(12+2*M570))</f>
        <v>0.99867490759818722</v>
      </c>
    </row>
    <row r="571">
      <c r="A571" s="187">
        <f>A332</f>
        <v>101</v>
      </c>
      <c r="B571" s="188">
        <f>INPUT!AT85</f>
        <v>1472.3749846085932</v>
      </c>
      <c r="C571" s="188">
        <f>INPUT!AU85</f>
        <v>1361.6250153914068</v>
      </c>
      <c r="D571" s="188">
        <f>INPUT!J85</f>
        <v>22</v>
      </c>
      <c r="E571" s="188">
        <f>INPUT!L85</f>
        <v>12</v>
      </c>
      <c r="F571" s="189">
        <f>MAX(B571-D571,C571-E571)</f>
        <v>1450.3749846085932</v>
      </c>
      <c r="G571" s="190">
        <f>INPUT!H85</f>
        <v>2</v>
      </c>
      <c r="H571" s="190">
        <f>INPUT!I85</f>
        <v>500</v>
      </c>
      <c r="I571" s="190">
        <f>INPUT!K85</f>
        <v>1936.3312351792665</v>
      </c>
      <c r="J571" s="174">
        <f>IF(B571-D571&gt;=C571-E571,G571*H571*D571,I571*E571)</f>
        <v>22000</v>
      </c>
      <c r="K571" s="192">
        <f>MIN(INPUT!AQ85/MAX(ABS(B332),ABS(C332),INPUT!AO85),1)</f>
        <v>0.93421052631578949</v>
      </c>
      <c r="L571" s="193">
        <f>INPUT!O85</f>
        <v>12</v>
      </c>
      <c r="M571" s="192">
        <f>2*F571*L571/J571</f>
        <v>1.5822272559366473</v>
      </c>
      <c r="N571" s="194">
        <f>IF(INPUT!AQ85&gt;=INPUT!AO85,1,(12+M571*(3*K571-K571^3))/(12+2*M571))</f>
        <v>0.99867490759818722</v>
      </c>
    </row>
    <row r="572">
      <c r="A572" s="187">
        <f>A333</f>
        <v>101</v>
      </c>
      <c r="B572" s="188">
        <f>INPUT!AT86</f>
        <v>1472.3749846085932</v>
      </c>
      <c r="C572" s="188">
        <f>INPUT!AU86</f>
        <v>1361.6250153914068</v>
      </c>
      <c r="D572" s="188">
        <f>INPUT!J86</f>
        <v>22</v>
      </c>
      <c r="E572" s="188">
        <f>INPUT!L86</f>
        <v>12</v>
      </c>
      <c r="F572" s="189">
        <f>MAX(B572-D572,C572-E572)</f>
        <v>1450.3749846085932</v>
      </c>
      <c r="G572" s="190">
        <f>INPUT!H86</f>
        <v>2</v>
      </c>
      <c r="H572" s="190">
        <f>INPUT!I86</f>
        <v>500</v>
      </c>
      <c r="I572" s="190">
        <f>INPUT!K86</f>
        <v>1936.3312351792665</v>
      </c>
      <c r="J572" s="174">
        <f>IF(B572-D572&gt;=C572-E572,G572*H572*D572,I572*E572)</f>
        <v>22000</v>
      </c>
      <c r="K572" s="192">
        <f>MIN(INPUT!AQ86/MAX(ABS(B333),ABS(C333),INPUT!AO86),1)</f>
        <v>0.93421052631578949</v>
      </c>
      <c r="L572" s="193">
        <f>INPUT!O86</f>
        <v>12</v>
      </c>
      <c r="M572" s="192">
        <f>2*F572*L572/J572</f>
        <v>1.5822272559366473</v>
      </c>
      <c r="N572" s="194">
        <f>IF(INPUT!AQ86&gt;=INPUT!AO86,1,(12+M572*(3*K572-K572^3))/(12+2*M572))</f>
        <v>0.99867490759818722</v>
      </c>
    </row>
    <row r="573">
      <c r="A573" s="187">
        <f>A334</f>
        <v>101</v>
      </c>
      <c r="B573" s="188">
        <f>INPUT!AT87</f>
        <v>1472.3749846085932</v>
      </c>
      <c r="C573" s="188">
        <f>INPUT!AU87</f>
        <v>1361.6250153914068</v>
      </c>
      <c r="D573" s="188">
        <f>INPUT!J87</f>
        <v>22</v>
      </c>
      <c r="E573" s="188">
        <f>INPUT!L87</f>
        <v>12</v>
      </c>
      <c r="F573" s="189">
        <f>MAX(B573-D573,C573-E573)</f>
        <v>1450.3749846085932</v>
      </c>
      <c r="G573" s="190">
        <f>INPUT!H87</f>
        <v>2</v>
      </c>
      <c r="H573" s="190">
        <f>INPUT!I87</f>
        <v>500</v>
      </c>
      <c r="I573" s="190">
        <f>INPUT!K87</f>
        <v>1936.3312351792665</v>
      </c>
      <c r="J573" s="174">
        <f>IF(B573-D573&gt;=C573-E573,G573*H573*D573,I573*E573)</f>
        <v>22000</v>
      </c>
      <c r="K573" s="192">
        <f>MIN(INPUT!AQ87/MAX(ABS(B334),ABS(C334),INPUT!AO87),1)</f>
        <v>0.93421052631578949</v>
      </c>
      <c r="L573" s="193">
        <f>INPUT!O87</f>
        <v>12</v>
      </c>
      <c r="M573" s="192">
        <f>2*F573*L573/J573</f>
        <v>1.5822272559366473</v>
      </c>
      <c r="N573" s="194">
        <f>IF(INPUT!AQ87&gt;=INPUT!AO87,1,(12+M573*(3*K573-K573^3))/(12+2*M573))</f>
        <v>0.99867490759818722</v>
      </c>
    </row>
    <row r="574">
      <c r="A574" s="187">
        <f>A335</f>
        <v>101</v>
      </c>
      <c r="B574" s="188">
        <f>INPUT!AT88</f>
        <v>1472.3749846085932</v>
      </c>
      <c r="C574" s="188">
        <f>INPUT!AU88</f>
        <v>1361.6250153914068</v>
      </c>
      <c r="D574" s="188">
        <f>INPUT!J88</f>
        <v>22</v>
      </c>
      <c r="E574" s="188">
        <f>INPUT!L88</f>
        <v>12</v>
      </c>
      <c r="F574" s="189">
        <f>MAX(B574-D574,C574-E574)</f>
        <v>1450.3749846085932</v>
      </c>
      <c r="G574" s="190">
        <f>INPUT!H88</f>
        <v>2</v>
      </c>
      <c r="H574" s="190">
        <f>INPUT!I88</f>
        <v>500</v>
      </c>
      <c r="I574" s="190">
        <f>INPUT!K88</f>
        <v>1936.3312351792665</v>
      </c>
      <c r="J574" s="174">
        <f>IF(B574-D574&gt;=C574-E574,G574*H574*D574,I574*E574)</f>
        <v>22000</v>
      </c>
      <c r="K574" s="192">
        <f>MIN(INPUT!AQ88/MAX(ABS(B335),ABS(C335),INPUT!AO88),1)</f>
        <v>0.93421052631578949</v>
      </c>
      <c r="L574" s="193">
        <f>INPUT!O88</f>
        <v>12</v>
      </c>
      <c r="M574" s="192">
        <f>2*F574*L574/J574</f>
        <v>1.5822272559366473</v>
      </c>
      <c r="N574" s="194">
        <f>IF(INPUT!AQ88&gt;=INPUT!AO88,1,(12+M574*(3*K574-K574^3))/(12+2*M574))</f>
        <v>0.99867490759818722</v>
      </c>
    </row>
    <row r="575">
      <c r="A575" s="187">
        <f>A336</f>
        <v>101</v>
      </c>
      <c r="B575" s="188">
        <f>INPUT!AT89</f>
        <v>1472.3749846085932</v>
      </c>
      <c r="C575" s="188">
        <f>INPUT!AU89</f>
        <v>1361.6250153914068</v>
      </c>
      <c r="D575" s="188">
        <f>INPUT!J89</f>
        <v>22</v>
      </c>
      <c r="E575" s="188">
        <f>INPUT!L89</f>
        <v>12</v>
      </c>
      <c r="F575" s="189">
        <f>MAX(B575-D575,C575-E575)</f>
        <v>1450.3749846085932</v>
      </c>
      <c r="G575" s="190">
        <f>INPUT!H89</f>
        <v>2</v>
      </c>
      <c r="H575" s="190">
        <f>INPUT!I89</f>
        <v>500</v>
      </c>
      <c r="I575" s="190">
        <f>INPUT!K89</f>
        <v>1936.3312351792665</v>
      </c>
      <c r="J575" s="174">
        <f>IF(B575-D575&gt;=C575-E575,G575*H575*D575,I575*E575)</f>
        <v>22000</v>
      </c>
      <c r="K575" s="192">
        <f>MIN(INPUT!AQ89/MAX(ABS(B336),ABS(C336),INPUT!AO89),1)</f>
        <v>0.93421052631578949</v>
      </c>
      <c r="L575" s="193">
        <f>INPUT!O89</f>
        <v>12</v>
      </c>
      <c r="M575" s="192">
        <f>2*F575*L575/J575</f>
        <v>1.5822272559366473</v>
      </c>
      <c r="N575" s="194">
        <f>IF(INPUT!AQ89&gt;=INPUT!AO89,1,(12+M575*(3*K575-K575^3))/(12+2*M575))</f>
        <v>0.99867490759818722</v>
      </c>
    </row>
    <row r="576">
      <c r="A576" s="187">
        <f>A337</f>
        <v>101</v>
      </c>
      <c r="B576" s="188">
        <f>INPUT!AT90</f>
        <v>1472.3749846085932</v>
      </c>
      <c r="C576" s="188">
        <f>INPUT!AU90</f>
        <v>1361.6250153914068</v>
      </c>
      <c r="D576" s="188">
        <f>INPUT!J90</f>
        <v>22</v>
      </c>
      <c r="E576" s="188">
        <f>INPUT!L90</f>
        <v>12</v>
      </c>
      <c r="F576" s="189">
        <f>MAX(B576-D576,C576-E576)</f>
        <v>1450.3749846085932</v>
      </c>
      <c r="G576" s="190">
        <f>INPUT!H90</f>
        <v>2</v>
      </c>
      <c r="H576" s="190">
        <f>INPUT!I90</f>
        <v>500</v>
      </c>
      <c r="I576" s="190">
        <f>INPUT!K90</f>
        <v>1936.3312351792665</v>
      </c>
      <c r="J576" s="174">
        <f>IF(B576-D576&gt;=C576-E576,G576*H576*D576,I576*E576)</f>
        <v>22000</v>
      </c>
      <c r="K576" s="192">
        <f>MIN(INPUT!AQ90/MAX(ABS(B337),ABS(C337),INPUT!AO90),1)</f>
        <v>0.93421052631578949</v>
      </c>
      <c r="L576" s="193">
        <f>INPUT!O90</f>
        <v>12</v>
      </c>
      <c r="M576" s="192">
        <f>2*F576*L576/J576</f>
        <v>1.5822272559366473</v>
      </c>
      <c r="N576" s="194">
        <f>IF(INPUT!AQ90&gt;=INPUT!AO90,1,(12+M576*(3*K576-K576^3))/(12+2*M576))</f>
        <v>0.99867490759818722</v>
      </c>
    </row>
    <row r="577">
      <c r="A577" s="187">
        <f>A338</f>
        <v>101</v>
      </c>
      <c r="B577" s="188">
        <f>INPUT!AT91</f>
        <v>1472.3749846085932</v>
      </c>
      <c r="C577" s="188">
        <f>INPUT!AU91</f>
        <v>1361.6250153914068</v>
      </c>
      <c r="D577" s="188">
        <f>INPUT!J91</f>
        <v>22</v>
      </c>
      <c r="E577" s="188">
        <f>INPUT!L91</f>
        <v>12</v>
      </c>
      <c r="F577" s="189">
        <f>MAX(B577-D577,C577-E577)</f>
        <v>1450.3749846085932</v>
      </c>
      <c r="G577" s="190">
        <f>INPUT!H91</f>
        <v>2</v>
      </c>
      <c r="H577" s="190">
        <f>INPUT!I91</f>
        <v>500</v>
      </c>
      <c r="I577" s="190">
        <f>INPUT!K91</f>
        <v>1936.3312351792665</v>
      </c>
      <c r="J577" s="174">
        <f>IF(B577-D577&gt;=C577-E577,G577*H577*D577,I577*E577)</f>
        <v>22000</v>
      </c>
      <c r="K577" s="192">
        <f>MIN(INPUT!AQ91/MAX(ABS(B338),ABS(C338),INPUT!AO91),1)</f>
        <v>0.93421052631578949</v>
      </c>
      <c r="L577" s="193">
        <f>INPUT!O91</f>
        <v>12</v>
      </c>
      <c r="M577" s="192">
        <f>2*F577*L577/J577</f>
        <v>1.5822272559366473</v>
      </c>
      <c r="N577" s="194">
        <f>IF(INPUT!AQ91&gt;=INPUT!AO91,1,(12+M577*(3*K577-K577^3))/(12+2*M577))</f>
        <v>0.99867490759818722</v>
      </c>
    </row>
    <row r="578">
      <c r="A578" s="187">
        <f>A339</f>
        <v>101</v>
      </c>
      <c r="B578" s="188">
        <f>INPUT!AT92</f>
        <v>1472.3749846085932</v>
      </c>
      <c r="C578" s="188">
        <f>INPUT!AU92</f>
        <v>1361.6250153914068</v>
      </c>
      <c r="D578" s="188">
        <f>INPUT!J92</f>
        <v>22</v>
      </c>
      <c r="E578" s="188">
        <f>INPUT!L92</f>
        <v>12</v>
      </c>
      <c r="F578" s="189">
        <f>MAX(B578-D578,C578-E578)</f>
        <v>1450.3749846085932</v>
      </c>
      <c r="G578" s="190">
        <f>INPUT!H92</f>
        <v>2</v>
      </c>
      <c r="H578" s="190">
        <f>INPUT!I92</f>
        <v>500</v>
      </c>
      <c r="I578" s="190">
        <f>INPUT!K92</f>
        <v>1936.3312351792665</v>
      </c>
      <c r="J578" s="174">
        <f>IF(B578-D578&gt;=C578-E578,G578*H578*D578,I578*E578)</f>
        <v>22000</v>
      </c>
      <c r="K578" s="192">
        <f>MIN(INPUT!AQ92/MAX(ABS(B339),ABS(C339),INPUT!AO92),1)</f>
        <v>0.93421052631578949</v>
      </c>
      <c r="L578" s="193">
        <f>INPUT!O92</f>
        <v>12</v>
      </c>
      <c r="M578" s="192">
        <f>2*F578*L578/J578</f>
        <v>1.5822272559366473</v>
      </c>
      <c r="N578" s="194">
        <f>IF(INPUT!AQ92&gt;=INPUT!AO92,1,(12+M578*(3*K578-K578^3))/(12+2*M578))</f>
        <v>0.99867490759818722</v>
      </c>
    </row>
    <row r="579">
      <c r="A579" s="187">
        <f>A340</f>
        <v>101</v>
      </c>
      <c r="B579" s="188">
        <f>INPUT!AT93</f>
        <v>1472.3749846085932</v>
      </c>
      <c r="C579" s="188">
        <f>INPUT!AU93</f>
        <v>1361.6250153914068</v>
      </c>
      <c r="D579" s="188">
        <f>INPUT!J93</f>
        <v>22</v>
      </c>
      <c r="E579" s="188">
        <f>INPUT!L93</f>
        <v>12</v>
      </c>
      <c r="F579" s="189">
        <f>MAX(B579-D579,C579-E579)</f>
        <v>1450.3749846085932</v>
      </c>
      <c r="G579" s="190">
        <f>INPUT!H93</f>
        <v>2</v>
      </c>
      <c r="H579" s="190">
        <f>INPUT!I93</f>
        <v>500</v>
      </c>
      <c r="I579" s="190">
        <f>INPUT!K93</f>
        <v>1936.3312351792665</v>
      </c>
      <c r="J579" s="174">
        <f>IF(B579-D579&gt;=C579-E579,G579*H579*D579,I579*E579)</f>
        <v>22000</v>
      </c>
      <c r="K579" s="192">
        <f>MIN(INPUT!AQ93/MAX(ABS(B340),ABS(C340),INPUT!AO93),1)</f>
        <v>0.93421052631578949</v>
      </c>
      <c r="L579" s="193">
        <f>INPUT!O93</f>
        <v>12</v>
      </c>
      <c r="M579" s="192">
        <f>2*F579*L579/J579</f>
        <v>1.5822272559366473</v>
      </c>
      <c r="N579" s="194">
        <f>IF(INPUT!AQ93&gt;=INPUT!AO93,1,(12+M579*(3*K579-K579^3))/(12+2*M579))</f>
        <v>0.99867490759818722</v>
      </c>
    </row>
    <row r="580">
      <c r="A580" s="187">
        <f>A341</f>
        <v>101</v>
      </c>
      <c r="B580" s="188">
        <f>INPUT!AT94</f>
        <v>1472.3749846085932</v>
      </c>
      <c r="C580" s="188">
        <f>INPUT!AU94</f>
        <v>1361.6250153914068</v>
      </c>
      <c r="D580" s="188">
        <f>INPUT!J94</f>
        <v>22</v>
      </c>
      <c r="E580" s="188">
        <f>INPUT!L94</f>
        <v>12</v>
      </c>
      <c r="F580" s="189">
        <f>MAX(B580-D580,C580-E580)</f>
        <v>1450.3749846085932</v>
      </c>
      <c r="G580" s="190">
        <f>INPUT!H94</f>
        <v>2</v>
      </c>
      <c r="H580" s="190">
        <f>INPUT!I94</f>
        <v>500</v>
      </c>
      <c r="I580" s="190">
        <f>INPUT!K94</f>
        <v>1936.3312351792665</v>
      </c>
      <c r="J580" s="174">
        <f>IF(B580-D580&gt;=C580-E580,G580*H580*D580,I580*E580)</f>
        <v>22000</v>
      </c>
      <c r="K580" s="192">
        <f>MIN(INPUT!AQ94/MAX(ABS(B341),ABS(C341),INPUT!AO94),1)</f>
        <v>0.93421052631578949</v>
      </c>
      <c r="L580" s="193">
        <f>INPUT!O94</f>
        <v>12</v>
      </c>
      <c r="M580" s="192">
        <f>2*F580*L580/J580</f>
        <v>1.5822272559366473</v>
      </c>
      <c r="N580" s="194">
        <f>IF(INPUT!AQ94&gt;=INPUT!AO94,1,(12+M580*(3*K580-K580^3))/(12+2*M580))</f>
        <v>0.99867490759818722</v>
      </c>
    </row>
    <row r="581">
      <c r="A581" s="187">
        <f>A342</f>
        <v>101</v>
      </c>
      <c r="B581" s="188">
        <f>INPUT!AT95</f>
        <v>1472.3749846085932</v>
      </c>
      <c r="C581" s="188">
        <f>INPUT!AU95</f>
        <v>1361.6250153914068</v>
      </c>
      <c r="D581" s="188">
        <f>INPUT!J95</f>
        <v>22</v>
      </c>
      <c r="E581" s="188">
        <f>INPUT!L95</f>
        <v>12</v>
      </c>
      <c r="F581" s="189">
        <f>MAX(B581-D581,C581-E581)</f>
        <v>1450.3749846085932</v>
      </c>
      <c r="G581" s="190">
        <f>INPUT!H95</f>
        <v>2</v>
      </c>
      <c r="H581" s="190">
        <f>INPUT!I95</f>
        <v>500</v>
      </c>
      <c r="I581" s="190">
        <f>INPUT!K95</f>
        <v>1936.3312351792665</v>
      </c>
      <c r="J581" s="174">
        <f>IF(B581-D581&gt;=C581-E581,G581*H581*D581,I581*E581)</f>
        <v>22000</v>
      </c>
      <c r="K581" s="192">
        <f>MIN(INPUT!AQ95/MAX(ABS(B342),ABS(C342),INPUT!AO95),1)</f>
        <v>0.93421052631578949</v>
      </c>
      <c r="L581" s="193">
        <f>INPUT!O95</f>
        <v>12</v>
      </c>
      <c r="M581" s="192">
        <f>2*F581*L581/J581</f>
        <v>1.5822272559366473</v>
      </c>
      <c r="N581" s="194">
        <f>IF(INPUT!AQ95&gt;=INPUT!AO95,1,(12+M581*(3*K581-K581^3))/(12+2*M581))</f>
        <v>0.99867490759818722</v>
      </c>
    </row>
    <row r="582">
      <c r="A582" s="187">
        <f>A343</f>
        <v>101</v>
      </c>
      <c r="B582" s="188">
        <f>INPUT!AT96</f>
        <v>1472.3749846085932</v>
      </c>
      <c r="C582" s="188">
        <f>INPUT!AU96</f>
        <v>1361.6250153914068</v>
      </c>
      <c r="D582" s="188">
        <f>INPUT!J96</f>
        <v>22</v>
      </c>
      <c r="E582" s="188">
        <f>INPUT!L96</f>
        <v>12</v>
      </c>
      <c r="F582" s="189">
        <f>MAX(B582-D582,C582-E582)</f>
        <v>1450.3749846085932</v>
      </c>
      <c r="G582" s="190">
        <f>INPUT!H96</f>
        <v>2</v>
      </c>
      <c r="H582" s="190">
        <f>INPUT!I96</f>
        <v>500</v>
      </c>
      <c r="I582" s="190">
        <f>INPUT!K96</f>
        <v>1936.3312351792665</v>
      </c>
      <c r="J582" s="174">
        <f>IF(B582-D582&gt;=C582-E582,G582*H582*D582,I582*E582)</f>
        <v>22000</v>
      </c>
      <c r="K582" s="192">
        <f>MIN(INPUT!AQ96/MAX(ABS(B343),ABS(C343),INPUT!AO96),1)</f>
        <v>0.93421052631578949</v>
      </c>
      <c r="L582" s="193">
        <f>INPUT!O96</f>
        <v>12</v>
      </c>
      <c r="M582" s="192">
        <f>2*F582*L582/J582</f>
        <v>1.5822272559366473</v>
      </c>
      <c r="N582" s="194">
        <f>IF(INPUT!AQ96&gt;=INPUT!AO96,1,(12+M582*(3*K582-K582^3))/(12+2*M582))</f>
        <v>0.99867490759818722</v>
      </c>
    </row>
    <row r="583">
      <c r="A583" s="187">
        <f>A344</f>
        <v>101</v>
      </c>
      <c r="B583" s="188">
        <f>INPUT!AT97</f>
        <v>1472.3749846085932</v>
      </c>
      <c r="C583" s="188">
        <f>INPUT!AU97</f>
        <v>1361.6250153914068</v>
      </c>
      <c r="D583" s="188">
        <f>INPUT!J97</f>
        <v>22</v>
      </c>
      <c r="E583" s="188">
        <f>INPUT!L97</f>
        <v>12</v>
      </c>
      <c r="F583" s="189">
        <f>MAX(B583-D583,C583-E583)</f>
        <v>1450.3749846085932</v>
      </c>
      <c r="G583" s="190">
        <f>INPUT!H97</f>
        <v>2</v>
      </c>
      <c r="H583" s="190">
        <f>INPUT!I97</f>
        <v>500</v>
      </c>
      <c r="I583" s="190">
        <f>INPUT!K97</f>
        <v>1936.3312351792665</v>
      </c>
      <c r="J583" s="174">
        <f>IF(B583-D583&gt;=C583-E583,G583*H583*D583,I583*E583)</f>
        <v>22000</v>
      </c>
      <c r="K583" s="192">
        <f>MIN(INPUT!AQ97/MAX(ABS(B344),ABS(C344),INPUT!AO97),1)</f>
        <v>0.93421052631578949</v>
      </c>
      <c r="L583" s="193">
        <f>INPUT!O97</f>
        <v>12</v>
      </c>
      <c r="M583" s="192">
        <f>2*F583*L583/J583</f>
        <v>1.5822272559366473</v>
      </c>
      <c r="N583" s="194">
        <f>IF(INPUT!AQ97&gt;=INPUT!AO97,1,(12+M583*(3*K583-K583^3))/(12+2*M583))</f>
        <v>0.99867490759818722</v>
      </c>
    </row>
    <row r="584">
      <c r="A584" s="187">
        <f>A345</f>
        <v>101</v>
      </c>
      <c r="B584" s="188">
        <f>INPUT!AT98</f>
        <v>1472.3749846085932</v>
      </c>
      <c r="C584" s="188">
        <f>INPUT!AU98</f>
        <v>1361.6250153914068</v>
      </c>
      <c r="D584" s="188">
        <f>INPUT!J98</f>
        <v>22</v>
      </c>
      <c r="E584" s="188">
        <f>INPUT!L98</f>
        <v>12</v>
      </c>
      <c r="F584" s="189">
        <f>MAX(B584-D584,C584-E584)</f>
        <v>1450.3749846085932</v>
      </c>
      <c r="G584" s="190">
        <f>INPUT!H98</f>
        <v>2</v>
      </c>
      <c r="H584" s="190">
        <f>INPUT!I98</f>
        <v>500</v>
      </c>
      <c r="I584" s="190">
        <f>INPUT!K98</f>
        <v>1936.3312351792665</v>
      </c>
      <c r="J584" s="174">
        <f>IF(B584-D584&gt;=C584-E584,G584*H584*D584,I584*E584)</f>
        <v>22000</v>
      </c>
      <c r="K584" s="192">
        <f>MIN(INPUT!AQ98/MAX(ABS(B345),ABS(C345),INPUT!AO98),1)</f>
        <v>0.93421052631578949</v>
      </c>
      <c r="L584" s="193">
        <f>INPUT!O98</f>
        <v>12</v>
      </c>
      <c r="M584" s="192">
        <f>2*F584*L584/J584</f>
        <v>1.5822272559366473</v>
      </c>
      <c r="N584" s="194">
        <f>IF(INPUT!AQ98&gt;=INPUT!AO98,1,(12+M584*(3*K584-K584^3))/(12+2*M584))</f>
        <v>0.99867490759818722</v>
      </c>
    </row>
    <row r="585">
      <c r="A585" s="187">
        <f>A346</f>
        <v>101</v>
      </c>
      <c r="B585" s="188">
        <f>INPUT!AT99</f>
        <v>1472.3749846085932</v>
      </c>
      <c r="C585" s="188">
        <f>INPUT!AU99</f>
        <v>1361.6250153914068</v>
      </c>
      <c r="D585" s="188">
        <f>INPUT!J99</f>
        <v>22</v>
      </c>
      <c r="E585" s="188">
        <f>INPUT!L99</f>
        <v>12</v>
      </c>
      <c r="F585" s="189">
        <f>MAX(B585-D585,C585-E585)</f>
        <v>1450.3749846085932</v>
      </c>
      <c r="G585" s="190">
        <f>INPUT!H99</f>
        <v>2</v>
      </c>
      <c r="H585" s="190">
        <f>INPUT!I99</f>
        <v>500</v>
      </c>
      <c r="I585" s="190">
        <f>INPUT!K99</f>
        <v>1936.3312351792665</v>
      </c>
      <c r="J585" s="174">
        <f>IF(B585-D585&gt;=C585-E585,G585*H585*D585,I585*E585)</f>
        <v>22000</v>
      </c>
      <c r="K585" s="192">
        <f>MIN(INPUT!AQ99/MAX(ABS(B346),ABS(C346),INPUT!AO99),1)</f>
        <v>0.93421052631578949</v>
      </c>
      <c r="L585" s="193">
        <f>INPUT!O99</f>
        <v>12</v>
      </c>
      <c r="M585" s="192">
        <f>2*F585*L585/J585</f>
        <v>1.5822272559366473</v>
      </c>
      <c r="N585" s="194">
        <f>IF(INPUT!AQ99&gt;=INPUT!AO99,1,(12+M585*(3*K585-K585^3))/(12+2*M585))</f>
        <v>0.99867490759818722</v>
      </c>
    </row>
    <row r="586">
      <c r="A586" s="187">
        <f>A347</f>
        <v>101</v>
      </c>
      <c r="B586" s="188">
        <f>INPUT!AT100</f>
        <v>1472.3749846085932</v>
      </c>
      <c r="C586" s="188">
        <f>INPUT!AU100</f>
        <v>1361.6250153914068</v>
      </c>
      <c r="D586" s="188">
        <f>INPUT!J100</f>
        <v>22</v>
      </c>
      <c r="E586" s="188">
        <f>INPUT!L100</f>
        <v>12</v>
      </c>
      <c r="F586" s="189">
        <f>MAX(B586-D586,C586-E586)</f>
        <v>1450.3749846085932</v>
      </c>
      <c r="G586" s="190">
        <f>INPUT!H100</f>
        <v>2</v>
      </c>
      <c r="H586" s="190">
        <f>INPUT!I100</f>
        <v>500</v>
      </c>
      <c r="I586" s="190">
        <f>INPUT!K100</f>
        <v>1936.3312351792665</v>
      </c>
      <c r="J586" s="174">
        <f>IF(B586-D586&gt;=C586-E586,G586*H586*D586,I586*E586)</f>
        <v>22000</v>
      </c>
      <c r="K586" s="192">
        <f>MIN(INPUT!AQ100/MAX(ABS(B347),ABS(C347),INPUT!AO100),1)</f>
        <v>0.93421052631578949</v>
      </c>
      <c r="L586" s="193">
        <f>INPUT!O100</f>
        <v>12</v>
      </c>
      <c r="M586" s="192">
        <f>2*F586*L586/J586</f>
        <v>1.5822272559366473</v>
      </c>
      <c r="N586" s="194">
        <f>IF(INPUT!AQ100&gt;=INPUT!AO100,1,(12+M586*(3*K586-K586^3))/(12+2*M586))</f>
        <v>0.99867490759818722</v>
      </c>
    </row>
    <row r="587">
      <c r="A587" s="187">
        <f>A348</f>
        <v>101</v>
      </c>
      <c r="B587" s="188">
        <f>INPUT!AT101</f>
        <v>1472.3749846085932</v>
      </c>
      <c r="C587" s="188">
        <f>INPUT!AU101</f>
        <v>1361.6250153914068</v>
      </c>
      <c r="D587" s="188">
        <f>INPUT!J101</f>
        <v>22</v>
      </c>
      <c r="E587" s="188">
        <f>INPUT!L101</f>
        <v>12</v>
      </c>
      <c r="F587" s="189">
        <f>MAX(B587-D587,C587-E587)</f>
        <v>1450.3749846085932</v>
      </c>
      <c r="G587" s="190">
        <f>INPUT!H101</f>
        <v>2</v>
      </c>
      <c r="H587" s="190">
        <f>INPUT!I101</f>
        <v>500</v>
      </c>
      <c r="I587" s="190">
        <f>INPUT!K101</f>
        <v>1936.3312351792665</v>
      </c>
      <c r="J587" s="174">
        <f>IF(B587-D587&gt;=C587-E587,G587*H587*D587,I587*E587)</f>
        <v>22000</v>
      </c>
      <c r="K587" s="192">
        <f>MIN(INPUT!AQ101/MAX(ABS(B348),ABS(C348),INPUT!AO101),1)</f>
        <v>0.93421052631578949</v>
      </c>
      <c r="L587" s="193">
        <f>INPUT!O101</f>
        <v>12</v>
      </c>
      <c r="M587" s="192">
        <f>2*F587*L587/J587</f>
        <v>1.5822272559366473</v>
      </c>
      <c r="N587" s="194">
        <f>IF(INPUT!AQ101&gt;=INPUT!AO101,1,(12+M587*(3*K587-K587^3))/(12+2*M587))</f>
        <v>0.99867490759818722</v>
      </c>
    </row>
    <row r="588">
      <c r="A588" s="187">
        <f>A349</f>
        <v>101</v>
      </c>
      <c r="B588" s="188">
        <f>INPUT!AT102</f>
        <v>1472.3749846085932</v>
      </c>
      <c r="C588" s="188">
        <f>INPUT!AU102</f>
        <v>1361.6250153914068</v>
      </c>
      <c r="D588" s="188">
        <f>INPUT!J102</f>
        <v>22</v>
      </c>
      <c r="E588" s="188">
        <f>INPUT!L102</f>
        <v>12</v>
      </c>
      <c r="F588" s="189">
        <f>MAX(B588-D588,C588-E588)</f>
        <v>1450.3749846085932</v>
      </c>
      <c r="G588" s="190">
        <f>INPUT!H102</f>
        <v>2</v>
      </c>
      <c r="H588" s="190">
        <f>INPUT!I102</f>
        <v>500</v>
      </c>
      <c r="I588" s="190">
        <f>INPUT!K102</f>
        <v>1936.3312351792665</v>
      </c>
      <c r="J588" s="174">
        <f>IF(B588-D588&gt;=C588-E588,G588*H588*D588,I588*E588)</f>
        <v>22000</v>
      </c>
      <c r="K588" s="192">
        <f>MIN(INPUT!AQ102/MAX(ABS(B349),ABS(C349),INPUT!AO102),1)</f>
        <v>0.93421052631578949</v>
      </c>
      <c r="L588" s="193">
        <f>INPUT!O102</f>
        <v>12</v>
      </c>
      <c r="M588" s="192">
        <f>2*F588*L588/J588</f>
        <v>1.5822272559366473</v>
      </c>
      <c r="N588" s="194">
        <f>IF(INPUT!AQ102&gt;=INPUT!AO102,1,(12+M588*(3*K588-K588^3))/(12+2*M588))</f>
        <v>0.99867490759818722</v>
      </c>
    </row>
    <row r="589">
      <c r="A589" s="187">
        <f>A350</f>
        <v>101</v>
      </c>
      <c r="B589" s="188">
        <f>INPUT!AT103</f>
        <v>1472.3749846085932</v>
      </c>
      <c r="C589" s="188">
        <f>INPUT!AU103</f>
        <v>1361.6250153914068</v>
      </c>
      <c r="D589" s="188">
        <f>INPUT!J103</f>
        <v>22</v>
      </c>
      <c r="E589" s="188">
        <f>INPUT!L103</f>
        <v>12</v>
      </c>
      <c r="F589" s="189">
        <f>MAX(B589-D589,C589-E589)</f>
        <v>1450.3749846085932</v>
      </c>
      <c r="G589" s="190">
        <f>INPUT!H103</f>
        <v>2</v>
      </c>
      <c r="H589" s="190">
        <f>INPUT!I103</f>
        <v>500</v>
      </c>
      <c r="I589" s="190">
        <f>INPUT!K103</f>
        <v>1936.3312351792665</v>
      </c>
      <c r="J589" s="174">
        <f>IF(B589-D589&gt;=C589-E589,G589*H589*D589,I589*E589)</f>
        <v>22000</v>
      </c>
      <c r="K589" s="192">
        <f>MIN(INPUT!AQ103/MAX(ABS(B350),ABS(C350),INPUT!AO103),1)</f>
        <v>0.93421052631578949</v>
      </c>
      <c r="L589" s="193">
        <f>INPUT!O103</f>
        <v>12</v>
      </c>
      <c r="M589" s="192">
        <f>2*F589*L589/J589</f>
        <v>1.5822272559366473</v>
      </c>
      <c r="N589" s="194">
        <f>IF(INPUT!AQ103&gt;=INPUT!AO103,1,(12+M589*(3*K589-K589^3))/(12+2*M589))</f>
        <v>0.99867490759818722</v>
      </c>
    </row>
    <row r="590">
      <c r="A590" s="187">
        <f>A351</f>
        <v>101</v>
      </c>
      <c r="B590" s="188">
        <f>INPUT!AT104</f>
        <v>1472.3749846085932</v>
      </c>
      <c r="C590" s="188">
        <f>INPUT!AU104</f>
        <v>1361.6250153914068</v>
      </c>
      <c r="D590" s="188">
        <f>INPUT!J104</f>
        <v>22</v>
      </c>
      <c r="E590" s="188">
        <f>INPUT!L104</f>
        <v>12</v>
      </c>
      <c r="F590" s="189">
        <f>MAX(B590-D590,C590-E590)</f>
        <v>1450.3749846085932</v>
      </c>
      <c r="G590" s="190">
        <f>INPUT!H104</f>
        <v>2</v>
      </c>
      <c r="H590" s="190">
        <f>INPUT!I104</f>
        <v>500</v>
      </c>
      <c r="I590" s="190">
        <f>INPUT!K104</f>
        <v>1936.3312351792665</v>
      </c>
      <c r="J590" s="174">
        <f>IF(B590-D590&gt;=C590-E590,G590*H590*D590,I590*E590)</f>
        <v>22000</v>
      </c>
      <c r="K590" s="192">
        <f>MIN(INPUT!AQ104/MAX(ABS(B351),ABS(C351),INPUT!AO104),1)</f>
        <v>0.93421052631578949</v>
      </c>
      <c r="L590" s="193">
        <f>INPUT!O104</f>
        <v>12</v>
      </c>
      <c r="M590" s="192">
        <f>2*F590*L590/J590</f>
        <v>1.5822272559366473</v>
      </c>
      <c r="N590" s="194">
        <f>IF(INPUT!AQ104&gt;=INPUT!AO104,1,(12+M590*(3*K590-K590^3))/(12+2*M590))</f>
        <v>0.99867490759818722</v>
      </c>
    </row>
    <row r="591">
      <c r="A591" s="187">
        <f>A352</f>
        <v>101</v>
      </c>
      <c r="B591" s="188">
        <f>INPUT!AT105</f>
        <v>1472.3749846085932</v>
      </c>
      <c r="C591" s="188">
        <f>INPUT!AU105</f>
        <v>1361.6250153914068</v>
      </c>
      <c r="D591" s="188">
        <f>INPUT!J105</f>
        <v>22</v>
      </c>
      <c r="E591" s="188">
        <f>INPUT!L105</f>
        <v>12</v>
      </c>
      <c r="F591" s="189">
        <f>MAX(B591-D591,C591-E591)</f>
        <v>1450.3749846085932</v>
      </c>
      <c r="G591" s="190">
        <f>INPUT!H105</f>
        <v>2</v>
      </c>
      <c r="H591" s="190">
        <f>INPUT!I105</f>
        <v>500</v>
      </c>
      <c r="I591" s="190">
        <f>INPUT!K105</f>
        <v>1936.3312351792665</v>
      </c>
      <c r="J591" s="174">
        <f>IF(B591-D591&gt;=C591-E591,G591*H591*D591,I591*E591)</f>
        <v>22000</v>
      </c>
      <c r="K591" s="192">
        <f>MIN(INPUT!AQ105/MAX(ABS(B352),ABS(C352),INPUT!AO105),1)</f>
        <v>0.93421052631578949</v>
      </c>
      <c r="L591" s="193">
        <f>INPUT!O105</f>
        <v>12</v>
      </c>
      <c r="M591" s="192">
        <f>2*F591*L591/J591</f>
        <v>1.5822272559366473</v>
      </c>
      <c r="N591" s="194">
        <f>IF(INPUT!AQ105&gt;=INPUT!AO105,1,(12+M591*(3*K591-K591^3))/(12+2*M591))</f>
        <v>0.99867490759818722</v>
      </c>
    </row>
    <row r="592">
      <c r="A592" s="187">
        <f>A353</f>
        <v>101</v>
      </c>
      <c r="B592" s="188">
        <f>INPUT!AT106</f>
        <v>1472.3749846085932</v>
      </c>
      <c r="C592" s="188">
        <f>INPUT!AU106</f>
        <v>1361.6250153914068</v>
      </c>
      <c r="D592" s="188">
        <f>INPUT!J106</f>
        <v>22</v>
      </c>
      <c r="E592" s="188">
        <f>INPUT!L106</f>
        <v>12</v>
      </c>
      <c r="F592" s="189">
        <f>MAX(B592-D592,C592-E592)</f>
        <v>1450.3749846085932</v>
      </c>
      <c r="G592" s="190">
        <f>INPUT!H106</f>
        <v>2</v>
      </c>
      <c r="H592" s="190">
        <f>INPUT!I106</f>
        <v>500</v>
      </c>
      <c r="I592" s="190">
        <f>INPUT!K106</f>
        <v>1936.3312351792665</v>
      </c>
      <c r="J592" s="174">
        <f>IF(B592-D592&gt;=C592-E592,G592*H592*D592,I592*E592)</f>
        <v>22000</v>
      </c>
      <c r="K592" s="192">
        <f>MIN(INPUT!AQ106/MAX(ABS(B353),ABS(C353),INPUT!AO106),1)</f>
        <v>0.93421052631578949</v>
      </c>
      <c r="L592" s="193">
        <f>INPUT!O106</f>
        <v>12</v>
      </c>
      <c r="M592" s="192">
        <f>2*F592*L592/J592</f>
        <v>1.5822272559366473</v>
      </c>
      <c r="N592" s="194">
        <f>IF(INPUT!AQ106&gt;=INPUT!AO106,1,(12+M592*(3*K592-K592^3))/(12+2*M592))</f>
        <v>0.99867490759818722</v>
      </c>
    </row>
    <row r="593">
      <c r="A593" s="187">
        <f>A354</f>
        <v>101</v>
      </c>
      <c r="B593" s="188">
        <f>INPUT!AT107</f>
        <v>1472.3749846085932</v>
      </c>
      <c r="C593" s="188">
        <f>INPUT!AU107</f>
        <v>1361.6250153914068</v>
      </c>
      <c r="D593" s="188">
        <f>INPUT!J107</f>
        <v>22</v>
      </c>
      <c r="E593" s="188">
        <f>INPUT!L107</f>
        <v>12</v>
      </c>
      <c r="F593" s="189">
        <f>MAX(B593-D593,C593-E593)</f>
        <v>1450.3749846085932</v>
      </c>
      <c r="G593" s="190">
        <f>INPUT!H107</f>
        <v>2</v>
      </c>
      <c r="H593" s="190">
        <f>INPUT!I107</f>
        <v>500</v>
      </c>
      <c r="I593" s="190">
        <f>INPUT!K107</f>
        <v>1936.3312351792665</v>
      </c>
      <c r="J593" s="174">
        <f>IF(B593-D593&gt;=C593-E593,G593*H593*D593,I593*E593)</f>
        <v>22000</v>
      </c>
      <c r="K593" s="192">
        <f>MIN(INPUT!AQ107/MAX(ABS(B354),ABS(C354),INPUT!AO107),1)</f>
        <v>0.93421052631578949</v>
      </c>
      <c r="L593" s="193">
        <f>INPUT!O107</f>
        <v>12</v>
      </c>
      <c r="M593" s="192">
        <f>2*F593*L593/J593</f>
        <v>1.5822272559366473</v>
      </c>
      <c r="N593" s="194">
        <f>IF(INPUT!AQ107&gt;=INPUT!AO107,1,(12+M593*(3*K593-K593^3))/(12+2*M593))</f>
        <v>0.99867490759818722</v>
      </c>
    </row>
    <row r="594">
      <c r="A594" s="187">
        <f>A355</f>
        <v>101</v>
      </c>
      <c r="B594" s="188">
        <f>INPUT!AT108</f>
        <v>1472.3749846085932</v>
      </c>
      <c r="C594" s="188">
        <f>INPUT!AU108</f>
        <v>1361.6250153914068</v>
      </c>
      <c r="D594" s="188">
        <f>INPUT!J108</f>
        <v>22</v>
      </c>
      <c r="E594" s="188">
        <f>INPUT!L108</f>
        <v>12</v>
      </c>
      <c r="F594" s="189">
        <f>MAX(B594-D594,C594-E594)</f>
        <v>1450.3749846085932</v>
      </c>
      <c r="G594" s="190">
        <f>INPUT!H108</f>
        <v>2</v>
      </c>
      <c r="H594" s="190">
        <f>INPUT!I108</f>
        <v>500</v>
      </c>
      <c r="I594" s="190">
        <f>INPUT!K108</f>
        <v>1936.3312351792665</v>
      </c>
      <c r="J594" s="174">
        <f>IF(B594-D594&gt;=C594-E594,G594*H594*D594,I594*E594)</f>
        <v>22000</v>
      </c>
      <c r="K594" s="192">
        <f>MIN(INPUT!AQ108/MAX(ABS(B355),ABS(C355),INPUT!AO108),1)</f>
        <v>0.93421052631578949</v>
      </c>
      <c r="L594" s="193">
        <f>INPUT!O108</f>
        <v>12</v>
      </c>
      <c r="M594" s="192">
        <f>2*F594*L594/J594</f>
        <v>1.5822272559366473</v>
      </c>
      <c r="N594" s="194">
        <f>IF(INPUT!AQ108&gt;=INPUT!AO108,1,(12+M594*(3*K594-K594^3))/(12+2*M594))</f>
        <v>0.99867490759818722</v>
      </c>
    </row>
    <row r="595">
      <c r="A595" s="187">
        <f>A356</f>
        <v>101</v>
      </c>
      <c r="B595" s="188">
        <f>INPUT!AT109</f>
        <v>1472.3749846085932</v>
      </c>
      <c r="C595" s="188">
        <f>INPUT!AU109</f>
        <v>1361.6250153914068</v>
      </c>
      <c r="D595" s="188">
        <f>INPUT!J109</f>
        <v>22</v>
      </c>
      <c r="E595" s="188">
        <f>INPUT!L109</f>
        <v>12</v>
      </c>
      <c r="F595" s="189">
        <f>MAX(B595-D595,C595-E595)</f>
        <v>1450.3749846085932</v>
      </c>
      <c r="G595" s="190">
        <f>INPUT!H109</f>
        <v>2</v>
      </c>
      <c r="H595" s="190">
        <f>INPUT!I109</f>
        <v>500</v>
      </c>
      <c r="I595" s="190">
        <f>INPUT!K109</f>
        <v>1936.3312351792665</v>
      </c>
      <c r="J595" s="174">
        <f>IF(B595-D595&gt;=C595-E595,G595*H595*D595,I595*E595)</f>
        <v>22000</v>
      </c>
      <c r="K595" s="192">
        <f>MIN(INPUT!AQ109/MAX(ABS(B356),ABS(C356),INPUT!AO109),1)</f>
        <v>0.93421052631578949</v>
      </c>
      <c r="L595" s="193">
        <f>INPUT!O109</f>
        <v>12</v>
      </c>
      <c r="M595" s="192">
        <f>2*F595*L595/J595</f>
        <v>1.5822272559366473</v>
      </c>
      <c r="N595" s="194">
        <f>IF(INPUT!AQ109&gt;=INPUT!AO109,1,(12+M595*(3*K595-K595^3))/(12+2*M595))</f>
        <v>0.99867490759818722</v>
      </c>
    </row>
    <row r="596">
      <c r="A596" s="187">
        <f>A357</f>
        <v>101</v>
      </c>
      <c r="B596" s="188">
        <f>INPUT!AT110</f>
        <v>1472.3749846085932</v>
      </c>
      <c r="C596" s="188">
        <f>INPUT!AU110</f>
        <v>1361.6250153914068</v>
      </c>
      <c r="D596" s="188">
        <f>INPUT!J110</f>
        <v>22</v>
      </c>
      <c r="E596" s="188">
        <f>INPUT!L110</f>
        <v>12</v>
      </c>
      <c r="F596" s="189">
        <f>MAX(B596-D596,C596-E596)</f>
        <v>1450.3749846085932</v>
      </c>
      <c r="G596" s="190">
        <f>INPUT!H110</f>
        <v>2</v>
      </c>
      <c r="H596" s="190">
        <f>INPUT!I110</f>
        <v>500</v>
      </c>
      <c r="I596" s="190">
        <f>INPUT!K110</f>
        <v>1936.3312351792665</v>
      </c>
      <c r="J596" s="174">
        <f>IF(B596-D596&gt;=C596-E596,G596*H596*D596,I596*E596)</f>
        <v>22000</v>
      </c>
      <c r="K596" s="192">
        <f>MIN(INPUT!AQ110/MAX(ABS(B357),ABS(C357),INPUT!AO110),1)</f>
        <v>0.93421052631578949</v>
      </c>
      <c r="L596" s="193">
        <f>INPUT!O110</f>
        <v>12</v>
      </c>
      <c r="M596" s="192">
        <f>2*F596*L596/J596</f>
        <v>1.5822272559366473</v>
      </c>
      <c r="N596" s="194">
        <f>IF(INPUT!AQ110&gt;=INPUT!AO110,1,(12+M596*(3*K596-K596^3))/(12+2*M596))</f>
        <v>0.99867490759818722</v>
      </c>
    </row>
    <row r="597">
      <c r="A597" s="187">
        <f>A358</f>
        <v>101</v>
      </c>
      <c r="B597" s="188">
        <f>INPUT!AT111</f>
        <v>1472.3749846085932</v>
      </c>
      <c r="C597" s="188">
        <f>INPUT!AU111</f>
        <v>1361.6250153914068</v>
      </c>
      <c r="D597" s="188">
        <f>INPUT!J111</f>
        <v>22</v>
      </c>
      <c r="E597" s="188">
        <f>INPUT!L111</f>
        <v>12</v>
      </c>
      <c r="F597" s="189">
        <f>MAX(B597-D597,C597-E597)</f>
        <v>1450.3749846085932</v>
      </c>
      <c r="G597" s="190">
        <f>INPUT!H111</f>
        <v>2</v>
      </c>
      <c r="H597" s="190">
        <f>INPUT!I111</f>
        <v>500</v>
      </c>
      <c r="I597" s="190">
        <f>INPUT!K111</f>
        <v>1936.3312351792665</v>
      </c>
      <c r="J597" s="174">
        <f>IF(B597-D597&gt;=C597-E597,G597*H597*D597,I597*E597)</f>
        <v>22000</v>
      </c>
      <c r="K597" s="192">
        <f>MIN(INPUT!AQ111/MAX(ABS(B358),ABS(C358),INPUT!AO111),1)</f>
        <v>0.93421052631578949</v>
      </c>
      <c r="L597" s="193">
        <f>INPUT!O111</f>
        <v>12</v>
      </c>
      <c r="M597" s="192">
        <f>2*F597*L597/J597</f>
        <v>1.5822272559366473</v>
      </c>
      <c r="N597" s="194">
        <f>IF(INPUT!AQ111&gt;=INPUT!AO111,1,(12+M597*(3*K597-K597^3))/(12+2*M597))</f>
        <v>0.99867490759818722</v>
      </c>
    </row>
    <row r="598">
      <c r="A598" s="187">
        <f>A359</f>
        <v>101</v>
      </c>
      <c r="B598" s="188">
        <f>INPUT!AT112</f>
        <v>1472.3749846085932</v>
      </c>
      <c r="C598" s="188">
        <f>INPUT!AU112</f>
        <v>1361.6250153914068</v>
      </c>
      <c r="D598" s="188">
        <f>INPUT!J112</f>
        <v>22</v>
      </c>
      <c r="E598" s="188">
        <f>INPUT!L112</f>
        <v>12</v>
      </c>
      <c r="F598" s="189">
        <f>MAX(B598-D598,C598-E598)</f>
        <v>1450.3749846085932</v>
      </c>
      <c r="G598" s="190">
        <f>INPUT!H112</f>
        <v>2</v>
      </c>
      <c r="H598" s="190">
        <f>INPUT!I112</f>
        <v>500</v>
      </c>
      <c r="I598" s="190">
        <f>INPUT!K112</f>
        <v>1936.3312351792665</v>
      </c>
      <c r="J598" s="174">
        <f>IF(B598-D598&gt;=C598-E598,G598*H598*D598,I598*E598)</f>
        <v>22000</v>
      </c>
      <c r="K598" s="192">
        <f>MIN(INPUT!AQ112/MAX(ABS(B359),ABS(C359),INPUT!AO112),1)</f>
        <v>0.93421052631578949</v>
      </c>
      <c r="L598" s="193">
        <f>INPUT!O112</f>
        <v>12</v>
      </c>
      <c r="M598" s="192">
        <f>2*F598*L598/J598</f>
        <v>1.5822272559366473</v>
      </c>
      <c r="N598" s="194">
        <f>IF(INPUT!AQ112&gt;=INPUT!AO112,1,(12+M598*(3*K598-K598^3))/(12+2*M598))</f>
        <v>0.99867490759818722</v>
      </c>
    </row>
    <row r="599">
      <c r="A599" s="187">
        <f>A360</f>
        <v>101</v>
      </c>
      <c r="B599" s="188">
        <f>INPUT!AT113</f>
        <v>1472.3749846085932</v>
      </c>
      <c r="C599" s="188">
        <f>INPUT!AU113</f>
        <v>1361.6250153914068</v>
      </c>
      <c r="D599" s="188">
        <f>INPUT!J113</f>
        <v>22</v>
      </c>
      <c r="E599" s="188">
        <f>INPUT!L113</f>
        <v>12</v>
      </c>
      <c r="F599" s="189">
        <f>MAX(B599-D599,C599-E599)</f>
        <v>1450.3749846085932</v>
      </c>
      <c r="G599" s="190">
        <f>INPUT!H113</f>
        <v>2</v>
      </c>
      <c r="H599" s="190">
        <f>INPUT!I113</f>
        <v>500</v>
      </c>
      <c r="I599" s="190">
        <f>INPUT!K113</f>
        <v>1936.3312351792665</v>
      </c>
      <c r="J599" s="174">
        <f>IF(B599-D599&gt;=C599-E599,G599*H599*D599,I599*E599)</f>
        <v>22000</v>
      </c>
      <c r="K599" s="192">
        <f>MIN(INPUT!AQ113/MAX(ABS(B360),ABS(C360),INPUT!AO113),1)</f>
        <v>0.93421052631578949</v>
      </c>
      <c r="L599" s="193">
        <f>INPUT!O113</f>
        <v>12</v>
      </c>
      <c r="M599" s="192">
        <f>2*F599*L599/J599</f>
        <v>1.5822272559366473</v>
      </c>
      <c r="N599" s="194">
        <f>IF(INPUT!AQ113&gt;=INPUT!AO113,1,(12+M599*(3*K599-K599^3))/(12+2*M599))</f>
        <v>0.99867490759818722</v>
      </c>
    </row>
    <row r="600">
      <c r="A600" s="187">
        <f>A361</f>
        <v>101</v>
      </c>
      <c r="B600" s="188">
        <f>INPUT!AT114</f>
        <v>1472.3749846085932</v>
      </c>
      <c r="C600" s="188">
        <f>INPUT!AU114</f>
        <v>1361.6250153914068</v>
      </c>
      <c r="D600" s="188">
        <f>INPUT!J114</f>
        <v>22</v>
      </c>
      <c r="E600" s="188">
        <f>INPUT!L114</f>
        <v>12</v>
      </c>
      <c r="F600" s="189">
        <f>MAX(B600-D600,C600-E600)</f>
        <v>1450.3749846085932</v>
      </c>
      <c r="G600" s="190">
        <f>INPUT!H114</f>
        <v>2</v>
      </c>
      <c r="H600" s="190">
        <f>INPUT!I114</f>
        <v>500</v>
      </c>
      <c r="I600" s="190">
        <f>INPUT!K114</f>
        <v>1936.3312351792665</v>
      </c>
      <c r="J600" s="174">
        <f>IF(B600-D600&gt;=C600-E600,G600*H600*D600,I600*E600)</f>
        <v>22000</v>
      </c>
      <c r="K600" s="192">
        <f>MIN(INPUT!AQ114/MAX(ABS(B361),ABS(C361),INPUT!AO114),1)</f>
        <v>0.93421052631578949</v>
      </c>
      <c r="L600" s="193">
        <f>INPUT!O114</f>
        <v>12</v>
      </c>
      <c r="M600" s="192">
        <f>2*F600*L600/J600</f>
        <v>1.5822272559366473</v>
      </c>
      <c r="N600" s="194">
        <f>IF(INPUT!AQ114&gt;=INPUT!AO114,1,(12+M600*(3*K600-K600^3))/(12+2*M600))</f>
        <v>0.99867490759818722</v>
      </c>
    </row>
    <row r="601">
      <c r="A601" s="187">
        <f>A362</f>
        <v>101</v>
      </c>
      <c r="B601" s="188">
        <f>INPUT!AT115</f>
        <v>1472.3749846085932</v>
      </c>
      <c r="C601" s="188">
        <f>INPUT!AU115</f>
        <v>1361.6250153914068</v>
      </c>
      <c r="D601" s="188">
        <f>INPUT!J115</f>
        <v>22</v>
      </c>
      <c r="E601" s="188">
        <f>INPUT!L115</f>
        <v>12</v>
      </c>
      <c r="F601" s="189">
        <f>MAX(B601-D601,C601-E601)</f>
        <v>1450.3749846085932</v>
      </c>
      <c r="G601" s="190">
        <f>INPUT!H115</f>
        <v>2</v>
      </c>
      <c r="H601" s="190">
        <f>INPUT!I115</f>
        <v>500</v>
      </c>
      <c r="I601" s="190">
        <f>INPUT!K115</f>
        <v>1936.3312351792665</v>
      </c>
      <c r="J601" s="174">
        <f>IF(B601-D601&gt;=C601-E601,G601*H601*D601,I601*E601)</f>
        <v>22000</v>
      </c>
      <c r="K601" s="192">
        <f>MIN(INPUT!AQ115/MAX(ABS(B362),ABS(C362),INPUT!AO115),1)</f>
        <v>0.93421052631578949</v>
      </c>
      <c r="L601" s="193">
        <f>INPUT!O115</f>
        <v>12</v>
      </c>
      <c r="M601" s="192">
        <f>2*F601*L601/J601</f>
        <v>1.5822272559366473</v>
      </c>
      <c r="N601" s="194">
        <f>IF(INPUT!AQ115&gt;=INPUT!AO115,1,(12+M601*(3*K601-K601^3))/(12+2*M601))</f>
        <v>0.99867490759818722</v>
      </c>
    </row>
    <row r="602">
      <c r="A602" s="187">
        <f>A363</f>
        <v>101</v>
      </c>
      <c r="B602" s="188">
        <f>INPUT!AT116</f>
        <v>1472.3749846085932</v>
      </c>
      <c r="C602" s="188">
        <f>INPUT!AU116</f>
        <v>1361.6250153914068</v>
      </c>
      <c r="D602" s="188">
        <f>INPUT!J116</f>
        <v>22</v>
      </c>
      <c r="E602" s="188">
        <f>INPUT!L116</f>
        <v>12</v>
      </c>
      <c r="F602" s="189">
        <f>MAX(B602-D602,C602-E602)</f>
        <v>1450.3749846085932</v>
      </c>
      <c r="G602" s="190">
        <f>INPUT!H116</f>
        <v>2</v>
      </c>
      <c r="H602" s="190">
        <f>INPUT!I116</f>
        <v>500</v>
      </c>
      <c r="I602" s="190">
        <f>INPUT!K116</f>
        <v>1936.3312351792665</v>
      </c>
      <c r="J602" s="174">
        <f>IF(B602-D602&gt;=C602-E602,G602*H602*D602,I602*E602)</f>
        <v>22000</v>
      </c>
      <c r="K602" s="192">
        <f>MIN(INPUT!AQ116/MAX(ABS(B363),ABS(C363),INPUT!AO116),1)</f>
        <v>0.93421052631578949</v>
      </c>
      <c r="L602" s="193">
        <f>INPUT!O116</f>
        <v>12</v>
      </c>
      <c r="M602" s="192">
        <f>2*F602*L602/J602</f>
        <v>1.5822272559366473</v>
      </c>
      <c r="N602" s="194">
        <f>IF(INPUT!AQ116&gt;=INPUT!AO116,1,(12+M602*(3*K602-K602^3))/(12+2*M602))</f>
        <v>0.99867490759818722</v>
      </c>
    </row>
    <row r="603">
      <c r="A603" s="187">
        <f>A364</f>
        <v>101</v>
      </c>
      <c r="B603" s="188">
        <f>INPUT!AT117</f>
        <v>1472.3749846085932</v>
      </c>
      <c r="C603" s="188">
        <f>INPUT!AU117</f>
        <v>1361.6250153914068</v>
      </c>
      <c r="D603" s="188">
        <f>INPUT!J117</f>
        <v>22</v>
      </c>
      <c r="E603" s="188">
        <f>INPUT!L117</f>
        <v>12</v>
      </c>
      <c r="F603" s="189">
        <f>MAX(B603-D603,C603-E603)</f>
        <v>1450.3749846085932</v>
      </c>
      <c r="G603" s="190">
        <f>INPUT!H117</f>
        <v>2</v>
      </c>
      <c r="H603" s="190">
        <f>INPUT!I117</f>
        <v>500</v>
      </c>
      <c r="I603" s="190">
        <f>INPUT!K117</f>
        <v>1936.3312351792665</v>
      </c>
      <c r="J603" s="174">
        <f>IF(B603-D603&gt;=C603-E603,G603*H603*D603,I603*E603)</f>
        <v>22000</v>
      </c>
      <c r="K603" s="192">
        <f>MIN(INPUT!AQ117/MAX(ABS(B364),ABS(C364),INPUT!AO117),1)</f>
        <v>0.93421052631578949</v>
      </c>
      <c r="L603" s="193">
        <f>INPUT!O117</f>
        <v>12</v>
      </c>
      <c r="M603" s="192">
        <f>2*F603*L603/J603</f>
        <v>1.5822272559366473</v>
      </c>
      <c r="N603" s="194">
        <f>IF(INPUT!AQ117&gt;=INPUT!AO117,1,(12+M603*(3*K603-K603^3))/(12+2*M603))</f>
        <v>0.99867490759818722</v>
      </c>
    </row>
    <row r="604">
      <c r="A604" s="187">
        <f>A365</f>
        <v>101</v>
      </c>
      <c r="B604" s="188">
        <f>INPUT!AT118</f>
        <v>1472.3749846085932</v>
      </c>
      <c r="C604" s="188">
        <f>INPUT!AU118</f>
        <v>1361.6250153914068</v>
      </c>
      <c r="D604" s="188">
        <f>INPUT!J118</f>
        <v>22</v>
      </c>
      <c r="E604" s="188">
        <f>INPUT!L118</f>
        <v>12</v>
      </c>
      <c r="F604" s="189">
        <f>MAX(B604-D604,C604-E604)</f>
        <v>1450.3749846085932</v>
      </c>
      <c r="G604" s="190">
        <f>INPUT!H118</f>
        <v>2</v>
      </c>
      <c r="H604" s="190">
        <f>INPUT!I118</f>
        <v>500</v>
      </c>
      <c r="I604" s="190">
        <f>INPUT!K118</f>
        <v>1936.3312351792665</v>
      </c>
      <c r="J604" s="174">
        <f>IF(B604-D604&gt;=C604-E604,G604*H604*D604,I604*E604)</f>
        <v>22000</v>
      </c>
      <c r="K604" s="192">
        <f>MIN(INPUT!AQ118/MAX(ABS(B365),ABS(C365),INPUT!AO118),1)</f>
        <v>0.93421052631578949</v>
      </c>
      <c r="L604" s="193">
        <f>INPUT!O118</f>
        <v>12</v>
      </c>
      <c r="M604" s="192">
        <f>2*F604*L604/J604</f>
        <v>1.5822272559366473</v>
      </c>
      <c r="N604" s="194">
        <f>IF(INPUT!AQ118&gt;=INPUT!AO118,1,(12+M604*(3*K604-K604^3))/(12+2*M604))</f>
        <v>0.99867490759818722</v>
      </c>
    </row>
    <row r="605">
      <c r="A605" s="187">
        <f>A366</f>
        <v>101</v>
      </c>
      <c r="B605" s="188">
        <f>INPUT!AT119</f>
        <v>1472.3749846085932</v>
      </c>
      <c r="C605" s="188">
        <f>INPUT!AU119</f>
        <v>1361.6250153914068</v>
      </c>
      <c r="D605" s="188">
        <f>INPUT!J119</f>
        <v>22</v>
      </c>
      <c r="E605" s="188">
        <f>INPUT!L119</f>
        <v>12</v>
      </c>
      <c r="F605" s="189">
        <f>MAX(B605-D605,C605-E605)</f>
        <v>1450.3749846085932</v>
      </c>
      <c r="G605" s="190">
        <f>INPUT!H119</f>
        <v>2</v>
      </c>
      <c r="H605" s="190">
        <f>INPUT!I119</f>
        <v>500</v>
      </c>
      <c r="I605" s="190">
        <f>INPUT!K119</f>
        <v>1936.3312351792665</v>
      </c>
      <c r="J605" s="174">
        <f>IF(B605-D605&gt;=C605-E605,G605*H605*D605,I605*E605)</f>
        <v>22000</v>
      </c>
      <c r="K605" s="192">
        <f>MIN(INPUT!AQ119/MAX(ABS(B366),ABS(C366),INPUT!AO119),1)</f>
        <v>0.93421052631578949</v>
      </c>
      <c r="L605" s="193">
        <f>INPUT!O119</f>
        <v>12</v>
      </c>
      <c r="M605" s="192">
        <f>2*F605*L605/J605</f>
        <v>1.5822272559366473</v>
      </c>
      <c r="N605" s="194">
        <f>IF(INPUT!AQ119&gt;=INPUT!AO119,1,(12+M605*(3*K605-K605^3))/(12+2*M605))</f>
        <v>0.99867490759818722</v>
      </c>
    </row>
    <row r="606">
      <c r="A606" s="187">
        <f>A367</f>
        <v>101</v>
      </c>
      <c r="B606" s="188">
        <f>INPUT!AT120</f>
        <v>1472.3749846085932</v>
      </c>
      <c r="C606" s="188">
        <f>INPUT!AU120</f>
        <v>1361.6250153914068</v>
      </c>
      <c r="D606" s="188">
        <f>INPUT!J120</f>
        <v>22</v>
      </c>
      <c r="E606" s="188">
        <f>INPUT!L120</f>
        <v>12</v>
      </c>
      <c r="F606" s="189">
        <f>MAX(B606-D606,C606-E606)</f>
        <v>1450.3749846085932</v>
      </c>
      <c r="G606" s="190">
        <f>INPUT!H120</f>
        <v>2</v>
      </c>
      <c r="H606" s="190">
        <f>INPUT!I120</f>
        <v>500</v>
      </c>
      <c r="I606" s="190">
        <f>INPUT!K120</f>
        <v>1936.3312351792665</v>
      </c>
      <c r="J606" s="174">
        <f>IF(B606-D606&gt;=C606-E606,G606*H606*D606,I606*E606)</f>
        <v>22000</v>
      </c>
      <c r="K606" s="192">
        <f>MIN(INPUT!AQ120/MAX(ABS(B367),ABS(C367),INPUT!AO120),1)</f>
        <v>0.93421052631578949</v>
      </c>
      <c r="L606" s="193">
        <f>INPUT!O120</f>
        <v>12</v>
      </c>
      <c r="M606" s="192">
        <f>2*F606*L606/J606</f>
        <v>1.5822272559366473</v>
      </c>
      <c r="N606" s="194">
        <f>IF(INPUT!AQ120&gt;=INPUT!AO120,1,(12+M606*(3*K606-K606^3))/(12+2*M606))</f>
        <v>0.99867490759818722</v>
      </c>
    </row>
    <row r="607">
      <c r="A607" s="187">
        <f>A368</f>
        <v>101</v>
      </c>
      <c r="B607" s="188">
        <f>INPUT!AT121</f>
        <v>1472.3749846085932</v>
      </c>
      <c r="C607" s="188">
        <f>INPUT!AU121</f>
        <v>1361.6250153914068</v>
      </c>
      <c r="D607" s="188">
        <f>INPUT!J121</f>
        <v>22</v>
      </c>
      <c r="E607" s="188">
        <f>INPUT!L121</f>
        <v>12</v>
      </c>
      <c r="F607" s="189">
        <f>MAX(B607-D607,C607-E607)</f>
        <v>1450.3749846085932</v>
      </c>
      <c r="G607" s="190">
        <f>INPUT!H121</f>
        <v>2</v>
      </c>
      <c r="H607" s="190">
        <f>INPUT!I121</f>
        <v>500</v>
      </c>
      <c r="I607" s="190">
        <f>INPUT!K121</f>
        <v>1936.3312351792665</v>
      </c>
      <c r="J607" s="174">
        <f>IF(B607-D607&gt;=C607-E607,G607*H607*D607,I607*E607)</f>
        <v>22000</v>
      </c>
      <c r="K607" s="192">
        <f>MIN(INPUT!AQ121/MAX(ABS(B368),ABS(C368),INPUT!AO121),1)</f>
        <v>0.93421052631578949</v>
      </c>
      <c r="L607" s="193">
        <f>INPUT!O121</f>
        <v>12</v>
      </c>
      <c r="M607" s="192">
        <f>2*F607*L607/J607</f>
        <v>1.5822272559366473</v>
      </c>
      <c r="N607" s="194">
        <f>IF(INPUT!AQ121&gt;=INPUT!AO121,1,(12+M607*(3*K607-K607^3))/(12+2*M607))</f>
        <v>0.99867490759818722</v>
      </c>
    </row>
    <row r="608">
      <c r="A608" s="187">
        <f>A369</f>
        <v>101</v>
      </c>
      <c r="B608" s="188">
        <f>INPUT!AT122</f>
        <v>1472.3749846085932</v>
      </c>
      <c r="C608" s="188">
        <f>INPUT!AU122</f>
        <v>1361.6250153914068</v>
      </c>
      <c r="D608" s="188">
        <f>INPUT!J122</f>
        <v>22</v>
      </c>
      <c r="E608" s="188">
        <f>INPUT!L122</f>
        <v>12</v>
      </c>
      <c r="F608" s="189">
        <f>MAX(B608-D608,C608-E608)</f>
        <v>1450.3749846085932</v>
      </c>
      <c r="G608" s="190">
        <f>INPUT!H122</f>
        <v>2</v>
      </c>
      <c r="H608" s="190">
        <f>INPUT!I122</f>
        <v>500</v>
      </c>
      <c r="I608" s="190">
        <f>INPUT!K122</f>
        <v>1936.3312351792665</v>
      </c>
      <c r="J608" s="174">
        <f>IF(B608-D608&gt;=C608-E608,G608*H608*D608,I608*E608)</f>
        <v>22000</v>
      </c>
      <c r="K608" s="192">
        <f>MIN(INPUT!AQ122/MAX(ABS(B369),ABS(C369),INPUT!AO122),1)</f>
        <v>0.93421052631578949</v>
      </c>
      <c r="L608" s="193">
        <f>INPUT!O122</f>
        <v>12</v>
      </c>
      <c r="M608" s="192">
        <f>2*F608*L608/J608</f>
        <v>1.5822272559366473</v>
      </c>
      <c r="N608" s="194">
        <f>IF(INPUT!AQ122&gt;=INPUT!AO122,1,(12+M608*(3*K608-K608^3))/(12+2*M608))</f>
        <v>0.99867490759818722</v>
      </c>
    </row>
    <row r="609">
      <c r="A609" s="187">
        <f>A370</f>
        <v>101</v>
      </c>
      <c r="B609" s="188">
        <f>INPUT!AT123</f>
        <v>1472.3749846085932</v>
      </c>
      <c r="C609" s="188">
        <f>INPUT!AU123</f>
        <v>1361.6250153914068</v>
      </c>
      <c r="D609" s="188">
        <f>INPUT!J123</f>
        <v>22</v>
      </c>
      <c r="E609" s="188">
        <f>INPUT!L123</f>
        <v>12</v>
      </c>
      <c r="F609" s="189">
        <f>MAX(B609-D609,C609-E609)</f>
        <v>1450.3749846085932</v>
      </c>
      <c r="G609" s="190">
        <f>INPUT!H123</f>
        <v>2</v>
      </c>
      <c r="H609" s="190">
        <f>INPUT!I123</f>
        <v>500</v>
      </c>
      <c r="I609" s="190">
        <f>INPUT!K123</f>
        <v>1936.3312351792665</v>
      </c>
      <c r="J609" s="174">
        <f>IF(B609-D609&gt;=C609-E609,G609*H609*D609,I609*E609)</f>
        <v>22000</v>
      </c>
      <c r="K609" s="192">
        <f>MIN(INPUT!AQ123/MAX(ABS(B370),ABS(C370),INPUT!AO123),1)</f>
        <v>0.93421052631578949</v>
      </c>
      <c r="L609" s="193">
        <f>INPUT!O123</f>
        <v>12</v>
      </c>
      <c r="M609" s="192">
        <f>2*F609*L609/J609</f>
        <v>1.5822272559366473</v>
      </c>
      <c r="N609" s="194">
        <f>IF(INPUT!AQ123&gt;=INPUT!AO123,1,(12+M609*(3*K609-K609^3))/(12+2*M609))</f>
        <v>0.99867490759818722</v>
      </c>
    </row>
    <row r="610">
      <c r="A610" s="187">
        <f>A371</f>
        <v>101</v>
      </c>
      <c r="B610" s="188">
        <f>INPUT!AT124</f>
        <v>1472.3749846085932</v>
      </c>
      <c r="C610" s="188">
        <f>INPUT!AU124</f>
        <v>1361.6250153914068</v>
      </c>
      <c r="D610" s="188">
        <f>INPUT!J124</f>
        <v>22</v>
      </c>
      <c r="E610" s="188">
        <f>INPUT!L124</f>
        <v>12</v>
      </c>
      <c r="F610" s="189">
        <f>MAX(B610-D610,C610-E610)</f>
        <v>1450.3749846085932</v>
      </c>
      <c r="G610" s="190">
        <f>INPUT!H124</f>
        <v>2</v>
      </c>
      <c r="H610" s="190">
        <f>INPUT!I124</f>
        <v>500</v>
      </c>
      <c r="I610" s="190">
        <f>INPUT!K124</f>
        <v>1936.3312351792665</v>
      </c>
      <c r="J610" s="174">
        <f>IF(B610-D610&gt;=C610-E610,G610*H610*D610,I610*E610)</f>
        <v>22000</v>
      </c>
      <c r="K610" s="192">
        <f>MIN(INPUT!AQ124/MAX(ABS(B371),ABS(C371),INPUT!AO124),1)</f>
        <v>0.93421052631578949</v>
      </c>
      <c r="L610" s="193">
        <f>INPUT!O124</f>
        <v>12</v>
      </c>
      <c r="M610" s="192">
        <f>2*F610*L610/J610</f>
        <v>1.5822272559366473</v>
      </c>
      <c r="N610" s="194">
        <f>IF(INPUT!AQ124&gt;=INPUT!AO124,1,(12+M610*(3*K610-K610^3))/(12+2*M610))</f>
        <v>0.99867490759818722</v>
      </c>
    </row>
    <row r="611">
      <c r="A611" s="187">
        <f>A372</f>
        <v>101</v>
      </c>
      <c r="B611" s="188">
        <f>INPUT!AT125</f>
        <v>1472.3749846085932</v>
      </c>
      <c r="C611" s="188">
        <f>INPUT!AU125</f>
        <v>1361.6250153914068</v>
      </c>
      <c r="D611" s="188">
        <f>INPUT!J125</f>
        <v>22</v>
      </c>
      <c r="E611" s="188">
        <f>INPUT!L125</f>
        <v>12</v>
      </c>
      <c r="F611" s="189">
        <f>MAX(B611-D611,C611-E611)</f>
        <v>1450.3749846085932</v>
      </c>
      <c r="G611" s="190">
        <f>INPUT!H125</f>
        <v>2</v>
      </c>
      <c r="H611" s="190">
        <f>INPUT!I125</f>
        <v>500</v>
      </c>
      <c r="I611" s="190">
        <f>INPUT!K125</f>
        <v>1936.3312351792665</v>
      </c>
      <c r="J611" s="174">
        <f>IF(B611-D611&gt;=C611-E611,G611*H611*D611,I611*E611)</f>
        <v>22000</v>
      </c>
      <c r="K611" s="192">
        <f>MIN(INPUT!AQ125/MAX(ABS(B372),ABS(C372),INPUT!AO125),1)</f>
        <v>0.93421052631578949</v>
      </c>
      <c r="L611" s="193">
        <f>INPUT!O125</f>
        <v>12</v>
      </c>
      <c r="M611" s="192">
        <f>2*F611*L611/J611</f>
        <v>1.5822272559366473</v>
      </c>
      <c r="N611" s="194">
        <f>IF(INPUT!AQ125&gt;=INPUT!AO125,1,(12+M611*(3*K611-K611^3))/(12+2*M611))</f>
        <v>0.99867490759818722</v>
      </c>
    </row>
    <row r="612">
      <c r="A612" s="187">
        <f>A373</f>
        <v>101</v>
      </c>
      <c r="B612" s="188">
        <f>INPUT!AT126</f>
        <v>1472.3749846085932</v>
      </c>
      <c r="C612" s="188">
        <f>INPUT!AU126</f>
        <v>1361.6250153914068</v>
      </c>
      <c r="D612" s="188">
        <f>INPUT!J126</f>
        <v>22</v>
      </c>
      <c r="E612" s="188">
        <f>INPUT!L126</f>
        <v>12</v>
      </c>
      <c r="F612" s="189">
        <f>MAX(B612-D612,C612-E612)</f>
        <v>1450.3749846085932</v>
      </c>
      <c r="G612" s="190">
        <f>INPUT!H126</f>
        <v>2</v>
      </c>
      <c r="H612" s="190">
        <f>INPUT!I126</f>
        <v>500</v>
      </c>
      <c r="I612" s="190">
        <f>INPUT!K126</f>
        <v>1936.3312351792665</v>
      </c>
      <c r="J612" s="174">
        <f>IF(B612-D612&gt;=C612-E612,G612*H612*D612,I612*E612)</f>
        <v>22000</v>
      </c>
      <c r="K612" s="192">
        <f>MIN(INPUT!AQ126/MAX(ABS(B373),ABS(C373),INPUT!AO126),1)</f>
        <v>0.93421052631578949</v>
      </c>
      <c r="L612" s="193">
        <f>INPUT!O126</f>
        <v>12</v>
      </c>
      <c r="M612" s="192">
        <f>2*F612*L612/J612</f>
        <v>1.5822272559366473</v>
      </c>
      <c r="N612" s="194">
        <f>IF(INPUT!AQ126&gt;=INPUT!AO126,1,(12+M612*(3*K612-K612^3))/(12+2*M612))</f>
        <v>0.99867490759818722</v>
      </c>
    </row>
    <row r="613">
      <c r="A613" s="187">
        <f>A374</f>
        <v>101</v>
      </c>
      <c r="B613" s="188">
        <f>INPUT!AT127</f>
        <v>1472.3749846085932</v>
      </c>
      <c r="C613" s="188">
        <f>INPUT!AU127</f>
        <v>1361.6250153914068</v>
      </c>
      <c r="D613" s="188">
        <f>INPUT!J127</f>
        <v>22</v>
      </c>
      <c r="E613" s="188">
        <f>INPUT!L127</f>
        <v>12</v>
      </c>
      <c r="F613" s="189">
        <f>MAX(B613-D613,C613-E613)</f>
        <v>1450.3749846085932</v>
      </c>
      <c r="G613" s="190">
        <f>INPUT!H127</f>
        <v>2</v>
      </c>
      <c r="H613" s="190">
        <f>INPUT!I127</f>
        <v>500</v>
      </c>
      <c r="I613" s="190">
        <f>INPUT!K127</f>
        <v>1936.3312351792665</v>
      </c>
      <c r="J613" s="174">
        <f>IF(B613-D613&gt;=C613-E613,G613*H613*D613,I613*E613)</f>
        <v>22000</v>
      </c>
      <c r="K613" s="192">
        <f>MIN(INPUT!AQ127/MAX(ABS(B374),ABS(C374),INPUT!AO127),1)</f>
        <v>0.93421052631578949</v>
      </c>
      <c r="L613" s="193">
        <f>INPUT!O127</f>
        <v>12</v>
      </c>
      <c r="M613" s="192">
        <f>2*F613*L613/J613</f>
        <v>1.5822272559366473</v>
      </c>
      <c r="N613" s="194">
        <f>IF(INPUT!AQ127&gt;=INPUT!AO127,1,(12+M613*(3*K613-K613^3))/(12+2*M613))</f>
        <v>0.99867490759818722</v>
      </c>
    </row>
    <row r="614">
      <c r="A614" s="187">
        <f>A375</f>
        <v>101</v>
      </c>
      <c r="B614" s="188">
        <f>INPUT!AT128</f>
        <v>1472.3749846085932</v>
      </c>
      <c r="C614" s="188">
        <f>INPUT!AU128</f>
        <v>1361.6250153914068</v>
      </c>
      <c r="D614" s="188">
        <f>INPUT!J128</f>
        <v>22</v>
      </c>
      <c r="E614" s="188">
        <f>INPUT!L128</f>
        <v>12</v>
      </c>
      <c r="F614" s="189">
        <f>MAX(B614-D614,C614-E614)</f>
        <v>1450.3749846085932</v>
      </c>
      <c r="G614" s="190">
        <f>INPUT!H128</f>
        <v>2</v>
      </c>
      <c r="H614" s="190">
        <f>INPUT!I128</f>
        <v>500</v>
      </c>
      <c r="I614" s="190">
        <f>INPUT!K128</f>
        <v>1936.3312351792665</v>
      </c>
      <c r="J614" s="174">
        <f>IF(B614-D614&gt;=C614-E614,G614*H614*D614,I614*E614)</f>
        <v>22000</v>
      </c>
      <c r="K614" s="192">
        <f>MIN(INPUT!AQ128/MAX(ABS(B375),ABS(C375),INPUT!AO128),1)</f>
        <v>0.93421052631578949</v>
      </c>
      <c r="L614" s="193">
        <f>INPUT!O128</f>
        <v>12</v>
      </c>
      <c r="M614" s="192">
        <f>2*F614*L614/J614</f>
        <v>1.5822272559366473</v>
      </c>
      <c r="N614" s="194">
        <f>IF(INPUT!AQ128&gt;=INPUT!AO128,1,(12+M614*(3*K614-K614^3))/(12+2*M614))</f>
        <v>0.99867490759818722</v>
      </c>
    </row>
    <row r="615">
      <c r="A615" s="187">
        <f>A376</f>
        <v>101</v>
      </c>
      <c r="B615" s="188">
        <f>INPUT!AT129</f>
        <v>1472.3749846085932</v>
      </c>
      <c r="C615" s="188">
        <f>INPUT!AU129</f>
        <v>1361.6250153914068</v>
      </c>
      <c r="D615" s="188">
        <f>INPUT!J129</f>
        <v>22</v>
      </c>
      <c r="E615" s="188">
        <f>INPUT!L129</f>
        <v>12</v>
      </c>
      <c r="F615" s="189">
        <f>MAX(B615-D615,C615-E615)</f>
        <v>1450.3749846085932</v>
      </c>
      <c r="G615" s="190">
        <f>INPUT!H129</f>
        <v>2</v>
      </c>
      <c r="H615" s="190">
        <f>INPUT!I129</f>
        <v>500</v>
      </c>
      <c r="I615" s="190">
        <f>INPUT!K129</f>
        <v>1936.3312351792665</v>
      </c>
      <c r="J615" s="174">
        <f>IF(B615-D615&gt;=C615-E615,G615*H615*D615,I615*E615)</f>
        <v>22000</v>
      </c>
      <c r="K615" s="192">
        <f>MIN(INPUT!AQ129/MAX(ABS(B376),ABS(C376),INPUT!AO129),1)</f>
        <v>0.93421052631578949</v>
      </c>
      <c r="L615" s="193">
        <f>INPUT!O129</f>
        <v>12</v>
      </c>
      <c r="M615" s="192">
        <f>2*F615*L615/J615</f>
        <v>1.5822272559366473</v>
      </c>
      <c r="N615" s="194">
        <f>IF(INPUT!AQ129&gt;=INPUT!AO129,1,(12+M615*(3*K615-K615^3))/(12+2*M615))</f>
        <v>0.99867490759818722</v>
      </c>
    </row>
    <row r="616">
      <c r="A616" s="187">
        <f>A377</f>
        <v>101</v>
      </c>
      <c r="B616" s="188">
        <f>INPUT!AT130</f>
        <v>1472.3749846085932</v>
      </c>
      <c r="C616" s="188">
        <f>INPUT!AU130</f>
        <v>1361.6250153914068</v>
      </c>
      <c r="D616" s="188">
        <f>INPUT!J130</f>
        <v>22</v>
      </c>
      <c r="E616" s="188">
        <f>INPUT!L130</f>
        <v>12</v>
      </c>
      <c r="F616" s="189">
        <f>MAX(B616-D616,C616-E616)</f>
        <v>1450.3749846085932</v>
      </c>
      <c r="G616" s="190">
        <f>INPUT!H130</f>
        <v>2</v>
      </c>
      <c r="H616" s="190">
        <f>INPUT!I130</f>
        <v>500</v>
      </c>
      <c r="I616" s="190">
        <f>INPUT!K130</f>
        <v>1936.3312351792665</v>
      </c>
      <c r="J616" s="174">
        <f>IF(B616-D616&gt;=C616-E616,G616*H616*D616,I616*E616)</f>
        <v>22000</v>
      </c>
      <c r="K616" s="192">
        <f>MIN(INPUT!AQ130/MAX(ABS(B377),ABS(C377),INPUT!AO130),1)</f>
        <v>0.93421052631578949</v>
      </c>
      <c r="L616" s="193">
        <f>INPUT!O130</f>
        <v>12</v>
      </c>
      <c r="M616" s="192">
        <f>2*F616*L616/J616</f>
        <v>1.5822272559366473</v>
      </c>
      <c r="N616" s="194">
        <f>IF(INPUT!AQ130&gt;=INPUT!AO130,1,(12+M616*(3*K616-K616^3))/(12+2*M616))</f>
        <v>0.99867490759818722</v>
      </c>
    </row>
    <row r="617">
      <c r="A617" s="187">
        <f>A378</f>
        <v>101</v>
      </c>
      <c r="B617" s="188">
        <f>INPUT!AT131</f>
        <v>1472.3749846085932</v>
      </c>
      <c r="C617" s="188">
        <f>INPUT!AU131</f>
        <v>1361.6250153914068</v>
      </c>
      <c r="D617" s="188">
        <f>INPUT!J131</f>
        <v>22</v>
      </c>
      <c r="E617" s="188">
        <f>INPUT!L131</f>
        <v>12</v>
      </c>
      <c r="F617" s="189">
        <f>MAX(B617-D617,C617-E617)</f>
        <v>1450.3749846085932</v>
      </c>
      <c r="G617" s="190">
        <f>INPUT!H131</f>
        <v>2</v>
      </c>
      <c r="H617" s="190">
        <f>INPUT!I131</f>
        <v>500</v>
      </c>
      <c r="I617" s="190">
        <f>INPUT!K131</f>
        <v>1936.3312351792665</v>
      </c>
      <c r="J617" s="174">
        <f>IF(B617-D617&gt;=C617-E617,G617*H617*D617,I617*E617)</f>
        <v>22000</v>
      </c>
      <c r="K617" s="192">
        <f>MIN(INPUT!AQ131/MAX(ABS(B378),ABS(C378),INPUT!AO131),1)</f>
        <v>0.93421052631578949</v>
      </c>
      <c r="L617" s="193">
        <f>INPUT!O131</f>
        <v>12</v>
      </c>
      <c r="M617" s="192">
        <f>2*F617*L617/J617</f>
        <v>1.5822272559366473</v>
      </c>
      <c r="N617" s="194">
        <f>IF(INPUT!AQ131&gt;=INPUT!AO131,1,(12+M617*(3*K617-K617^3))/(12+2*M617))</f>
        <v>0.99867490759818722</v>
      </c>
    </row>
    <row r="618">
      <c r="A618" s="187">
        <f>A379</f>
        <v>101</v>
      </c>
      <c r="B618" s="188">
        <f>INPUT!AT132</f>
        <v>1472.3749846085932</v>
      </c>
      <c r="C618" s="188">
        <f>INPUT!AU132</f>
        <v>1361.6250153914068</v>
      </c>
      <c r="D618" s="188">
        <f>INPUT!J132</f>
        <v>22</v>
      </c>
      <c r="E618" s="188">
        <f>INPUT!L132</f>
        <v>12</v>
      </c>
      <c r="F618" s="189">
        <f>MAX(B618-D618,C618-E618)</f>
        <v>1450.3749846085932</v>
      </c>
      <c r="G618" s="190">
        <f>INPUT!H132</f>
        <v>2</v>
      </c>
      <c r="H618" s="190">
        <f>INPUT!I132</f>
        <v>500</v>
      </c>
      <c r="I618" s="190">
        <f>INPUT!K132</f>
        <v>1936.3312351792665</v>
      </c>
      <c r="J618" s="174">
        <f>IF(B618-D618&gt;=C618-E618,G618*H618*D618,I618*E618)</f>
        <v>22000</v>
      </c>
      <c r="K618" s="192">
        <f>MIN(INPUT!AQ132/MAX(ABS(B379),ABS(C379),INPUT!AO132),1)</f>
        <v>0.93421052631578949</v>
      </c>
      <c r="L618" s="193">
        <f>INPUT!O132</f>
        <v>12</v>
      </c>
      <c r="M618" s="192">
        <f>2*F618*L618/J618</f>
        <v>1.5822272559366473</v>
      </c>
      <c r="N618" s="194">
        <f>IF(INPUT!AQ132&gt;=INPUT!AO132,1,(12+M618*(3*K618-K618^3))/(12+2*M618))</f>
        <v>0.99867490759818722</v>
      </c>
    </row>
    <row r="619">
      <c r="A619" s="187">
        <f>A380</f>
        <v>101</v>
      </c>
      <c r="B619" s="188">
        <f>INPUT!AT133</f>
        <v>1472.3749846085932</v>
      </c>
      <c r="C619" s="188">
        <f>INPUT!AU133</f>
        <v>1361.6250153914068</v>
      </c>
      <c r="D619" s="188">
        <f>INPUT!J133</f>
        <v>22</v>
      </c>
      <c r="E619" s="188">
        <f>INPUT!L133</f>
        <v>12</v>
      </c>
      <c r="F619" s="189">
        <f>MAX(B619-D619,C619-E619)</f>
        <v>1450.3749846085932</v>
      </c>
      <c r="G619" s="190">
        <f>INPUT!H133</f>
        <v>2</v>
      </c>
      <c r="H619" s="190">
        <f>INPUT!I133</f>
        <v>500</v>
      </c>
      <c r="I619" s="190">
        <f>INPUT!K133</f>
        <v>1936.3312351792665</v>
      </c>
      <c r="J619" s="174">
        <f>IF(B619-D619&gt;=C619-E619,G619*H619*D619,I619*E619)</f>
        <v>22000</v>
      </c>
      <c r="K619" s="192">
        <f>MIN(INPUT!AQ133/MAX(ABS(B380),ABS(C380),INPUT!AO133),1)</f>
        <v>0.93421052631578949</v>
      </c>
      <c r="L619" s="193">
        <f>INPUT!O133</f>
        <v>12</v>
      </c>
      <c r="M619" s="192">
        <f>2*F619*L619/J619</f>
        <v>1.5822272559366473</v>
      </c>
      <c r="N619" s="194">
        <f>IF(INPUT!AQ133&gt;=INPUT!AO133,1,(12+M619*(3*K619-K619^3))/(12+2*M619))</f>
        <v>0.99867490759818722</v>
      </c>
    </row>
    <row r="620">
      <c r="A620" s="187">
        <f>A381</f>
        <v>101</v>
      </c>
      <c r="B620" s="188">
        <f>INPUT!AT134</f>
        <v>1472.3749846085932</v>
      </c>
      <c r="C620" s="188">
        <f>INPUT!AU134</f>
        <v>1361.6250153914068</v>
      </c>
      <c r="D620" s="188">
        <f>INPUT!J134</f>
        <v>22</v>
      </c>
      <c r="E620" s="188">
        <f>INPUT!L134</f>
        <v>12</v>
      </c>
      <c r="F620" s="189">
        <f>MAX(B620-D620,C620-E620)</f>
        <v>1450.3749846085932</v>
      </c>
      <c r="G620" s="190">
        <f>INPUT!H134</f>
        <v>2</v>
      </c>
      <c r="H620" s="190">
        <f>INPUT!I134</f>
        <v>500</v>
      </c>
      <c r="I620" s="190">
        <f>INPUT!K134</f>
        <v>1936.3312351792665</v>
      </c>
      <c r="J620" s="174">
        <f>IF(B620-D620&gt;=C620-E620,G620*H620*D620,I620*E620)</f>
        <v>22000</v>
      </c>
      <c r="K620" s="192">
        <f>MIN(INPUT!AQ134/MAX(ABS(B381),ABS(C381),INPUT!AO134),1)</f>
        <v>0.93421052631578949</v>
      </c>
      <c r="L620" s="193">
        <f>INPUT!O134</f>
        <v>12</v>
      </c>
      <c r="M620" s="192">
        <f>2*F620*L620/J620</f>
        <v>1.5822272559366473</v>
      </c>
      <c r="N620" s="194">
        <f>IF(INPUT!AQ134&gt;=INPUT!AO134,1,(12+M620*(3*K620-K620^3))/(12+2*M620))</f>
        <v>0.99867490759818722</v>
      </c>
    </row>
    <row r="621">
      <c r="A621" s="187">
        <f>A382</f>
        <v>101</v>
      </c>
      <c r="B621" s="188">
        <f>INPUT!AT135</f>
        <v>1472.3749846085932</v>
      </c>
      <c r="C621" s="188">
        <f>INPUT!AU135</f>
        <v>1361.6250153914068</v>
      </c>
      <c r="D621" s="188">
        <f>INPUT!J135</f>
        <v>22</v>
      </c>
      <c r="E621" s="188">
        <f>INPUT!L135</f>
        <v>12</v>
      </c>
      <c r="F621" s="189">
        <f>MAX(B621-D621,C621-E621)</f>
        <v>1450.3749846085932</v>
      </c>
      <c r="G621" s="190">
        <f>INPUT!H135</f>
        <v>2</v>
      </c>
      <c r="H621" s="190">
        <f>INPUT!I135</f>
        <v>500</v>
      </c>
      <c r="I621" s="190">
        <f>INPUT!K135</f>
        <v>1936.3312351792665</v>
      </c>
      <c r="J621" s="174">
        <f>IF(B621-D621&gt;=C621-E621,G621*H621*D621,I621*E621)</f>
        <v>22000</v>
      </c>
      <c r="K621" s="192">
        <f>MIN(INPUT!AQ135/MAX(ABS(B382),ABS(C382),INPUT!AO135),1)</f>
        <v>0.93421052631578949</v>
      </c>
      <c r="L621" s="193">
        <f>INPUT!O135</f>
        <v>12</v>
      </c>
      <c r="M621" s="192">
        <f>2*F621*L621/J621</f>
        <v>1.5822272559366473</v>
      </c>
      <c r="N621" s="194">
        <f>IF(INPUT!AQ135&gt;=INPUT!AO135,1,(12+M621*(3*K621-K621^3))/(12+2*M621))</f>
        <v>0.99867490759818722</v>
      </c>
    </row>
    <row r="622">
      <c r="A622" s="187">
        <f>A383</f>
        <v>101</v>
      </c>
      <c r="B622" s="188">
        <f>INPUT!AT136</f>
        <v>1472.3749846085932</v>
      </c>
      <c r="C622" s="188">
        <f>INPUT!AU136</f>
        <v>1361.6250153914068</v>
      </c>
      <c r="D622" s="188">
        <f>INPUT!J136</f>
        <v>22</v>
      </c>
      <c r="E622" s="188">
        <f>INPUT!L136</f>
        <v>12</v>
      </c>
      <c r="F622" s="189">
        <f>MAX(B622-D622,C622-E622)</f>
        <v>1450.3749846085932</v>
      </c>
      <c r="G622" s="190">
        <f>INPUT!H136</f>
        <v>2</v>
      </c>
      <c r="H622" s="190">
        <f>INPUT!I136</f>
        <v>500</v>
      </c>
      <c r="I622" s="190">
        <f>INPUT!K136</f>
        <v>1936.3312351792665</v>
      </c>
      <c r="J622" s="174">
        <f>IF(B622-D622&gt;=C622-E622,G622*H622*D622,I622*E622)</f>
        <v>22000</v>
      </c>
      <c r="K622" s="192">
        <f>MIN(INPUT!AQ136/MAX(ABS(B383),ABS(C383),INPUT!AO136),1)</f>
        <v>0.93421052631578949</v>
      </c>
      <c r="L622" s="193">
        <f>INPUT!O136</f>
        <v>12</v>
      </c>
      <c r="M622" s="192">
        <f>2*F622*L622/J622</f>
        <v>1.5822272559366473</v>
      </c>
      <c r="N622" s="194">
        <f>IF(INPUT!AQ136&gt;=INPUT!AO136,1,(12+M622*(3*K622-K622^3))/(12+2*M622))</f>
        <v>0.99867490759818722</v>
      </c>
    </row>
    <row r="623">
      <c r="A623" s="187">
        <f>A384</f>
        <v>101</v>
      </c>
      <c r="B623" s="188">
        <f>INPUT!AT137</f>
        <v>1472.3749846085932</v>
      </c>
      <c r="C623" s="188">
        <f>INPUT!AU137</f>
        <v>1361.6250153914068</v>
      </c>
      <c r="D623" s="188">
        <f>INPUT!J137</f>
        <v>22</v>
      </c>
      <c r="E623" s="188">
        <f>INPUT!L137</f>
        <v>12</v>
      </c>
      <c r="F623" s="189">
        <f>MAX(B623-D623,C623-E623)</f>
        <v>1450.3749846085932</v>
      </c>
      <c r="G623" s="190">
        <f>INPUT!H137</f>
        <v>2</v>
      </c>
      <c r="H623" s="190">
        <f>INPUT!I137</f>
        <v>500</v>
      </c>
      <c r="I623" s="190">
        <f>INPUT!K137</f>
        <v>1936.3312351792665</v>
      </c>
      <c r="J623" s="174">
        <f>IF(B623-D623&gt;=C623-E623,G623*H623*D623,I623*E623)</f>
        <v>22000</v>
      </c>
      <c r="K623" s="192">
        <f>MIN(INPUT!AQ137/MAX(ABS(B384),ABS(C384),INPUT!AO137),1)</f>
        <v>0.93421052631578949</v>
      </c>
      <c r="L623" s="193">
        <f>INPUT!O137</f>
        <v>12</v>
      </c>
      <c r="M623" s="192">
        <f>2*F623*L623/J623</f>
        <v>1.5822272559366473</v>
      </c>
      <c r="N623" s="194">
        <f>IF(INPUT!AQ137&gt;=INPUT!AO137,1,(12+M623*(3*K623-K623^3))/(12+2*M623))</f>
        <v>0.99867490759818722</v>
      </c>
    </row>
    <row r="624">
      <c r="A624" s="187">
        <f>A385</f>
        <v>101</v>
      </c>
      <c r="B624" s="188">
        <f>INPUT!AT138</f>
        <v>1472.3749846085932</v>
      </c>
      <c r="C624" s="188">
        <f>INPUT!AU138</f>
        <v>1361.6250153914068</v>
      </c>
      <c r="D624" s="188">
        <f>INPUT!J138</f>
        <v>22</v>
      </c>
      <c r="E624" s="188">
        <f>INPUT!L138</f>
        <v>12</v>
      </c>
      <c r="F624" s="189">
        <f>MAX(B624-D624,C624-E624)</f>
        <v>1450.3749846085932</v>
      </c>
      <c r="G624" s="190">
        <f>INPUT!H138</f>
        <v>2</v>
      </c>
      <c r="H624" s="190">
        <f>INPUT!I138</f>
        <v>500</v>
      </c>
      <c r="I624" s="190">
        <f>INPUT!K138</f>
        <v>1936.3312351792665</v>
      </c>
      <c r="J624" s="174">
        <f>IF(B624-D624&gt;=C624-E624,G624*H624*D624,I624*E624)</f>
        <v>22000</v>
      </c>
      <c r="K624" s="192">
        <f>MIN(INPUT!AQ138/MAX(ABS(B385),ABS(C385),INPUT!AO138),1)</f>
        <v>0.93421052631578949</v>
      </c>
      <c r="L624" s="193">
        <f>INPUT!O138</f>
        <v>12</v>
      </c>
      <c r="M624" s="192">
        <f>2*F624*L624/J624</f>
        <v>1.5822272559366473</v>
      </c>
      <c r="N624" s="194">
        <f>IF(INPUT!AQ138&gt;=INPUT!AO138,1,(12+M624*(3*K624-K624^3))/(12+2*M624))</f>
        <v>0.99867490759818722</v>
      </c>
    </row>
    <row r="625">
      <c r="A625" s="187">
        <f>A386</f>
        <v>101</v>
      </c>
      <c r="B625" s="188">
        <f>INPUT!AT139</f>
        <v>1472.3749846085932</v>
      </c>
      <c r="C625" s="188">
        <f>INPUT!AU139</f>
        <v>1361.6250153914068</v>
      </c>
      <c r="D625" s="188">
        <f>INPUT!J139</f>
        <v>22</v>
      </c>
      <c r="E625" s="188">
        <f>INPUT!L139</f>
        <v>12</v>
      </c>
      <c r="F625" s="189">
        <f>MAX(B625-D625,C625-E625)</f>
        <v>1450.3749846085932</v>
      </c>
      <c r="G625" s="190">
        <f>INPUT!H139</f>
        <v>2</v>
      </c>
      <c r="H625" s="190">
        <f>INPUT!I139</f>
        <v>500</v>
      </c>
      <c r="I625" s="190">
        <f>INPUT!K139</f>
        <v>1936.3312351792665</v>
      </c>
      <c r="J625" s="174">
        <f>IF(B625-D625&gt;=C625-E625,G625*H625*D625,I625*E625)</f>
        <v>22000</v>
      </c>
      <c r="K625" s="192">
        <f>MIN(INPUT!AQ139/MAX(ABS(B386),ABS(C386),INPUT!AO139),1)</f>
        <v>0.93421052631578949</v>
      </c>
      <c r="L625" s="193">
        <f>INPUT!O139</f>
        <v>12</v>
      </c>
      <c r="M625" s="192">
        <f>2*F625*L625/J625</f>
        <v>1.5822272559366473</v>
      </c>
      <c r="N625" s="194">
        <f>IF(INPUT!AQ139&gt;=INPUT!AO139,1,(12+M625*(3*K625-K625^3))/(12+2*M625))</f>
        <v>0.99867490759818722</v>
      </c>
    </row>
    <row r="626">
      <c r="A626" s="187">
        <f>A387</f>
        <v>101</v>
      </c>
      <c r="B626" s="188">
        <f>INPUT!AT140</f>
        <v>1472.3749846085932</v>
      </c>
      <c r="C626" s="188">
        <f>INPUT!AU140</f>
        <v>1361.6250153914068</v>
      </c>
      <c r="D626" s="188">
        <f>INPUT!J140</f>
        <v>22</v>
      </c>
      <c r="E626" s="188">
        <f>INPUT!L140</f>
        <v>12</v>
      </c>
      <c r="F626" s="189">
        <f>MAX(B626-D626,C626-E626)</f>
        <v>1450.3749846085932</v>
      </c>
      <c r="G626" s="190">
        <f>INPUT!H140</f>
        <v>2</v>
      </c>
      <c r="H626" s="190">
        <f>INPUT!I140</f>
        <v>500</v>
      </c>
      <c r="I626" s="190">
        <f>INPUT!K140</f>
        <v>1936.3312351792665</v>
      </c>
      <c r="J626" s="174">
        <f>IF(B626-D626&gt;=C626-E626,G626*H626*D626,I626*E626)</f>
        <v>22000</v>
      </c>
      <c r="K626" s="192">
        <f>MIN(INPUT!AQ140/MAX(ABS(B387),ABS(C387),INPUT!AO140),1)</f>
        <v>0.93421052631578949</v>
      </c>
      <c r="L626" s="193">
        <f>INPUT!O140</f>
        <v>12</v>
      </c>
      <c r="M626" s="192">
        <f>2*F626*L626/J626</f>
        <v>1.5822272559366473</v>
      </c>
      <c r="N626" s="194">
        <f>IF(INPUT!AQ140&gt;=INPUT!AO140,1,(12+M626*(3*K626-K626^3))/(12+2*M626))</f>
        <v>0.99867490759818722</v>
      </c>
    </row>
    <row r="627">
      <c r="A627" s="187">
        <f>A388</f>
        <v>101</v>
      </c>
      <c r="B627" s="188">
        <f>INPUT!AT141</f>
        <v>1472.3749846085932</v>
      </c>
      <c r="C627" s="188">
        <f>INPUT!AU141</f>
        <v>1361.6250153914068</v>
      </c>
      <c r="D627" s="188">
        <f>INPUT!J141</f>
        <v>22</v>
      </c>
      <c r="E627" s="188">
        <f>INPUT!L141</f>
        <v>12</v>
      </c>
      <c r="F627" s="189">
        <f>MAX(B627-D627,C627-E627)</f>
        <v>1450.3749846085932</v>
      </c>
      <c r="G627" s="190">
        <f>INPUT!H141</f>
        <v>2</v>
      </c>
      <c r="H627" s="190">
        <f>INPUT!I141</f>
        <v>500</v>
      </c>
      <c r="I627" s="190">
        <f>INPUT!K141</f>
        <v>1936.3312351792665</v>
      </c>
      <c r="J627" s="174">
        <f>IF(B627-D627&gt;=C627-E627,G627*H627*D627,I627*E627)</f>
        <v>22000</v>
      </c>
      <c r="K627" s="192">
        <f>MIN(INPUT!AQ141/MAX(ABS(B388),ABS(C388),INPUT!AO141),1)</f>
        <v>0.93421052631578949</v>
      </c>
      <c r="L627" s="193">
        <f>INPUT!O141</f>
        <v>12</v>
      </c>
      <c r="M627" s="192">
        <f>2*F627*L627/J627</f>
        <v>1.5822272559366473</v>
      </c>
      <c r="N627" s="194">
        <f>IF(INPUT!AQ141&gt;=INPUT!AO141,1,(12+M627*(3*K627-K627^3))/(12+2*M627))</f>
        <v>0.99867490759818722</v>
      </c>
    </row>
    <row r="628">
      <c r="A628" s="187">
        <f>A389</f>
        <v>101</v>
      </c>
      <c r="B628" s="188">
        <f>INPUT!AT142</f>
        <v>1472.3749846085932</v>
      </c>
      <c r="C628" s="188">
        <f>INPUT!AU142</f>
        <v>1361.6250153914068</v>
      </c>
      <c r="D628" s="188">
        <f>INPUT!J142</f>
        <v>22</v>
      </c>
      <c r="E628" s="188">
        <f>INPUT!L142</f>
        <v>12</v>
      </c>
      <c r="F628" s="189">
        <f>MAX(B628-D628,C628-E628)</f>
        <v>1450.3749846085932</v>
      </c>
      <c r="G628" s="190">
        <f>INPUT!H142</f>
        <v>2</v>
      </c>
      <c r="H628" s="190">
        <f>INPUT!I142</f>
        <v>500</v>
      </c>
      <c r="I628" s="190">
        <f>INPUT!K142</f>
        <v>1936.3312351792665</v>
      </c>
      <c r="J628" s="174">
        <f>IF(B628-D628&gt;=C628-E628,G628*H628*D628,I628*E628)</f>
        <v>22000</v>
      </c>
      <c r="K628" s="192">
        <f>MIN(INPUT!AQ142/MAX(ABS(B389),ABS(C389),INPUT!AO142),1)</f>
        <v>0.93421052631578949</v>
      </c>
      <c r="L628" s="193">
        <f>INPUT!O142</f>
        <v>12</v>
      </c>
      <c r="M628" s="192">
        <f>2*F628*L628/J628</f>
        <v>1.5822272559366473</v>
      </c>
      <c r="N628" s="194">
        <f>IF(INPUT!AQ142&gt;=INPUT!AO142,1,(12+M628*(3*K628-K628^3))/(12+2*M628))</f>
        <v>0.99867490759818722</v>
      </c>
    </row>
    <row r="629">
      <c r="A629" s="187">
        <f>A390</f>
        <v>101</v>
      </c>
      <c r="B629" s="188">
        <f>INPUT!AT143</f>
        <v>1472.3749846085932</v>
      </c>
      <c r="C629" s="188">
        <f>INPUT!AU143</f>
        <v>1361.6250153914068</v>
      </c>
      <c r="D629" s="188">
        <f>INPUT!J143</f>
        <v>22</v>
      </c>
      <c r="E629" s="188">
        <f>INPUT!L143</f>
        <v>12</v>
      </c>
      <c r="F629" s="189">
        <f>MAX(B629-D629,C629-E629)</f>
        <v>1450.3749846085932</v>
      </c>
      <c r="G629" s="190">
        <f>INPUT!H143</f>
        <v>2</v>
      </c>
      <c r="H629" s="190">
        <f>INPUT!I143</f>
        <v>500</v>
      </c>
      <c r="I629" s="190">
        <f>INPUT!K143</f>
        <v>1936.3312351792665</v>
      </c>
      <c r="J629" s="174">
        <f>IF(B629-D629&gt;=C629-E629,G629*H629*D629,I629*E629)</f>
        <v>22000</v>
      </c>
      <c r="K629" s="192">
        <f>MIN(INPUT!AQ143/MAX(ABS(B390),ABS(C390),INPUT!AO143),1)</f>
        <v>0.93421052631578949</v>
      </c>
      <c r="L629" s="193">
        <f>INPUT!O143</f>
        <v>12</v>
      </c>
      <c r="M629" s="192">
        <f>2*F629*L629/J629</f>
        <v>1.5822272559366473</v>
      </c>
      <c r="N629" s="194">
        <f>IF(INPUT!AQ143&gt;=INPUT!AO143,1,(12+M629*(3*K629-K629^3))/(12+2*M629))</f>
        <v>0.99867490759818722</v>
      </c>
    </row>
    <row r="630">
      <c r="A630" s="187">
        <f>A391</f>
        <v>101</v>
      </c>
      <c r="B630" s="188">
        <f>INPUT!AT144</f>
        <v>1472.3749846085932</v>
      </c>
      <c r="C630" s="188">
        <f>INPUT!AU144</f>
        <v>1361.6250153914068</v>
      </c>
      <c r="D630" s="188">
        <f>INPUT!J144</f>
        <v>22</v>
      </c>
      <c r="E630" s="188">
        <f>INPUT!L144</f>
        <v>12</v>
      </c>
      <c r="F630" s="189">
        <f>MAX(B630-D630,C630-E630)</f>
        <v>1450.3749846085932</v>
      </c>
      <c r="G630" s="190">
        <f>INPUT!H144</f>
        <v>2</v>
      </c>
      <c r="H630" s="190">
        <f>INPUT!I144</f>
        <v>500</v>
      </c>
      <c r="I630" s="190">
        <f>INPUT!K144</f>
        <v>1936.3312351792665</v>
      </c>
      <c r="J630" s="174">
        <f>IF(B630-D630&gt;=C630-E630,G630*H630*D630,I630*E630)</f>
        <v>22000</v>
      </c>
      <c r="K630" s="192">
        <f>MIN(INPUT!AQ144/MAX(ABS(B391),ABS(C391),INPUT!AO144),1)</f>
        <v>0.93421052631578949</v>
      </c>
      <c r="L630" s="193">
        <f>INPUT!O144</f>
        <v>12</v>
      </c>
      <c r="M630" s="192">
        <f>2*F630*L630/J630</f>
        <v>1.5822272559366473</v>
      </c>
      <c r="N630" s="194">
        <f>IF(INPUT!AQ144&gt;=INPUT!AO144,1,(12+M630*(3*K630-K630^3))/(12+2*M630))</f>
        <v>0.99867490759818722</v>
      </c>
    </row>
    <row r="631">
      <c r="A631" s="187">
        <f>A392</f>
        <v>101</v>
      </c>
      <c r="B631" s="188">
        <f>INPUT!AT145</f>
        <v>1472.3749846085932</v>
      </c>
      <c r="C631" s="188">
        <f>INPUT!AU145</f>
        <v>1361.6250153914068</v>
      </c>
      <c r="D631" s="188">
        <f>INPUT!J145</f>
        <v>22</v>
      </c>
      <c r="E631" s="188">
        <f>INPUT!L145</f>
        <v>12</v>
      </c>
      <c r="F631" s="189">
        <f>MAX(B631-D631,C631-E631)</f>
        <v>1450.3749846085932</v>
      </c>
      <c r="G631" s="190">
        <f>INPUT!H145</f>
        <v>2</v>
      </c>
      <c r="H631" s="190">
        <f>INPUT!I145</f>
        <v>500</v>
      </c>
      <c r="I631" s="190">
        <f>INPUT!K145</f>
        <v>1936.3312351792665</v>
      </c>
      <c r="J631" s="174">
        <f>IF(B631-D631&gt;=C631-E631,G631*H631*D631,I631*E631)</f>
        <v>22000</v>
      </c>
      <c r="K631" s="192">
        <f>MIN(INPUT!AQ145/MAX(ABS(B392),ABS(C392),INPUT!AO145),1)</f>
        <v>0.93421052631578949</v>
      </c>
      <c r="L631" s="193">
        <f>INPUT!O145</f>
        <v>12</v>
      </c>
      <c r="M631" s="192">
        <f>2*F631*L631/J631</f>
        <v>1.5822272559366473</v>
      </c>
      <c r="N631" s="194">
        <f>IF(INPUT!AQ145&gt;=INPUT!AO145,1,(12+M631*(3*K631-K631^3))/(12+2*M631))</f>
        <v>0.99867490759818722</v>
      </c>
    </row>
    <row r="632">
      <c r="A632" s="187">
        <f>A393</f>
        <v>101</v>
      </c>
      <c r="B632" s="188">
        <f>INPUT!AT146</f>
        <v>1472.3749846085932</v>
      </c>
      <c r="C632" s="188">
        <f>INPUT!AU146</f>
        <v>1361.6250153914068</v>
      </c>
      <c r="D632" s="188">
        <f>INPUT!J146</f>
        <v>22</v>
      </c>
      <c r="E632" s="188">
        <f>INPUT!L146</f>
        <v>12</v>
      </c>
      <c r="F632" s="189">
        <f>MAX(B632-D632,C632-E632)</f>
        <v>1450.3749846085932</v>
      </c>
      <c r="G632" s="190">
        <f>INPUT!H146</f>
        <v>2</v>
      </c>
      <c r="H632" s="190">
        <f>INPUT!I146</f>
        <v>500</v>
      </c>
      <c r="I632" s="190">
        <f>INPUT!K146</f>
        <v>1936.3312351792665</v>
      </c>
      <c r="J632" s="174">
        <f>IF(B632-D632&gt;=C632-E632,G632*H632*D632,I632*E632)</f>
        <v>22000</v>
      </c>
      <c r="K632" s="192">
        <f>MIN(INPUT!AQ146/MAX(ABS(B393),ABS(C393),INPUT!AO146),1)</f>
        <v>0.93421052631578949</v>
      </c>
      <c r="L632" s="193">
        <f>INPUT!O146</f>
        <v>12</v>
      </c>
      <c r="M632" s="192">
        <f>2*F632*L632/J632</f>
        <v>1.5822272559366473</v>
      </c>
      <c r="N632" s="194">
        <f>IF(INPUT!AQ146&gt;=INPUT!AO146,1,(12+M632*(3*K632-K632^3))/(12+2*M632))</f>
        <v>0.99867490759818722</v>
      </c>
    </row>
    <row r="633">
      <c r="A633" s="187">
        <f>A394</f>
        <v>101</v>
      </c>
      <c r="B633" s="188">
        <f>INPUT!AT147</f>
        <v>1472.3749846085932</v>
      </c>
      <c r="C633" s="188">
        <f>INPUT!AU147</f>
        <v>1361.6250153914068</v>
      </c>
      <c r="D633" s="188">
        <f>INPUT!J147</f>
        <v>22</v>
      </c>
      <c r="E633" s="188">
        <f>INPUT!L147</f>
        <v>12</v>
      </c>
      <c r="F633" s="189">
        <f>MAX(B633-D633,C633-E633)</f>
        <v>1450.3749846085932</v>
      </c>
      <c r="G633" s="190">
        <f>INPUT!H147</f>
        <v>2</v>
      </c>
      <c r="H633" s="190">
        <f>INPUT!I147</f>
        <v>500</v>
      </c>
      <c r="I633" s="190">
        <f>INPUT!K147</f>
        <v>1936.3312351792665</v>
      </c>
      <c r="J633" s="174">
        <f>IF(B633-D633&gt;=C633-E633,G633*H633*D633,I633*E633)</f>
        <v>22000</v>
      </c>
      <c r="K633" s="192">
        <f>MIN(INPUT!AQ147/MAX(ABS(B394),ABS(C394),INPUT!AO147),1)</f>
        <v>0.93421052631578949</v>
      </c>
      <c r="L633" s="193">
        <f>INPUT!O147</f>
        <v>12</v>
      </c>
      <c r="M633" s="192">
        <f>2*F633*L633/J633</f>
        <v>1.5822272559366473</v>
      </c>
      <c r="N633" s="194">
        <f>IF(INPUT!AQ147&gt;=INPUT!AO147,1,(12+M633*(3*K633-K633^3))/(12+2*M633))</f>
        <v>0.99867490759818722</v>
      </c>
    </row>
    <row r="634">
      <c r="A634" s="187">
        <f>A395</f>
        <v>101</v>
      </c>
      <c r="B634" s="188">
        <f>INPUT!AT148</f>
        <v>1472.3749846085932</v>
      </c>
      <c r="C634" s="188">
        <f>INPUT!AU148</f>
        <v>1361.6250153914068</v>
      </c>
      <c r="D634" s="188">
        <f>INPUT!J148</f>
        <v>22</v>
      </c>
      <c r="E634" s="188">
        <f>INPUT!L148</f>
        <v>12</v>
      </c>
      <c r="F634" s="189">
        <f>MAX(B634-D634,C634-E634)</f>
        <v>1450.3749846085932</v>
      </c>
      <c r="G634" s="190">
        <f>INPUT!H148</f>
        <v>2</v>
      </c>
      <c r="H634" s="190">
        <f>INPUT!I148</f>
        <v>500</v>
      </c>
      <c r="I634" s="190">
        <f>INPUT!K148</f>
        <v>1936.3312351792665</v>
      </c>
      <c r="J634" s="174">
        <f>IF(B634-D634&gt;=C634-E634,G634*H634*D634,I634*E634)</f>
        <v>22000</v>
      </c>
      <c r="K634" s="192">
        <f>MIN(INPUT!AQ148/MAX(ABS(B395),ABS(C395),INPUT!AO148),1)</f>
        <v>0.93421052631578949</v>
      </c>
      <c r="L634" s="193">
        <f>INPUT!O148</f>
        <v>12</v>
      </c>
      <c r="M634" s="192">
        <f>2*F634*L634/J634</f>
        <v>1.5822272559366473</v>
      </c>
      <c r="N634" s="194">
        <f>IF(INPUT!AQ148&gt;=INPUT!AO148,1,(12+M634*(3*K634-K634^3))/(12+2*M634))</f>
        <v>0.99867490759818722</v>
      </c>
    </row>
    <row r="635">
      <c r="A635" s="187">
        <f>A396</f>
        <v>101</v>
      </c>
      <c r="B635" s="188">
        <f>INPUT!AT149</f>
        <v>1472.3749846085932</v>
      </c>
      <c r="C635" s="188">
        <f>INPUT!AU149</f>
        <v>1361.6250153914068</v>
      </c>
      <c r="D635" s="188">
        <f>INPUT!J149</f>
        <v>22</v>
      </c>
      <c r="E635" s="188">
        <f>INPUT!L149</f>
        <v>12</v>
      </c>
      <c r="F635" s="189">
        <f>MAX(B635-D635,C635-E635)</f>
        <v>1450.3749846085932</v>
      </c>
      <c r="G635" s="190">
        <f>INPUT!H149</f>
        <v>2</v>
      </c>
      <c r="H635" s="190">
        <f>INPUT!I149</f>
        <v>500</v>
      </c>
      <c r="I635" s="190">
        <f>INPUT!K149</f>
        <v>1936.3312351792665</v>
      </c>
      <c r="J635" s="174">
        <f>IF(B635-D635&gt;=C635-E635,G635*H635*D635,I635*E635)</f>
        <v>22000</v>
      </c>
      <c r="K635" s="192">
        <f>MIN(INPUT!AQ149/MAX(ABS(B396),ABS(C396),INPUT!AO149),1)</f>
        <v>0.93421052631578949</v>
      </c>
      <c r="L635" s="193">
        <f>INPUT!O149</f>
        <v>12</v>
      </c>
      <c r="M635" s="192">
        <f>2*F635*L635/J635</f>
        <v>1.5822272559366473</v>
      </c>
      <c r="N635" s="194">
        <f>IF(INPUT!AQ149&gt;=INPUT!AO149,1,(12+M635*(3*K635-K635^3))/(12+2*M635))</f>
        <v>0.99867490759818722</v>
      </c>
    </row>
    <row r="636">
      <c r="A636" s="187">
        <f>A397</f>
        <v>101</v>
      </c>
      <c r="B636" s="188">
        <f>INPUT!AT150</f>
        <v>1472.3749846085932</v>
      </c>
      <c r="C636" s="188">
        <f>INPUT!AU150</f>
        <v>1361.6250153914068</v>
      </c>
      <c r="D636" s="188">
        <f>INPUT!J150</f>
        <v>22</v>
      </c>
      <c r="E636" s="188">
        <f>INPUT!L150</f>
        <v>12</v>
      </c>
      <c r="F636" s="189">
        <f>MAX(B636-D636,C636-E636)</f>
        <v>1450.3749846085932</v>
      </c>
      <c r="G636" s="190">
        <f>INPUT!H150</f>
        <v>2</v>
      </c>
      <c r="H636" s="190">
        <f>INPUT!I150</f>
        <v>500</v>
      </c>
      <c r="I636" s="190">
        <f>INPUT!K150</f>
        <v>1936.3312351792665</v>
      </c>
      <c r="J636" s="174">
        <f>IF(B636-D636&gt;=C636-E636,G636*H636*D636,I636*E636)</f>
        <v>22000</v>
      </c>
      <c r="K636" s="192">
        <f>MIN(INPUT!AQ150/MAX(ABS(B397),ABS(C397),INPUT!AO150),1)</f>
        <v>0.93421052631578949</v>
      </c>
      <c r="L636" s="193">
        <f>INPUT!O150</f>
        <v>12</v>
      </c>
      <c r="M636" s="192">
        <f>2*F636*L636/J636</f>
        <v>1.5822272559366473</v>
      </c>
      <c r="N636" s="194">
        <f>IF(INPUT!AQ150&gt;=INPUT!AO150,1,(12+M636*(3*K636-K636^3))/(12+2*M636))</f>
        <v>0.99867490759818722</v>
      </c>
    </row>
    <row r="637">
      <c r="A637" s="187">
        <f>A398</f>
        <v>101</v>
      </c>
      <c r="B637" s="188">
        <f>INPUT!AT151</f>
        <v>1472.3749846085932</v>
      </c>
      <c r="C637" s="188">
        <f>INPUT!AU151</f>
        <v>1361.6250153914068</v>
      </c>
      <c r="D637" s="188">
        <f>INPUT!J151</f>
        <v>22</v>
      </c>
      <c r="E637" s="188">
        <f>INPUT!L151</f>
        <v>12</v>
      </c>
      <c r="F637" s="189">
        <f>MAX(B637-D637,C637-E637)</f>
        <v>1450.3749846085932</v>
      </c>
      <c r="G637" s="190">
        <f>INPUT!H151</f>
        <v>2</v>
      </c>
      <c r="H637" s="190">
        <f>INPUT!I151</f>
        <v>500</v>
      </c>
      <c r="I637" s="190">
        <f>INPUT!K151</f>
        <v>1936.3312351792665</v>
      </c>
      <c r="J637" s="174">
        <f>IF(B637-D637&gt;=C637-E637,G637*H637*D637,I637*E637)</f>
        <v>22000</v>
      </c>
      <c r="K637" s="192">
        <f>MIN(INPUT!AQ151/MAX(ABS(B398),ABS(C398),INPUT!AO151),1)</f>
        <v>0.93421052631578949</v>
      </c>
      <c r="L637" s="193">
        <f>INPUT!O151</f>
        <v>12</v>
      </c>
      <c r="M637" s="192">
        <f>2*F637*L637/J637</f>
        <v>1.5822272559366473</v>
      </c>
      <c r="N637" s="194">
        <f>IF(INPUT!AQ151&gt;=INPUT!AO151,1,(12+M637*(3*K637-K637^3))/(12+2*M637))</f>
        <v>0.99867490759818722</v>
      </c>
    </row>
    <row r="638">
      <c r="A638" s="187">
        <f>A399</f>
        <v>101</v>
      </c>
      <c r="B638" s="188">
        <f>INPUT!AT152</f>
        <v>1472.3749846085932</v>
      </c>
      <c r="C638" s="188">
        <f>INPUT!AU152</f>
        <v>1361.6250153914068</v>
      </c>
      <c r="D638" s="188">
        <f>INPUT!J152</f>
        <v>22</v>
      </c>
      <c r="E638" s="188">
        <f>INPUT!L152</f>
        <v>12</v>
      </c>
      <c r="F638" s="189">
        <f>MAX(B638-D638,C638-E638)</f>
        <v>1450.3749846085932</v>
      </c>
      <c r="G638" s="190">
        <f>INPUT!H152</f>
        <v>2</v>
      </c>
      <c r="H638" s="190">
        <f>INPUT!I152</f>
        <v>500</v>
      </c>
      <c r="I638" s="190">
        <f>INPUT!K152</f>
        <v>1936.3312351792665</v>
      </c>
      <c r="J638" s="174">
        <f>IF(B638-D638&gt;=C638-E638,G638*H638*D638,I638*E638)</f>
        <v>22000</v>
      </c>
      <c r="K638" s="192">
        <f>MIN(INPUT!AQ152/MAX(ABS(B399),ABS(C399),INPUT!AO152),1)</f>
        <v>0.93421052631578949</v>
      </c>
      <c r="L638" s="193">
        <f>INPUT!O152</f>
        <v>12</v>
      </c>
      <c r="M638" s="192">
        <f>2*F638*L638/J638</f>
        <v>1.5822272559366473</v>
      </c>
      <c r="N638" s="194">
        <f>IF(INPUT!AQ152&gt;=INPUT!AO152,1,(12+M638*(3*K638-K638^3))/(12+2*M638))</f>
        <v>0.99867490759818722</v>
      </c>
    </row>
    <row r="639">
      <c r="A639" s="187">
        <f>A400</f>
        <v>101</v>
      </c>
      <c r="B639" s="188">
        <f>INPUT!AT153</f>
        <v>1472.3749846085932</v>
      </c>
      <c r="C639" s="188">
        <f>INPUT!AU153</f>
        <v>1361.6250153914068</v>
      </c>
      <c r="D639" s="188">
        <f>INPUT!J153</f>
        <v>22</v>
      </c>
      <c r="E639" s="188">
        <f>INPUT!L153</f>
        <v>12</v>
      </c>
      <c r="F639" s="189">
        <f>MAX(B639-D639,C639-E639)</f>
        <v>1450.3749846085932</v>
      </c>
      <c r="G639" s="190">
        <f>INPUT!H153</f>
        <v>2</v>
      </c>
      <c r="H639" s="190">
        <f>INPUT!I153</f>
        <v>500</v>
      </c>
      <c r="I639" s="190">
        <f>INPUT!K153</f>
        <v>1936.3312351792665</v>
      </c>
      <c r="J639" s="174">
        <f>IF(B639-D639&gt;=C639-E639,G639*H639*D639,I639*E639)</f>
        <v>22000</v>
      </c>
      <c r="K639" s="192">
        <f>MIN(INPUT!AQ153/MAX(ABS(B400),ABS(C400),INPUT!AO153),1)</f>
        <v>0.93421052631578949</v>
      </c>
      <c r="L639" s="193">
        <f>INPUT!O153</f>
        <v>12</v>
      </c>
      <c r="M639" s="192">
        <f>2*F639*L639/J639</f>
        <v>1.5822272559366473</v>
      </c>
      <c r="N639" s="194">
        <f>IF(INPUT!AQ153&gt;=INPUT!AO153,1,(12+M639*(3*K639-K639^3))/(12+2*M639))</f>
        <v>0.99867490759818722</v>
      </c>
    </row>
    <row r="640">
      <c r="A640" s="187">
        <f>A401</f>
        <v>101</v>
      </c>
      <c r="B640" s="188">
        <f>INPUT!AT154</f>
        <v>1472.3749846085932</v>
      </c>
      <c r="C640" s="188">
        <f>INPUT!AU154</f>
        <v>1361.6250153914068</v>
      </c>
      <c r="D640" s="188">
        <f>INPUT!J154</f>
        <v>22</v>
      </c>
      <c r="E640" s="188">
        <f>INPUT!L154</f>
        <v>12</v>
      </c>
      <c r="F640" s="189">
        <f>MAX(B640-D640,C640-E640)</f>
        <v>1450.3749846085932</v>
      </c>
      <c r="G640" s="190">
        <f>INPUT!H154</f>
        <v>2</v>
      </c>
      <c r="H640" s="190">
        <f>INPUT!I154</f>
        <v>500</v>
      </c>
      <c r="I640" s="190">
        <f>INPUT!K154</f>
        <v>1936.3312351792665</v>
      </c>
      <c r="J640" s="174">
        <f>IF(B640-D640&gt;=C640-E640,G640*H640*D640,I640*E640)</f>
        <v>22000</v>
      </c>
      <c r="K640" s="192">
        <f>MIN(INPUT!AQ154/MAX(ABS(B401),ABS(C401),INPUT!AO154),1)</f>
        <v>0.93421052631578949</v>
      </c>
      <c r="L640" s="193">
        <f>INPUT!O154</f>
        <v>12</v>
      </c>
      <c r="M640" s="192">
        <f>2*F640*L640/J640</f>
        <v>1.5822272559366473</v>
      </c>
      <c r="N640" s="194">
        <f>IF(INPUT!AQ154&gt;=INPUT!AO154,1,(12+M640*(3*K640-K640^3))/(12+2*M640))</f>
        <v>0.99867490759818722</v>
      </c>
    </row>
    <row r="641"/>
    <row r="642" ht="15" customHeight="1">
      <c r="A642" s="59" t="s">
        <v>363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5"/>
      <c r="M642" s="4"/>
    </row>
    <row r="643" ht="15" customHeight="1">
      <c r="A643" s="72" t="s">
        <v>230</v>
      </c>
      <c r="B643" s="78" t="s">
        <v>242</v>
      </c>
      <c r="C643" s="73" t="s">
        <v>364</v>
      </c>
      <c r="D643" s="494" t="s">
        <v>365</v>
      </c>
      <c r="E643" s="498"/>
      <c r="F643" s="498"/>
      <c r="G643" s="495"/>
      <c r="H643" s="494" t="s">
        <v>366</v>
      </c>
      <c r="I643" s="498"/>
      <c r="J643" s="498"/>
      <c r="K643" s="498"/>
      <c r="L643" s="495"/>
      <c r="M643" s="74" t="s">
        <v>367</v>
      </c>
    </row>
    <row r="644" ht="15" customHeight="1">
      <c r="A644" s="75"/>
      <c r="B644" s="79" t="s">
        <v>250</v>
      </c>
      <c r="C644" s="76"/>
      <c r="D644" s="76" t="s">
        <v>368</v>
      </c>
      <c r="E644" s="79" t="s">
        <v>369</v>
      </c>
      <c r="F644" s="79" t="s">
        <v>370</v>
      </c>
      <c r="G644" s="79" t="s">
        <v>371</v>
      </c>
      <c r="H644" s="79" t="s">
        <v>372</v>
      </c>
      <c r="I644" s="79" t="s">
        <v>373</v>
      </c>
      <c r="J644" s="79" t="s">
        <v>374</v>
      </c>
      <c r="K644" s="79" t="s">
        <v>375</v>
      </c>
      <c r="L644" s="79" t="s">
        <v>376</v>
      </c>
      <c r="M644" s="77" t="s">
        <v>377</v>
      </c>
    </row>
    <row r="645" ht="15" customHeight="1">
      <c r="A645" s="182">
        <f>A489</f>
        <v>101</v>
      </c>
      <c r="B645" s="131" t="str">
        <f>D250</f>
        <v>Negative</v>
      </c>
      <c r="C645" s="195" t="str">
        <f>IF(B645="Positive",IF(G489=2,"OF","BF"),"BF")</f>
        <v>BF</v>
      </c>
      <c r="D645" s="179">
        <f>H489/2/D489</f>
        <v>11.363636363636363</v>
      </c>
      <c r="E645" s="192">
        <f>0.38*SQRT(INPUT!$B$2/INPUT!AO3)</f>
        <v>0</v>
      </c>
      <c r="F645" s="192">
        <f>0.56*SQRT(INPUT!$B$2/MAX(MIN(0.7*INPUT!AO3,INPUT!AQ3),0.5*INPUT!AO3))</f>
        <v>0</v>
      </c>
      <c r="G645" s="192" t="e">
        <f>IF(D645&lt;=E645,1*N489*INPUT!AO3,(1-(1-MAX(MIN(0.7*INPUT!AO3,INPUT!AQ3),0.5*INPUT!AO3)/N489/INPUT!AO3)*((D645-E645)/(F645-E645)))*1*N489*INPUT!AO3)</f>
        <v>#DIV/0!</v>
      </c>
      <c r="H645" s="188">
        <f>B94</f>
        <v>3175</v>
      </c>
      <c r="I645" s="196">
        <f>J250</f>
        <v>0</v>
      </c>
      <c r="J645" s="174">
        <f>PI()*F250*SQRT(INPUT!$B$2/MAX(MIN(0.7*INPUT!AO3,INPUT!AQ3),0.5*INPUT!AO3))</f>
        <v>0</v>
      </c>
      <c r="K645" s="191">
        <f>1*1*(PI()^2)*INPUT!$B$2/(H645/F250)^2</f>
        <v>0</v>
      </c>
      <c r="L645" s="192">
        <f>IF(H645&lt;=I645,1*N489*INPUT!AO3,IF(H645&lt;=J645,MIN(1*(1-(1-MAX(MIN(0.7*INPUT!AO3,INPUT!AQ3),0.5*INPUT!AO3)/N489/INPUT!AO3)*((H645-I645)/(J645-I645)))*1*N489*INPUT!AO3,1*N489*INPUT!AO3),MIN(K645,1*N489*INPUT!AO3)))</f>
        <v>0</v>
      </c>
      <c r="M645" s="194" t="str">
        <f>IF(C645="BF","BF",MIN(G645,L645))</f>
        <v>BF</v>
      </c>
    </row>
    <row r="646">
      <c r="A646" s="182">
        <f>A490</f>
        <v>101</v>
      </c>
      <c r="B646" s="131" t="str">
        <f>D251</f>
        <v>Negative</v>
      </c>
      <c r="C646" s="195" t="str">
        <f>IF(B646="Positive",IF(G490=2,"OF","BF"),"BF")</f>
        <v>BF</v>
      </c>
      <c r="D646" s="179">
        <f>H490/2/D490</f>
        <v>11.363636363636363</v>
      </c>
      <c r="E646" s="192">
        <f>0.38*SQRT(INPUT!$B$2/INPUT!AO4)</f>
        <v>0</v>
      </c>
      <c r="F646" s="192">
        <f>0.56*SQRT(INPUT!$B$2/MAX(MIN(0.7*INPUT!AO4,INPUT!AQ4),0.5*INPUT!AO4))</f>
        <v>0</v>
      </c>
      <c r="G646" s="192" t="e">
        <f>IF(D646&lt;=E646,1*N490*INPUT!AO4,(1-(1-MAX(MIN(0.7*INPUT!AO4,INPUT!AQ4),0.5*INPUT!AO4)/N490/INPUT!AO4)*((D646-E646)/(F646-E646)))*1*N490*INPUT!AO4)</f>
        <v>#DIV/0!</v>
      </c>
      <c r="H646" s="188">
        <f>B95</f>
        <v>3175</v>
      </c>
      <c r="I646" s="196">
        <f>J251</f>
        <v>0</v>
      </c>
      <c r="J646" s="174">
        <f>PI()*F251*SQRT(INPUT!$B$2/MAX(MIN(0.7*INPUT!AO4,INPUT!AQ4),0.5*INPUT!AO4))</f>
        <v>0</v>
      </c>
      <c r="K646" s="191">
        <f>1*1*(PI()^2)*INPUT!$B$2/(H646/F251)^2</f>
        <v>0</v>
      </c>
      <c r="L646" s="192">
        <f>IF(H646&lt;=I646,1*N490*INPUT!AO4,IF(H646&lt;=J646,MIN(1*(1-(1-MAX(MIN(0.7*INPUT!AO4,INPUT!AQ4),0.5*INPUT!AO4)/N490/INPUT!AO4)*((H646-I646)/(J646-I646)))*1*N490*INPUT!AO4,1*N490*INPUT!AO4),MIN(K646,1*N490*INPUT!AO4)))</f>
        <v>0</v>
      </c>
      <c r="M646" s="194" t="str">
        <f>IF(C646="BF","BF",MIN(G646,L646))</f>
        <v>BF</v>
      </c>
    </row>
    <row r="647">
      <c r="A647" s="182">
        <f>A491</f>
        <v>101</v>
      </c>
      <c r="B647" s="131" t="str">
        <f>D252</f>
        <v>Negative</v>
      </c>
      <c r="C647" s="195" t="str">
        <f>IF(B647="Positive",IF(G491=2,"OF","BF"),"BF")</f>
        <v>BF</v>
      </c>
      <c r="D647" s="179">
        <f>H491/2/D491</f>
        <v>11.363636363636363</v>
      </c>
      <c r="E647" s="192">
        <f>0.38*SQRT(INPUT!$B$2/INPUT!AO5)</f>
        <v>0</v>
      </c>
      <c r="F647" s="192">
        <f>0.56*SQRT(INPUT!$B$2/MAX(MIN(0.7*INPUT!AO5,INPUT!AQ5),0.5*INPUT!AO5))</f>
        <v>0</v>
      </c>
      <c r="G647" s="192" t="e">
        <f>IF(D647&lt;=E647,1*N491*INPUT!AO5,(1-(1-MAX(MIN(0.7*INPUT!AO5,INPUT!AQ5),0.5*INPUT!AO5)/N491/INPUT!AO5)*((D647-E647)/(F647-E647)))*1*N491*INPUT!AO5)</f>
        <v>#DIV/0!</v>
      </c>
      <c r="H647" s="188">
        <f>B96</f>
        <v>3175</v>
      </c>
      <c r="I647" s="196">
        <f>J252</f>
        <v>0</v>
      </c>
      <c r="J647" s="174">
        <f>PI()*F252*SQRT(INPUT!$B$2/MAX(MIN(0.7*INPUT!AO5,INPUT!AQ5),0.5*INPUT!AO5))</f>
        <v>0</v>
      </c>
      <c r="K647" s="191">
        <f>1*1*(PI()^2)*INPUT!$B$2/(H647/F252)^2</f>
        <v>0</v>
      </c>
      <c r="L647" s="192">
        <f>IF(H647&lt;=I647,1*N491*INPUT!AO5,IF(H647&lt;=J647,MIN(1*(1-(1-MAX(MIN(0.7*INPUT!AO5,INPUT!AQ5),0.5*INPUT!AO5)/N491/INPUT!AO5)*((H647-I647)/(J647-I647)))*1*N491*INPUT!AO5,1*N491*INPUT!AO5),MIN(K647,1*N491*INPUT!AO5)))</f>
        <v>0</v>
      </c>
      <c r="M647" s="194" t="str">
        <f>IF(C647="BF","BF",MIN(G647,L647))</f>
        <v>BF</v>
      </c>
    </row>
    <row r="648">
      <c r="A648" s="182">
        <f>A492</f>
        <v>101</v>
      </c>
      <c r="B648" s="131" t="str">
        <f>D253</f>
        <v>Negative</v>
      </c>
      <c r="C648" s="195" t="str">
        <f>IF(B648="Positive",IF(G492=2,"OF","BF"),"BF")</f>
        <v>BF</v>
      </c>
      <c r="D648" s="179">
        <f>H492/2/D492</f>
        <v>11.363636363636363</v>
      </c>
      <c r="E648" s="192">
        <f>0.38*SQRT(INPUT!$B$2/INPUT!AO6)</f>
        <v>0</v>
      </c>
      <c r="F648" s="192">
        <f>0.56*SQRT(INPUT!$B$2/MAX(MIN(0.7*INPUT!AO6,INPUT!AQ6),0.5*INPUT!AO6))</f>
        <v>0</v>
      </c>
      <c r="G648" s="192" t="e">
        <f>IF(D648&lt;=E648,1*N492*INPUT!AO6,(1-(1-MAX(MIN(0.7*INPUT!AO6,INPUT!AQ6),0.5*INPUT!AO6)/N492/INPUT!AO6)*((D648-E648)/(F648-E648)))*1*N492*INPUT!AO6)</f>
        <v>#DIV/0!</v>
      </c>
      <c r="H648" s="188">
        <f>B97</f>
        <v>3175</v>
      </c>
      <c r="I648" s="196">
        <f>J253</f>
        <v>0</v>
      </c>
      <c r="J648" s="174">
        <f>PI()*F253*SQRT(INPUT!$B$2/MAX(MIN(0.7*INPUT!AO6,INPUT!AQ6),0.5*INPUT!AO6))</f>
        <v>0</v>
      </c>
      <c r="K648" s="191">
        <f>1*1*(PI()^2)*INPUT!$B$2/(H648/F253)^2</f>
        <v>0</v>
      </c>
      <c r="L648" s="192">
        <f>IF(H648&lt;=I648,1*N492*INPUT!AO6,IF(H648&lt;=J648,MIN(1*(1-(1-MAX(MIN(0.7*INPUT!AO6,INPUT!AQ6),0.5*INPUT!AO6)/N492/INPUT!AO6)*((H648-I648)/(J648-I648)))*1*N492*INPUT!AO6,1*N492*INPUT!AO6),MIN(K648,1*N492*INPUT!AO6)))</f>
        <v>0</v>
      </c>
      <c r="M648" s="194" t="str">
        <f>IF(C648="BF","BF",MIN(G648,L648))</f>
        <v>BF</v>
      </c>
    </row>
    <row r="649">
      <c r="A649" s="182">
        <f>A493</f>
        <v>101</v>
      </c>
      <c r="B649" s="131" t="str">
        <f>D254</f>
        <v>Negative</v>
      </c>
      <c r="C649" s="195" t="str">
        <f>IF(B649="Positive",IF(G493=2,"OF","BF"),"BF")</f>
        <v>BF</v>
      </c>
      <c r="D649" s="179">
        <f>H493/2/D493</f>
        <v>11.363636363636363</v>
      </c>
      <c r="E649" s="192">
        <f>0.38*SQRT(INPUT!$B$2/INPUT!AO7)</f>
        <v>0</v>
      </c>
      <c r="F649" s="192">
        <f>0.56*SQRT(INPUT!$B$2/MAX(MIN(0.7*INPUT!AO7,INPUT!AQ7),0.5*INPUT!AO7))</f>
        <v>0</v>
      </c>
      <c r="G649" s="192" t="e">
        <f>IF(D649&lt;=E649,1*N493*INPUT!AO7,(1-(1-MAX(MIN(0.7*INPUT!AO7,INPUT!AQ7),0.5*INPUT!AO7)/N493/INPUT!AO7)*((D649-E649)/(F649-E649)))*1*N493*INPUT!AO7)</f>
        <v>#DIV/0!</v>
      </c>
      <c r="H649" s="188">
        <f>B98</f>
        <v>3175</v>
      </c>
      <c r="I649" s="196">
        <f>J254</f>
        <v>0</v>
      </c>
      <c r="J649" s="174">
        <f>PI()*F254*SQRT(INPUT!$B$2/MAX(MIN(0.7*INPUT!AO7,INPUT!AQ7),0.5*INPUT!AO7))</f>
        <v>0</v>
      </c>
      <c r="K649" s="191">
        <f>1*1*(PI()^2)*INPUT!$B$2/(H649/F254)^2</f>
        <v>0</v>
      </c>
      <c r="L649" s="192">
        <f>IF(H649&lt;=I649,1*N493*INPUT!AO7,IF(H649&lt;=J649,MIN(1*(1-(1-MAX(MIN(0.7*INPUT!AO7,INPUT!AQ7),0.5*INPUT!AO7)/N493/INPUT!AO7)*((H649-I649)/(J649-I649)))*1*N493*INPUT!AO7,1*N493*INPUT!AO7),MIN(K649,1*N493*INPUT!AO7)))</f>
        <v>0</v>
      </c>
      <c r="M649" s="194" t="str">
        <f>IF(C649="BF","BF",MIN(G649,L649))</f>
        <v>BF</v>
      </c>
    </row>
    <row r="650">
      <c r="A650" s="182">
        <f>A494</f>
        <v>101</v>
      </c>
      <c r="B650" s="131" t="str">
        <f>D255</f>
        <v>Negative</v>
      </c>
      <c r="C650" s="195" t="str">
        <f>IF(B650="Positive",IF(G494=2,"OF","BF"),"BF")</f>
        <v>BF</v>
      </c>
      <c r="D650" s="179">
        <f>H494/2/D494</f>
        <v>11.363636363636363</v>
      </c>
      <c r="E650" s="192">
        <f>0.38*SQRT(INPUT!$B$2/INPUT!AO8)</f>
        <v>0</v>
      </c>
      <c r="F650" s="192">
        <f>0.56*SQRT(INPUT!$B$2/MAX(MIN(0.7*INPUT!AO8,INPUT!AQ8),0.5*INPUT!AO8))</f>
        <v>0</v>
      </c>
      <c r="G650" s="192" t="e">
        <f>IF(D650&lt;=E650,1*N494*INPUT!AO8,(1-(1-MAX(MIN(0.7*INPUT!AO8,INPUT!AQ8),0.5*INPUT!AO8)/N494/INPUT!AO8)*((D650-E650)/(F650-E650)))*1*N494*INPUT!AO8)</f>
        <v>#DIV/0!</v>
      </c>
      <c r="H650" s="188">
        <f>B99</f>
        <v>3175</v>
      </c>
      <c r="I650" s="196">
        <f>J255</f>
        <v>0</v>
      </c>
      <c r="J650" s="174">
        <f>PI()*F255*SQRT(INPUT!$B$2/MAX(MIN(0.7*INPUT!AO8,INPUT!AQ8),0.5*INPUT!AO8))</f>
        <v>0</v>
      </c>
      <c r="K650" s="191">
        <f>1*1*(PI()^2)*INPUT!$B$2/(H650/F255)^2</f>
        <v>0</v>
      </c>
      <c r="L650" s="192">
        <f>IF(H650&lt;=I650,1*N494*INPUT!AO8,IF(H650&lt;=J650,MIN(1*(1-(1-MAX(MIN(0.7*INPUT!AO8,INPUT!AQ8),0.5*INPUT!AO8)/N494/INPUT!AO8)*((H650-I650)/(J650-I650)))*1*N494*INPUT!AO8,1*N494*INPUT!AO8),MIN(K650,1*N494*INPUT!AO8)))</f>
        <v>0</v>
      </c>
      <c r="M650" s="194" t="str">
        <f>IF(C650="BF","BF",MIN(G650,L650))</f>
        <v>BF</v>
      </c>
    </row>
    <row r="651">
      <c r="A651" s="182">
        <f>A495</f>
        <v>101</v>
      </c>
      <c r="B651" s="131" t="str">
        <f>D256</f>
        <v>Negative</v>
      </c>
      <c r="C651" s="195" t="str">
        <f>IF(B651="Positive",IF(G495=2,"OF","BF"),"BF")</f>
        <v>BF</v>
      </c>
      <c r="D651" s="179">
        <f>H495/2/D495</f>
        <v>11.363636363636363</v>
      </c>
      <c r="E651" s="192">
        <f>0.38*SQRT(INPUT!$B$2/INPUT!AO9)</f>
        <v>0</v>
      </c>
      <c r="F651" s="192">
        <f>0.56*SQRT(INPUT!$B$2/MAX(MIN(0.7*INPUT!AO9,INPUT!AQ9),0.5*INPUT!AO9))</f>
        <v>0</v>
      </c>
      <c r="G651" s="192" t="e">
        <f>IF(D651&lt;=E651,1*N495*INPUT!AO9,(1-(1-MAX(MIN(0.7*INPUT!AO9,INPUT!AQ9),0.5*INPUT!AO9)/N495/INPUT!AO9)*((D651-E651)/(F651-E651)))*1*N495*INPUT!AO9)</f>
        <v>#DIV/0!</v>
      </c>
      <c r="H651" s="188">
        <f>B100</f>
        <v>3175</v>
      </c>
      <c r="I651" s="196">
        <f>J256</f>
        <v>0</v>
      </c>
      <c r="J651" s="174">
        <f>PI()*F256*SQRT(INPUT!$B$2/MAX(MIN(0.7*INPUT!AO9,INPUT!AQ9),0.5*INPUT!AO9))</f>
        <v>0</v>
      </c>
      <c r="K651" s="191">
        <f>1*1*(PI()^2)*INPUT!$B$2/(H651/F256)^2</f>
        <v>0</v>
      </c>
      <c r="L651" s="192">
        <f>IF(H651&lt;=I651,1*N495*INPUT!AO9,IF(H651&lt;=J651,MIN(1*(1-(1-MAX(MIN(0.7*INPUT!AO9,INPUT!AQ9),0.5*INPUT!AO9)/N495/INPUT!AO9)*((H651-I651)/(J651-I651)))*1*N495*INPUT!AO9,1*N495*INPUT!AO9),MIN(K651,1*N495*INPUT!AO9)))</f>
        <v>0</v>
      </c>
      <c r="M651" s="194" t="str">
        <f>IF(C651="BF","BF",MIN(G651,L651))</f>
        <v>BF</v>
      </c>
    </row>
    <row r="652">
      <c r="A652" s="182">
        <f>A496</f>
        <v>101</v>
      </c>
      <c r="B652" s="131" t="str">
        <f>D257</f>
        <v>Negative</v>
      </c>
      <c r="C652" s="195" t="str">
        <f>IF(B652="Positive",IF(G496=2,"OF","BF"),"BF")</f>
        <v>BF</v>
      </c>
      <c r="D652" s="179">
        <f>H496/2/D496</f>
        <v>11.363636363636363</v>
      </c>
      <c r="E652" s="192">
        <f>0.38*SQRT(INPUT!$B$2/INPUT!AO10)</f>
        <v>0</v>
      </c>
      <c r="F652" s="192">
        <f>0.56*SQRT(INPUT!$B$2/MAX(MIN(0.7*INPUT!AO10,INPUT!AQ10),0.5*INPUT!AO10))</f>
        <v>0</v>
      </c>
      <c r="G652" s="192" t="e">
        <f>IF(D652&lt;=E652,1*N496*INPUT!AO10,(1-(1-MAX(MIN(0.7*INPUT!AO10,INPUT!AQ10),0.5*INPUT!AO10)/N496/INPUT!AO10)*((D652-E652)/(F652-E652)))*1*N496*INPUT!AO10)</f>
        <v>#DIV/0!</v>
      </c>
      <c r="H652" s="188">
        <f>B101</f>
        <v>3175</v>
      </c>
      <c r="I652" s="196">
        <f>J257</f>
        <v>0</v>
      </c>
      <c r="J652" s="174">
        <f>PI()*F257*SQRT(INPUT!$B$2/MAX(MIN(0.7*INPUT!AO10,INPUT!AQ10),0.5*INPUT!AO10))</f>
        <v>0</v>
      </c>
      <c r="K652" s="191">
        <f>1*1*(PI()^2)*INPUT!$B$2/(H652/F257)^2</f>
        <v>0</v>
      </c>
      <c r="L652" s="192">
        <f>IF(H652&lt;=I652,1*N496*INPUT!AO10,IF(H652&lt;=J652,MIN(1*(1-(1-MAX(MIN(0.7*INPUT!AO10,INPUT!AQ10),0.5*INPUT!AO10)/N496/INPUT!AO10)*((H652-I652)/(J652-I652)))*1*N496*INPUT!AO10,1*N496*INPUT!AO10),MIN(K652,1*N496*INPUT!AO10)))</f>
        <v>0</v>
      </c>
      <c r="M652" s="194" t="str">
        <f>IF(C652="BF","BF",MIN(G652,L652))</f>
        <v>BF</v>
      </c>
    </row>
    <row r="653">
      <c r="A653" s="182">
        <f>A497</f>
        <v>101</v>
      </c>
      <c r="B653" s="131" t="str">
        <f>D258</f>
        <v>Negative</v>
      </c>
      <c r="C653" s="195" t="str">
        <f>IF(B653="Positive",IF(G497=2,"OF","BF"),"BF")</f>
        <v>BF</v>
      </c>
      <c r="D653" s="179">
        <f>H497/2/D497</f>
        <v>11.363636363636363</v>
      </c>
      <c r="E653" s="192">
        <f>0.38*SQRT(INPUT!$B$2/INPUT!AO11)</f>
        <v>0</v>
      </c>
      <c r="F653" s="192">
        <f>0.56*SQRT(INPUT!$B$2/MAX(MIN(0.7*INPUT!AO11,INPUT!AQ11),0.5*INPUT!AO11))</f>
        <v>0</v>
      </c>
      <c r="G653" s="192" t="e">
        <f>IF(D653&lt;=E653,1*N497*INPUT!AO11,(1-(1-MAX(MIN(0.7*INPUT!AO11,INPUT!AQ11),0.5*INPUT!AO11)/N497/INPUT!AO11)*((D653-E653)/(F653-E653)))*1*N497*INPUT!AO11)</f>
        <v>#DIV/0!</v>
      </c>
      <c r="H653" s="188">
        <f>B102</f>
        <v>3175</v>
      </c>
      <c r="I653" s="196">
        <f>J258</f>
        <v>0</v>
      </c>
      <c r="J653" s="174">
        <f>PI()*F258*SQRT(INPUT!$B$2/MAX(MIN(0.7*INPUT!AO11,INPUT!AQ11),0.5*INPUT!AO11))</f>
        <v>0</v>
      </c>
      <c r="K653" s="191">
        <f>1*1*(PI()^2)*INPUT!$B$2/(H653/F258)^2</f>
        <v>0</v>
      </c>
      <c r="L653" s="192">
        <f>IF(H653&lt;=I653,1*N497*INPUT!AO11,IF(H653&lt;=J653,MIN(1*(1-(1-MAX(MIN(0.7*INPUT!AO11,INPUT!AQ11),0.5*INPUT!AO11)/N497/INPUT!AO11)*((H653-I653)/(J653-I653)))*1*N497*INPUT!AO11,1*N497*INPUT!AO11),MIN(K653,1*N497*INPUT!AO11)))</f>
        <v>0</v>
      </c>
      <c r="M653" s="194" t="str">
        <f>IF(C653="BF","BF",MIN(G653,L653))</f>
        <v>BF</v>
      </c>
    </row>
    <row r="654">
      <c r="A654" s="182">
        <f>A498</f>
        <v>101</v>
      </c>
      <c r="B654" s="131" t="str">
        <f>D259</f>
        <v>Negative</v>
      </c>
      <c r="C654" s="195" t="str">
        <f>IF(B654="Positive",IF(G498=2,"OF","BF"),"BF")</f>
        <v>BF</v>
      </c>
      <c r="D654" s="179">
        <f>H498/2/D498</f>
        <v>11.363636363636363</v>
      </c>
      <c r="E654" s="192">
        <f>0.38*SQRT(INPUT!$B$2/INPUT!AO12)</f>
        <v>0</v>
      </c>
      <c r="F654" s="192">
        <f>0.56*SQRT(INPUT!$B$2/MAX(MIN(0.7*INPUT!AO12,INPUT!AQ12),0.5*INPUT!AO12))</f>
        <v>0</v>
      </c>
      <c r="G654" s="192" t="e">
        <f>IF(D654&lt;=E654,1*N498*INPUT!AO12,(1-(1-MAX(MIN(0.7*INPUT!AO12,INPUT!AQ12),0.5*INPUT!AO12)/N498/INPUT!AO12)*((D654-E654)/(F654-E654)))*1*N498*INPUT!AO12)</f>
        <v>#DIV/0!</v>
      </c>
      <c r="H654" s="188">
        <f>B103</f>
        <v>3175</v>
      </c>
      <c r="I654" s="196">
        <f>J259</f>
        <v>0</v>
      </c>
      <c r="J654" s="174">
        <f>PI()*F259*SQRT(INPUT!$B$2/MAX(MIN(0.7*INPUT!AO12,INPUT!AQ12),0.5*INPUT!AO12))</f>
        <v>0</v>
      </c>
      <c r="K654" s="191">
        <f>1*1*(PI()^2)*INPUT!$B$2/(H654/F259)^2</f>
        <v>0</v>
      </c>
      <c r="L654" s="192">
        <f>IF(H654&lt;=I654,1*N498*INPUT!AO12,IF(H654&lt;=J654,MIN(1*(1-(1-MAX(MIN(0.7*INPUT!AO12,INPUT!AQ12),0.5*INPUT!AO12)/N498/INPUT!AO12)*((H654-I654)/(J654-I654)))*1*N498*INPUT!AO12,1*N498*INPUT!AO12),MIN(K654,1*N498*INPUT!AO12)))</f>
        <v>0</v>
      </c>
      <c r="M654" s="194" t="str">
        <f>IF(C654="BF","BF",MIN(G654,L654))</f>
        <v>BF</v>
      </c>
    </row>
    <row r="655">
      <c r="A655" s="182">
        <f>A499</f>
        <v>101</v>
      </c>
      <c r="B655" s="131" t="str">
        <f>D260</f>
        <v>Negative</v>
      </c>
      <c r="C655" s="195" t="str">
        <f>IF(B655="Positive",IF(G499=2,"OF","BF"),"BF")</f>
        <v>BF</v>
      </c>
      <c r="D655" s="179">
        <f>H499/2/D499</f>
        <v>11.363636363636363</v>
      </c>
      <c r="E655" s="192">
        <f>0.38*SQRT(INPUT!$B$2/INPUT!AO13)</f>
        <v>0</v>
      </c>
      <c r="F655" s="192">
        <f>0.56*SQRT(INPUT!$B$2/MAX(MIN(0.7*INPUT!AO13,INPUT!AQ13),0.5*INPUT!AO13))</f>
        <v>0</v>
      </c>
      <c r="G655" s="192" t="e">
        <f>IF(D655&lt;=E655,1*N499*INPUT!AO13,(1-(1-MAX(MIN(0.7*INPUT!AO13,INPUT!AQ13),0.5*INPUT!AO13)/N499/INPUT!AO13)*((D655-E655)/(F655-E655)))*1*N499*INPUT!AO13)</f>
        <v>#DIV/0!</v>
      </c>
      <c r="H655" s="188">
        <f>B104</f>
        <v>3175</v>
      </c>
      <c r="I655" s="196">
        <f>J260</f>
        <v>0</v>
      </c>
      <c r="J655" s="174">
        <f>PI()*F260*SQRT(INPUT!$B$2/MAX(MIN(0.7*INPUT!AO13,INPUT!AQ13),0.5*INPUT!AO13))</f>
        <v>0</v>
      </c>
      <c r="K655" s="191">
        <f>1*1*(PI()^2)*INPUT!$B$2/(H655/F260)^2</f>
        <v>0</v>
      </c>
      <c r="L655" s="192">
        <f>IF(H655&lt;=I655,1*N499*INPUT!AO13,IF(H655&lt;=J655,MIN(1*(1-(1-MAX(MIN(0.7*INPUT!AO13,INPUT!AQ13),0.5*INPUT!AO13)/N499/INPUT!AO13)*((H655-I655)/(J655-I655)))*1*N499*INPUT!AO13,1*N499*INPUT!AO13),MIN(K655,1*N499*INPUT!AO13)))</f>
        <v>0</v>
      </c>
      <c r="M655" s="194" t="str">
        <f>IF(C655="BF","BF",MIN(G655,L655))</f>
        <v>BF</v>
      </c>
    </row>
    <row r="656">
      <c r="A656" s="182">
        <f>A500</f>
        <v>101</v>
      </c>
      <c r="B656" s="131" t="str">
        <f>D261</f>
        <v>Negative</v>
      </c>
      <c r="C656" s="195" t="str">
        <f>IF(B656="Positive",IF(G500=2,"OF","BF"),"BF")</f>
        <v>BF</v>
      </c>
      <c r="D656" s="179">
        <f>H500/2/D500</f>
        <v>11.363636363636363</v>
      </c>
      <c r="E656" s="192">
        <f>0.38*SQRT(INPUT!$B$2/INPUT!AO14)</f>
        <v>0</v>
      </c>
      <c r="F656" s="192">
        <f>0.56*SQRT(INPUT!$B$2/MAX(MIN(0.7*INPUT!AO14,INPUT!AQ14),0.5*INPUT!AO14))</f>
        <v>0</v>
      </c>
      <c r="G656" s="192" t="e">
        <f>IF(D656&lt;=E656,1*N500*INPUT!AO14,(1-(1-MAX(MIN(0.7*INPUT!AO14,INPUT!AQ14),0.5*INPUT!AO14)/N500/INPUT!AO14)*((D656-E656)/(F656-E656)))*1*N500*INPUT!AO14)</f>
        <v>#DIV/0!</v>
      </c>
      <c r="H656" s="188">
        <f>B105</f>
        <v>3175</v>
      </c>
      <c r="I656" s="196">
        <f>J261</f>
        <v>0</v>
      </c>
      <c r="J656" s="174">
        <f>PI()*F261*SQRT(INPUT!$B$2/MAX(MIN(0.7*INPUT!AO14,INPUT!AQ14),0.5*INPUT!AO14))</f>
        <v>0</v>
      </c>
      <c r="K656" s="191">
        <f>1*1*(PI()^2)*INPUT!$B$2/(H656/F261)^2</f>
        <v>0</v>
      </c>
      <c r="L656" s="192">
        <f>IF(H656&lt;=I656,1*N500*INPUT!AO14,IF(H656&lt;=J656,MIN(1*(1-(1-MAX(MIN(0.7*INPUT!AO14,INPUT!AQ14),0.5*INPUT!AO14)/N500/INPUT!AO14)*((H656-I656)/(J656-I656)))*1*N500*INPUT!AO14,1*N500*INPUT!AO14),MIN(K656,1*N500*INPUT!AO14)))</f>
        <v>0</v>
      </c>
      <c r="M656" s="194" t="str">
        <f>IF(C656="BF","BF",MIN(G656,L656))</f>
        <v>BF</v>
      </c>
    </row>
    <row r="657">
      <c r="A657" s="182">
        <f>A501</f>
        <v>101</v>
      </c>
      <c r="B657" s="131" t="str">
        <f>D262</f>
        <v>Negative</v>
      </c>
      <c r="C657" s="195" t="str">
        <f>IF(B657="Positive",IF(G501=2,"OF","BF"),"BF")</f>
        <v>BF</v>
      </c>
      <c r="D657" s="179">
        <f>H501/2/D501</f>
        <v>11.363636363636363</v>
      </c>
      <c r="E657" s="192">
        <f>0.38*SQRT(INPUT!$B$2/INPUT!AO15)</f>
        <v>0</v>
      </c>
      <c r="F657" s="192">
        <f>0.56*SQRT(INPUT!$B$2/MAX(MIN(0.7*INPUT!AO15,INPUT!AQ15),0.5*INPUT!AO15))</f>
        <v>0</v>
      </c>
      <c r="G657" s="192" t="e">
        <f>IF(D657&lt;=E657,1*N501*INPUT!AO15,(1-(1-MAX(MIN(0.7*INPUT!AO15,INPUT!AQ15),0.5*INPUT!AO15)/N501/INPUT!AO15)*((D657-E657)/(F657-E657)))*1*N501*INPUT!AO15)</f>
        <v>#DIV/0!</v>
      </c>
      <c r="H657" s="188">
        <f>B106</f>
        <v>3175</v>
      </c>
      <c r="I657" s="196">
        <f>J262</f>
        <v>0</v>
      </c>
      <c r="J657" s="174">
        <f>PI()*F262*SQRT(INPUT!$B$2/MAX(MIN(0.7*INPUT!AO15,INPUT!AQ15),0.5*INPUT!AO15))</f>
        <v>0</v>
      </c>
      <c r="K657" s="191">
        <f>1*1*(PI()^2)*INPUT!$B$2/(H657/F262)^2</f>
        <v>0</v>
      </c>
      <c r="L657" s="192">
        <f>IF(H657&lt;=I657,1*N501*INPUT!AO15,IF(H657&lt;=J657,MIN(1*(1-(1-MAX(MIN(0.7*INPUT!AO15,INPUT!AQ15),0.5*INPUT!AO15)/N501/INPUT!AO15)*((H657-I657)/(J657-I657)))*1*N501*INPUT!AO15,1*N501*INPUT!AO15),MIN(K657,1*N501*INPUT!AO15)))</f>
        <v>0</v>
      </c>
      <c r="M657" s="194" t="str">
        <f>IF(C657="BF","BF",MIN(G657,L657))</f>
        <v>BF</v>
      </c>
    </row>
    <row r="658">
      <c r="A658" s="182">
        <f>A502</f>
        <v>101</v>
      </c>
      <c r="B658" s="131" t="str">
        <f>D263</f>
        <v>Negative</v>
      </c>
      <c r="C658" s="195" t="str">
        <f>IF(B658="Positive",IF(G502=2,"OF","BF"),"BF")</f>
        <v>BF</v>
      </c>
      <c r="D658" s="179">
        <f>H502/2/D502</f>
        <v>11.363636363636363</v>
      </c>
      <c r="E658" s="192">
        <f>0.38*SQRT(INPUT!$B$2/INPUT!AO16)</f>
        <v>0</v>
      </c>
      <c r="F658" s="192">
        <f>0.56*SQRT(INPUT!$B$2/MAX(MIN(0.7*INPUT!AO16,INPUT!AQ16),0.5*INPUT!AO16))</f>
        <v>0</v>
      </c>
      <c r="G658" s="192" t="e">
        <f>IF(D658&lt;=E658,1*N502*INPUT!AO16,(1-(1-MAX(MIN(0.7*INPUT!AO16,INPUT!AQ16),0.5*INPUT!AO16)/N502/INPUT!AO16)*((D658-E658)/(F658-E658)))*1*N502*INPUT!AO16)</f>
        <v>#DIV/0!</v>
      </c>
      <c r="H658" s="188">
        <f>B107</f>
        <v>3175</v>
      </c>
      <c r="I658" s="196">
        <f>J263</f>
        <v>0</v>
      </c>
      <c r="J658" s="174">
        <f>PI()*F263*SQRT(INPUT!$B$2/MAX(MIN(0.7*INPUT!AO16,INPUT!AQ16),0.5*INPUT!AO16))</f>
        <v>0</v>
      </c>
      <c r="K658" s="191">
        <f>1*1*(PI()^2)*INPUT!$B$2/(H658/F263)^2</f>
        <v>0</v>
      </c>
      <c r="L658" s="192">
        <f>IF(H658&lt;=I658,1*N502*INPUT!AO16,IF(H658&lt;=J658,MIN(1*(1-(1-MAX(MIN(0.7*INPUT!AO16,INPUT!AQ16),0.5*INPUT!AO16)/N502/INPUT!AO16)*((H658-I658)/(J658-I658)))*1*N502*INPUT!AO16,1*N502*INPUT!AO16),MIN(K658,1*N502*INPUT!AO16)))</f>
        <v>0</v>
      </c>
      <c r="M658" s="194" t="str">
        <f>IF(C658="BF","BF",MIN(G658,L658))</f>
        <v>BF</v>
      </c>
    </row>
    <row r="659">
      <c r="A659" s="182">
        <f>A503</f>
        <v>101</v>
      </c>
      <c r="B659" s="131" t="str">
        <f>D264</f>
        <v>Negative</v>
      </c>
      <c r="C659" s="195" t="str">
        <f>IF(B659="Positive",IF(G503=2,"OF","BF"),"BF")</f>
        <v>BF</v>
      </c>
      <c r="D659" s="179">
        <f>H503/2/D503</f>
        <v>11.363636363636363</v>
      </c>
      <c r="E659" s="192">
        <f>0.38*SQRT(INPUT!$B$2/INPUT!AO17)</f>
        <v>0</v>
      </c>
      <c r="F659" s="192">
        <f>0.56*SQRT(INPUT!$B$2/MAX(MIN(0.7*INPUT!AO17,INPUT!AQ17),0.5*INPUT!AO17))</f>
        <v>0</v>
      </c>
      <c r="G659" s="192" t="e">
        <f>IF(D659&lt;=E659,1*N503*INPUT!AO17,(1-(1-MAX(MIN(0.7*INPUT!AO17,INPUT!AQ17),0.5*INPUT!AO17)/N503/INPUT!AO17)*((D659-E659)/(F659-E659)))*1*N503*INPUT!AO17)</f>
        <v>#DIV/0!</v>
      </c>
      <c r="H659" s="188">
        <f>B108</f>
        <v>3175</v>
      </c>
      <c r="I659" s="196">
        <f>J264</f>
        <v>0</v>
      </c>
      <c r="J659" s="174">
        <f>PI()*F264*SQRT(INPUT!$B$2/MAX(MIN(0.7*INPUT!AO17,INPUT!AQ17),0.5*INPUT!AO17))</f>
        <v>0</v>
      </c>
      <c r="K659" s="191">
        <f>1*1*(PI()^2)*INPUT!$B$2/(H659/F264)^2</f>
        <v>0</v>
      </c>
      <c r="L659" s="192">
        <f>IF(H659&lt;=I659,1*N503*INPUT!AO17,IF(H659&lt;=J659,MIN(1*(1-(1-MAX(MIN(0.7*INPUT!AO17,INPUT!AQ17),0.5*INPUT!AO17)/N503/INPUT!AO17)*((H659-I659)/(J659-I659)))*1*N503*INPUT!AO17,1*N503*INPUT!AO17),MIN(K659,1*N503*INPUT!AO17)))</f>
        <v>0</v>
      </c>
      <c r="M659" s="194" t="str">
        <f>IF(C659="BF","BF",MIN(G659,L659))</f>
        <v>BF</v>
      </c>
    </row>
    <row r="660">
      <c r="A660" s="182">
        <f>A504</f>
        <v>101</v>
      </c>
      <c r="B660" s="131" t="str">
        <f>D265</f>
        <v>Negative</v>
      </c>
      <c r="C660" s="195" t="str">
        <f>IF(B660="Positive",IF(G504=2,"OF","BF"),"BF")</f>
        <v>BF</v>
      </c>
      <c r="D660" s="179">
        <f>H504/2/D504</f>
        <v>11.363636363636363</v>
      </c>
      <c r="E660" s="192">
        <f>0.38*SQRT(INPUT!$B$2/INPUT!AO18)</f>
        <v>0</v>
      </c>
      <c r="F660" s="192">
        <f>0.56*SQRT(INPUT!$B$2/MAX(MIN(0.7*INPUT!AO18,INPUT!AQ18),0.5*INPUT!AO18))</f>
        <v>0</v>
      </c>
      <c r="G660" s="192" t="e">
        <f>IF(D660&lt;=E660,1*N504*INPUT!AO18,(1-(1-MAX(MIN(0.7*INPUT!AO18,INPUT!AQ18),0.5*INPUT!AO18)/N504/INPUT!AO18)*((D660-E660)/(F660-E660)))*1*N504*INPUT!AO18)</f>
        <v>#DIV/0!</v>
      </c>
      <c r="H660" s="188">
        <f>B109</f>
        <v>3175</v>
      </c>
      <c r="I660" s="196">
        <f>J265</f>
        <v>0</v>
      </c>
      <c r="J660" s="174">
        <f>PI()*F265*SQRT(INPUT!$B$2/MAX(MIN(0.7*INPUT!AO18,INPUT!AQ18),0.5*INPUT!AO18))</f>
        <v>0</v>
      </c>
      <c r="K660" s="191">
        <f>1*1*(PI()^2)*INPUT!$B$2/(H660/F265)^2</f>
        <v>0</v>
      </c>
      <c r="L660" s="192">
        <f>IF(H660&lt;=I660,1*N504*INPUT!AO18,IF(H660&lt;=J660,MIN(1*(1-(1-MAX(MIN(0.7*INPUT!AO18,INPUT!AQ18),0.5*INPUT!AO18)/N504/INPUT!AO18)*((H660-I660)/(J660-I660)))*1*N504*INPUT!AO18,1*N504*INPUT!AO18),MIN(K660,1*N504*INPUT!AO18)))</f>
        <v>0</v>
      </c>
      <c r="M660" s="194" t="str">
        <f>IF(C660="BF","BF",MIN(G660,L660))</f>
        <v>BF</v>
      </c>
    </row>
    <row r="661">
      <c r="A661" s="182">
        <f>A505</f>
        <v>101</v>
      </c>
      <c r="B661" s="131" t="str">
        <f>D266</f>
        <v>Negative</v>
      </c>
      <c r="C661" s="195" t="str">
        <f>IF(B661="Positive",IF(G505=2,"OF","BF"),"BF")</f>
        <v>BF</v>
      </c>
      <c r="D661" s="179">
        <f>H505/2/D505</f>
        <v>11.363636363636363</v>
      </c>
      <c r="E661" s="192">
        <f>0.38*SQRT(INPUT!$B$2/INPUT!AO19)</f>
        <v>0</v>
      </c>
      <c r="F661" s="192">
        <f>0.56*SQRT(INPUT!$B$2/MAX(MIN(0.7*INPUT!AO19,INPUT!AQ19),0.5*INPUT!AO19))</f>
        <v>0</v>
      </c>
      <c r="G661" s="192" t="e">
        <f>IF(D661&lt;=E661,1*N505*INPUT!AO19,(1-(1-MAX(MIN(0.7*INPUT!AO19,INPUT!AQ19),0.5*INPUT!AO19)/N505/INPUT!AO19)*((D661-E661)/(F661-E661)))*1*N505*INPUT!AO19)</f>
        <v>#DIV/0!</v>
      </c>
      <c r="H661" s="188">
        <f>B110</f>
        <v>3175</v>
      </c>
      <c r="I661" s="196">
        <f>J266</f>
        <v>0</v>
      </c>
      <c r="J661" s="174">
        <f>PI()*F266*SQRT(INPUT!$B$2/MAX(MIN(0.7*INPUT!AO19,INPUT!AQ19),0.5*INPUT!AO19))</f>
        <v>0</v>
      </c>
      <c r="K661" s="191">
        <f>1*1*(PI()^2)*INPUT!$B$2/(H661/F266)^2</f>
        <v>0</v>
      </c>
      <c r="L661" s="192">
        <f>IF(H661&lt;=I661,1*N505*INPUT!AO19,IF(H661&lt;=J661,MIN(1*(1-(1-MAX(MIN(0.7*INPUT!AO19,INPUT!AQ19),0.5*INPUT!AO19)/N505/INPUT!AO19)*((H661-I661)/(J661-I661)))*1*N505*INPUT!AO19,1*N505*INPUT!AO19),MIN(K661,1*N505*INPUT!AO19)))</f>
        <v>0</v>
      </c>
      <c r="M661" s="194" t="str">
        <f>IF(C661="BF","BF",MIN(G661,L661))</f>
        <v>BF</v>
      </c>
    </row>
    <row r="662">
      <c r="A662" s="182">
        <f>A506</f>
        <v>101</v>
      </c>
      <c r="B662" s="131" t="str">
        <f>D267</f>
        <v>Negative</v>
      </c>
      <c r="C662" s="195" t="str">
        <f>IF(B662="Positive",IF(G506=2,"OF","BF"),"BF")</f>
        <v>BF</v>
      </c>
      <c r="D662" s="179">
        <f>H506/2/D506</f>
        <v>11.363636363636363</v>
      </c>
      <c r="E662" s="192">
        <f>0.38*SQRT(INPUT!$B$2/INPUT!AO20)</f>
        <v>0</v>
      </c>
      <c r="F662" s="192">
        <f>0.56*SQRT(INPUT!$B$2/MAX(MIN(0.7*INPUT!AO20,INPUT!AQ20),0.5*INPUT!AO20))</f>
        <v>0</v>
      </c>
      <c r="G662" s="192" t="e">
        <f>IF(D662&lt;=E662,1*N506*INPUT!AO20,(1-(1-MAX(MIN(0.7*INPUT!AO20,INPUT!AQ20),0.5*INPUT!AO20)/N506/INPUT!AO20)*((D662-E662)/(F662-E662)))*1*N506*INPUT!AO20)</f>
        <v>#DIV/0!</v>
      </c>
      <c r="H662" s="188">
        <f>B111</f>
        <v>3175</v>
      </c>
      <c r="I662" s="196">
        <f>J267</f>
        <v>0</v>
      </c>
      <c r="J662" s="174">
        <f>PI()*F267*SQRT(INPUT!$B$2/MAX(MIN(0.7*INPUT!AO20,INPUT!AQ20),0.5*INPUT!AO20))</f>
        <v>0</v>
      </c>
      <c r="K662" s="191">
        <f>1*1*(PI()^2)*INPUT!$B$2/(H662/F267)^2</f>
        <v>0</v>
      </c>
      <c r="L662" s="192">
        <f>IF(H662&lt;=I662,1*N506*INPUT!AO20,IF(H662&lt;=J662,MIN(1*(1-(1-MAX(MIN(0.7*INPUT!AO20,INPUT!AQ20),0.5*INPUT!AO20)/N506/INPUT!AO20)*((H662-I662)/(J662-I662)))*1*N506*INPUT!AO20,1*N506*INPUT!AO20),MIN(K662,1*N506*INPUT!AO20)))</f>
        <v>0</v>
      </c>
      <c r="M662" s="194" t="str">
        <f>IF(C662="BF","BF",MIN(G662,L662))</f>
        <v>BF</v>
      </c>
    </row>
    <row r="663">
      <c r="A663" s="182">
        <f>A507</f>
        <v>101</v>
      </c>
      <c r="B663" s="131" t="str">
        <f>D268</f>
        <v>Negative</v>
      </c>
      <c r="C663" s="195" t="str">
        <f>IF(B663="Positive",IF(G507=2,"OF","BF"),"BF")</f>
        <v>BF</v>
      </c>
      <c r="D663" s="179">
        <f>H507/2/D507</f>
        <v>11.363636363636363</v>
      </c>
      <c r="E663" s="192">
        <f>0.38*SQRT(INPUT!$B$2/INPUT!AO21)</f>
        <v>0</v>
      </c>
      <c r="F663" s="192">
        <f>0.56*SQRT(INPUT!$B$2/MAX(MIN(0.7*INPUT!AO21,INPUT!AQ21),0.5*INPUT!AO21))</f>
        <v>0</v>
      </c>
      <c r="G663" s="192" t="e">
        <f>IF(D663&lt;=E663,1*N507*INPUT!AO21,(1-(1-MAX(MIN(0.7*INPUT!AO21,INPUT!AQ21),0.5*INPUT!AO21)/N507/INPUT!AO21)*((D663-E663)/(F663-E663)))*1*N507*INPUT!AO21)</f>
        <v>#DIV/0!</v>
      </c>
      <c r="H663" s="188">
        <f>B112</f>
        <v>3175</v>
      </c>
      <c r="I663" s="196">
        <f>J268</f>
        <v>0</v>
      </c>
      <c r="J663" s="174">
        <f>PI()*F268*SQRT(INPUT!$B$2/MAX(MIN(0.7*INPUT!AO21,INPUT!AQ21),0.5*INPUT!AO21))</f>
        <v>0</v>
      </c>
      <c r="K663" s="191">
        <f>1*1*(PI()^2)*INPUT!$B$2/(H663/F268)^2</f>
        <v>0</v>
      </c>
      <c r="L663" s="192">
        <f>IF(H663&lt;=I663,1*N507*INPUT!AO21,IF(H663&lt;=J663,MIN(1*(1-(1-MAX(MIN(0.7*INPUT!AO21,INPUT!AQ21),0.5*INPUT!AO21)/N507/INPUT!AO21)*((H663-I663)/(J663-I663)))*1*N507*INPUT!AO21,1*N507*INPUT!AO21),MIN(K663,1*N507*INPUT!AO21)))</f>
        <v>0</v>
      </c>
      <c r="M663" s="194" t="str">
        <f>IF(C663="BF","BF",MIN(G663,L663))</f>
        <v>BF</v>
      </c>
    </row>
    <row r="664">
      <c r="A664" s="182">
        <f>A508</f>
        <v>101</v>
      </c>
      <c r="B664" s="131" t="str">
        <f>D269</f>
        <v>Negative</v>
      </c>
      <c r="C664" s="195" t="str">
        <f>IF(B664="Positive",IF(G508=2,"OF","BF"),"BF")</f>
        <v>BF</v>
      </c>
      <c r="D664" s="179">
        <f>H508/2/D508</f>
        <v>11.363636363636363</v>
      </c>
      <c r="E664" s="192">
        <f>0.38*SQRT(INPUT!$B$2/INPUT!AO22)</f>
        <v>0</v>
      </c>
      <c r="F664" s="192">
        <f>0.56*SQRT(INPUT!$B$2/MAX(MIN(0.7*INPUT!AO22,INPUT!AQ22),0.5*INPUT!AO22))</f>
        <v>0</v>
      </c>
      <c r="G664" s="192" t="e">
        <f>IF(D664&lt;=E664,1*N508*INPUT!AO22,(1-(1-MAX(MIN(0.7*INPUT!AO22,INPUT!AQ22),0.5*INPUT!AO22)/N508/INPUT!AO22)*((D664-E664)/(F664-E664)))*1*N508*INPUT!AO22)</f>
        <v>#DIV/0!</v>
      </c>
      <c r="H664" s="188">
        <f>B113</f>
        <v>3175</v>
      </c>
      <c r="I664" s="196">
        <f>J269</f>
        <v>0</v>
      </c>
      <c r="J664" s="174">
        <f>PI()*F269*SQRT(INPUT!$B$2/MAX(MIN(0.7*INPUT!AO22,INPUT!AQ22),0.5*INPUT!AO22))</f>
        <v>0</v>
      </c>
      <c r="K664" s="191">
        <f>1*1*(PI()^2)*INPUT!$B$2/(H664/F269)^2</f>
        <v>0</v>
      </c>
      <c r="L664" s="192">
        <f>IF(H664&lt;=I664,1*N508*INPUT!AO22,IF(H664&lt;=J664,MIN(1*(1-(1-MAX(MIN(0.7*INPUT!AO22,INPUT!AQ22),0.5*INPUT!AO22)/N508/INPUT!AO22)*((H664-I664)/(J664-I664)))*1*N508*INPUT!AO22,1*N508*INPUT!AO22),MIN(K664,1*N508*INPUT!AO22)))</f>
        <v>0</v>
      </c>
      <c r="M664" s="194" t="str">
        <f>IF(C664="BF","BF",MIN(G664,L664))</f>
        <v>BF</v>
      </c>
    </row>
    <row r="665">
      <c r="A665" s="182">
        <f>A509</f>
        <v>101</v>
      </c>
      <c r="B665" s="131" t="str">
        <f>D270</f>
        <v>Negative</v>
      </c>
      <c r="C665" s="195" t="str">
        <f>IF(B665="Positive",IF(G509=2,"OF","BF"),"BF")</f>
        <v>BF</v>
      </c>
      <c r="D665" s="179">
        <f>H509/2/D509</f>
        <v>11.363636363636363</v>
      </c>
      <c r="E665" s="192">
        <f>0.38*SQRT(INPUT!$B$2/INPUT!AO23)</f>
        <v>0</v>
      </c>
      <c r="F665" s="192">
        <f>0.56*SQRT(INPUT!$B$2/MAX(MIN(0.7*INPUT!AO23,INPUT!AQ23),0.5*INPUT!AO23))</f>
        <v>0</v>
      </c>
      <c r="G665" s="192" t="e">
        <f>IF(D665&lt;=E665,1*N509*INPUT!AO23,(1-(1-MAX(MIN(0.7*INPUT!AO23,INPUT!AQ23),0.5*INPUT!AO23)/N509/INPUT!AO23)*((D665-E665)/(F665-E665)))*1*N509*INPUT!AO23)</f>
        <v>#DIV/0!</v>
      </c>
      <c r="H665" s="188">
        <f>B114</f>
        <v>3175</v>
      </c>
      <c r="I665" s="196">
        <f>J270</f>
        <v>0</v>
      </c>
      <c r="J665" s="174">
        <f>PI()*F270*SQRT(INPUT!$B$2/MAX(MIN(0.7*INPUT!AO23,INPUT!AQ23),0.5*INPUT!AO23))</f>
        <v>0</v>
      </c>
      <c r="K665" s="191">
        <f>1*1*(PI()^2)*INPUT!$B$2/(H665/F270)^2</f>
        <v>0</v>
      </c>
      <c r="L665" s="192">
        <f>IF(H665&lt;=I665,1*N509*INPUT!AO23,IF(H665&lt;=J665,MIN(1*(1-(1-MAX(MIN(0.7*INPUT!AO23,INPUT!AQ23),0.5*INPUT!AO23)/N509/INPUT!AO23)*((H665-I665)/(J665-I665)))*1*N509*INPUT!AO23,1*N509*INPUT!AO23),MIN(K665,1*N509*INPUT!AO23)))</f>
        <v>0</v>
      </c>
      <c r="M665" s="194" t="str">
        <f>IF(C665="BF","BF",MIN(G665,L665))</f>
        <v>BF</v>
      </c>
    </row>
    <row r="666">
      <c r="A666" s="182">
        <f>A510</f>
        <v>101</v>
      </c>
      <c r="B666" s="131" t="str">
        <f>D271</f>
        <v>Negative</v>
      </c>
      <c r="C666" s="195" t="str">
        <f>IF(B666="Positive",IF(G510=2,"OF","BF"),"BF")</f>
        <v>BF</v>
      </c>
      <c r="D666" s="179">
        <f>H510/2/D510</f>
        <v>11.363636363636363</v>
      </c>
      <c r="E666" s="192">
        <f>0.38*SQRT(INPUT!$B$2/INPUT!AO24)</f>
        <v>0</v>
      </c>
      <c r="F666" s="192">
        <f>0.56*SQRT(INPUT!$B$2/MAX(MIN(0.7*INPUT!AO24,INPUT!AQ24),0.5*INPUT!AO24))</f>
        <v>0</v>
      </c>
      <c r="G666" s="192" t="e">
        <f>IF(D666&lt;=E666,1*N510*INPUT!AO24,(1-(1-MAX(MIN(0.7*INPUT!AO24,INPUT!AQ24),0.5*INPUT!AO24)/N510/INPUT!AO24)*((D666-E666)/(F666-E666)))*1*N510*INPUT!AO24)</f>
        <v>#DIV/0!</v>
      </c>
      <c r="H666" s="188">
        <f>B115</f>
        <v>3175</v>
      </c>
      <c r="I666" s="196">
        <f>J271</f>
        <v>0</v>
      </c>
      <c r="J666" s="174">
        <f>PI()*F271*SQRT(INPUT!$B$2/MAX(MIN(0.7*INPUT!AO24,INPUT!AQ24),0.5*INPUT!AO24))</f>
        <v>0</v>
      </c>
      <c r="K666" s="191">
        <f>1*1*(PI()^2)*INPUT!$B$2/(H666/F271)^2</f>
        <v>0</v>
      </c>
      <c r="L666" s="192">
        <f>IF(H666&lt;=I666,1*N510*INPUT!AO24,IF(H666&lt;=J666,MIN(1*(1-(1-MAX(MIN(0.7*INPUT!AO24,INPUT!AQ24),0.5*INPUT!AO24)/N510/INPUT!AO24)*((H666-I666)/(J666-I666)))*1*N510*INPUT!AO24,1*N510*INPUT!AO24),MIN(K666,1*N510*INPUT!AO24)))</f>
        <v>0</v>
      </c>
      <c r="M666" s="194" t="str">
        <f>IF(C666="BF","BF",MIN(G666,L666))</f>
        <v>BF</v>
      </c>
    </row>
    <row r="667">
      <c r="A667" s="182">
        <f>A511</f>
        <v>101</v>
      </c>
      <c r="B667" s="131" t="str">
        <f>D272</f>
        <v>Negative</v>
      </c>
      <c r="C667" s="195" t="str">
        <f>IF(B667="Positive",IF(G511=2,"OF","BF"),"BF")</f>
        <v>BF</v>
      </c>
      <c r="D667" s="179">
        <f>H511/2/D511</f>
        <v>11.363636363636363</v>
      </c>
      <c r="E667" s="192">
        <f>0.38*SQRT(INPUT!$B$2/INPUT!AO25)</f>
        <v>0</v>
      </c>
      <c r="F667" s="192">
        <f>0.56*SQRT(INPUT!$B$2/MAX(MIN(0.7*INPUT!AO25,INPUT!AQ25),0.5*INPUT!AO25))</f>
        <v>0</v>
      </c>
      <c r="G667" s="192" t="e">
        <f>IF(D667&lt;=E667,1*N511*INPUT!AO25,(1-(1-MAX(MIN(0.7*INPUT!AO25,INPUT!AQ25),0.5*INPUT!AO25)/N511/INPUT!AO25)*((D667-E667)/(F667-E667)))*1*N511*INPUT!AO25)</f>
        <v>#DIV/0!</v>
      </c>
      <c r="H667" s="188">
        <f>B116</f>
        <v>3175</v>
      </c>
      <c r="I667" s="196">
        <f>J272</f>
        <v>0</v>
      </c>
      <c r="J667" s="174">
        <f>PI()*F272*SQRT(INPUT!$B$2/MAX(MIN(0.7*INPUT!AO25,INPUT!AQ25),0.5*INPUT!AO25))</f>
        <v>0</v>
      </c>
      <c r="K667" s="191">
        <f>1*1*(PI()^2)*INPUT!$B$2/(H667/F272)^2</f>
        <v>0</v>
      </c>
      <c r="L667" s="192">
        <f>IF(H667&lt;=I667,1*N511*INPUT!AO25,IF(H667&lt;=J667,MIN(1*(1-(1-MAX(MIN(0.7*INPUT!AO25,INPUT!AQ25),0.5*INPUT!AO25)/N511/INPUT!AO25)*((H667-I667)/(J667-I667)))*1*N511*INPUT!AO25,1*N511*INPUT!AO25),MIN(K667,1*N511*INPUT!AO25)))</f>
        <v>0</v>
      </c>
      <c r="M667" s="194" t="str">
        <f>IF(C667="BF","BF",MIN(G667,L667))</f>
        <v>BF</v>
      </c>
    </row>
    <row r="668">
      <c r="A668" s="182">
        <f>A512</f>
        <v>101</v>
      </c>
      <c r="B668" s="131" t="str">
        <f>D273</f>
        <v>Negative</v>
      </c>
      <c r="C668" s="195" t="str">
        <f>IF(B668="Positive",IF(G512=2,"OF","BF"),"BF")</f>
        <v>BF</v>
      </c>
      <c r="D668" s="179">
        <f>H512/2/D512</f>
        <v>11.363636363636363</v>
      </c>
      <c r="E668" s="192">
        <f>0.38*SQRT(INPUT!$B$2/INPUT!AO26)</f>
        <v>0</v>
      </c>
      <c r="F668" s="192">
        <f>0.56*SQRT(INPUT!$B$2/MAX(MIN(0.7*INPUT!AO26,INPUT!AQ26),0.5*INPUT!AO26))</f>
        <v>0</v>
      </c>
      <c r="G668" s="192" t="e">
        <f>IF(D668&lt;=E668,1*N512*INPUT!AO26,(1-(1-MAX(MIN(0.7*INPUT!AO26,INPUT!AQ26),0.5*INPUT!AO26)/N512/INPUT!AO26)*((D668-E668)/(F668-E668)))*1*N512*INPUT!AO26)</f>
        <v>#DIV/0!</v>
      </c>
      <c r="H668" s="188">
        <f>B117</f>
        <v>3175</v>
      </c>
      <c r="I668" s="196">
        <f>J273</f>
        <v>0</v>
      </c>
      <c r="J668" s="174">
        <f>PI()*F273*SQRT(INPUT!$B$2/MAX(MIN(0.7*INPUT!AO26,INPUT!AQ26),0.5*INPUT!AO26))</f>
        <v>0</v>
      </c>
      <c r="K668" s="191">
        <f>1*1*(PI()^2)*INPUT!$B$2/(H668/F273)^2</f>
        <v>0</v>
      </c>
      <c r="L668" s="192">
        <f>IF(H668&lt;=I668,1*N512*INPUT!AO26,IF(H668&lt;=J668,MIN(1*(1-(1-MAX(MIN(0.7*INPUT!AO26,INPUT!AQ26),0.5*INPUT!AO26)/N512/INPUT!AO26)*((H668-I668)/(J668-I668)))*1*N512*INPUT!AO26,1*N512*INPUT!AO26),MIN(K668,1*N512*INPUT!AO26)))</f>
        <v>0</v>
      </c>
      <c r="M668" s="194" t="str">
        <f>IF(C668="BF","BF",MIN(G668,L668))</f>
        <v>BF</v>
      </c>
    </row>
    <row r="669">
      <c r="A669" s="182">
        <f>A513</f>
        <v>101</v>
      </c>
      <c r="B669" s="131" t="str">
        <f>D274</f>
        <v>Negative</v>
      </c>
      <c r="C669" s="195" t="str">
        <f>IF(B669="Positive",IF(G513=2,"OF","BF"),"BF")</f>
        <v>BF</v>
      </c>
      <c r="D669" s="179">
        <f>H513/2/D513</f>
        <v>11.363636363636363</v>
      </c>
      <c r="E669" s="192">
        <f>0.38*SQRT(INPUT!$B$2/INPUT!AO27)</f>
        <v>0</v>
      </c>
      <c r="F669" s="192">
        <f>0.56*SQRT(INPUT!$B$2/MAX(MIN(0.7*INPUT!AO27,INPUT!AQ27),0.5*INPUT!AO27))</f>
        <v>0</v>
      </c>
      <c r="G669" s="192" t="e">
        <f>IF(D669&lt;=E669,1*N513*INPUT!AO27,(1-(1-MAX(MIN(0.7*INPUT!AO27,INPUT!AQ27),0.5*INPUT!AO27)/N513/INPUT!AO27)*((D669-E669)/(F669-E669)))*1*N513*INPUT!AO27)</f>
        <v>#DIV/0!</v>
      </c>
      <c r="H669" s="188">
        <f>B118</f>
        <v>3175</v>
      </c>
      <c r="I669" s="196">
        <f>J274</f>
        <v>0</v>
      </c>
      <c r="J669" s="174">
        <f>PI()*F274*SQRT(INPUT!$B$2/MAX(MIN(0.7*INPUT!AO27,INPUT!AQ27),0.5*INPUT!AO27))</f>
        <v>0</v>
      </c>
      <c r="K669" s="191">
        <f>1*1*(PI()^2)*INPUT!$B$2/(H669/F274)^2</f>
        <v>0</v>
      </c>
      <c r="L669" s="192">
        <f>IF(H669&lt;=I669,1*N513*INPUT!AO27,IF(H669&lt;=J669,MIN(1*(1-(1-MAX(MIN(0.7*INPUT!AO27,INPUT!AQ27),0.5*INPUT!AO27)/N513/INPUT!AO27)*((H669-I669)/(J669-I669)))*1*N513*INPUT!AO27,1*N513*INPUT!AO27),MIN(K669,1*N513*INPUT!AO27)))</f>
        <v>0</v>
      </c>
      <c r="M669" s="194" t="str">
        <f>IF(C669="BF","BF",MIN(G669,L669))</f>
        <v>BF</v>
      </c>
    </row>
    <row r="670">
      <c r="A670" s="182">
        <f>A514</f>
        <v>101</v>
      </c>
      <c r="B670" s="131" t="str">
        <f>D275</f>
        <v>Negative</v>
      </c>
      <c r="C670" s="195" t="str">
        <f>IF(B670="Positive",IF(G514=2,"OF","BF"),"BF")</f>
        <v>BF</v>
      </c>
      <c r="D670" s="179">
        <f>H514/2/D514</f>
        <v>11.363636363636363</v>
      </c>
      <c r="E670" s="192">
        <f>0.38*SQRT(INPUT!$B$2/INPUT!AO28)</f>
        <v>0</v>
      </c>
      <c r="F670" s="192">
        <f>0.56*SQRT(INPUT!$B$2/MAX(MIN(0.7*INPUT!AO28,INPUT!AQ28),0.5*INPUT!AO28))</f>
        <v>0</v>
      </c>
      <c r="G670" s="192" t="e">
        <f>IF(D670&lt;=E670,1*N514*INPUT!AO28,(1-(1-MAX(MIN(0.7*INPUT!AO28,INPUT!AQ28),0.5*INPUT!AO28)/N514/INPUT!AO28)*((D670-E670)/(F670-E670)))*1*N514*INPUT!AO28)</f>
        <v>#DIV/0!</v>
      </c>
      <c r="H670" s="188">
        <f>B119</f>
        <v>3175</v>
      </c>
      <c r="I670" s="196">
        <f>J275</f>
        <v>0</v>
      </c>
      <c r="J670" s="174">
        <f>PI()*F275*SQRT(INPUT!$B$2/MAX(MIN(0.7*INPUT!AO28,INPUT!AQ28),0.5*INPUT!AO28))</f>
        <v>0</v>
      </c>
      <c r="K670" s="191">
        <f>1*1*(PI()^2)*INPUT!$B$2/(H670/F275)^2</f>
        <v>0</v>
      </c>
      <c r="L670" s="192">
        <f>IF(H670&lt;=I670,1*N514*INPUT!AO28,IF(H670&lt;=J670,MIN(1*(1-(1-MAX(MIN(0.7*INPUT!AO28,INPUT!AQ28),0.5*INPUT!AO28)/N514/INPUT!AO28)*((H670-I670)/(J670-I670)))*1*N514*INPUT!AO28,1*N514*INPUT!AO28),MIN(K670,1*N514*INPUT!AO28)))</f>
        <v>0</v>
      </c>
      <c r="M670" s="194" t="str">
        <f>IF(C670="BF","BF",MIN(G670,L670))</f>
        <v>BF</v>
      </c>
    </row>
    <row r="671">
      <c r="A671" s="182">
        <f>A515</f>
        <v>101</v>
      </c>
      <c r="B671" s="131" t="str">
        <f>D276</f>
        <v>Negative</v>
      </c>
      <c r="C671" s="195" t="str">
        <f>IF(B671="Positive",IF(G515=2,"OF","BF"),"BF")</f>
        <v>BF</v>
      </c>
      <c r="D671" s="179">
        <f>H515/2/D515</f>
        <v>11.363636363636363</v>
      </c>
      <c r="E671" s="192">
        <f>0.38*SQRT(INPUT!$B$2/INPUT!AO29)</f>
        <v>0</v>
      </c>
      <c r="F671" s="192">
        <f>0.56*SQRT(INPUT!$B$2/MAX(MIN(0.7*INPUT!AO29,INPUT!AQ29),0.5*INPUT!AO29))</f>
        <v>0</v>
      </c>
      <c r="G671" s="192" t="e">
        <f>IF(D671&lt;=E671,1*N515*INPUT!AO29,(1-(1-MAX(MIN(0.7*INPUT!AO29,INPUT!AQ29),0.5*INPUT!AO29)/N515/INPUT!AO29)*((D671-E671)/(F671-E671)))*1*N515*INPUT!AO29)</f>
        <v>#DIV/0!</v>
      </c>
      <c r="H671" s="188">
        <f>B120</f>
        <v>3175</v>
      </c>
      <c r="I671" s="196">
        <f>J276</f>
        <v>0</v>
      </c>
      <c r="J671" s="174">
        <f>PI()*F276*SQRT(INPUT!$B$2/MAX(MIN(0.7*INPUT!AO29,INPUT!AQ29),0.5*INPUT!AO29))</f>
        <v>0</v>
      </c>
      <c r="K671" s="191">
        <f>1*1*(PI()^2)*INPUT!$B$2/(H671/F276)^2</f>
        <v>0</v>
      </c>
      <c r="L671" s="192">
        <f>IF(H671&lt;=I671,1*N515*INPUT!AO29,IF(H671&lt;=J671,MIN(1*(1-(1-MAX(MIN(0.7*INPUT!AO29,INPUT!AQ29),0.5*INPUT!AO29)/N515/INPUT!AO29)*((H671-I671)/(J671-I671)))*1*N515*INPUT!AO29,1*N515*INPUT!AO29),MIN(K671,1*N515*INPUT!AO29)))</f>
        <v>0</v>
      </c>
      <c r="M671" s="194" t="str">
        <f>IF(C671="BF","BF",MIN(G671,L671))</f>
        <v>BF</v>
      </c>
    </row>
    <row r="672">
      <c r="A672" s="182">
        <f>A516</f>
        <v>101</v>
      </c>
      <c r="B672" s="131" t="str">
        <f>D277</f>
        <v>Negative</v>
      </c>
      <c r="C672" s="195" t="str">
        <f>IF(B672="Positive",IF(G516=2,"OF","BF"),"BF")</f>
        <v>BF</v>
      </c>
      <c r="D672" s="179">
        <f>H516/2/D516</f>
        <v>11.363636363636363</v>
      </c>
      <c r="E672" s="192">
        <f>0.38*SQRT(INPUT!$B$2/INPUT!AO30)</f>
        <v>0</v>
      </c>
      <c r="F672" s="192">
        <f>0.56*SQRT(INPUT!$B$2/MAX(MIN(0.7*INPUT!AO30,INPUT!AQ30),0.5*INPUT!AO30))</f>
        <v>0</v>
      </c>
      <c r="G672" s="192" t="e">
        <f>IF(D672&lt;=E672,1*N516*INPUT!AO30,(1-(1-MAX(MIN(0.7*INPUT!AO30,INPUT!AQ30),0.5*INPUT!AO30)/N516/INPUT!AO30)*((D672-E672)/(F672-E672)))*1*N516*INPUT!AO30)</f>
        <v>#DIV/0!</v>
      </c>
      <c r="H672" s="188">
        <f>B121</f>
        <v>3175</v>
      </c>
      <c r="I672" s="196">
        <f>J277</f>
        <v>0</v>
      </c>
      <c r="J672" s="174">
        <f>PI()*F277*SQRT(INPUT!$B$2/MAX(MIN(0.7*INPUT!AO30,INPUT!AQ30),0.5*INPUT!AO30))</f>
        <v>0</v>
      </c>
      <c r="K672" s="191">
        <f>1*1*(PI()^2)*INPUT!$B$2/(H672/F277)^2</f>
        <v>0</v>
      </c>
      <c r="L672" s="192">
        <f>IF(H672&lt;=I672,1*N516*INPUT!AO30,IF(H672&lt;=J672,MIN(1*(1-(1-MAX(MIN(0.7*INPUT!AO30,INPUT!AQ30),0.5*INPUT!AO30)/N516/INPUT!AO30)*((H672-I672)/(J672-I672)))*1*N516*INPUT!AO30,1*N516*INPUT!AO30),MIN(K672,1*N516*INPUT!AO30)))</f>
        <v>0</v>
      </c>
      <c r="M672" s="194" t="str">
        <f>IF(C672="BF","BF",MIN(G672,L672))</f>
        <v>BF</v>
      </c>
    </row>
    <row r="673">
      <c r="A673" s="182">
        <f>A517</f>
        <v>101</v>
      </c>
      <c r="B673" s="131" t="str">
        <f>D278</f>
        <v>Negative</v>
      </c>
      <c r="C673" s="195" t="str">
        <f>IF(B673="Positive",IF(G517=2,"OF","BF"),"BF")</f>
        <v>BF</v>
      </c>
      <c r="D673" s="179">
        <f>H517/2/D517</f>
        <v>11.363636363636363</v>
      </c>
      <c r="E673" s="192">
        <f>0.38*SQRT(INPUT!$B$2/INPUT!AO31)</f>
        <v>0</v>
      </c>
      <c r="F673" s="192">
        <f>0.56*SQRT(INPUT!$B$2/MAX(MIN(0.7*INPUT!AO31,INPUT!AQ31),0.5*INPUT!AO31))</f>
        <v>0</v>
      </c>
      <c r="G673" s="192" t="e">
        <f>IF(D673&lt;=E673,1*N517*INPUT!AO31,(1-(1-MAX(MIN(0.7*INPUT!AO31,INPUT!AQ31),0.5*INPUT!AO31)/N517/INPUT!AO31)*((D673-E673)/(F673-E673)))*1*N517*INPUT!AO31)</f>
        <v>#DIV/0!</v>
      </c>
      <c r="H673" s="188">
        <f>B122</f>
        <v>3175</v>
      </c>
      <c r="I673" s="196">
        <f>J278</f>
        <v>0</v>
      </c>
      <c r="J673" s="174">
        <f>PI()*F278*SQRT(INPUT!$B$2/MAX(MIN(0.7*INPUT!AO31,INPUT!AQ31),0.5*INPUT!AO31))</f>
        <v>0</v>
      </c>
      <c r="K673" s="191">
        <f>1*1*(PI()^2)*INPUT!$B$2/(H673/F278)^2</f>
        <v>0</v>
      </c>
      <c r="L673" s="192">
        <f>IF(H673&lt;=I673,1*N517*INPUT!AO31,IF(H673&lt;=J673,MIN(1*(1-(1-MAX(MIN(0.7*INPUT!AO31,INPUT!AQ31),0.5*INPUT!AO31)/N517/INPUT!AO31)*((H673-I673)/(J673-I673)))*1*N517*INPUT!AO31,1*N517*INPUT!AO31),MIN(K673,1*N517*INPUT!AO31)))</f>
        <v>0</v>
      </c>
      <c r="M673" s="194" t="str">
        <f>IF(C673="BF","BF",MIN(G673,L673))</f>
        <v>BF</v>
      </c>
    </row>
    <row r="674">
      <c r="A674" s="182">
        <f>A518</f>
        <v>101</v>
      </c>
      <c r="B674" s="131" t="str">
        <f>D279</f>
        <v>Negative</v>
      </c>
      <c r="C674" s="195" t="str">
        <f>IF(B674="Positive",IF(G518=2,"OF","BF"),"BF")</f>
        <v>BF</v>
      </c>
      <c r="D674" s="179">
        <f>H518/2/D518</f>
        <v>11.363636363636363</v>
      </c>
      <c r="E674" s="192">
        <f>0.38*SQRT(INPUT!$B$2/INPUT!AO32)</f>
        <v>0</v>
      </c>
      <c r="F674" s="192">
        <f>0.56*SQRT(INPUT!$B$2/MAX(MIN(0.7*INPUT!AO32,INPUT!AQ32),0.5*INPUT!AO32))</f>
        <v>0</v>
      </c>
      <c r="G674" s="192" t="e">
        <f>IF(D674&lt;=E674,1*N518*INPUT!AO32,(1-(1-MAX(MIN(0.7*INPUT!AO32,INPUT!AQ32),0.5*INPUT!AO32)/N518/INPUT!AO32)*((D674-E674)/(F674-E674)))*1*N518*INPUT!AO32)</f>
        <v>#DIV/0!</v>
      </c>
      <c r="H674" s="188">
        <f>B123</f>
        <v>3175</v>
      </c>
      <c r="I674" s="196">
        <f>J279</f>
        <v>0</v>
      </c>
      <c r="J674" s="174">
        <f>PI()*F279*SQRT(INPUT!$B$2/MAX(MIN(0.7*INPUT!AO32,INPUT!AQ32),0.5*INPUT!AO32))</f>
        <v>0</v>
      </c>
      <c r="K674" s="191">
        <f>1*1*(PI()^2)*INPUT!$B$2/(H674/F279)^2</f>
        <v>0</v>
      </c>
      <c r="L674" s="192">
        <f>IF(H674&lt;=I674,1*N518*INPUT!AO32,IF(H674&lt;=J674,MIN(1*(1-(1-MAX(MIN(0.7*INPUT!AO32,INPUT!AQ32),0.5*INPUT!AO32)/N518/INPUT!AO32)*((H674-I674)/(J674-I674)))*1*N518*INPUT!AO32,1*N518*INPUT!AO32),MIN(K674,1*N518*INPUT!AO32)))</f>
        <v>0</v>
      </c>
      <c r="M674" s="194" t="str">
        <f>IF(C674="BF","BF",MIN(G674,L674))</f>
        <v>BF</v>
      </c>
    </row>
    <row r="675">
      <c r="A675" s="182">
        <f>A519</f>
        <v>101</v>
      </c>
      <c r="B675" s="131" t="str">
        <f>D280</f>
        <v>Negative</v>
      </c>
      <c r="C675" s="195" t="str">
        <f>IF(B675="Positive",IF(G519=2,"OF","BF"),"BF")</f>
        <v>BF</v>
      </c>
      <c r="D675" s="179">
        <f>H519/2/D519</f>
        <v>11.363636363636363</v>
      </c>
      <c r="E675" s="192">
        <f>0.38*SQRT(INPUT!$B$2/INPUT!AO33)</f>
        <v>0</v>
      </c>
      <c r="F675" s="192">
        <f>0.56*SQRT(INPUT!$B$2/MAX(MIN(0.7*INPUT!AO33,INPUT!AQ33),0.5*INPUT!AO33))</f>
        <v>0</v>
      </c>
      <c r="G675" s="192" t="e">
        <f>IF(D675&lt;=E675,1*N519*INPUT!AO33,(1-(1-MAX(MIN(0.7*INPUT!AO33,INPUT!AQ33),0.5*INPUT!AO33)/N519/INPUT!AO33)*((D675-E675)/(F675-E675)))*1*N519*INPUT!AO33)</f>
        <v>#DIV/0!</v>
      </c>
      <c r="H675" s="188">
        <f>B124</f>
        <v>3175</v>
      </c>
      <c r="I675" s="196">
        <f>J280</f>
        <v>0</v>
      </c>
      <c r="J675" s="174">
        <f>PI()*F280*SQRT(INPUT!$B$2/MAX(MIN(0.7*INPUT!AO33,INPUT!AQ33),0.5*INPUT!AO33))</f>
        <v>0</v>
      </c>
      <c r="K675" s="191">
        <f>1*1*(PI()^2)*INPUT!$B$2/(H675/F280)^2</f>
        <v>0</v>
      </c>
      <c r="L675" s="192">
        <f>IF(H675&lt;=I675,1*N519*INPUT!AO33,IF(H675&lt;=J675,MIN(1*(1-(1-MAX(MIN(0.7*INPUT!AO33,INPUT!AQ33),0.5*INPUT!AO33)/N519/INPUT!AO33)*((H675-I675)/(J675-I675)))*1*N519*INPUT!AO33,1*N519*INPUT!AO33),MIN(K675,1*N519*INPUT!AO33)))</f>
        <v>0</v>
      </c>
      <c r="M675" s="194" t="str">
        <f>IF(C675="BF","BF",MIN(G675,L675))</f>
        <v>BF</v>
      </c>
    </row>
    <row r="676">
      <c r="A676" s="182">
        <f>A520</f>
        <v>101</v>
      </c>
      <c r="B676" s="131" t="str">
        <f>D281</f>
        <v>Negative</v>
      </c>
      <c r="C676" s="195" t="str">
        <f>IF(B676="Positive",IF(G520=2,"OF","BF"),"BF")</f>
        <v>BF</v>
      </c>
      <c r="D676" s="179">
        <f>H520/2/D520</f>
        <v>11.363636363636363</v>
      </c>
      <c r="E676" s="192">
        <f>0.38*SQRT(INPUT!$B$2/INPUT!AO34)</f>
        <v>0</v>
      </c>
      <c r="F676" s="192">
        <f>0.56*SQRT(INPUT!$B$2/MAX(MIN(0.7*INPUT!AO34,INPUT!AQ34),0.5*INPUT!AO34))</f>
        <v>0</v>
      </c>
      <c r="G676" s="192" t="e">
        <f>IF(D676&lt;=E676,1*N520*INPUT!AO34,(1-(1-MAX(MIN(0.7*INPUT!AO34,INPUT!AQ34),0.5*INPUT!AO34)/N520/INPUT!AO34)*((D676-E676)/(F676-E676)))*1*N520*INPUT!AO34)</f>
        <v>#DIV/0!</v>
      </c>
      <c r="H676" s="188">
        <f>B125</f>
        <v>3175</v>
      </c>
      <c r="I676" s="196">
        <f>J281</f>
        <v>0</v>
      </c>
      <c r="J676" s="174">
        <f>PI()*F281*SQRT(INPUT!$B$2/MAX(MIN(0.7*INPUT!AO34,INPUT!AQ34),0.5*INPUT!AO34))</f>
        <v>0</v>
      </c>
      <c r="K676" s="191">
        <f>1*1*(PI()^2)*INPUT!$B$2/(H676/F281)^2</f>
        <v>0</v>
      </c>
      <c r="L676" s="192">
        <f>IF(H676&lt;=I676,1*N520*INPUT!AO34,IF(H676&lt;=J676,MIN(1*(1-(1-MAX(MIN(0.7*INPUT!AO34,INPUT!AQ34),0.5*INPUT!AO34)/N520/INPUT!AO34)*((H676-I676)/(J676-I676)))*1*N520*INPUT!AO34,1*N520*INPUT!AO34),MIN(K676,1*N520*INPUT!AO34)))</f>
        <v>0</v>
      </c>
      <c r="M676" s="194" t="str">
        <f>IF(C676="BF","BF",MIN(G676,L676))</f>
        <v>BF</v>
      </c>
    </row>
    <row r="677">
      <c r="A677" s="182">
        <f>A521</f>
        <v>101</v>
      </c>
      <c r="B677" s="131" t="str">
        <f>D282</f>
        <v>Negative</v>
      </c>
      <c r="C677" s="195" t="str">
        <f>IF(B677="Positive",IF(G521=2,"OF","BF"),"BF")</f>
        <v>BF</v>
      </c>
      <c r="D677" s="179">
        <f>H521/2/D521</f>
        <v>11.363636363636363</v>
      </c>
      <c r="E677" s="192">
        <f>0.38*SQRT(INPUT!$B$2/INPUT!AO35)</f>
        <v>0</v>
      </c>
      <c r="F677" s="192">
        <f>0.56*SQRT(INPUT!$B$2/MAX(MIN(0.7*INPUT!AO35,INPUT!AQ35),0.5*INPUT!AO35))</f>
        <v>0</v>
      </c>
      <c r="G677" s="192" t="e">
        <f>IF(D677&lt;=E677,1*N521*INPUT!AO35,(1-(1-MAX(MIN(0.7*INPUT!AO35,INPUT!AQ35),0.5*INPUT!AO35)/N521/INPUT!AO35)*((D677-E677)/(F677-E677)))*1*N521*INPUT!AO35)</f>
        <v>#DIV/0!</v>
      </c>
      <c r="H677" s="188">
        <f>B126</f>
        <v>3175</v>
      </c>
      <c r="I677" s="196">
        <f>J282</f>
        <v>0</v>
      </c>
      <c r="J677" s="174">
        <f>PI()*F282*SQRT(INPUT!$B$2/MAX(MIN(0.7*INPUT!AO35,INPUT!AQ35),0.5*INPUT!AO35))</f>
        <v>0</v>
      </c>
      <c r="K677" s="191">
        <f>1*1*(PI()^2)*INPUT!$B$2/(H677/F282)^2</f>
        <v>0</v>
      </c>
      <c r="L677" s="192">
        <f>IF(H677&lt;=I677,1*N521*INPUT!AO35,IF(H677&lt;=J677,MIN(1*(1-(1-MAX(MIN(0.7*INPUT!AO35,INPUT!AQ35),0.5*INPUT!AO35)/N521/INPUT!AO35)*((H677-I677)/(J677-I677)))*1*N521*INPUT!AO35,1*N521*INPUT!AO35),MIN(K677,1*N521*INPUT!AO35)))</f>
        <v>0</v>
      </c>
      <c r="M677" s="194" t="str">
        <f>IF(C677="BF","BF",MIN(G677,L677))</f>
        <v>BF</v>
      </c>
    </row>
    <row r="678">
      <c r="A678" s="182">
        <f>A522</f>
        <v>101</v>
      </c>
      <c r="B678" s="131" t="str">
        <f>D283</f>
        <v>Negative</v>
      </c>
      <c r="C678" s="195" t="str">
        <f>IF(B678="Positive",IF(G522=2,"OF","BF"),"BF")</f>
        <v>BF</v>
      </c>
      <c r="D678" s="179">
        <f>H522/2/D522</f>
        <v>11.363636363636363</v>
      </c>
      <c r="E678" s="192">
        <f>0.38*SQRT(INPUT!$B$2/INPUT!AO36)</f>
        <v>0</v>
      </c>
      <c r="F678" s="192">
        <f>0.56*SQRT(INPUT!$B$2/MAX(MIN(0.7*INPUT!AO36,INPUT!AQ36),0.5*INPUT!AO36))</f>
        <v>0</v>
      </c>
      <c r="G678" s="192" t="e">
        <f>IF(D678&lt;=E678,1*N522*INPUT!AO36,(1-(1-MAX(MIN(0.7*INPUT!AO36,INPUT!AQ36),0.5*INPUT!AO36)/N522/INPUT!AO36)*((D678-E678)/(F678-E678)))*1*N522*INPUT!AO36)</f>
        <v>#DIV/0!</v>
      </c>
      <c r="H678" s="188">
        <f>B127</f>
        <v>3175</v>
      </c>
      <c r="I678" s="196">
        <f>J283</f>
        <v>0</v>
      </c>
      <c r="J678" s="174">
        <f>PI()*F283*SQRT(INPUT!$B$2/MAX(MIN(0.7*INPUT!AO36,INPUT!AQ36),0.5*INPUT!AO36))</f>
        <v>0</v>
      </c>
      <c r="K678" s="191">
        <f>1*1*(PI()^2)*INPUT!$B$2/(H678/F283)^2</f>
        <v>0</v>
      </c>
      <c r="L678" s="192">
        <f>IF(H678&lt;=I678,1*N522*INPUT!AO36,IF(H678&lt;=J678,MIN(1*(1-(1-MAX(MIN(0.7*INPUT!AO36,INPUT!AQ36),0.5*INPUT!AO36)/N522/INPUT!AO36)*((H678-I678)/(J678-I678)))*1*N522*INPUT!AO36,1*N522*INPUT!AO36),MIN(K678,1*N522*INPUT!AO36)))</f>
        <v>0</v>
      </c>
      <c r="M678" s="194" t="str">
        <f>IF(C678="BF","BF",MIN(G678,L678))</f>
        <v>BF</v>
      </c>
    </row>
    <row r="679">
      <c r="A679" s="182">
        <f>A523</f>
        <v>101</v>
      </c>
      <c r="B679" s="131" t="str">
        <f>D284</f>
        <v>Negative</v>
      </c>
      <c r="C679" s="195" t="str">
        <f>IF(B679="Positive",IF(G523=2,"OF","BF"),"BF")</f>
        <v>BF</v>
      </c>
      <c r="D679" s="179">
        <f>H523/2/D523</f>
        <v>11.363636363636363</v>
      </c>
      <c r="E679" s="192">
        <f>0.38*SQRT(INPUT!$B$2/INPUT!AO37)</f>
        <v>0</v>
      </c>
      <c r="F679" s="192">
        <f>0.56*SQRT(INPUT!$B$2/MAX(MIN(0.7*INPUT!AO37,INPUT!AQ37),0.5*INPUT!AO37))</f>
        <v>0</v>
      </c>
      <c r="G679" s="192" t="e">
        <f>IF(D679&lt;=E679,1*N523*INPUT!AO37,(1-(1-MAX(MIN(0.7*INPUT!AO37,INPUT!AQ37),0.5*INPUT!AO37)/N523/INPUT!AO37)*((D679-E679)/(F679-E679)))*1*N523*INPUT!AO37)</f>
        <v>#DIV/0!</v>
      </c>
      <c r="H679" s="188">
        <f>B128</f>
        <v>3175</v>
      </c>
      <c r="I679" s="196">
        <f>J284</f>
        <v>0</v>
      </c>
      <c r="J679" s="174">
        <f>PI()*F284*SQRT(INPUT!$B$2/MAX(MIN(0.7*INPUT!AO37,INPUT!AQ37),0.5*INPUT!AO37))</f>
        <v>0</v>
      </c>
      <c r="K679" s="191">
        <f>1*1*(PI()^2)*INPUT!$B$2/(H679/F284)^2</f>
        <v>0</v>
      </c>
      <c r="L679" s="192">
        <f>IF(H679&lt;=I679,1*N523*INPUT!AO37,IF(H679&lt;=J679,MIN(1*(1-(1-MAX(MIN(0.7*INPUT!AO37,INPUT!AQ37),0.5*INPUT!AO37)/N523/INPUT!AO37)*((H679-I679)/(J679-I679)))*1*N523*INPUT!AO37,1*N523*INPUT!AO37),MIN(K679,1*N523*INPUT!AO37)))</f>
        <v>0</v>
      </c>
      <c r="M679" s="194" t="str">
        <f>IF(C679="BF","BF",MIN(G679,L679))</f>
        <v>BF</v>
      </c>
    </row>
    <row r="680">
      <c r="A680" s="182">
        <f>A524</f>
        <v>101</v>
      </c>
      <c r="B680" s="131" t="str">
        <f>D285</f>
        <v>Negative</v>
      </c>
      <c r="C680" s="195" t="str">
        <f>IF(B680="Positive",IF(G524=2,"OF","BF"),"BF")</f>
        <v>BF</v>
      </c>
      <c r="D680" s="179">
        <f>H524/2/D524</f>
        <v>11.363636363636363</v>
      </c>
      <c r="E680" s="192">
        <f>0.38*SQRT(INPUT!$B$2/INPUT!AO38)</f>
        <v>0</v>
      </c>
      <c r="F680" s="192">
        <f>0.56*SQRT(INPUT!$B$2/MAX(MIN(0.7*INPUT!AO38,INPUT!AQ38),0.5*INPUT!AO38))</f>
        <v>0</v>
      </c>
      <c r="G680" s="192" t="e">
        <f>IF(D680&lt;=E680,1*N524*INPUT!AO38,(1-(1-MAX(MIN(0.7*INPUT!AO38,INPUT!AQ38),0.5*INPUT!AO38)/N524/INPUT!AO38)*((D680-E680)/(F680-E680)))*1*N524*INPUT!AO38)</f>
        <v>#DIV/0!</v>
      </c>
      <c r="H680" s="188">
        <f>B129</f>
        <v>3175</v>
      </c>
      <c r="I680" s="196">
        <f>J285</f>
        <v>0</v>
      </c>
      <c r="J680" s="174">
        <f>PI()*F285*SQRT(INPUT!$B$2/MAX(MIN(0.7*INPUT!AO38,INPUT!AQ38),0.5*INPUT!AO38))</f>
        <v>0</v>
      </c>
      <c r="K680" s="191">
        <f>1*1*(PI()^2)*INPUT!$B$2/(H680/F285)^2</f>
        <v>0</v>
      </c>
      <c r="L680" s="192">
        <f>IF(H680&lt;=I680,1*N524*INPUT!AO38,IF(H680&lt;=J680,MIN(1*(1-(1-MAX(MIN(0.7*INPUT!AO38,INPUT!AQ38),0.5*INPUT!AO38)/N524/INPUT!AO38)*((H680-I680)/(J680-I680)))*1*N524*INPUT!AO38,1*N524*INPUT!AO38),MIN(K680,1*N524*INPUT!AO38)))</f>
        <v>0</v>
      </c>
      <c r="M680" s="194" t="str">
        <f>IF(C680="BF","BF",MIN(G680,L680))</f>
        <v>BF</v>
      </c>
    </row>
    <row r="681">
      <c r="A681" s="182">
        <f>A525</f>
        <v>101</v>
      </c>
      <c r="B681" s="131" t="str">
        <f>D286</f>
        <v>Negative</v>
      </c>
      <c r="C681" s="195" t="str">
        <f>IF(B681="Positive",IF(G525=2,"OF","BF"),"BF")</f>
        <v>BF</v>
      </c>
      <c r="D681" s="179">
        <f>H525/2/D525</f>
        <v>11.363636363636363</v>
      </c>
      <c r="E681" s="192">
        <f>0.38*SQRT(INPUT!$B$2/INPUT!AO39)</f>
        <v>0</v>
      </c>
      <c r="F681" s="192">
        <f>0.56*SQRT(INPUT!$B$2/MAX(MIN(0.7*INPUT!AO39,INPUT!AQ39),0.5*INPUT!AO39))</f>
        <v>0</v>
      </c>
      <c r="G681" s="192" t="e">
        <f>IF(D681&lt;=E681,1*N525*INPUT!AO39,(1-(1-MAX(MIN(0.7*INPUT!AO39,INPUT!AQ39),0.5*INPUT!AO39)/N525/INPUT!AO39)*((D681-E681)/(F681-E681)))*1*N525*INPUT!AO39)</f>
        <v>#DIV/0!</v>
      </c>
      <c r="H681" s="188">
        <f>B130</f>
        <v>3175</v>
      </c>
      <c r="I681" s="196">
        <f>J286</f>
        <v>0</v>
      </c>
      <c r="J681" s="174">
        <f>PI()*F286*SQRT(INPUT!$B$2/MAX(MIN(0.7*INPUT!AO39,INPUT!AQ39),0.5*INPUT!AO39))</f>
        <v>0</v>
      </c>
      <c r="K681" s="191">
        <f>1*1*(PI()^2)*INPUT!$B$2/(H681/F286)^2</f>
        <v>0</v>
      </c>
      <c r="L681" s="192">
        <f>IF(H681&lt;=I681,1*N525*INPUT!AO39,IF(H681&lt;=J681,MIN(1*(1-(1-MAX(MIN(0.7*INPUT!AO39,INPUT!AQ39),0.5*INPUT!AO39)/N525/INPUT!AO39)*((H681-I681)/(J681-I681)))*1*N525*INPUT!AO39,1*N525*INPUT!AO39),MIN(K681,1*N525*INPUT!AO39)))</f>
        <v>0</v>
      </c>
      <c r="M681" s="194" t="str">
        <f>IF(C681="BF","BF",MIN(G681,L681))</f>
        <v>BF</v>
      </c>
    </row>
    <row r="682">
      <c r="A682" s="182">
        <f>A526</f>
        <v>101</v>
      </c>
      <c r="B682" s="131" t="str">
        <f>D287</f>
        <v>Negative</v>
      </c>
      <c r="C682" s="195" t="str">
        <f>IF(B682="Positive",IF(G526=2,"OF","BF"),"BF")</f>
        <v>BF</v>
      </c>
      <c r="D682" s="179">
        <f>H526/2/D526</f>
        <v>11.363636363636363</v>
      </c>
      <c r="E682" s="192">
        <f>0.38*SQRT(INPUT!$B$2/INPUT!AO40)</f>
        <v>0</v>
      </c>
      <c r="F682" s="192">
        <f>0.56*SQRT(INPUT!$B$2/MAX(MIN(0.7*INPUT!AO40,INPUT!AQ40),0.5*INPUT!AO40))</f>
        <v>0</v>
      </c>
      <c r="G682" s="192" t="e">
        <f>IF(D682&lt;=E682,1*N526*INPUT!AO40,(1-(1-MAX(MIN(0.7*INPUT!AO40,INPUT!AQ40),0.5*INPUT!AO40)/N526/INPUT!AO40)*((D682-E682)/(F682-E682)))*1*N526*INPUT!AO40)</f>
        <v>#DIV/0!</v>
      </c>
      <c r="H682" s="188">
        <f>B131</f>
        <v>3175</v>
      </c>
      <c r="I682" s="196">
        <f>J287</f>
        <v>0</v>
      </c>
      <c r="J682" s="174">
        <f>PI()*F287*SQRT(INPUT!$B$2/MAX(MIN(0.7*INPUT!AO40,INPUT!AQ40),0.5*INPUT!AO40))</f>
        <v>0</v>
      </c>
      <c r="K682" s="191">
        <f>1*1*(PI()^2)*INPUT!$B$2/(H682/F287)^2</f>
        <v>0</v>
      </c>
      <c r="L682" s="192">
        <f>IF(H682&lt;=I682,1*N526*INPUT!AO40,IF(H682&lt;=J682,MIN(1*(1-(1-MAX(MIN(0.7*INPUT!AO40,INPUT!AQ40),0.5*INPUT!AO40)/N526/INPUT!AO40)*((H682-I682)/(J682-I682)))*1*N526*INPUT!AO40,1*N526*INPUT!AO40),MIN(K682,1*N526*INPUT!AO40)))</f>
        <v>0</v>
      </c>
      <c r="M682" s="194" t="str">
        <f>IF(C682="BF","BF",MIN(G682,L682))</f>
        <v>BF</v>
      </c>
    </row>
    <row r="683">
      <c r="A683" s="182">
        <f>A527</f>
        <v>101</v>
      </c>
      <c r="B683" s="131" t="str">
        <f>D288</f>
        <v>Negative</v>
      </c>
      <c r="C683" s="195" t="str">
        <f>IF(B683="Positive",IF(G527=2,"OF","BF"),"BF")</f>
        <v>BF</v>
      </c>
      <c r="D683" s="179">
        <f>H527/2/D527</f>
        <v>11.363636363636363</v>
      </c>
      <c r="E683" s="192">
        <f>0.38*SQRT(INPUT!$B$2/INPUT!AO41)</f>
        <v>0</v>
      </c>
      <c r="F683" s="192">
        <f>0.56*SQRT(INPUT!$B$2/MAX(MIN(0.7*INPUT!AO41,INPUT!AQ41),0.5*INPUT!AO41))</f>
        <v>0</v>
      </c>
      <c r="G683" s="192" t="e">
        <f>IF(D683&lt;=E683,1*N527*INPUT!AO41,(1-(1-MAX(MIN(0.7*INPUT!AO41,INPUT!AQ41),0.5*INPUT!AO41)/N527/INPUT!AO41)*((D683-E683)/(F683-E683)))*1*N527*INPUT!AO41)</f>
        <v>#DIV/0!</v>
      </c>
      <c r="H683" s="188">
        <f>B132</f>
        <v>3175</v>
      </c>
      <c r="I683" s="196">
        <f>J288</f>
        <v>0</v>
      </c>
      <c r="J683" s="174">
        <f>PI()*F288*SQRT(INPUT!$B$2/MAX(MIN(0.7*INPUT!AO41,INPUT!AQ41),0.5*INPUT!AO41))</f>
        <v>0</v>
      </c>
      <c r="K683" s="191">
        <f>1*1*(PI()^2)*INPUT!$B$2/(H683/F288)^2</f>
        <v>0</v>
      </c>
      <c r="L683" s="192">
        <f>IF(H683&lt;=I683,1*N527*INPUT!AO41,IF(H683&lt;=J683,MIN(1*(1-(1-MAX(MIN(0.7*INPUT!AO41,INPUT!AQ41),0.5*INPUT!AO41)/N527/INPUT!AO41)*((H683-I683)/(J683-I683)))*1*N527*INPUT!AO41,1*N527*INPUT!AO41),MIN(K683,1*N527*INPUT!AO41)))</f>
        <v>0</v>
      </c>
      <c r="M683" s="194" t="str">
        <f>IF(C683="BF","BF",MIN(G683,L683))</f>
        <v>BF</v>
      </c>
    </row>
    <row r="684">
      <c r="A684" s="182">
        <f>A528</f>
        <v>101</v>
      </c>
      <c r="B684" s="131" t="str">
        <f>D289</f>
        <v>Negative</v>
      </c>
      <c r="C684" s="195" t="str">
        <f>IF(B684="Positive",IF(G528=2,"OF","BF"),"BF")</f>
        <v>BF</v>
      </c>
      <c r="D684" s="179">
        <f>H528/2/D528</f>
        <v>11.363636363636363</v>
      </c>
      <c r="E684" s="192">
        <f>0.38*SQRT(INPUT!$B$2/INPUT!AO42)</f>
        <v>0</v>
      </c>
      <c r="F684" s="192">
        <f>0.56*SQRT(INPUT!$B$2/MAX(MIN(0.7*INPUT!AO42,INPUT!AQ42),0.5*INPUT!AO42))</f>
        <v>0</v>
      </c>
      <c r="G684" s="192" t="e">
        <f>IF(D684&lt;=E684,1*N528*INPUT!AO42,(1-(1-MAX(MIN(0.7*INPUT!AO42,INPUT!AQ42),0.5*INPUT!AO42)/N528/INPUT!AO42)*((D684-E684)/(F684-E684)))*1*N528*INPUT!AO42)</f>
        <v>#DIV/0!</v>
      </c>
      <c r="H684" s="188">
        <f>B133</f>
        <v>3175</v>
      </c>
      <c r="I684" s="196">
        <f>J289</f>
        <v>0</v>
      </c>
      <c r="J684" s="174">
        <f>PI()*F289*SQRT(INPUT!$B$2/MAX(MIN(0.7*INPUT!AO42,INPUT!AQ42),0.5*INPUT!AO42))</f>
        <v>0</v>
      </c>
      <c r="K684" s="191">
        <f>1*1*(PI()^2)*INPUT!$B$2/(H684/F289)^2</f>
        <v>0</v>
      </c>
      <c r="L684" s="192">
        <f>IF(H684&lt;=I684,1*N528*INPUT!AO42,IF(H684&lt;=J684,MIN(1*(1-(1-MAX(MIN(0.7*INPUT!AO42,INPUT!AQ42),0.5*INPUT!AO42)/N528/INPUT!AO42)*((H684-I684)/(J684-I684)))*1*N528*INPUT!AO42,1*N528*INPUT!AO42),MIN(K684,1*N528*INPUT!AO42)))</f>
        <v>0</v>
      </c>
      <c r="M684" s="194" t="str">
        <f>IF(C684="BF","BF",MIN(G684,L684))</f>
        <v>BF</v>
      </c>
    </row>
    <row r="685">
      <c r="A685" s="182">
        <f>A529</f>
        <v>101</v>
      </c>
      <c r="B685" s="131" t="str">
        <f>D290</f>
        <v>Negative</v>
      </c>
      <c r="C685" s="195" t="str">
        <f>IF(B685="Positive",IF(G529=2,"OF","BF"),"BF")</f>
        <v>BF</v>
      </c>
      <c r="D685" s="179">
        <f>H529/2/D529</f>
        <v>11.363636363636363</v>
      </c>
      <c r="E685" s="192">
        <f>0.38*SQRT(INPUT!$B$2/INPUT!AO43)</f>
        <v>0</v>
      </c>
      <c r="F685" s="192">
        <f>0.56*SQRT(INPUT!$B$2/MAX(MIN(0.7*INPUT!AO43,INPUT!AQ43),0.5*INPUT!AO43))</f>
        <v>0</v>
      </c>
      <c r="G685" s="192" t="e">
        <f>IF(D685&lt;=E685,1*N529*INPUT!AO43,(1-(1-MAX(MIN(0.7*INPUT!AO43,INPUT!AQ43),0.5*INPUT!AO43)/N529/INPUT!AO43)*((D685-E685)/(F685-E685)))*1*N529*INPUT!AO43)</f>
        <v>#DIV/0!</v>
      </c>
      <c r="H685" s="188">
        <f>B134</f>
        <v>3175</v>
      </c>
      <c r="I685" s="196">
        <f>J290</f>
        <v>0</v>
      </c>
      <c r="J685" s="174">
        <f>PI()*F290*SQRT(INPUT!$B$2/MAX(MIN(0.7*INPUT!AO43,INPUT!AQ43),0.5*INPUT!AO43))</f>
        <v>0</v>
      </c>
      <c r="K685" s="191">
        <f>1*1*(PI()^2)*INPUT!$B$2/(H685/F290)^2</f>
        <v>0</v>
      </c>
      <c r="L685" s="192">
        <f>IF(H685&lt;=I685,1*N529*INPUT!AO43,IF(H685&lt;=J685,MIN(1*(1-(1-MAX(MIN(0.7*INPUT!AO43,INPUT!AQ43),0.5*INPUT!AO43)/N529/INPUT!AO43)*((H685-I685)/(J685-I685)))*1*N529*INPUT!AO43,1*N529*INPUT!AO43),MIN(K685,1*N529*INPUT!AO43)))</f>
        <v>0</v>
      </c>
      <c r="M685" s="194" t="str">
        <f>IF(C685="BF","BF",MIN(G685,L685))</f>
        <v>BF</v>
      </c>
    </row>
    <row r="686">
      <c r="A686" s="182">
        <f>A530</f>
        <v>101</v>
      </c>
      <c r="B686" s="131" t="str">
        <f>D291</f>
        <v>Negative</v>
      </c>
      <c r="C686" s="195" t="str">
        <f>IF(B686="Positive",IF(G530=2,"OF","BF"),"BF")</f>
        <v>BF</v>
      </c>
      <c r="D686" s="179">
        <f>H530/2/D530</f>
        <v>11.363636363636363</v>
      </c>
      <c r="E686" s="192">
        <f>0.38*SQRT(INPUT!$B$2/INPUT!AO44)</f>
        <v>0</v>
      </c>
      <c r="F686" s="192">
        <f>0.56*SQRT(INPUT!$B$2/MAX(MIN(0.7*INPUT!AO44,INPUT!AQ44),0.5*INPUT!AO44))</f>
        <v>0</v>
      </c>
      <c r="G686" s="192" t="e">
        <f>IF(D686&lt;=E686,1*N530*INPUT!AO44,(1-(1-MAX(MIN(0.7*INPUT!AO44,INPUT!AQ44),0.5*INPUT!AO44)/N530/INPUT!AO44)*((D686-E686)/(F686-E686)))*1*N530*INPUT!AO44)</f>
        <v>#DIV/0!</v>
      </c>
      <c r="H686" s="188">
        <f>B135</f>
        <v>3175</v>
      </c>
      <c r="I686" s="196">
        <f>J291</f>
        <v>0</v>
      </c>
      <c r="J686" s="174">
        <f>PI()*F291*SQRT(INPUT!$B$2/MAX(MIN(0.7*INPUT!AO44,INPUT!AQ44),0.5*INPUT!AO44))</f>
        <v>0</v>
      </c>
      <c r="K686" s="191">
        <f>1*1*(PI()^2)*INPUT!$B$2/(H686/F291)^2</f>
        <v>0</v>
      </c>
      <c r="L686" s="192">
        <f>IF(H686&lt;=I686,1*N530*INPUT!AO44,IF(H686&lt;=J686,MIN(1*(1-(1-MAX(MIN(0.7*INPUT!AO44,INPUT!AQ44),0.5*INPUT!AO44)/N530/INPUT!AO44)*((H686-I686)/(J686-I686)))*1*N530*INPUT!AO44,1*N530*INPUT!AO44),MIN(K686,1*N530*INPUT!AO44)))</f>
        <v>0</v>
      </c>
      <c r="M686" s="194" t="str">
        <f>IF(C686="BF","BF",MIN(G686,L686))</f>
        <v>BF</v>
      </c>
    </row>
    <row r="687">
      <c r="A687" s="182">
        <f>A531</f>
        <v>101</v>
      </c>
      <c r="B687" s="131" t="str">
        <f>D292</f>
        <v>Negative</v>
      </c>
      <c r="C687" s="195" t="str">
        <f>IF(B687="Positive",IF(G531=2,"OF","BF"),"BF")</f>
        <v>BF</v>
      </c>
      <c r="D687" s="179">
        <f>H531/2/D531</f>
        <v>11.363636363636363</v>
      </c>
      <c r="E687" s="192">
        <f>0.38*SQRT(INPUT!$B$2/INPUT!AO45)</f>
        <v>0</v>
      </c>
      <c r="F687" s="192">
        <f>0.56*SQRT(INPUT!$B$2/MAX(MIN(0.7*INPUT!AO45,INPUT!AQ45),0.5*INPUT!AO45))</f>
        <v>0</v>
      </c>
      <c r="G687" s="192" t="e">
        <f>IF(D687&lt;=E687,1*N531*INPUT!AO45,(1-(1-MAX(MIN(0.7*INPUT!AO45,INPUT!AQ45),0.5*INPUT!AO45)/N531/INPUT!AO45)*((D687-E687)/(F687-E687)))*1*N531*INPUT!AO45)</f>
        <v>#DIV/0!</v>
      </c>
      <c r="H687" s="188">
        <f>B136</f>
        <v>3175</v>
      </c>
      <c r="I687" s="196">
        <f>J292</f>
        <v>0</v>
      </c>
      <c r="J687" s="174">
        <f>PI()*F292*SQRT(INPUT!$B$2/MAX(MIN(0.7*INPUT!AO45,INPUT!AQ45),0.5*INPUT!AO45))</f>
        <v>0</v>
      </c>
      <c r="K687" s="191">
        <f>1*1*(PI()^2)*INPUT!$B$2/(H687/F292)^2</f>
        <v>0</v>
      </c>
      <c r="L687" s="192">
        <f>IF(H687&lt;=I687,1*N531*INPUT!AO45,IF(H687&lt;=J687,MIN(1*(1-(1-MAX(MIN(0.7*INPUT!AO45,INPUT!AQ45),0.5*INPUT!AO45)/N531/INPUT!AO45)*((H687-I687)/(J687-I687)))*1*N531*INPUT!AO45,1*N531*INPUT!AO45),MIN(K687,1*N531*INPUT!AO45)))</f>
        <v>0</v>
      </c>
      <c r="M687" s="194" t="str">
        <f>IF(C687="BF","BF",MIN(G687,L687))</f>
        <v>BF</v>
      </c>
    </row>
    <row r="688">
      <c r="A688" s="182">
        <f>A532</f>
        <v>101</v>
      </c>
      <c r="B688" s="131" t="str">
        <f>D293</f>
        <v>Negative</v>
      </c>
      <c r="C688" s="195" t="str">
        <f>IF(B688="Positive",IF(G532=2,"OF","BF"),"BF")</f>
        <v>BF</v>
      </c>
      <c r="D688" s="179">
        <f>H532/2/D532</f>
        <v>11.363636363636363</v>
      </c>
      <c r="E688" s="192">
        <f>0.38*SQRT(INPUT!$B$2/INPUT!AO46)</f>
        <v>0</v>
      </c>
      <c r="F688" s="192">
        <f>0.56*SQRT(INPUT!$B$2/MAX(MIN(0.7*INPUT!AO46,INPUT!AQ46),0.5*INPUT!AO46))</f>
        <v>0</v>
      </c>
      <c r="G688" s="192" t="e">
        <f>IF(D688&lt;=E688,1*N532*INPUT!AO46,(1-(1-MAX(MIN(0.7*INPUT!AO46,INPUT!AQ46),0.5*INPUT!AO46)/N532/INPUT!AO46)*((D688-E688)/(F688-E688)))*1*N532*INPUT!AO46)</f>
        <v>#DIV/0!</v>
      </c>
      <c r="H688" s="188">
        <f>B137</f>
        <v>3175</v>
      </c>
      <c r="I688" s="196">
        <f>J293</f>
        <v>0</v>
      </c>
      <c r="J688" s="174">
        <f>PI()*F293*SQRT(INPUT!$B$2/MAX(MIN(0.7*INPUT!AO46,INPUT!AQ46),0.5*INPUT!AO46))</f>
        <v>0</v>
      </c>
      <c r="K688" s="191">
        <f>1*1*(PI()^2)*INPUT!$B$2/(H688/F293)^2</f>
        <v>0</v>
      </c>
      <c r="L688" s="192">
        <f>IF(H688&lt;=I688,1*N532*INPUT!AO46,IF(H688&lt;=J688,MIN(1*(1-(1-MAX(MIN(0.7*INPUT!AO46,INPUT!AQ46),0.5*INPUT!AO46)/N532/INPUT!AO46)*((H688-I688)/(J688-I688)))*1*N532*INPUT!AO46,1*N532*INPUT!AO46),MIN(K688,1*N532*INPUT!AO46)))</f>
        <v>0</v>
      </c>
      <c r="M688" s="194" t="str">
        <f>IF(C688="BF","BF",MIN(G688,L688))</f>
        <v>BF</v>
      </c>
    </row>
    <row r="689">
      <c r="A689" s="182">
        <f>A533</f>
        <v>101</v>
      </c>
      <c r="B689" s="131" t="str">
        <f>D294</f>
        <v>Negative</v>
      </c>
      <c r="C689" s="195" t="str">
        <f>IF(B689="Positive",IF(G533=2,"OF","BF"),"BF")</f>
        <v>BF</v>
      </c>
      <c r="D689" s="179">
        <f>H533/2/D533</f>
        <v>11.363636363636363</v>
      </c>
      <c r="E689" s="192">
        <f>0.38*SQRT(INPUT!$B$2/INPUT!AO47)</f>
        <v>0</v>
      </c>
      <c r="F689" s="192">
        <f>0.56*SQRT(INPUT!$B$2/MAX(MIN(0.7*INPUT!AO47,INPUT!AQ47),0.5*INPUT!AO47))</f>
        <v>0</v>
      </c>
      <c r="G689" s="192" t="e">
        <f>IF(D689&lt;=E689,1*N533*INPUT!AO47,(1-(1-MAX(MIN(0.7*INPUT!AO47,INPUT!AQ47),0.5*INPUT!AO47)/N533/INPUT!AO47)*((D689-E689)/(F689-E689)))*1*N533*INPUT!AO47)</f>
        <v>#DIV/0!</v>
      </c>
      <c r="H689" s="188">
        <f>B138</f>
        <v>3175</v>
      </c>
      <c r="I689" s="196">
        <f>J294</f>
        <v>0</v>
      </c>
      <c r="J689" s="174">
        <f>PI()*F294*SQRT(INPUT!$B$2/MAX(MIN(0.7*INPUT!AO47,INPUT!AQ47),0.5*INPUT!AO47))</f>
        <v>0</v>
      </c>
      <c r="K689" s="191">
        <f>1*1*(PI()^2)*INPUT!$B$2/(H689/F294)^2</f>
        <v>0</v>
      </c>
      <c r="L689" s="192">
        <f>IF(H689&lt;=I689,1*N533*INPUT!AO47,IF(H689&lt;=J689,MIN(1*(1-(1-MAX(MIN(0.7*INPUT!AO47,INPUT!AQ47),0.5*INPUT!AO47)/N533/INPUT!AO47)*((H689-I689)/(J689-I689)))*1*N533*INPUT!AO47,1*N533*INPUT!AO47),MIN(K689,1*N533*INPUT!AO47)))</f>
        <v>0</v>
      </c>
      <c r="M689" s="194" t="str">
        <f>IF(C689="BF","BF",MIN(G689,L689))</f>
        <v>BF</v>
      </c>
    </row>
    <row r="690">
      <c r="A690" s="182">
        <f>A534</f>
        <v>101</v>
      </c>
      <c r="B690" s="131" t="str">
        <f>D295</f>
        <v>Negative</v>
      </c>
      <c r="C690" s="195" t="str">
        <f>IF(B690="Positive",IF(G534=2,"OF","BF"),"BF")</f>
        <v>BF</v>
      </c>
      <c r="D690" s="179">
        <f>H534/2/D534</f>
        <v>11.363636363636363</v>
      </c>
      <c r="E690" s="192">
        <f>0.38*SQRT(INPUT!$B$2/INPUT!AO48)</f>
        <v>0</v>
      </c>
      <c r="F690" s="192">
        <f>0.56*SQRT(INPUT!$B$2/MAX(MIN(0.7*INPUT!AO48,INPUT!AQ48),0.5*INPUT!AO48))</f>
        <v>0</v>
      </c>
      <c r="G690" s="192" t="e">
        <f>IF(D690&lt;=E690,1*N534*INPUT!AO48,(1-(1-MAX(MIN(0.7*INPUT!AO48,INPUT!AQ48),0.5*INPUT!AO48)/N534/INPUT!AO48)*((D690-E690)/(F690-E690)))*1*N534*INPUT!AO48)</f>
        <v>#DIV/0!</v>
      </c>
      <c r="H690" s="188">
        <f>B139</f>
        <v>3175</v>
      </c>
      <c r="I690" s="196">
        <f>J295</f>
        <v>0</v>
      </c>
      <c r="J690" s="174">
        <f>PI()*F295*SQRT(INPUT!$B$2/MAX(MIN(0.7*INPUT!AO48,INPUT!AQ48),0.5*INPUT!AO48))</f>
        <v>0</v>
      </c>
      <c r="K690" s="191">
        <f>1*1*(PI()^2)*INPUT!$B$2/(H690/F295)^2</f>
        <v>0</v>
      </c>
      <c r="L690" s="192">
        <f>IF(H690&lt;=I690,1*N534*INPUT!AO48,IF(H690&lt;=J690,MIN(1*(1-(1-MAX(MIN(0.7*INPUT!AO48,INPUT!AQ48),0.5*INPUT!AO48)/N534/INPUT!AO48)*((H690-I690)/(J690-I690)))*1*N534*INPUT!AO48,1*N534*INPUT!AO48),MIN(K690,1*N534*INPUT!AO48)))</f>
        <v>0</v>
      </c>
      <c r="M690" s="194" t="str">
        <f>IF(C690="BF","BF",MIN(G690,L690))</f>
        <v>BF</v>
      </c>
    </row>
    <row r="691">
      <c r="A691" s="182">
        <f>A535</f>
        <v>101</v>
      </c>
      <c r="B691" s="131" t="str">
        <f>D296</f>
        <v>Negative</v>
      </c>
      <c r="C691" s="195" t="str">
        <f>IF(B691="Positive",IF(G535=2,"OF","BF"),"BF")</f>
        <v>BF</v>
      </c>
      <c r="D691" s="179">
        <f>H535/2/D535</f>
        <v>11.363636363636363</v>
      </c>
      <c r="E691" s="192">
        <f>0.38*SQRT(INPUT!$B$2/INPUT!AO49)</f>
        <v>0</v>
      </c>
      <c r="F691" s="192">
        <f>0.56*SQRT(INPUT!$B$2/MAX(MIN(0.7*INPUT!AO49,INPUT!AQ49),0.5*INPUT!AO49))</f>
        <v>0</v>
      </c>
      <c r="G691" s="192" t="e">
        <f>IF(D691&lt;=E691,1*N535*INPUT!AO49,(1-(1-MAX(MIN(0.7*INPUT!AO49,INPUT!AQ49),0.5*INPUT!AO49)/N535/INPUT!AO49)*((D691-E691)/(F691-E691)))*1*N535*INPUT!AO49)</f>
        <v>#DIV/0!</v>
      </c>
      <c r="H691" s="188">
        <f>B140</f>
        <v>3175</v>
      </c>
      <c r="I691" s="196">
        <f>J296</f>
        <v>0</v>
      </c>
      <c r="J691" s="174">
        <f>PI()*F296*SQRT(INPUT!$B$2/MAX(MIN(0.7*INPUT!AO49,INPUT!AQ49),0.5*INPUT!AO49))</f>
        <v>0</v>
      </c>
      <c r="K691" s="191">
        <f>1*1*(PI()^2)*INPUT!$B$2/(H691/F296)^2</f>
        <v>0</v>
      </c>
      <c r="L691" s="192">
        <f>IF(H691&lt;=I691,1*N535*INPUT!AO49,IF(H691&lt;=J691,MIN(1*(1-(1-MAX(MIN(0.7*INPUT!AO49,INPUT!AQ49),0.5*INPUT!AO49)/N535/INPUT!AO49)*((H691-I691)/(J691-I691)))*1*N535*INPUT!AO49,1*N535*INPUT!AO49),MIN(K691,1*N535*INPUT!AO49)))</f>
        <v>0</v>
      </c>
      <c r="M691" s="194" t="str">
        <f>IF(C691="BF","BF",MIN(G691,L691))</f>
        <v>BF</v>
      </c>
    </row>
    <row r="692">
      <c r="A692" s="182">
        <f>A536</f>
        <v>101</v>
      </c>
      <c r="B692" s="131" t="str">
        <f>D297</f>
        <v>Negative</v>
      </c>
      <c r="C692" s="195" t="str">
        <f>IF(B692="Positive",IF(G536=2,"OF","BF"),"BF")</f>
        <v>BF</v>
      </c>
      <c r="D692" s="179">
        <f>H536/2/D536</f>
        <v>11.363636363636363</v>
      </c>
      <c r="E692" s="192">
        <f>0.38*SQRT(INPUT!$B$2/INPUT!AO50)</f>
        <v>0</v>
      </c>
      <c r="F692" s="192">
        <f>0.56*SQRT(INPUT!$B$2/MAX(MIN(0.7*INPUT!AO50,INPUT!AQ50),0.5*INPUT!AO50))</f>
        <v>0</v>
      </c>
      <c r="G692" s="192" t="e">
        <f>IF(D692&lt;=E692,1*N536*INPUT!AO50,(1-(1-MAX(MIN(0.7*INPUT!AO50,INPUT!AQ50),0.5*INPUT!AO50)/N536/INPUT!AO50)*((D692-E692)/(F692-E692)))*1*N536*INPUT!AO50)</f>
        <v>#DIV/0!</v>
      </c>
      <c r="H692" s="188">
        <f>B141</f>
        <v>3175</v>
      </c>
      <c r="I692" s="196">
        <f>J297</f>
        <v>0</v>
      </c>
      <c r="J692" s="174">
        <f>PI()*F297*SQRT(INPUT!$B$2/MAX(MIN(0.7*INPUT!AO50,INPUT!AQ50),0.5*INPUT!AO50))</f>
        <v>0</v>
      </c>
      <c r="K692" s="191">
        <f>1*1*(PI()^2)*INPUT!$B$2/(H692/F297)^2</f>
        <v>0</v>
      </c>
      <c r="L692" s="192">
        <f>IF(H692&lt;=I692,1*N536*INPUT!AO50,IF(H692&lt;=J692,MIN(1*(1-(1-MAX(MIN(0.7*INPUT!AO50,INPUT!AQ50),0.5*INPUT!AO50)/N536/INPUT!AO50)*((H692-I692)/(J692-I692)))*1*N536*INPUT!AO50,1*N536*INPUT!AO50),MIN(K692,1*N536*INPUT!AO50)))</f>
        <v>0</v>
      </c>
      <c r="M692" s="194" t="str">
        <f>IF(C692="BF","BF",MIN(G692,L692))</f>
        <v>BF</v>
      </c>
    </row>
    <row r="693">
      <c r="A693" s="182">
        <f>A537</f>
        <v>101</v>
      </c>
      <c r="B693" s="131" t="str">
        <f>D298</f>
        <v>Negative</v>
      </c>
      <c r="C693" s="195" t="str">
        <f>IF(B693="Positive",IF(G537=2,"OF","BF"),"BF")</f>
        <v>BF</v>
      </c>
      <c r="D693" s="179">
        <f>H537/2/D537</f>
        <v>11.363636363636363</v>
      </c>
      <c r="E693" s="192">
        <f>0.38*SQRT(INPUT!$B$2/INPUT!AO51)</f>
        <v>0</v>
      </c>
      <c r="F693" s="192">
        <f>0.56*SQRT(INPUT!$B$2/MAX(MIN(0.7*INPUT!AO51,INPUT!AQ51),0.5*INPUT!AO51))</f>
        <v>0</v>
      </c>
      <c r="G693" s="192" t="e">
        <f>IF(D693&lt;=E693,1*N537*INPUT!AO51,(1-(1-MAX(MIN(0.7*INPUT!AO51,INPUT!AQ51),0.5*INPUT!AO51)/N537/INPUT!AO51)*((D693-E693)/(F693-E693)))*1*N537*INPUT!AO51)</f>
        <v>#DIV/0!</v>
      </c>
      <c r="H693" s="188">
        <f>B142</f>
        <v>3175</v>
      </c>
      <c r="I693" s="196">
        <f>J298</f>
        <v>0</v>
      </c>
      <c r="J693" s="174">
        <f>PI()*F298*SQRT(INPUT!$B$2/MAX(MIN(0.7*INPUT!AO51,INPUT!AQ51),0.5*INPUT!AO51))</f>
        <v>0</v>
      </c>
      <c r="K693" s="191">
        <f>1*1*(PI()^2)*INPUT!$B$2/(H693/F298)^2</f>
        <v>0</v>
      </c>
      <c r="L693" s="192">
        <f>IF(H693&lt;=I693,1*N537*INPUT!AO51,IF(H693&lt;=J693,MIN(1*(1-(1-MAX(MIN(0.7*INPUT!AO51,INPUT!AQ51),0.5*INPUT!AO51)/N537/INPUT!AO51)*((H693-I693)/(J693-I693)))*1*N537*INPUT!AO51,1*N537*INPUT!AO51),MIN(K693,1*N537*INPUT!AO51)))</f>
        <v>0</v>
      </c>
      <c r="M693" s="194" t="str">
        <f>IF(C693="BF","BF",MIN(G693,L693))</f>
        <v>BF</v>
      </c>
    </row>
    <row r="694">
      <c r="A694" s="182">
        <f>A538</f>
        <v>101</v>
      </c>
      <c r="B694" s="131" t="str">
        <f>D299</f>
        <v>Negative</v>
      </c>
      <c r="C694" s="195" t="str">
        <f>IF(B694="Positive",IF(G538=2,"OF","BF"),"BF")</f>
        <v>BF</v>
      </c>
      <c r="D694" s="179">
        <f>H538/2/D538</f>
        <v>11.363636363636363</v>
      </c>
      <c r="E694" s="192">
        <f>0.38*SQRT(INPUT!$B$2/INPUT!AO52)</f>
        <v>0</v>
      </c>
      <c r="F694" s="192">
        <f>0.56*SQRT(INPUT!$B$2/MAX(MIN(0.7*INPUT!AO52,INPUT!AQ52),0.5*INPUT!AO52))</f>
        <v>0</v>
      </c>
      <c r="G694" s="192" t="e">
        <f>IF(D694&lt;=E694,1*N538*INPUT!AO52,(1-(1-MAX(MIN(0.7*INPUT!AO52,INPUT!AQ52),0.5*INPUT!AO52)/N538/INPUT!AO52)*((D694-E694)/(F694-E694)))*1*N538*INPUT!AO52)</f>
        <v>#DIV/0!</v>
      </c>
      <c r="H694" s="188">
        <f>B143</f>
        <v>3175</v>
      </c>
      <c r="I694" s="196">
        <f>J299</f>
        <v>0</v>
      </c>
      <c r="J694" s="174">
        <f>PI()*F299*SQRT(INPUT!$B$2/MAX(MIN(0.7*INPUT!AO52,INPUT!AQ52),0.5*INPUT!AO52))</f>
        <v>0</v>
      </c>
      <c r="K694" s="191">
        <f>1*1*(PI()^2)*INPUT!$B$2/(H694/F299)^2</f>
        <v>0</v>
      </c>
      <c r="L694" s="192">
        <f>IF(H694&lt;=I694,1*N538*INPUT!AO52,IF(H694&lt;=J694,MIN(1*(1-(1-MAX(MIN(0.7*INPUT!AO52,INPUT!AQ52),0.5*INPUT!AO52)/N538/INPUT!AO52)*((H694-I694)/(J694-I694)))*1*N538*INPUT!AO52,1*N538*INPUT!AO52),MIN(K694,1*N538*INPUT!AO52)))</f>
        <v>0</v>
      </c>
      <c r="M694" s="194" t="str">
        <f>IF(C694="BF","BF",MIN(G694,L694))</f>
        <v>BF</v>
      </c>
    </row>
    <row r="695">
      <c r="A695" s="182">
        <f>A539</f>
        <v>101</v>
      </c>
      <c r="B695" s="131" t="str">
        <f>D300</f>
        <v>Negative</v>
      </c>
      <c r="C695" s="195" t="str">
        <f>IF(B695="Positive",IF(G539=2,"OF","BF"),"BF")</f>
        <v>BF</v>
      </c>
      <c r="D695" s="179">
        <f>H539/2/D539</f>
        <v>11.363636363636363</v>
      </c>
      <c r="E695" s="192">
        <f>0.38*SQRT(INPUT!$B$2/INPUT!AO53)</f>
        <v>0</v>
      </c>
      <c r="F695" s="192">
        <f>0.56*SQRT(INPUT!$B$2/MAX(MIN(0.7*INPUT!AO53,INPUT!AQ53),0.5*INPUT!AO53))</f>
        <v>0</v>
      </c>
      <c r="G695" s="192" t="e">
        <f>IF(D695&lt;=E695,1*N539*INPUT!AO53,(1-(1-MAX(MIN(0.7*INPUT!AO53,INPUT!AQ53),0.5*INPUT!AO53)/N539/INPUT!AO53)*((D695-E695)/(F695-E695)))*1*N539*INPUT!AO53)</f>
        <v>#DIV/0!</v>
      </c>
      <c r="H695" s="188">
        <f>B144</f>
        <v>3175</v>
      </c>
      <c r="I695" s="196">
        <f>J300</f>
        <v>0</v>
      </c>
      <c r="J695" s="174">
        <f>PI()*F300*SQRT(INPUT!$B$2/MAX(MIN(0.7*INPUT!AO53,INPUT!AQ53),0.5*INPUT!AO53))</f>
        <v>0</v>
      </c>
      <c r="K695" s="191">
        <f>1*1*(PI()^2)*INPUT!$B$2/(H695/F300)^2</f>
        <v>0</v>
      </c>
      <c r="L695" s="192">
        <f>IF(H695&lt;=I695,1*N539*INPUT!AO53,IF(H695&lt;=J695,MIN(1*(1-(1-MAX(MIN(0.7*INPUT!AO53,INPUT!AQ53),0.5*INPUT!AO53)/N539/INPUT!AO53)*((H695-I695)/(J695-I695)))*1*N539*INPUT!AO53,1*N539*INPUT!AO53),MIN(K695,1*N539*INPUT!AO53)))</f>
        <v>0</v>
      </c>
      <c r="M695" s="194" t="str">
        <f>IF(C695="BF","BF",MIN(G695,L695))</f>
        <v>BF</v>
      </c>
    </row>
    <row r="696">
      <c r="A696" s="182">
        <f>A540</f>
        <v>101</v>
      </c>
      <c r="B696" s="131" t="str">
        <f>D301</f>
        <v>Negative</v>
      </c>
      <c r="C696" s="195" t="str">
        <f>IF(B696="Positive",IF(G540=2,"OF","BF"),"BF")</f>
        <v>BF</v>
      </c>
      <c r="D696" s="179">
        <f>H540/2/D540</f>
        <v>11.363636363636363</v>
      </c>
      <c r="E696" s="192">
        <f>0.38*SQRT(INPUT!$B$2/INPUT!AO54)</f>
        <v>0</v>
      </c>
      <c r="F696" s="192">
        <f>0.56*SQRT(INPUT!$B$2/MAX(MIN(0.7*INPUT!AO54,INPUT!AQ54),0.5*INPUT!AO54))</f>
        <v>0</v>
      </c>
      <c r="G696" s="192" t="e">
        <f>IF(D696&lt;=E696,1*N540*INPUT!AO54,(1-(1-MAX(MIN(0.7*INPUT!AO54,INPUT!AQ54),0.5*INPUT!AO54)/N540/INPUT!AO54)*((D696-E696)/(F696-E696)))*1*N540*INPUT!AO54)</f>
        <v>#DIV/0!</v>
      </c>
      <c r="H696" s="188">
        <f>B145</f>
        <v>3175</v>
      </c>
      <c r="I696" s="196">
        <f>J301</f>
        <v>0</v>
      </c>
      <c r="J696" s="174">
        <f>PI()*F301*SQRT(INPUT!$B$2/MAX(MIN(0.7*INPUT!AO54,INPUT!AQ54),0.5*INPUT!AO54))</f>
        <v>0</v>
      </c>
      <c r="K696" s="191">
        <f>1*1*(PI()^2)*INPUT!$B$2/(H696/F301)^2</f>
        <v>0</v>
      </c>
      <c r="L696" s="192">
        <f>IF(H696&lt;=I696,1*N540*INPUT!AO54,IF(H696&lt;=J696,MIN(1*(1-(1-MAX(MIN(0.7*INPUT!AO54,INPUT!AQ54),0.5*INPUT!AO54)/N540/INPUT!AO54)*((H696-I696)/(J696-I696)))*1*N540*INPUT!AO54,1*N540*INPUT!AO54),MIN(K696,1*N540*INPUT!AO54)))</f>
        <v>0</v>
      </c>
      <c r="M696" s="194" t="str">
        <f>IF(C696="BF","BF",MIN(G696,L696))</f>
        <v>BF</v>
      </c>
    </row>
    <row r="697">
      <c r="A697" s="182">
        <f>A541</f>
        <v>101</v>
      </c>
      <c r="B697" s="131" t="str">
        <f>D302</f>
        <v>Negative</v>
      </c>
      <c r="C697" s="195" t="str">
        <f>IF(B697="Positive",IF(G541=2,"OF","BF"),"BF")</f>
        <v>BF</v>
      </c>
      <c r="D697" s="179">
        <f>H541/2/D541</f>
        <v>11.363636363636363</v>
      </c>
      <c r="E697" s="192">
        <f>0.38*SQRT(INPUT!$B$2/INPUT!AO55)</f>
        <v>0</v>
      </c>
      <c r="F697" s="192">
        <f>0.56*SQRT(INPUT!$B$2/MAX(MIN(0.7*INPUT!AO55,INPUT!AQ55),0.5*INPUT!AO55))</f>
        <v>0</v>
      </c>
      <c r="G697" s="192" t="e">
        <f>IF(D697&lt;=E697,1*N541*INPUT!AO55,(1-(1-MAX(MIN(0.7*INPUT!AO55,INPUT!AQ55),0.5*INPUT!AO55)/N541/INPUT!AO55)*((D697-E697)/(F697-E697)))*1*N541*INPUT!AO55)</f>
        <v>#DIV/0!</v>
      </c>
      <c r="H697" s="188">
        <f>B146</f>
        <v>3175</v>
      </c>
      <c r="I697" s="196">
        <f>J302</f>
        <v>0</v>
      </c>
      <c r="J697" s="174">
        <f>PI()*F302*SQRT(INPUT!$B$2/MAX(MIN(0.7*INPUT!AO55,INPUT!AQ55),0.5*INPUT!AO55))</f>
        <v>0</v>
      </c>
      <c r="K697" s="191">
        <f>1*1*(PI()^2)*INPUT!$B$2/(H697/F302)^2</f>
        <v>0</v>
      </c>
      <c r="L697" s="192">
        <f>IF(H697&lt;=I697,1*N541*INPUT!AO55,IF(H697&lt;=J697,MIN(1*(1-(1-MAX(MIN(0.7*INPUT!AO55,INPUT!AQ55),0.5*INPUT!AO55)/N541/INPUT!AO55)*((H697-I697)/(J697-I697)))*1*N541*INPUT!AO55,1*N541*INPUT!AO55),MIN(K697,1*N541*INPUT!AO55)))</f>
        <v>0</v>
      </c>
      <c r="M697" s="194" t="str">
        <f>IF(C697="BF","BF",MIN(G697,L697))</f>
        <v>BF</v>
      </c>
    </row>
    <row r="698">
      <c r="A698" s="182">
        <f>A542</f>
        <v>101</v>
      </c>
      <c r="B698" s="131" t="str">
        <f>D303</f>
        <v>Negative</v>
      </c>
      <c r="C698" s="195" t="str">
        <f>IF(B698="Positive",IF(G542=2,"OF","BF"),"BF")</f>
        <v>BF</v>
      </c>
      <c r="D698" s="179">
        <f>H542/2/D542</f>
        <v>11.363636363636363</v>
      </c>
      <c r="E698" s="192">
        <f>0.38*SQRT(INPUT!$B$2/INPUT!AO56)</f>
        <v>0</v>
      </c>
      <c r="F698" s="192">
        <f>0.56*SQRT(INPUT!$B$2/MAX(MIN(0.7*INPUT!AO56,INPUT!AQ56),0.5*INPUT!AO56))</f>
        <v>0</v>
      </c>
      <c r="G698" s="192" t="e">
        <f>IF(D698&lt;=E698,1*N542*INPUT!AO56,(1-(1-MAX(MIN(0.7*INPUT!AO56,INPUT!AQ56),0.5*INPUT!AO56)/N542/INPUT!AO56)*((D698-E698)/(F698-E698)))*1*N542*INPUT!AO56)</f>
        <v>#DIV/0!</v>
      </c>
      <c r="H698" s="188">
        <f>B147</f>
        <v>3175</v>
      </c>
      <c r="I698" s="196">
        <f>J303</f>
        <v>0</v>
      </c>
      <c r="J698" s="174">
        <f>PI()*F303*SQRT(INPUT!$B$2/MAX(MIN(0.7*INPUT!AO56,INPUT!AQ56),0.5*INPUT!AO56))</f>
        <v>0</v>
      </c>
      <c r="K698" s="191">
        <f>1*1*(PI()^2)*INPUT!$B$2/(H698/F303)^2</f>
        <v>0</v>
      </c>
      <c r="L698" s="192">
        <f>IF(H698&lt;=I698,1*N542*INPUT!AO56,IF(H698&lt;=J698,MIN(1*(1-(1-MAX(MIN(0.7*INPUT!AO56,INPUT!AQ56),0.5*INPUT!AO56)/N542/INPUT!AO56)*((H698-I698)/(J698-I698)))*1*N542*INPUT!AO56,1*N542*INPUT!AO56),MIN(K698,1*N542*INPUT!AO56)))</f>
        <v>0</v>
      </c>
      <c r="M698" s="194" t="str">
        <f>IF(C698="BF","BF",MIN(G698,L698))</f>
        <v>BF</v>
      </c>
    </row>
    <row r="699">
      <c r="A699" s="182">
        <f>A543</f>
        <v>101</v>
      </c>
      <c r="B699" s="131" t="str">
        <f>D304</f>
        <v>Negative</v>
      </c>
      <c r="C699" s="195" t="str">
        <f>IF(B699="Positive",IF(G543=2,"OF","BF"),"BF")</f>
        <v>BF</v>
      </c>
      <c r="D699" s="179">
        <f>H543/2/D543</f>
        <v>11.363636363636363</v>
      </c>
      <c r="E699" s="192">
        <f>0.38*SQRT(INPUT!$B$2/INPUT!AO57)</f>
        <v>0</v>
      </c>
      <c r="F699" s="192">
        <f>0.56*SQRT(INPUT!$B$2/MAX(MIN(0.7*INPUT!AO57,INPUT!AQ57),0.5*INPUT!AO57))</f>
        <v>0</v>
      </c>
      <c r="G699" s="192" t="e">
        <f>IF(D699&lt;=E699,1*N543*INPUT!AO57,(1-(1-MAX(MIN(0.7*INPUT!AO57,INPUT!AQ57),0.5*INPUT!AO57)/N543/INPUT!AO57)*((D699-E699)/(F699-E699)))*1*N543*INPUT!AO57)</f>
        <v>#DIV/0!</v>
      </c>
      <c r="H699" s="188">
        <f>B148</f>
        <v>3175</v>
      </c>
      <c r="I699" s="196">
        <f>J304</f>
        <v>0</v>
      </c>
      <c r="J699" s="174">
        <f>PI()*F304*SQRT(INPUT!$B$2/MAX(MIN(0.7*INPUT!AO57,INPUT!AQ57),0.5*INPUT!AO57))</f>
        <v>0</v>
      </c>
      <c r="K699" s="191">
        <f>1*1*(PI()^2)*INPUT!$B$2/(H699/F304)^2</f>
        <v>0</v>
      </c>
      <c r="L699" s="192">
        <f>IF(H699&lt;=I699,1*N543*INPUT!AO57,IF(H699&lt;=J699,MIN(1*(1-(1-MAX(MIN(0.7*INPUT!AO57,INPUT!AQ57),0.5*INPUT!AO57)/N543/INPUT!AO57)*((H699-I699)/(J699-I699)))*1*N543*INPUT!AO57,1*N543*INPUT!AO57),MIN(K699,1*N543*INPUT!AO57)))</f>
        <v>0</v>
      </c>
      <c r="M699" s="194" t="str">
        <f>IF(C699="BF","BF",MIN(G699,L699))</f>
        <v>BF</v>
      </c>
    </row>
    <row r="700">
      <c r="A700" s="182">
        <f>A544</f>
        <v>101</v>
      </c>
      <c r="B700" s="131" t="str">
        <f>D305</f>
        <v>Negative</v>
      </c>
      <c r="C700" s="195" t="str">
        <f>IF(B700="Positive",IF(G544=2,"OF","BF"),"BF")</f>
        <v>BF</v>
      </c>
      <c r="D700" s="179">
        <f>H544/2/D544</f>
        <v>11.363636363636363</v>
      </c>
      <c r="E700" s="192">
        <f>0.38*SQRT(INPUT!$B$2/INPUT!AO58)</f>
        <v>0</v>
      </c>
      <c r="F700" s="192">
        <f>0.56*SQRT(INPUT!$B$2/MAX(MIN(0.7*INPUT!AO58,INPUT!AQ58),0.5*INPUT!AO58))</f>
        <v>0</v>
      </c>
      <c r="G700" s="192" t="e">
        <f>IF(D700&lt;=E700,1*N544*INPUT!AO58,(1-(1-MAX(MIN(0.7*INPUT!AO58,INPUT!AQ58),0.5*INPUT!AO58)/N544/INPUT!AO58)*((D700-E700)/(F700-E700)))*1*N544*INPUT!AO58)</f>
        <v>#DIV/0!</v>
      </c>
      <c r="H700" s="188">
        <f>B149</f>
        <v>3175</v>
      </c>
      <c r="I700" s="196">
        <f>J305</f>
        <v>0</v>
      </c>
      <c r="J700" s="174">
        <f>PI()*F305*SQRT(INPUT!$B$2/MAX(MIN(0.7*INPUT!AO58,INPUT!AQ58),0.5*INPUT!AO58))</f>
        <v>0</v>
      </c>
      <c r="K700" s="191">
        <f>1*1*(PI()^2)*INPUT!$B$2/(H700/F305)^2</f>
        <v>0</v>
      </c>
      <c r="L700" s="192">
        <f>IF(H700&lt;=I700,1*N544*INPUT!AO58,IF(H700&lt;=J700,MIN(1*(1-(1-MAX(MIN(0.7*INPUT!AO58,INPUT!AQ58),0.5*INPUT!AO58)/N544/INPUT!AO58)*((H700-I700)/(J700-I700)))*1*N544*INPUT!AO58,1*N544*INPUT!AO58),MIN(K700,1*N544*INPUT!AO58)))</f>
        <v>0</v>
      </c>
      <c r="M700" s="194" t="str">
        <f>IF(C700="BF","BF",MIN(G700,L700))</f>
        <v>BF</v>
      </c>
    </row>
    <row r="701">
      <c r="A701" s="182">
        <f>A545</f>
        <v>101</v>
      </c>
      <c r="B701" s="131" t="str">
        <f>D306</f>
        <v>Negative</v>
      </c>
      <c r="C701" s="195" t="str">
        <f>IF(B701="Positive",IF(G545=2,"OF","BF"),"BF")</f>
        <v>BF</v>
      </c>
      <c r="D701" s="179">
        <f>H545/2/D545</f>
        <v>11.363636363636363</v>
      </c>
      <c r="E701" s="192">
        <f>0.38*SQRT(INPUT!$B$2/INPUT!AO59)</f>
        <v>0</v>
      </c>
      <c r="F701" s="192">
        <f>0.56*SQRT(INPUT!$B$2/MAX(MIN(0.7*INPUT!AO59,INPUT!AQ59),0.5*INPUT!AO59))</f>
        <v>0</v>
      </c>
      <c r="G701" s="192" t="e">
        <f>IF(D701&lt;=E701,1*N545*INPUT!AO59,(1-(1-MAX(MIN(0.7*INPUT!AO59,INPUT!AQ59),0.5*INPUT!AO59)/N545/INPUT!AO59)*((D701-E701)/(F701-E701)))*1*N545*INPUT!AO59)</f>
        <v>#DIV/0!</v>
      </c>
      <c r="H701" s="188">
        <f>B150</f>
        <v>3175</v>
      </c>
      <c r="I701" s="196">
        <f>J306</f>
        <v>0</v>
      </c>
      <c r="J701" s="174">
        <f>PI()*F306*SQRT(INPUT!$B$2/MAX(MIN(0.7*INPUT!AO59,INPUT!AQ59),0.5*INPUT!AO59))</f>
        <v>0</v>
      </c>
      <c r="K701" s="191">
        <f>1*1*(PI()^2)*INPUT!$B$2/(H701/F306)^2</f>
        <v>0</v>
      </c>
      <c r="L701" s="192">
        <f>IF(H701&lt;=I701,1*N545*INPUT!AO59,IF(H701&lt;=J701,MIN(1*(1-(1-MAX(MIN(0.7*INPUT!AO59,INPUT!AQ59),0.5*INPUT!AO59)/N545/INPUT!AO59)*((H701-I701)/(J701-I701)))*1*N545*INPUT!AO59,1*N545*INPUT!AO59),MIN(K701,1*N545*INPUT!AO59)))</f>
        <v>0</v>
      </c>
      <c r="M701" s="194" t="str">
        <f>IF(C701="BF","BF",MIN(G701,L701))</f>
        <v>BF</v>
      </c>
    </row>
    <row r="702">
      <c r="A702" s="182">
        <f>A546</f>
        <v>101</v>
      </c>
      <c r="B702" s="131" t="str">
        <f>D307</f>
        <v>Negative</v>
      </c>
      <c r="C702" s="195" t="str">
        <f>IF(B702="Positive",IF(G546=2,"OF","BF"),"BF")</f>
        <v>BF</v>
      </c>
      <c r="D702" s="179">
        <f>H546/2/D546</f>
        <v>11.363636363636363</v>
      </c>
      <c r="E702" s="192">
        <f>0.38*SQRT(INPUT!$B$2/INPUT!AO60)</f>
        <v>0</v>
      </c>
      <c r="F702" s="192">
        <f>0.56*SQRT(INPUT!$B$2/MAX(MIN(0.7*INPUT!AO60,INPUT!AQ60),0.5*INPUT!AO60))</f>
        <v>0</v>
      </c>
      <c r="G702" s="192" t="e">
        <f>IF(D702&lt;=E702,1*N546*INPUT!AO60,(1-(1-MAX(MIN(0.7*INPUT!AO60,INPUT!AQ60),0.5*INPUT!AO60)/N546/INPUT!AO60)*((D702-E702)/(F702-E702)))*1*N546*INPUT!AO60)</f>
        <v>#DIV/0!</v>
      </c>
      <c r="H702" s="188">
        <f>B151</f>
        <v>3175</v>
      </c>
      <c r="I702" s="196">
        <f>J307</f>
        <v>0</v>
      </c>
      <c r="J702" s="174">
        <f>PI()*F307*SQRT(INPUT!$B$2/MAX(MIN(0.7*INPUT!AO60,INPUT!AQ60),0.5*INPUT!AO60))</f>
        <v>0</v>
      </c>
      <c r="K702" s="191">
        <f>1*1*(PI()^2)*INPUT!$B$2/(H702/F307)^2</f>
        <v>0</v>
      </c>
      <c r="L702" s="192">
        <f>IF(H702&lt;=I702,1*N546*INPUT!AO60,IF(H702&lt;=J702,MIN(1*(1-(1-MAX(MIN(0.7*INPUT!AO60,INPUT!AQ60),0.5*INPUT!AO60)/N546/INPUT!AO60)*((H702-I702)/(J702-I702)))*1*N546*INPUT!AO60,1*N546*INPUT!AO60),MIN(K702,1*N546*INPUT!AO60)))</f>
        <v>0</v>
      </c>
      <c r="M702" s="194" t="str">
        <f>IF(C702="BF","BF",MIN(G702,L702))</f>
        <v>BF</v>
      </c>
    </row>
    <row r="703">
      <c r="A703" s="182">
        <f>A547</f>
        <v>101</v>
      </c>
      <c r="B703" s="131" t="str">
        <f>D308</f>
        <v>Negative</v>
      </c>
      <c r="C703" s="195" t="str">
        <f>IF(B703="Positive",IF(G547=2,"OF","BF"),"BF")</f>
        <v>BF</v>
      </c>
      <c r="D703" s="179">
        <f>H547/2/D547</f>
        <v>11.363636363636363</v>
      </c>
      <c r="E703" s="192">
        <f>0.38*SQRT(INPUT!$B$2/INPUT!AO61)</f>
        <v>0</v>
      </c>
      <c r="F703" s="192">
        <f>0.56*SQRT(INPUT!$B$2/MAX(MIN(0.7*INPUT!AO61,INPUT!AQ61),0.5*INPUT!AO61))</f>
        <v>0</v>
      </c>
      <c r="G703" s="192" t="e">
        <f>IF(D703&lt;=E703,1*N547*INPUT!AO61,(1-(1-MAX(MIN(0.7*INPUT!AO61,INPUT!AQ61),0.5*INPUT!AO61)/N547/INPUT!AO61)*((D703-E703)/(F703-E703)))*1*N547*INPUT!AO61)</f>
        <v>#DIV/0!</v>
      </c>
      <c r="H703" s="188">
        <f>B152</f>
        <v>3175</v>
      </c>
      <c r="I703" s="196">
        <f>J308</f>
        <v>0</v>
      </c>
      <c r="J703" s="174">
        <f>PI()*F308*SQRT(INPUT!$B$2/MAX(MIN(0.7*INPUT!AO61,INPUT!AQ61),0.5*INPUT!AO61))</f>
        <v>0</v>
      </c>
      <c r="K703" s="191">
        <f>1*1*(PI()^2)*INPUT!$B$2/(H703/F308)^2</f>
        <v>0</v>
      </c>
      <c r="L703" s="192">
        <f>IF(H703&lt;=I703,1*N547*INPUT!AO61,IF(H703&lt;=J703,MIN(1*(1-(1-MAX(MIN(0.7*INPUT!AO61,INPUT!AQ61),0.5*INPUT!AO61)/N547/INPUT!AO61)*((H703-I703)/(J703-I703)))*1*N547*INPUT!AO61,1*N547*INPUT!AO61),MIN(K703,1*N547*INPUT!AO61)))</f>
        <v>0</v>
      </c>
      <c r="M703" s="194" t="str">
        <f>IF(C703="BF","BF",MIN(G703,L703))</f>
        <v>BF</v>
      </c>
    </row>
    <row r="704">
      <c r="A704" s="182">
        <f>A548</f>
        <v>101</v>
      </c>
      <c r="B704" s="131" t="str">
        <f>D309</f>
        <v>Negative</v>
      </c>
      <c r="C704" s="195" t="str">
        <f>IF(B704="Positive",IF(G548=2,"OF","BF"),"BF")</f>
        <v>BF</v>
      </c>
      <c r="D704" s="179">
        <f>H548/2/D548</f>
        <v>11.363636363636363</v>
      </c>
      <c r="E704" s="192">
        <f>0.38*SQRT(INPUT!$B$2/INPUT!AO62)</f>
        <v>0</v>
      </c>
      <c r="F704" s="192">
        <f>0.56*SQRT(INPUT!$B$2/MAX(MIN(0.7*INPUT!AO62,INPUT!AQ62),0.5*INPUT!AO62))</f>
        <v>0</v>
      </c>
      <c r="G704" s="192" t="e">
        <f>IF(D704&lt;=E704,1*N548*INPUT!AO62,(1-(1-MAX(MIN(0.7*INPUT!AO62,INPUT!AQ62),0.5*INPUT!AO62)/N548/INPUT!AO62)*((D704-E704)/(F704-E704)))*1*N548*INPUT!AO62)</f>
        <v>#DIV/0!</v>
      </c>
      <c r="H704" s="188">
        <f>B153</f>
        <v>3175</v>
      </c>
      <c r="I704" s="196">
        <f>J309</f>
        <v>0</v>
      </c>
      <c r="J704" s="174">
        <f>PI()*F309*SQRT(INPUT!$B$2/MAX(MIN(0.7*INPUT!AO62,INPUT!AQ62),0.5*INPUT!AO62))</f>
        <v>0</v>
      </c>
      <c r="K704" s="191">
        <f>1*1*(PI()^2)*INPUT!$B$2/(H704/F309)^2</f>
        <v>0</v>
      </c>
      <c r="L704" s="192">
        <f>IF(H704&lt;=I704,1*N548*INPUT!AO62,IF(H704&lt;=J704,MIN(1*(1-(1-MAX(MIN(0.7*INPUT!AO62,INPUT!AQ62),0.5*INPUT!AO62)/N548/INPUT!AO62)*((H704-I704)/(J704-I704)))*1*N548*INPUT!AO62,1*N548*INPUT!AO62),MIN(K704,1*N548*INPUT!AO62)))</f>
        <v>0</v>
      </c>
      <c r="M704" s="194" t="str">
        <f>IF(C704="BF","BF",MIN(G704,L704))</f>
        <v>BF</v>
      </c>
    </row>
    <row r="705">
      <c r="A705" s="182">
        <f>A549</f>
        <v>101</v>
      </c>
      <c r="B705" s="131" t="str">
        <f>D310</f>
        <v>Negative</v>
      </c>
      <c r="C705" s="195" t="str">
        <f>IF(B705="Positive",IF(G549=2,"OF","BF"),"BF")</f>
        <v>BF</v>
      </c>
      <c r="D705" s="179">
        <f>H549/2/D549</f>
        <v>11.363636363636363</v>
      </c>
      <c r="E705" s="192">
        <f>0.38*SQRT(INPUT!$B$2/INPUT!AO63)</f>
        <v>0</v>
      </c>
      <c r="F705" s="192">
        <f>0.56*SQRT(INPUT!$B$2/MAX(MIN(0.7*INPUT!AO63,INPUT!AQ63),0.5*INPUT!AO63))</f>
        <v>0</v>
      </c>
      <c r="G705" s="192" t="e">
        <f>IF(D705&lt;=E705,1*N549*INPUT!AO63,(1-(1-MAX(MIN(0.7*INPUT!AO63,INPUT!AQ63),0.5*INPUT!AO63)/N549/INPUT!AO63)*((D705-E705)/(F705-E705)))*1*N549*INPUT!AO63)</f>
        <v>#DIV/0!</v>
      </c>
      <c r="H705" s="188">
        <f>B154</f>
        <v>3175</v>
      </c>
      <c r="I705" s="196">
        <f>J310</f>
        <v>0</v>
      </c>
      <c r="J705" s="174">
        <f>PI()*F310*SQRT(INPUT!$B$2/MAX(MIN(0.7*INPUT!AO63,INPUT!AQ63),0.5*INPUT!AO63))</f>
        <v>0</v>
      </c>
      <c r="K705" s="191">
        <f>1*1*(PI()^2)*INPUT!$B$2/(H705/F310)^2</f>
        <v>0</v>
      </c>
      <c r="L705" s="192">
        <f>IF(H705&lt;=I705,1*N549*INPUT!AO63,IF(H705&lt;=J705,MIN(1*(1-(1-MAX(MIN(0.7*INPUT!AO63,INPUT!AQ63),0.5*INPUT!AO63)/N549/INPUT!AO63)*((H705-I705)/(J705-I705)))*1*N549*INPUT!AO63,1*N549*INPUT!AO63),MIN(K705,1*N549*INPUT!AO63)))</f>
        <v>0</v>
      </c>
      <c r="M705" s="194" t="str">
        <f>IF(C705="BF","BF",MIN(G705,L705))</f>
        <v>BF</v>
      </c>
    </row>
    <row r="706">
      <c r="A706" s="182">
        <f>A550</f>
        <v>101</v>
      </c>
      <c r="B706" s="131" t="str">
        <f>D311</f>
        <v>Negative</v>
      </c>
      <c r="C706" s="195" t="str">
        <f>IF(B706="Positive",IF(G550=2,"OF","BF"),"BF")</f>
        <v>BF</v>
      </c>
      <c r="D706" s="179">
        <f>H550/2/D550</f>
        <v>11.363636363636363</v>
      </c>
      <c r="E706" s="192">
        <f>0.38*SQRT(INPUT!$B$2/INPUT!AO64)</f>
        <v>0</v>
      </c>
      <c r="F706" s="192">
        <f>0.56*SQRT(INPUT!$B$2/MAX(MIN(0.7*INPUT!AO64,INPUT!AQ64),0.5*INPUT!AO64))</f>
        <v>0</v>
      </c>
      <c r="G706" s="192" t="e">
        <f>IF(D706&lt;=E706,1*N550*INPUT!AO64,(1-(1-MAX(MIN(0.7*INPUT!AO64,INPUT!AQ64),0.5*INPUT!AO64)/N550/INPUT!AO64)*((D706-E706)/(F706-E706)))*1*N550*INPUT!AO64)</f>
        <v>#DIV/0!</v>
      </c>
      <c r="H706" s="188">
        <f>B155</f>
        <v>3175</v>
      </c>
      <c r="I706" s="196">
        <f>J311</f>
        <v>0</v>
      </c>
      <c r="J706" s="174">
        <f>PI()*F311*SQRT(INPUT!$B$2/MAX(MIN(0.7*INPUT!AO64,INPUT!AQ64),0.5*INPUT!AO64))</f>
        <v>0</v>
      </c>
      <c r="K706" s="191">
        <f>1*1*(PI()^2)*INPUT!$B$2/(H706/F311)^2</f>
        <v>0</v>
      </c>
      <c r="L706" s="192">
        <f>IF(H706&lt;=I706,1*N550*INPUT!AO64,IF(H706&lt;=J706,MIN(1*(1-(1-MAX(MIN(0.7*INPUT!AO64,INPUT!AQ64),0.5*INPUT!AO64)/N550/INPUT!AO64)*((H706-I706)/(J706-I706)))*1*N550*INPUT!AO64,1*N550*INPUT!AO64),MIN(K706,1*N550*INPUT!AO64)))</f>
        <v>0</v>
      </c>
      <c r="M706" s="194" t="str">
        <f>IF(C706="BF","BF",MIN(G706,L706))</f>
        <v>BF</v>
      </c>
    </row>
    <row r="707">
      <c r="A707" s="182">
        <f>A551</f>
        <v>101</v>
      </c>
      <c r="B707" s="131" t="str">
        <f>D312</f>
        <v>Negative</v>
      </c>
      <c r="C707" s="195" t="str">
        <f>IF(B707="Positive",IF(G551=2,"OF","BF"),"BF")</f>
        <v>BF</v>
      </c>
      <c r="D707" s="179">
        <f>H551/2/D551</f>
        <v>11.363636363636363</v>
      </c>
      <c r="E707" s="192">
        <f>0.38*SQRT(INPUT!$B$2/INPUT!AO65)</f>
        <v>0</v>
      </c>
      <c r="F707" s="192">
        <f>0.56*SQRT(INPUT!$B$2/MAX(MIN(0.7*INPUT!AO65,INPUT!AQ65),0.5*INPUT!AO65))</f>
        <v>0</v>
      </c>
      <c r="G707" s="192" t="e">
        <f>IF(D707&lt;=E707,1*N551*INPUT!AO65,(1-(1-MAX(MIN(0.7*INPUT!AO65,INPUT!AQ65),0.5*INPUT!AO65)/N551/INPUT!AO65)*((D707-E707)/(F707-E707)))*1*N551*INPUT!AO65)</f>
        <v>#DIV/0!</v>
      </c>
      <c r="H707" s="188">
        <f>B156</f>
        <v>3175</v>
      </c>
      <c r="I707" s="196">
        <f>J312</f>
        <v>0</v>
      </c>
      <c r="J707" s="174">
        <f>PI()*F312*SQRT(INPUT!$B$2/MAX(MIN(0.7*INPUT!AO65,INPUT!AQ65),0.5*INPUT!AO65))</f>
        <v>0</v>
      </c>
      <c r="K707" s="191">
        <f>1*1*(PI()^2)*INPUT!$B$2/(H707/F312)^2</f>
        <v>0</v>
      </c>
      <c r="L707" s="192">
        <f>IF(H707&lt;=I707,1*N551*INPUT!AO65,IF(H707&lt;=J707,MIN(1*(1-(1-MAX(MIN(0.7*INPUT!AO65,INPUT!AQ65),0.5*INPUT!AO65)/N551/INPUT!AO65)*((H707-I707)/(J707-I707)))*1*N551*INPUT!AO65,1*N551*INPUT!AO65),MIN(K707,1*N551*INPUT!AO65)))</f>
        <v>0</v>
      </c>
      <c r="M707" s="194" t="str">
        <f>IF(C707="BF","BF",MIN(G707,L707))</f>
        <v>BF</v>
      </c>
    </row>
    <row r="708">
      <c r="A708" s="182">
        <f>A552</f>
        <v>101</v>
      </c>
      <c r="B708" s="131" t="str">
        <f>D313</f>
        <v>Negative</v>
      </c>
      <c r="C708" s="195" t="str">
        <f>IF(B708="Positive",IF(G552=2,"OF","BF"),"BF")</f>
        <v>BF</v>
      </c>
      <c r="D708" s="179">
        <f>H552/2/D552</f>
        <v>11.363636363636363</v>
      </c>
      <c r="E708" s="192">
        <f>0.38*SQRT(INPUT!$B$2/INPUT!AO66)</f>
        <v>0</v>
      </c>
      <c r="F708" s="192">
        <f>0.56*SQRT(INPUT!$B$2/MAX(MIN(0.7*INPUT!AO66,INPUT!AQ66),0.5*INPUT!AO66))</f>
        <v>0</v>
      </c>
      <c r="G708" s="192" t="e">
        <f>IF(D708&lt;=E708,1*N552*INPUT!AO66,(1-(1-MAX(MIN(0.7*INPUT!AO66,INPUT!AQ66),0.5*INPUT!AO66)/N552/INPUT!AO66)*((D708-E708)/(F708-E708)))*1*N552*INPUT!AO66)</f>
        <v>#DIV/0!</v>
      </c>
      <c r="H708" s="188">
        <f>B157</f>
        <v>3175</v>
      </c>
      <c r="I708" s="196">
        <f>J313</f>
        <v>0</v>
      </c>
      <c r="J708" s="174">
        <f>PI()*F313*SQRT(INPUT!$B$2/MAX(MIN(0.7*INPUT!AO66,INPUT!AQ66),0.5*INPUT!AO66))</f>
        <v>0</v>
      </c>
      <c r="K708" s="191">
        <f>1*1*(PI()^2)*INPUT!$B$2/(H708/F313)^2</f>
        <v>0</v>
      </c>
      <c r="L708" s="192">
        <f>IF(H708&lt;=I708,1*N552*INPUT!AO66,IF(H708&lt;=J708,MIN(1*(1-(1-MAX(MIN(0.7*INPUT!AO66,INPUT!AQ66),0.5*INPUT!AO66)/N552/INPUT!AO66)*((H708-I708)/(J708-I708)))*1*N552*INPUT!AO66,1*N552*INPUT!AO66),MIN(K708,1*N552*INPUT!AO66)))</f>
        <v>0</v>
      </c>
      <c r="M708" s="194" t="str">
        <f>IF(C708="BF","BF",MIN(G708,L708))</f>
        <v>BF</v>
      </c>
    </row>
    <row r="709">
      <c r="A709" s="182">
        <f>A553</f>
        <v>101</v>
      </c>
      <c r="B709" s="131" t="str">
        <f>D314</f>
        <v>Negative</v>
      </c>
      <c r="C709" s="195" t="str">
        <f>IF(B709="Positive",IF(G553=2,"OF","BF"),"BF")</f>
        <v>BF</v>
      </c>
      <c r="D709" s="179">
        <f>H553/2/D553</f>
        <v>11.363636363636363</v>
      </c>
      <c r="E709" s="192">
        <f>0.38*SQRT(INPUT!$B$2/INPUT!AO67)</f>
        <v>0</v>
      </c>
      <c r="F709" s="192">
        <f>0.56*SQRT(INPUT!$B$2/MAX(MIN(0.7*INPUT!AO67,INPUT!AQ67),0.5*INPUT!AO67))</f>
        <v>0</v>
      </c>
      <c r="G709" s="192" t="e">
        <f>IF(D709&lt;=E709,1*N553*INPUT!AO67,(1-(1-MAX(MIN(0.7*INPUT!AO67,INPUT!AQ67),0.5*INPUT!AO67)/N553/INPUT!AO67)*((D709-E709)/(F709-E709)))*1*N553*INPUT!AO67)</f>
        <v>#DIV/0!</v>
      </c>
      <c r="H709" s="188">
        <f>B158</f>
        <v>3175</v>
      </c>
      <c r="I709" s="196">
        <f>J314</f>
        <v>0</v>
      </c>
      <c r="J709" s="174">
        <f>PI()*F314*SQRT(INPUT!$B$2/MAX(MIN(0.7*INPUT!AO67,INPUT!AQ67),0.5*INPUT!AO67))</f>
        <v>0</v>
      </c>
      <c r="K709" s="191">
        <f>1*1*(PI()^2)*INPUT!$B$2/(H709/F314)^2</f>
        <v>0</v>
      </c>
      <c r="L709" s="192">
        <f>IF(H709&lt;=I709,1*N553*INPUT!AO67,IF(H709&lt;=J709,MIN(1*(1-(1-MAX(MIN(0.7*INPUT!AO67,INPUT!AQ67),0.5*INPUT!AO67)/N553/INPUT!AO67)*((H709-I709)/(J709-I709)))*1*N553*INPUT!AO67,1*N553*INPUT!AO67),MIN(K709,1*N553*INPUT!AO67)))</f>
        <v>0</v>
      </c>
      <c r="M709" s="194" t="str">
        <f>IF(C709="BF","BF",MIN(G709,L709))</f>
        <v>BF</v>
      </c>
    </row>
    <row r="710">
      <c r="A710" s="182">
        <f>A554</f>
        <v>101</v>
      </c>
      <c r="B710" s="131" t="str">
        <f>D315</f>
        <v>Negative</v>
      </c>
      <c r="C710" s="195" t="str">
        <f>IF(B710="Positive",IF(G554=2,"OF","BF"),"BF")</f>
        <v>BF</v>
      </c>
      <c r="D710" s="179">
        <f>H554/2/D554</f>
        <v>11.363636363636363</v>
      </c>
      <c r="E710" s="192">
        <f>0.38*SQRT(INPUT!$B$2/INPUT!AO68)</f>
        <v>0</v>
      </c>
      <c r="F710" s="192">
        <f>0.56*SQRT(INPUT!$B$2/MAX(MIN(0.7*INPUT!AO68,INPUT!AQ68),0.5*INPUT!AO68))</f>
        <v>0</v>
      </c>
      <c r="G710" s="192" t="e">
        <f>IF(D710&lt;=E710,1*N554*INPUT!AO68,(1-(1-MAX(MIN(0.7*INPUT!AO68,INPUT!AQ68),0.5*INPUT!AO68)/N554/INPUT!AO68)*((D710-E710)/(F710-E710)))*1*N554*INPUT!AO68)</f>
        <v>#DIV/0!</v>
      </c>
      <c r="H710" s="188">
        <f>B159</f>
        <v>3175</v>
      </c>
      <c r="I710" s="196">
        <f>J315</f>
        <v>0</v>
      </c>
      <c r="J710" s="174">
        <f>PI()*F315*SQRT(INPUT!$B$2/MAX(MIN(0.7*INPUT!AO68,INPUT!AQ68),0.5*INPUT!AO68))</f>
        <v>0</v>
      </c>
      <c r="K710" s="191">
        <f>1*1*(PI()^2)*INPUT!$B$2/(H710/F315)^2</f>
        <v>0</v>
      </c>
      <c r="L710" s="192">
        <f>IF(H710&lt;=I710,1*N554*INPUT!AO68,IF(H710&lt;=J710,MIN(1*(1-(1-MAX(MIN(0.7*INPUT!AO68,INPUT!AQ68),0.5*INPUT!AO68)/N554/INPUT!AO68)*((H710-I710)/(J710-I710)))*1*N554*INPUT!AO68,1*N554*INPUT!AO68),MIN(K710,1*N554*INPUT!AO68)))</f>
        <v>0</v>
      </c>
      <c r="M710" s="194" t="str">
        <f>IF(C710="BF","BF",MIN(G710,L710))</f>
        <v>BF</v>
      </c>
    </row>
    <row r="711">
      <c r="A711" s="182">
        <f>A555</f>
        <v>101</v>
      </c>
      <c r="B711" s="131" t="str">
        <f>D316</f>
        <v>Negative</v>
      </c>
      <c r="C711" s="195" t="str">
        <f>IF(B711="Positive",IF(G555=2,"OF","BF"),"BF")</f>
        <v>BF</v>
      </c>
      <c r="D711" s="179">
        <f>H555/2/D555</f>
        <v>11.363636363636363</v>
      </c>
      <c r="E711" s="192">
        <f>0.38*SQRT(INPUT!$B$2/INPUT!AO69)</f>
        <v>0</v>
      </c>
      <c r="F711" s="192">
        <f>0.56*SQRT(INPUT!$B$2/MAX(MIN(0.7*INPUT!AO69,INPUT!AQ69),0.5*INPUT!AO69))</f>
        <v>0</v>
      </c>
      <c r="G711" s="192" t="e">
        <f>IF(D711&lt;=E711,1*N555*INPUT!AO69,(1-(1-MAX(MIN(0.7*INPUT!AO69,INPUT!AQ69),0.5*INPUT!AO69)/N555/INPUT!AO69)*((D711-E711)/(F711-E711)))*1*N555*INPUT!AO69)</f>
        <v>#DIV/0!</v>
      </c>
      <c r="H711" s="188">
        <f>B160</f>
        <v>3175</v>
      </c>
      <c r="I711" s="196">
        <f>J316</f>
        <v>0</v>
      </c>
      <c r="J711" s="174">
        <f>PI()*F316*SQRT(INPUT!$B$2/MAX(MIN(0.7*INPUT!AO69,INPUT!AQ69),0.5*INPUT!AO69))</f>
        <v>0</v>
      </c>
      <c r="K711" s="191">
        <f>1*1*(PI()^2)*INPUT!$B$2/(H711/F316)^2</f>
        <v>0</v>
      </c>
      <c r="L711" s="192">
        <f>IF(H711&lt;=I711,1*N555*INPUT!AO69,IF(H711&lt;=J711,MIN(1*(1-(1-MAX(MIN(0.7*INPUT!AO69,INPUT!AQ69),0.5*INPUT!AO69)/N555/INPUT!AO69)*((H711-I711)/(J711-I711)))*1*N555*INPUT!AO69,1*N555*INPUT!AO69),MIN(K711,1*N555*INPUT!AO69)))</f>
        <v>0</v>
      </c>
      <c r="M711" s="194" t="str">
        <f>IF(C711="BF","BF",MIN(G711,L711))</f>
        <v>BF</v>
      </c>
    </row>
    <row r="712">
      <c r="A712" s="182">
        <f>A556</f>
        <v>101</v>
      </c>
      <c r="B712" s="131" t="str">
        <f>D317</f>
        <v>Negative</v>
      </c>
      <c r="C712" s="195" t="str">
        <f>IF(B712="Positive",IF(G556=2,"OF","BF"),"BF")</f>
        <v>BF</v>
      </c>
      <c r="D712" s="179">
        <f>H556/2/D556</f>
        <v>11.363636363636363</v>
      </c>
      <c r="E712" s="192">
        <f>0.38*SQRT(INPUT!$B$2/INPUT!AO70)</f>
        <v>0</v>
      </c>
      <c r="F712" s="192">
        <f>0.56*SQRT(INPUT!$B$2/MAX(MIN(0.7*INPUT!AO70,INPUT!AQ70),0.5*INPUT!AO70))</f>
        <v>0</v>
      </c>
      <c r="G712" s="192" t="e">
        <f>IF(D712&lt;=E712,1*N556*INPUT!AO70,(1-(1-MAX(MIN(0.7*INPUT!AO70,INPUT!AQ70),0.5*INPUT!AO70)/N556/INPUT!AO70)*((D712-E712)/(F712-E712)))*1*N556*INPUT!AO70)</f>
        <v>#DIV/0!</v>
      </c>
      <c r="H712" s="188">
        <f>B161</f>
        <v>3175</v>
      </c>
      <c r="I712" s="196">
        <f>J317</f>
        <v>0</v>
      </c>
      <c r="J712" s="174">
        <f>PI()*F317*SQRT(INPUT!$B$2/MAX(MIN(0.7*INPUT!AO70,INPUT!AQ70),0.5*INPUT!AO70))</f>
        <v>0</v>
      </c>
      <c r="K712" s="191">
        <f>1*1*(PI()^2)*INPUT!$B$2/(H712/F317)^2</f>
        <v>0</v>
      </c>
      <c r="L712" s="192">
        <f>IF(H712&lt;=I712,1*N556*INPUT!AO70,IF(H712&lt;=J712,MIN(1*(1-(1-MAX(MIN(0.7*INPUT!AO70,INPUT!AQ70),0.5*INPUT!AO70)/N556/INPUT!AO70)*((H712-I712)/(J712-I712)))*1*N556*INPUT!AO70,1*N556*INPUT!AO70),MIN(K712,1*N556*INPUT!AO70)))</f>
        <v>0</v>
      </c>
      <c r="M712" s="194" t="str">
        <f>IF(C712="BF","BF",MIN(G712,L712))</f>
        <v>BF</v>
      </c>
    </row>
    <row r="713">
      <c r="A713" s="182">
        <f>A557</f>
        <v>101</v>
      </c>
      <c r="B713" s="131" t="str">
        <f>D318</f>
        <v>Negative</v>
      </c>
      <c r="C713" s="195" t="str">
        <f>IF(B713="Positive",IF(G557=2,"OF","BF"),"BF")</f>
        <v>BF</v>
      </c>
      <c r="D713" s="179">
        <f>H557/2/D557</f>
        <v>11.363636363636363</v>
      </c>
      <c r="E713" s="192">
        <f>0.38*SQRT(INPUT!$B$2/INPUT!AO71)</f>
        <v>0</v>
      </c>
      <c r="F713" s="192">
        <f>0.56*SQRT(INPUT!$B$2/MAX(MIN(0.7*INPUT!AO71,INPUT!AQ71),0.5*INPUT!AO71))</f>
        <v>0</v>
      </c>
      <c r="G713" s="192" t="e">
        <f>IF(D713&lt;=E713,1*N557*INPUT!AO71,(1-(1-MAX(MIN(0.7*INPUT!AO71,INPUT!AQ71),0.5*INPUT!AO71)/N557/INPUT!AO71)*((D713-E713)/(F713-E713)))*1*N557*INPUT!AO71)</f>
        <v>#DIV/0!</v>
      </c>
      <c r="H713" s="188">
        <f>B162</f>
        <v>3175</v>
      </c>
      <c r="I713" s="196">
        <f>J318</f>
        <v>0</v>
      </c>
      <c r="J713" s="174">
        <f>PI()*F318*SQRT(INPUT!$B$2/MAX(MIN(0.7*INPUT!AO71,INPUT!AQ71),0.5*INPUT!AO71))</f>
        <v>0</v>
      </c>
      <c r="K713" s="191">
        <f>1*1*(PI()^2)*INPUT!$B$2/(H713/F318)^2</f>
        <v>0</v>
      </c>
      <c r="L713" s="192">
        <f>IF(H713&lt;=I713,1*N557*INPUT!AO71,IF(H713&lt;=J713,MIN(1*(1-(1-MAX(MIN(0.7*INPUT!AO71,INPUT!AQ71),0.5*INPUT!AO71)/N557/INPUT!AO71)*((H713-I713)/(J713-I713)))*1*N557*INPUT!AO71,1*N557*INPUT!AO71),MIN(K713,1*N557*INPUT!AO71)))</f>
        <v>0</v>
      </c>
      <c r="M713" s="194" t="str">
        <f>IF(C713="BF","BF",MIN(G713,L713))</f>
        <v>BF</v>
      </c>
    </row>
    <row r="714">
      <c r="A714" s="182">
        <f>A558</f>
        <v>101</v>
      </c>
      <c r="B714" s="131" t="str">
        <f>D319</f>
        <v>Negative</v>
      </c>
      <c r="C714" s="195" t="str">
        <f>IF(B714="Positive",IF(G558=2,"OF","BF"),"BF")</f>
        <v>BF</v>
      </c>
      <c r="D714" s="179">
        <f>H558/2/D558</f>
        <v>11.363636363636363</v>
      </c>
      <c r="E714" s="192">
        <f>0.38*SQRT(INPUT!$B$2/INPUT!AO72)</f>
        <v>0</v>
      </c>
      <c r="F714" s="192">
        <f>0.56*SQRT(INPUT!$B$2/MAX(MIN(0.7*INPUT!AO72,INPUT!AQ72),0.5*INPUT!AO72))</f>
        <v>0</v>
      </c>
      <c r="G714" s="192" t="e">
        <f>IF(D714&lt;=E714,1*N558*INPUT!AO72,(1-(1-MAX(MIN(0.7*INPUT!AO72,INPUT!AQ72),0.5*INPUT!AO72)/N558/INPUT!AO72)*((D714-E714)/(F714-E714)))*1*N558*INPUT!AO72)</f>
        <v>#DIV/0!</v>
      </c>
      <c r="H714" s="188">
        <f>B163</f>
        <v>3175</v>
      </c>
      <c r="I714" s="196">
        <f>J319</f>
        <v>0</v>
      </c>
      <c r="J714" s="174">
        <f>PI()*F319*SQRT(INPUT!$B$2/MAX(MIN(0.7*INPUT!AO72,INPUT!AQ72),0.5*INPUT!AO72))</f>
        <v>0</v>
      </c>
      <c r="K714" s="191">
        <f>1*1*(PI()^2)*INPUT!$B$2/(H714/F319)^2</f>
        <v>0</v>
      </c>
      <c r="L714" s="192">
        <f>IF(H714&lt;=I714,1*N558*INPUT!AO72,IF(H714&lt;=J714,MIN(1*(1-(1-MAX(MIN(0.7*INPUT!AO72,INPUT!AQ72),0.5*INPUT!AO72)/N558/INPUT!AO72)*((H714-I714)/(J714-I714)))*1*N558*INPUT!AO72,1*N558*INPUT!AO72),MIN(K714,1*N558*INPUT!AO72)))</f>
        <v>0</v>
      </c>
      <c r="M714" s="194" t="str">
        <f>IF(C714="BF","BF",MIN(G714,L714))</f>
        <v>BF</v>
      </c>
    </row>
    <row r="715">
      <c r="A715" s="182">
        <f>A559</f>
        <v>101</v>
      </c>
      <c r="B715" s="131" t="str">
        <f>D320</f>
        <v>Negative</v>
      </c>
      <c r="C715" s="195" t="str">
        <f>IF(B715="Positive",IF(G559=2,"OF","BF"),"BF")</f>
        <v>BF</v>
      </c>
      <c r="D715" s="179">
        <f>H559/2/D559</f>
        <v>11.363636363636363</v>
      </c>
      <c r="E715" s="192">
        <f>0.38*SQRT(INPUT!$B$2/INPUT!AO73)</f>
        <v>0</v>
      </c>
      <c r="F715" s="192">
        <f>0.56*SQRT(INPUT!$B$2/MAX(MIN(0.7*INPUT!AO73,INPUT!AQ73),0.5*INPUT!AO73))</f>
        <v>0</v>
      </c>
      <c r="G715" s="192" t="e">
        <f>IF(D715&lt;=E715,1*N559*INPUT!AO73,(1-(1-MAX(MIN(0.7*INPUT!AO73,INPUT!AQ73),0.5*INPUT!AO73)/N559/INPUT!AO73)*((D715-E715)/(F715-E715)))*1*N559*INPUT!AO73)</f>
        <v>#DIV/0!</v>
      </c>
      <c r="H715" s="188">
        <f>B164</f>
        <v>3175</v>
      </c>
      <c r="I715" s="196">
        <f>J320</f>
        <v>0</v>
      </c>
      <c r="J715" s="174">
        <f>PI()*F320*SQRT(INPUT!$B$2/MAX(MIN(0.7*INPUT!AO73,INPUT!AQ73),0.5*INPUT!AO73))</f>
        <v>0</v>
      </c>
      <c r="K715" s="191">
        <f>1*1*(PI()^2)*INPUT!$B$2/(H715/F320)^2</f>
        <v>0</v>
      </c>
      <c r="L715" s="192">
        <f>IF(H715&lt;=I715,1*N559*INPUT!AO73,IF(H715&lt;=J715,MIN(1*(1-(1-MAX(MIN(0.7*INPUT!AO73,INPUT!AQ73),0.5*INPUT!AO73)/N559/INPUT!AO73)*((H715-I715)/(J715-I715)))*1*N559*INPUT!AO73,1*N559*INPUT!AO73),MIN(K715,1*N559*INPUT!AO73)))</f>
        <v>0</v>
      </c>
      <c r="M715" s="194" t="str">
        <f>IF(C715="BF","BF",MIN(G715,L715))</f>
        <v>BF</v>
      </c>
    </row>
    <row r="716">
      <c r="A716" s="182">
        <f>A560</f>
        <v>101</v>
      </c>
      <c r="B716" s="131" t="str">
        <f>D321</f>
        <v>Negative</v>
      </c>
      <c r="C716" s="195" t="str">
        <f>IF(B716="Positive",IF(G560=2,"OF","BF"),"BF")</f>
        <v>BF</v>
      </c>
      <c r="D716" s="179">
        <f>H560/2/D560</f>
        <v>11.363636363636363</v>
      </c>
      <c r="E716" s="192">
        <f>0.38*SQRT(INPUT!$B$2/INPUT!AO74)</f>
        <v>0</v>
      </c>
      <c r="F716" s="192">
        <f>0.56*SQRT(INPUT!$B$2/MAX(MIN(0.7*INPUT!AO74,INPUT!AQ74),0.5*INPUT!AO74))</f>
        <v>0</v>
      </c>
      <c r="G716" s="192" t="e">
        <f>IF(D716&lt;=E716,1*N560*INPUT!AO74,(1-(1-MAX(MIN(0.7*INPUT!AO74,INPUT!AQ74),0.5*INPUT!AO74)/N560/INPUT!AO74)*((D716-E716)/(F716-E716)))*1*N560*INPUT!AO74)</f>
        <v>#DIV/0!</v>
      </c>
      <c r="H716" s="188">
        <f>B165</f>
        <v>3175</v>
      </c>
      <c r="I716" s="196">
        <f>J321</f>
        <v>0</v>
      </c>
      <c r="J716" s="174">
        <f>PI()*F321*SQRT(INPUT!$B$2/MAX(MIN(0.7*INPUT!AO74,INPUT!AQ74),0.5*INPUT!AO74))</f>
        <v>0</v>
      </c>
      <c r="K716" s="191">
        <f>1*1*(PI()^2)*INPUT!$B$2/(H716/F321)^2</f>
        <v>0</v>
      </c>
      <c r="L716" s="192">
        <f>IF(H716&lt;=I716,1*N560*INPUT!AO74,IF(H716&lt;=J716,MIN(1*(1-(1-MAX(MIN(0.7*INPUT!AO74,INPUT!AQ74),0.5*INPUT!AO74)/N560/INPUT!AO74)*((H716-I716)/(J716-I716)))*1*N560*INPUT!AO74,1*N560*INPUT!AO74),MIN(K716,1*N560*INPUT!AO74)))</f>
        <v>0</v>
      </c>
      <c r="M716" s="194" t="str">
        <f>IF(C716="BF","BF",MIN(G716,L716))</f>
        <v>BF</v>
      </c>
    </row>
    <row r="717">
      <c r="A717" s="182">
        <f>A561</f>
        <v>101</v>
      </c>
      <c r="B717" s="131" t="str">
        <f>D322</f>
        <v>Negative</v>
      </c>
      <c r="C717" s="195" t="str">
        <f>IF(B717="Positive",IF(G561=2,"OF","BF"),"BF")</f>
        <v>BF</v>
      </c>
      <c r="D717" s="179">
        <f>H561/2/D561</f>
        <v>11.363636363636363</v>
      </c>
      <c r="E717" s="192">
        <f>0.38*SQRT(INPUT!$B$2/INPUT!AO75)</f>
        <v>0</v>
      </c>
      <c r="F717" s="192">
        <f>0.56*SQRT(INPUT!$B$2/MAX(MIN(0.7*INPUT!AO75,INPUT!AQ75),0.5*INPUT!AO75))</f>
        <v>0</v>
      </c>
      <c r="G717" s="192" t="e">
        <f>IF(D717&lt;=E717,1*N561*INPUT!AO75,(1-(1-MAX(MIN(0.7*INPUT!AO75,INPUT!AQ75),0.5*INPUT!AO75)/N561/INPUT!AO75)*((D717-E717)/(F717-E717)))*1*N561*INPUT!AO75)</f>
        <v>#DIV/0!</v>
      </c>
      <c r="H717" s="188">
        <f>B166</f>
        <v>3175</v>
      </c>
      <c r="I717" s="196">
        <f>J322</f>
        <v>0</v>
      </c>
      <c r="J717" s="174">
        <f>PI()*F322*SQRT(INPUT!$B$2/MAX(MIN(0.7*INPUT!AO75,INPUT!AQ75),0.5*INPUT!AO75))</f>
        <v>0</v>
      </c>
      <c r="K717" s="191">
        <f>1*1*(PI()^2)*INPUT!$B$2/(H717/F322)^2</f>
        <v>0</v>
      </c>
      <c r="L717" s="192">
        <f>IF(H717&lt;=I717,1*N561*INPUT!AO75,IF(H717&lt;=J717,MIN(1*(1-(1-MAX(MIN(0.7*INPUT!AO75,INPUT!AQ75),0.5*INPUT!AO75)/N561/INPUT!AO75)*((H717-I717)/(J717-I717)))*1*N561*INPUT!AO75,1*N561*INPUT!AO75),MIN(K717,1*N561*INPUT!AO75)))</f>
        <v>0</v>
      </c>
      <c r="M717" s="194" t="str">
        <f>IF(C717="BF","BF",MIN(G717,L717))</f>
        <v>BF</v>
      </c>
    </row>
    <row r="718">
      <c r="A718" s="182">
        <f>A562</f>
        <v>101</v>
      </c>
      <c r="B718" s="131" t="str">
        <f>D323</f>
        <v>Negative</v>
      </c>
      <c r="C718" s="195" t="str">
        <f>IF(B718="Positive",IF(G562=2,"OF","BF"),"BF")</f>
        <v>BF</v>
      </c>
      <c r="D718" s="179">
        <f>H562/2/D562</f>
        <v>11.363636363636363</v>
      </c>
      <c r="E718" s="192">
        <f>0.38*SQRT(INPUT!$B$2/INPUT!AO76)</f>
        <v>0</v>
      </c>
      <c r="F718" s="192">
        <f>0.56*SQRT(INPUT!$B$2/MAX(MIN(0.7*INPUT!AO76,INPUT!AQ76),0.5*INPUT!AO76))</f>
        <v>0</v>
      </c>
      <c r="G718" s="192" t="e">
        <f>IF(D718&lt;=E718,1*N562*INPUT!AO76,(1-(1-MAX(MIN(0.7*INPUT!AO76,INPUT!AQ76),0.5*INPUT!AO76)/N562/INPUT!AO76)*((D718-E718)/(F718-E718)))*1*N562*INPUT!AO76)</f>
        <v>#DIV/0!</v>
      </c>
      <c r="H718" s="188">
        <f>B167</f>
        <v>3175</v>
      </c>
      <c r="I718" s="196">
        <f>J323</f>
        <v>0</v>
      </c>
      <c r="J718" s="174">
        <f>PI()*F323*SQRT(INPUT!$B$2/MAX(MIN(0.7*INPUT!AO76,INPUT!AQ76),0.5*INPUT!AO76))</f>
        <v>0</v>
      </c>
      <c r="K718" s="191">
        <f>1*1*(PI()^2)*INPUT!$B$2/(H718/F323)^2</f>
        <v>0</v>
      </c>
      <c r="L718" s="192">
        <f>IF(H718&lt;=I718,1*N562*INPUT!AO76,IF(H718&lt;=J718,MIN(1*(1-(1-MAX(MIN(0.7*INPUT!AO76,INPUT!AQ76),0.5*INPUT!AO76)/N562/INPUT!AO76)*((H718-I718)/(J718-I718)))*1*N562*INPUT!AO76,1*N562*INPUT!AO76),MIN(K718,1*N562*INPUT!AO76)))</f>
        <v>0</v>
      </c>
      <c r="M718" s="194" t="str">
        <f>IF(C718="BF","BF",MIN(G718,L718))</f>
        <v>BF</v>
      </c>
    </row>
    <row r="719">
      <c r="A719" s="182">
        <f>A563</f>
        <v>101</v>
      </c>
      <c r="B719" s="131" t="str">
        <f>D324</f>
        <v>Negative</v>
      </c>
      <c r="C719" s="195" t="str">
        <f>IF(B719="Positive",IF(G563=2,"OF","BF"),"BF")</f>
        <v>BF</v>
      </c>
      <c r="D719" s="179">
        <f>H563/2/D563</f>
        <v>11.363636363636363</v>
      </c>
      <c r="E719" s="192">
        <f>0.38*SQRT(INPUT!$B$2/INPUT!AO77)</f>
        <v>0</v>
      </c>
      <c r="F719" s="192">
        <f>0.56*SQRT(INPUT!$B$2/MAX(MIN(0.7*INPUT!AO77,INPUT!AQ77),0.5*INPUT!AO77))</f>
        <v>0</v>
      </c>
      <c r="G719" s="192" t="e">
        <f>IF(D719&lt;=E719,1*N563*INPUT!AO77,(1-(1-MAX(MIN(0.7*INPUT!AO77,INPUT!AQ77),0.5*INPUT!AO77)/N563/INPUT!AO77)*((D719-E719)/(F719-E719)))*1*N563*INPUT!AO77)</f>
        <v>#DIV/0!</v>
      </c>
      <c r="H719" s="188">
        <f>B168</f>
        <v>3175</v>
      </c>
      <c r="I719" s="196">
        <f>J324</f>
        <v>0</v>
      </c>
      <c r="J719" s="174">
        <f>PI()*F324*SQRT(INPUT!$B$2/MAX(MIN(0.7*INPUT!AO77,INPUT!AQ77),0.5*INPUT!AO77))</f>
        <v>0</v>
      </c>
      <c r="K719" s="191">
        <f>1*1*(PI()^2)*INPUT!$B$2/(H719/F324)^2</f>
        <v>0</v>
      </c>
      <c r="L719" s="192">
        <f>IF(H719&lt;=I719,1*N563*INPUT!AO77,IF(H719&lt;=J719,MIN(1*(1-(1-MAX(MIN(0.7*INPUT!AO77,INPUT!AQ77),0.5*INPUT!AO77)/N563/INPUT!AO77)*((H719-I719)/(J719-I719)))*1*N563*INPUT!AO77,1*N563*INPUT!AO77),MIN(K719,1*N563*INPUT!AO77)))</f>
        <v>0</v>
      </c>
      <c r="M719" s="194" t="str">
        <f>IF(C719="BF","BF",MIN(G719,L719))</f>
        <v>BF</v>
      </c>
    </row>
    <row r="720">
      <c r="A720" s="182">
        <f>A564</f>
        <v>101</v>
      </c>
      <c r="B720" s="131" t="str">
        <f>D325</f>
        <v>Negative</v>
      </c>
      <c r="C720" s="195" t="str">
        <f>IF(B720="Positive",IF(G564=2,"OF","BF"),"BF")</f>
        <v>BF</v>
      </c>
      <c r="D720" s="179">
        <f>H564/2/D564</f>
        <v>11.363636363636363</v>
      </c>
      <c r="E720" s="192">
        <f>0.38*SQRT(INPUT!$B$2/INPUT!AO78)</f>
        <v>0</v>
      </c>
      <c r="F720" s="192">
        <f>0.56*SQRT(INPUT!$B$2/MAX(MIN(0.7*INPUT!AO78,INPUT!AQ78),0.5*INPUT!AO78))</f>
        <v>0</v>
      </c>
      <c r="G720" s="192" t="e">
        <f>IF(D720&lt;=E720,1*N564*INPUT!AO78,(1-(1-MAX(MIN(0.7*INPUT!AO78,INPUT!AQ78),0.5*INPUT!AO78)/N564/INPUT!AO78)*((D720-E720)/(F720-E720)))*1*N564*INPUT!AO78)</f>
        <v>#DIV/0!</v>
      </c>
      <c r="H720" s="188">
        <f>B169</f>
        <v>3175</v>
      </c>
      <c r="I720" s="196">
        <f>J325</f>
        <v>0</v>
      </c>
      <c r="J720" s="174">
        <f>PI()*F325*SQRT(INPUT!$B$2/MAX(MIN(0.7*INPUT!AO78,INPUT!AQ78),0.5*INPUT!AO78))</f>
        <v>0</v>
      </c>
      <c r="K720" s="191">
        <f>1*1*(PI()^2)*INPUT!$B$2/(H720/F325)^2</f>
        <v>0</v>
      </c>
      <c r="L720" s="192">
        <f>IF(H720&lt;=I720,1*N564*INPUT!AO78,IF(H720&lt;=J720,MIN(1*(1-(1-MAX(MIN(0.7*INPUT!AO78,INPUT!AQ78),0.5*INPUT!AO78)/N564/INPUT!AO78)*((H720-I720)/(J720-I720)))*1*N564*INPUT!AO78,1*N564*INPUT!AO78),MIN(K720,1*N564*INPUT!AO78)))</f>
        <v>0</v>
      </c>
      <c r="M720" s="194" t="str">
        <f>IF(C720="BF","BF",MIN(G720,L720))</f>
        <v>BF</v>
      </c>
    </row>
    <row r="721">
      <c r="A721" s="182">
        <f>A565</f>
        <v>101</v>
      </c>
      <c r="B721" s="131" t="str">
        <f>D326</f>
        <v>Negative</v>
      </c>
      <c r="C721" s="195" t="str">
        <f>IF(B721="Positive",IF(G565=2,"OF","BF"),"BF")</f>
        <v>BF</v>
      </c>
      <c r="D721" s="179">
        <f>H565/2/D565</f>
        <v>11.363636363636363</v>
      </c>
      <c r="E721" s="192">
        <f>0.38*SQRT(INPUT!$B$2/INPUT!AO79)</f>
        <v>0</v>
      </c>
      <c r="F721" s="192">
        <f>0.56*SQRT(INPUT!$B$2/MAX(MIN(0.7*INPUT!AO79,INPUT!AQ79),0.5*INPUT!AO79))</f>
        <v>0</v>
      </c>
      <c r="G721" s="192" t="e">
        <f>IF(D721&lt;=E721,1*N565*INPUT!AO79,(1-(1-MAX(MIN(0.7*INPUT!AO79,INPUT!AQ79),0.5*INPUT!AO79)/N565/INPUT!AO79)*((D721-E721)/(F721-E721)))*1*N565*INPUT!AO79)</f>
        <v>#DIV/0!</v>
      </c>
      <c r="H721" s="188">
        <f>B170</f>
        <v>3175</v>
      </c>
      <c r="I721" s="196">
        <f>J326</f>
        <v>0</v>
      </c>
      <c r="J721" s="174">
        <f>PI()*F326*SQRT(INPUT!$B$2/MAX(MIN(0.7*INPUT!AO79,INPUT!AQ79),0.5*INPUT!AO79))</f>
        <v>0</v>
      </c>
      <c r="K721" s="191">
        <f>1*1*(PI()^2)*INPUT!$B$2/(H721/F326)^2</f>
        <v>0</v>
      </c>
      <c r="L721" s="192">
        <f>IF(H721&lt;=I721,1*N565*INPUT!AO79,IF(H721&lt;=J721,MIN(1*(1-(1-MAX(MIN(0.7*INPUT!AO79,INPUT!AQ79),0.5*INPUT!AO79)/N565/INPUT!AO79)*((H721-I721)/(J721-I721)))*1*N565*INPUT!AO79,1*N565*INPUT!AO79),MIN(K721,1*N565*INPUT!AO79)))</f>
        <v>0</v>
      </c>
      <c r="M721" s="194" t="str">
        <f>IF(C721="BF","BF",MIN(G721,L721))</f>
        <v>BF</v>
      </c>
    </row>
    <row r="722">
      <c r="A722" s="182">
        <f>A566</f>
        <v>101</v>
      </c>
      <c r="B722" s="131" t="str">
        <f>D327</f>
        <v>Negative</v>
      </c>
      <c r="C722" s="195" t="str">
        <f>IF(B722="Positive",IF(G566=2,"OF","BF"),"BF")</f>
        <v>BF</v>
      </c>
      <c r="D722" s="179">
        <f>H566/2/D566</f>
        <v>11.363636363636363</v>
      </c>
      <c r="E722" s="192">
        <f>0.38*SQRT(INPUT!$B$2/INPUT!AO80)</f>
        <v>0</v>
      </c>
      <c r="F722" s="192">
        <f>0.56*SQRT(INPUT!$B$2/MAX(MIN(0.7*INPUT!AO80,INPUT!AQ80),0.5*INPUT!AO80))</f>
        <v>0</v>
      </c>
      <c r="G722" s="192" t="e">
        <f>IF(D722&lt;=E722,1*N566*INPUT!AO80,(1-(1-MAX(MIN(0.7*INPUT!AO80,INPUT!AQ80),0.5*INPUT!AO80)/N566/INPUT!AO80)*((D722-E722)/(F722-E722)))*1*N566*INPUT!AO80)</f>
        <v>#DIV/0!</v>
      </c>
      <c r="H722" s="188">
        <f>B171</f>
        <v>3175</v>
      </c>
      <c r="I722" s="196">
        <f>J327</f>
        <v>0</v>
      </c>
      <c r="J722" s="174">
        <f>PI()*F327*SQRT(INPUT!$B$2/MAX(MIN(0.7*INPUT!AO80,INPUT!AQ80),0.5*INPUT!AO80))</f>
        <v>0</v>
      </c>
      <c r="K722" s="191">
        <f>1*1*(PI()^2)*INPUT!$B$2/(H722/F327)^2</f>
        <v>0</v>
      </c>
      <c r="L722" s="192">
        <f>IF(H722&lt;=I722,1*N566*INPUT!AO80,IF(H722&lt;=J722,MIN(1*(1-(1-MAX(MIN(0.7*INPUT!AO80,INPUT!AQ80),0.5*INPUT!AO80)/N566/INPUT!AO80)*((H722-I722)/(J722-I722)))*1*N566*INPUT!AO80,1*N566*INPUT!AO80),MIN(K722,1*N566*INPUT!AO80)))</f>
        <v>0</v>
      </c>
      <c r="M722" s="194" t="str">
        <f>IF(C722="BF","BF",MIN(G722,L722))</f>
        <v>BF</v>
      </c>
    </row>
    <row r="723">
      <c r="A723" s="182">
        <f>A567</f>
        <v>101</v>
      </c>
      <c r="B723" s="131" t="str">
        <f>D328</f>
        <v>Negative</v>
      </c>
      <c r="C723" s="195" t="str">
        <f>IF(B723="Positive",IF(G567=2,"OF","BF"),"BF")</f>
        <v>BF</v>
      </c>
      <c r="D723" s="179">
        <f>H567/2/D567</f>
        <v>11.363636363636363</v>
      </c>
      <c r="E723" s="192">
        <f>0.38*SQRT(INPUT!$B$2/INPUT!AO81)</f>
        <v>0</v>
      </c>
      <c r="F723" s="192">
        <f>0.56*SQRT(INPUT!$B$2/MAX(MIN(0.7*INPUT!AO81,INPUT!AQ81),0.5*INPUT!AO81))</f>
        <v>0</v>
      </c>
      <c r="G723" s="192" t="e">
        <f>IF(D723&lt;=E723,1*N567*INPUT!AO81,(1-(1-MAX(MIN(0.7*INPUT!AO81,INPUT!AQ81),0.5*INPUT!AO81)/N567/INPUT!AO81)*((D723-E723)/(F723-E723)))*1*N567*INPUT!AO81)</f>
        <v>#DIV/0!</v>
      </c>
      <c r="H723" s="188">
        <f>B172</f>
        <v>3175</v>
      </c>
      <c r="I723" s="196">
        <f>J328</f>
        <v>0</v>
      </c>
      <c r="J723" s="174">
        <f>PI()*F328*SQRT(INPUT!$B$2/MAX(MIN(0.7*INPUT!AO81,INPUT!AQ81),0.5*INPUT!AO81))</f>
        <v>0</v>
      </c>
      <c r="K723" s="191">
        <f>1*1*(PI()^2)*INPUT!$B$2/(H723/F328)^2</f>
        <v>0</v>
      </c>
      <c r="L723" s="192">
        <f>IF(H723&lt;=I723,1*N567*INPUT!AO81,IF(H723&lt;=J723,MIN(1*(1-(1-MAX(MIN(0.7*INPUT!AO81,INPUT!AQ81),0.5*INPUT!AO81)/N567/INPUT!AO81)*((H723-I723)/(J723-I723)))*1*N567*INPUT!AO81,1*N567*INPUT!AO81),MIN(K723,1*N567*INPUT!AO81)))</f>
        <v>0</v>
      </c>
      <c r="M723" s="194" t="str">
        <f>IF(C723="BF","BF",MIN(G723,L723))</f>
        <v>BF</v>
      </c>
    </row>
    <row r="724">
      <c r="A724" s="182">
        <f>A568</f>
        <v>101</v>
      </c>
      <c r="B724" s="131" t="str">
        <f>D329</f>
        <v>Negative</v>
      </c>
      <c r="C724" s="195" t="str">
        <f>IF(B724="Positive",IF(G568=2,"OF","BF"),"BF")</f>
        <v>BF</v>
      </c>
      <c r="D724" s="179">
        <f>H568/2/D568</f>
        <v>11.363636363636363</v>
      </c>
      <c r="E724" s="192">
        <f>0.38*SQRT(INPUT!$B$2/INPUT!AO82)</f>
        <v>0</v>
      </c>
      <c r="F724" s="192">
        <f>0.56*SQRT(INPUT!$B$2/MAX(MIN(0.7*INPUT!AO82,INPUT!AQ82),0.5*INPUT!AO82))</f>
        <v>0</v>
      </c>
      <c r="G724" s="192" t="e">
        <f>IF(D724&lt;=E724,1*N568*INPUT!AO82,(1-(1-MAX(MIN(0.7*INPUT!AO82,INPUT!AQ82),0.5*INPUT!AO82)/N568/INPUT!AO82)*((D724-E724)/(F724-E724)))*1*N568*INPUT!AO82)</f>
        <v>#DIV/0!</v>
      </c>
      <c r="H724" s="188">
        <f>B173</f>
        <v>3175</v>
      </c>
      <c r="I724" s="196">
        <f>J329</f>
        <v>0</v>
      </c>
      <c r="J724" s="174">
        <f>PI()*F329*SQRT(INPUT!$B$2/MAX(MIN(0.7*INPUT!AO82,INPUT!AQ82),0.5*INPUT!AO82))</f>
        <v>0</v>
      </c>
      <c r="K724" s="191">
        <f>1*1*(PI()^2)*INPUT!$B$2/(H724/F329)^2</f>
        <v>0</v>
      </c>
      <c r="L724" s="192">
        <f>IF(H724&lt;=I724,1*N568*INPUT!AO82,IF(H724&lt;=J724,MIN(1*(1-(1-MAX(MIN(0.7*INPUT!AO82,INPUT!AQ82),0.5*INPUT!AO82)/N568/INPUT!AO82)*((H724-I724)/(J724-I724)))*1*N568*INPUT!AO82,1*N568*INPUT!AO82),MIN(K724,1*N568*INPUT!AO82)))</f>
        <v>0</v>
      </c>
      <c r="M724" s="194" t="str">
        <f>IF(C724="BF","BF",MIN(G724,L724))</f>
        <v>BF</v>
      </c>
    </row>
    <row r="725">
      <c r="A725" s="182">
        <f>A569</f>
        <v>101</v>
      </c>
      <c r="B725" s="131" t="str">
        <f>D330</f>
        <v>Negative</v>
      </c>
      <c r="C725" s="195" t="str">
        <f>IF(B725="Positive",IF(G569=2,"OF","BF"),"BF")</f>
        <v>BF</v>
      </c>
      <c r="D725" s="179">
        <f>H569/2/D569</f>
        <v>11.363636363636363</v>
      </c>
      <c r="E725" s="192">
        <f>0.38*SQRT(INPUT!$B$2/INPUT!AO83)</f>
        <v>0</v>
      </c>
      <c r="F725" s="192">
        <f>0.56*SQRT(INPUT!$B$2/MAX(MIN(0.7*INPUT!AO83,INPUT!AQ83),0.5*INPUT!AO83))</f>
        <v>0</v>
      </c>
      <c r="G725" s="192" t="e">
        <f>IF(D725&lt;=E725,1*N569*INPUT!AO83,(1-(1-MAX(MIN(0.7*INPUT!AO83,INPUT!AQ83),0.5*INPUT!AO83)/N569/INPUT!AO83)*((D725-E725)/(F725-E725)))*1*N569*INPUT!AO83)</f>
        <v>#DIV/0!</v>
      </c>
      <c r="H725" s="188">
        <f>B174</f>
        <v>3175</v>
      </c>
      <c r="I725" s="196">
        <f>J330</f>
        <v>0</v>
      </c>
      <c r="J725" s="174">
        <f>PI()*F330*SQRT(INPUT!$B$2/MAX(MIN(0.7*INPUT!AO83,INPUT!AQ83),0.5*INPUT!AO83))</f>
        <v>0</v>
      </c>
      <c r="K725" s="191">
        <f>1*1*(PI()^2)*INPUT!$B$2/(H725/F330)^2</f>
        <v>0</v>
      </c>
      <c r="L725" s="192">
        <f>IF(H725&lt;=I725,1*N569*INPUT!AO83,IF(H725&lt;=J725,MIN(1*(1-(1-MAX(MIN(0.7*INPUT!AO83,INPUT!AQ83),0.5*INPUT!AO83)/N569/INPUT!AO83)*((H725-I725)/(J725-I725)))*1*N569*INPUT!AO83,1*N569*INPUT!AO83),MIN(K725,1*N569*INPUT!AO83)))</f>
        <v>0</v>
      </c>
      <c r="M725" s="194" t="str">
        <f>IF(C725="BF","BF",MIN(G725,L725))</f>
        <v>BF</v>
      </c>
    </row>
    <row r="726">
      <c r="A726" s="182">
        <f>A570</f>
        <v>101</v>
      </c>
      <c r="B726" s="131" t="str">
        <f>D331</f>
        <v>Negative</v>
      </c>
      <c r="C726" s="195" t="str">
        <f>IF(B726="Positive",IF(G570=2,"OF","BF"),"BF")</f>
        <v>BF</v>
      </c>
      <c r="D726" s="179">
        <f>H570/2/D570</f>
        <v>11.363636363636363</v>
      </c>
      <c r="E726" s="192">
        <f>0.38*SQRT(INPUT!$B$2/INPUT!AO84)</f>
        <v>0</v>
      </c>
      <c r="F726" s="192">
        <f>0.56*SQRT(INPUT!$B$2/MAX(MIN(0.7*INPUT!AO84,INPUT!AQ84),0.5*INPUT!AO84))</f>
        <v>0</v>
      </c>
      <c r="G726" s="192" t="e">
        <f>IF(D726&lt;=E726,1*N570*INPUT!AO84,(1-(1-MAX(MIN(0.7*INPUT!AO84,INPUT!AQ84),0.5*INPUT!AO84)/N570/INPUT!AO84)*((D726-E726)/(F726-E726)))*1*N570*INPUT!AO84)</f>
        <v>#DIV/0!</v>
      </c>
      <c r="H726" s="188">
        <f>B175</f>
        <v>3175</v>
      </c>
      <c r="I726" s="196">
        <f>J331</f>
        <v>0</v>
      </c>
      <c r="J726" s="174">
        <f>PI()*F331*SQRT(INPUT!$B$2/MAX(MIN(0.7*INPUT!AO84,INPUT!AQ84),0.5*INPUT!AO84))</f>
        <v>0</v>
      </c>
      <c r="K726" s="191">
        <f>1*1*(PI()^2)*INPUT!$B$2/(H726/F331)^2</f>
        <v>0</v>
      </c>
      <c r="L726" s="192">
        <f>IF(H726&lt;=I726,1*N570*INPUT!AO84,IF(H726&lt;=J726,MIN(1*(1-(1-MAX(MIN(0.7*INPUT!AO84,INPUT!AQ84),0.5*INPUT!AO84)/N570/INPUT!AO84)*((H726-I726)/(J726-I726)))*1*N570*INPUT!AO84,1*N570*INPUT!AO84),MIN(K726,1*N570*INPUT!AO84)))</f>
        <v>0</v>
      </c>
      <c r="M726" s="194" t="str">
        <f>IF(C726="BF","BF",MIN(G726,L726))</f>
        <v>BF</v>
      </c>
    </row>
    <row r="727">
      <c r="A727" s="182">
        <f>A571</f>
        <v>101</v>
      </c>
      <c r="B727" s="131" t="str">
        <f>D332</f>
        <v>Negative</v>
      </c>
      <c r="C727" s="195" t="str">
        <f>IF(B727="Positive",IF(G571=2,"OF","BF"),"BF")</f>
        <v>BF</v>
      </c>
      <c r="D727" s="179">
        <f>H571/2/D571</f>
        <v>11.363636363636363</v>
      </c>
      <c r="E727" s="192">
        <f>0.38*SQRT(INPUT!$B$2/INPUT!AO85)</f>
        <v>0</v>
      </c>
      <c r="F727" s="192">
        <f>0.56*SQRT(INPUT!$B$2/MAX(MIN(0.7*INPUT!AO85,INPUT!AQ85),0.5*INPUT!AO85))</f>
        <v>0</v>
      </c>
      <c r="G727" s="192" t="e">
        <f>IF(D727&lt;=E727,1*N571*INPUT!AO85,(1-(1-MAX(MIN(0.7*INPUT!AO85,INPUT!AQ85),0.5*INPUT!AO85)/N571/INPUT!AO85)*((D727-E727)/(F727-E727)))*1*N571*INPUT!AO85)</f>
        <v>#DIV/0!</v>
      </c>
      <c r="H727" s="188">
        <f>B176</f>
        <v>3175</v>
      </c>
      <c r="I727" s="196">
        <f>J332</f>
        <v>0</v>
      </c>
      <c r="J727" s="174">
        <f>PI()*F332*SQRT(INPUT!$B$2/MAX(MIN(0.7*INPUT!AO85,INPUT!AQ85),0.5*INPUT!AO85))</f>
        <v>0</v>
      </c>
      <c r="K727" s="191">
        <f>1*1*(PI()^2)*INPUT!$B$2/(H727/F332)^2</f>
        <v>0</v>
      </c>
      <c r="L727" s="192">
        <f>IF(H727&lt;=I727,1*N571*INPUT!AO85,IF(H727&lt;=J727,MIN(1*(1-(1-MAX(MIN(0.7*INPUT!AO85,INPUT!AQ85),0.5*INPUT!AO85)/N571/INPUT!AO85)*((H727-I727)/(J727-I727)))*1*N571*INPUT!AO85,1*N571*INPUT!AO85),MIN(K727,1*N571*INPUT!AO85)))</f>
        <v>0</v>
      </c>
      <c r="M727" s="194" t="str">
        <f>IF(C727="BF","BF",MIN(G727,L727))</f>
        <v>BF</v>
      </c>
    </row>
    <row r="728">
      <c r="A728" s="182">
        <f>A572</f>
        <v>101</v>
      </c>
      <c r="B728" s="131" t="str">
        <f>D333</f>
        <v>Negative</v>
      </c>
      <c r="C728" s="195" t="str">
        <f>IF(B728="Positive",IF(G572=2,"OF","BF"),"BF")</f>
        <v>BF</v>
      </c>
      <c r="D728" s="179">
        <f>H572/2/D572</f>
        <v>11.363636363636363</v>
      </c>
      <c r="E728" s="192">
        <f>0.38*SQRT(INPUT!$B$2/INPUT!AO86)</f>
        <v>0</v>
      </c>
      <c r="F728" s="192">
        <f>0.56*SQRT(INPUT!$B$2/MAX(MIN(0.7*INPUT!AO86,INPUT!AQ86),0.5*INPUT!AO86))</f>
        <v>0</v>
      </c>
      <c r="G728" s="192" t="e">
        <f>IF(D728&lt;=E728,1*N572*INPUT!AO86,(1-(1-MAX(MIN(0.7*INPUT!AO86,INPUT!AQ86),0.5*INPUT!AO86)/N572/INPUT!AO86)*((D728-E728)/(F728-E728)))*1*N572*INPUT!AO86)</f>
        <v>#DIV/0!</v>
      </c>
      <c r="H728" s="188">
        <f>B177</f>
        <v>3175</v>
      </c>
      <c r="I728" s="196">
        <f>J333</f>
        <v>0</v>
      </c>
      <c r="J728" s="174">
        <f>PI()*F333*SQRT(INPUT!$B$2/MAX(MIN(0.7*INPUT!AO86,INPUT!AQ86),0.5*INPUT!AO86))</f>
        <v>0</v>
      </c>
      <c r="K728" s="191">
        <f>1*1*(PI()^2)*INPUT!$B$2/(H728/F333)^2</f>
        <v>0</v>
      </c>
      <c r="L728" s="192">
        <f>IF(H728&lt;=I728,1*N572*INPUT!AO86,IF(H728&lt;=J728,MIN(1*(1-(1-MAX(MIN(0.7*INPUT!AO86,INPUT!AQ86),0.5*INPUT!AO86)/N572/INPUT!AO86)*((H728-I728)/(J728-I728)))*1*N572*INPUT!AO86,1*N572*INPUT!AO86),MIN(K728,1*N572*INPUT!AO86)))</f>
        <v>0</v>
      </c>
      <c r="M728" s="194" t="str">
        <f>IF(C728="BF","BF",MIN(G728,L728))</f>
        <v>BF</v>
      </c>
    </row>
    <row r="729">
      <c r="A729" s="182">
        <f>A573</f>
        <v>101</v>
      </c>
      <c r="B729" s="131" t="str">
        <f>D334</f>
        <v>Negative</v>
      </c>
      <c r="C729" s="195" t="str">
        <f>IF(B729="Positive",IF(G573=2,"OF","BF"),"BF")</f>
        <v>BF</v>
      </c>
      <c r="D729" s="179">
        <f>H573/2/D573</f>
        <v>11.363636363636363</v>
      </c>
      <c r="E729" s="192">
        <f>0.38*SQRT(INPUT!$B$2/INPUT!AO87)</f>
        <v>0</v>
      </c>
      <c r="F729" s="192">
        <f>0.56*SQRT(INPUT!$B$2/MAX(MIN(0.7*INPUT!AO87,INPUT!AQ87),0.5*INPUT!AO87))</f>
        <v>0</v>
      </c>
      <c r="G729" s="192" t="e">
        <f>IF(D729&lt;=E729,1*N573*INPUT!AO87,(1-(1-MAX(MIN(0.7*INPUT!AO87,INPUT!AQ87),0.5*INPUT!AO87)/N573/INPUT!AO87)*((D729-E729)/(F729-E729)))*1*N573*INPUT!AO87)</f>
        <v>#DIV/0!</v>
      </c>
      <c r="H729" s="188">
        <f>B178</f>
        <v>3175</v>
      </c>
      <c r="I729" s="196">
        <f>J334</f>
        <v>0</v>
      </c>
      <c r="J729" s="174">
        <f>PI()*F334*SQRT(INPUT!$B$2/MAX(MIN(0.7*INPUT!AO87,INPUT!AQ87),0.5*INPUT!AO87))</f>
        <v>0</v>
      </c>
      <c r="K729" s="191">
        <f>1*1*(PI()^2)*INPUT!$B$2/(H729/F334)^2</f>
        <v>0</v>
      </c>
      <c r="L729" s="192">
        <f>IF(H729&lt;=I729,1*N573*INPUT!AO87,IF(H729&lt;=J729,MIN(1*(1-(1-MAX(MIN(0.7*INPUT!AO87,INPUT!AQ87),0.5*INPUT!AO87)/N573/INPUT!AO87)*((H729-I729)/(J729-I729)))*1*N573*INPUT!AO87,1*N573*INPUT!AO87),MIN(K729,1*N573*INPUT!AO87)))</f>
        <v>0</v>
      </c>
      <c r="M729" s="194" t="str">
        <f>IF(C729="BF","BF",MIN(G729,L729))</f>
        <v>BF</v>
      </c>
    </row>
    <row r="730">
      <c r="A730" s="182">
        <f>A574</f>
        <v>101</v>
      </c>
      <c r="B730" s="131" t="str">
        <f>D335</f>
        <v>Negative</v>
      </c>
      <c r="C730" s="195" t="str">
        <f>IF(B730="Positive",IF(G574=2,"OF","BF"),"BF")</f>
        <v>BF</v>
      </c>
      <c r="D730" s="179">
        <f>H574/2/D574</f>
        <v>11.363636363636363</v>
      </c>
      <c r="E730" s="192">
        <f>0.38*SQRT(INPUT!$B$2/INPUT!AO88)</f>
        <v>0</v>
      </c>
      <c r="F730" s="192">
        <f>0.56*SQRT(INPUT!$B$2/MAX(MIN(0.7*INPUT!AO88,INPUT!AQ88),0.5*INPUT!AO88))</f>
        <v>0</v>
      </c>
      <c r="G730" s="192" t="e">
        <f>IF(D730&lt;=E730,1*N574*INPUT!AO88,(1-(1-MAX(MIN(0.7*INPUT!AO88,INPUT!AQ88),0.5*INPUT!AO88)/N574/INPUT!AO88)*((D730-E730)/(F730-E730)))*1*N574*INPUT!AO88)</f>
        <v>#DIV/0!</v>
      </c>
      <c r="H730" s="188">
        <f>B179</f>
        <v>3175</v>
      </c>
      <c r="I730" s="196">
        <f>J335</f>
        <v>0</v>
      </c>
      <c r="J730" s="174">
        <f>PI()*F335*SQRT(INPUT!$B$2/MAX(MIN(0.7*INPUT!AO88,INPUT!AQ88),0.5*INPUT!AO88))</f>
        <v>0</v>
      </c>
      <c r="K730" s="191">
        <f>1*1*(PI()^2)*INPUT!$B$2/(H730/F335)^2</f>
        <v>0</v>
      </c>
      <c r="L730" s="192">
        <f>IF(H730&lt;=I730,1*N574*INPUT!AO88,IF(H730&lt;=J730,MIN(1*(1-(1-MAX(MIN(0.7*INPUT!AO88,INPUT!AQ88),0.5*INPUT!AO88)/N574/INPUT!AO88)*((H730-I730)/(J730-I730)))*1*N574*INPUT!AO88,1*N574*INPUT!AO88),MIN(K730,1*N574*INPUT!AO88)))</f>
        <v>0</v>
      </c>
      <c r="M730" s="194" t="str">
        <f>IF(C730="BF","BF",MIN(G730,L730))</f>
        <v>BF</v>
      </c>
    </row>
    <row r="731">
      <c r="A731" s="182">
        <f>A575</f>
        <v>101</v>
      </c>
      <c r="B731" s="131" t="str">
        <f>D336</f>
        <v>Negative</v>
      </c>
      <c r="C731" s="195" t="str">
        <f>IF(B731="Positive",IF(G575=2,"OF","BF"),"BF")</f>
        <v>BF</v>
      </c>
      <c r="D731" s="179">
        <f>H575/2/D575</f>
        <v>11.363636363636363</v>
      </c>
      <c r="E731" s="192">
        <f>0.38*SQRT(INPUT!$B$2/INPUT!AO89)</f>
        <v>0</v>
      </c>
      <c r="F731" s="192">
        <f>0.56*SQRT(INPUT!$B$2/MAX(MIN(0.7*INPUT!AO89,INPUT!AQ89),0.5*INPUT!AO89))</f>
        <v>0</v>
      </c>
      <c r="G731" s="192" t="e">
        <f>IF(D731&lt;=E731,1*N575*INPUT!AO89,(1-(1-MAX(MIN(0.7*INPUT!AO89,INPUT!AQ89),0.5*INPUT!AO89)/N575/INPUT!AO89)*((D731-E731)/(F731-E731)))*1*N575*INPUT!AO89)</f>
        <v>#DIV/0!</v>
      </c>
      <c r="H731" s="188">
        <f>B180</f>
        <v>3175</v>
      </c>
      <c r="I731" s="196">
        <f>J336</f>
        <v>0</v>
      </c>
      <c r="J731" s="174">
        <f>PI()*F336*SQRT(INPUT!$B$2/MAX(MIN(0.7*INPUT!AO89,INPUT!AQ89),0.5*INPUT!AO89))</f>
        <v>0</v>
      </c>
      <c r="K731" s="191">
        <f>1*1*(PI()^2)*INPUT!$B$2/(H731/F336)^2</f>
        <v>0</v>
      </c>
      <c r="L731" s="192">
        <f>IF(H731&lt;=I731,1*N575*INPUT!AO89,IF(H731&lt;=J731,MIN(1*(1-(1-MAX(MIN(0.7*INPUT!AO89,INPUT!AQ89),0.5*INPUT!AO89)/N575/INPUT!AO89)*((H731-I731)/(J731-I731)))*1*N575*INPUT!AO89,1*N575*INPUT!AO89),MIN(K731,1*N575*INPUT!AO89)))</f>
        <v>0</v>
      </c>
      <c r="M731" s="194" t="str">
        <f>IF(C731="BF","BF",MIN(G731,L731))</f>
        <v>BF</v>
      </c>
    </row>
    <row r="732">
      <c r="A732" s="182">
        <f>A576</f>
        <v>101</v>
      </c>
      <c r="B732" s="131" t="str">
        <f>D337</f>
        <v>Negative</v>
      </c>
      <c r="C732" s="195" t="str">
        <f>IF(B732="Positive",IF(G576=2,"OF","BF"),"BF")</f>
        <v>BF</v>
      </c>
      <c r="D732" s="179">
        <f>H576/2/D576</f>
        <v>11.363636363636363</v>
      </c>
      <c r="E732" s="192">
        <f>0.38*SQRT(INPUT!$B$2/INPUT!AO90)</f>
        <v>0</v>
      </c>
      <c r="F732" s="192">
        <f>0.56*SQRT(INPUT!$B$2/MAX(MIN(0.7*INPUT!AO90,INPUT!AQ90),0.5*INPUT!AO90))</f>
        <v>0</v>
      </c>
      <c r="G732" s="192" t="e">
        <f>IF(D732&lt;=E732,1*N576*INPUT!AO90,(1-(1-MAX(MIN(0.7*INPUT!AO90,INPUT!AQ90),0.5*INPUT!AO90)/N576/INPUT!AO90)*((D732-E732)/(F732-E732)))*1*N576*INPUT!AO90)</f>
        <v>#DIV/0!</v>
      </c>
      <c r="H732" s="188">
        <f>B181</f>
        <v>3175</v>
      </c>
      <c r="I732" s="196">
        <f>J337</f>
        <v>0</v>
      </c>
      <c r="J732" s="174">
        <f>PI()*F337*SQRT(INPUT!$B$2/MAX(MIN(0.7*INPUT!AO90,INPUT!AQ90),0.5*INPUT!AO90))</f>
        <v>0</v>
      </c>
      <c r="K732" s="191">
        <f>1*1*(PI()^2)*INPUT!$B$2/(H732/F337)^2</f>
        <v>0</v>
      </c>
      <c r="L732" s="192">
        <f>IF(H732&lt;=I732,1*N576*INPUT!AO90,IF(H732&lt;=J732,MIN(1*(1-(1-MAX(MIN(0.7*INPUT!AO90,INPUT!AQ90),0.5*INPUT!AO90)/N576/INPUT!AO90)*((H732-I732)/(J732-I732)))*1*N576*INPUT!AO90,1*N576*INPUT!AO90),MIN(K732,1*N576*INPUT!AO90)))</f>
        <v>0</v>
      </c>
      <c r="M732" s="194" t="str">
        <f>IF(C732="BF","BF",MIN(G732,L732))</f>
        <v>BF</v>
      </c>
    </row>
    <row r="733">
      <c r="A733" s="182">
        <f>A577</f>
        <v>101</v>
      </c>
      <c r="B733" s="131" t="str">
        <f>D338</f>
        <v>Negative</v>
      </c>
      <c r="C733" s="195" t="str">
        <f>IF(B733="Positive",IF(G577=2,"OF","BF"),"BF")</f>
        <v>BF</v>
      </c>
      <c r="D733" s="179">
        <f>H577/2/D577</f>
        <v>11.363636363636363</v>
      </c>
      <c r="E733" s="192">
        <f>0.38*SQRT(INPUT!$B$2/INPUT!AO91)</f>
        <v>0</v>
      </c>
      <c r="F733" s="192">
        <f>0.56*SQRT(INPUT!$B$2/MAX(MIN(0.7*INPUT!AO91,INPUT!AQ91),0.5*INPUT!AO91))</f>
        <v>0</v>
      </c>
      <c r="G733" s="192" t="e">
        <f>IF(D733&lt;=E733,1*N577*INPUT!AO91,(1-(1-MAX(MIN(0.7*INPUT!AO91,INPUT!AQ91),0.5*INPUT!AO91)/N577/INPUT!AO91)*((D733-E733)/(F733-E733)))*1*N577*INPUT!AO91)</f>
        <v>#DIV/0!</v>
      </c>
      <c r="H733" s="188">
        <f>B182</f>
        <v>3175</v>
      </c>
      <c r="I733" s="196">
        <f>J338</f>
        <v>0</v>
      </c>
      <c r="J733" s="174">
        <f>PI()*F338*SQRT(INPUT!$B$2/MAX(MIN(0.7*INPUT!AO91,INPUT!AQ91),0.5*INPUT!AO91))</f>
        <v>0</v>
      </c>
      <c r="K733" s="191">
        <f>1*1*(PI()^2)*INPUT!$B$2/(H733/F338)^2</f>
        <v>0</v>
      </c>
      <c r="L733" s="192">
        <f>IF(H733&lt;=I733,1*N577*INPUT!AO91,IF(H733&lt;=J733,MIN(1*(1-(1-MAX(MIN(0.7*INPUT!AO91,INPUT!AQ91),0.5*INPUT!AO91)/N577/INPUT!AO91)*((H733-I733)/(J733-I733)))*1*N577*INPUT!AO91,1*N577*INPUT!AO91),MIN(K733,1*N577*INPUT!AO91)))</f>
        <v>0</v>
      </c>
      <c r="M733" s="194" t="str">
        <f>IF(C733="BF","BF",MIN(G733,L733))</f>
        <v>BF</v>
      </c>
    </row>
    <row r="734">
      <c r="A734" s="182">
        <f>A578</f>
        <v>101</v>
      </c>
      <c r="B734" s="131" t="str">
        <f>D339</f>
        <v>Negative</v>
      </c>
      <c r="C734" s="195" t="str">
        <f>IF(B734="Positive",IF(G578=2,"OF","BF"),"BF")</f>
        <v>BF</v>
      </c>
      <c r="D734" s="179">
        <f>H578/2/D578</f>
        <v>11.363636363636363</v>
      </c>
      <c r="E734" s="192">
        <f>0.38*SQRT(INPUT!$B$2/INPUT!AO92)</f>
        <v>0</v>
      </c>
      <c r="F734" s="192">
        <f>0.56*SQRT(INPUT!$B$2/MAX(MIN(0.7*INPUT!AO92,INPUT!AQ92),0.5*INPUT!AO92))</f>
        <v>0</v>
      </c>
      <c r="G734" s="192" t="e">
        <f>IF(D734&lt;=E734,1*N578*INPUT!AO92,(1-(1-MAX(MIN(0.7*INPUT!AO92,INPUT!AQ92),0.5*INPUT!AO92)/N578/INPUT!AO92)*((D734-E734)/(F734-E734)))*1*N578*INPUT!AO92)</f>
        <v>#DIV/0!</v>
      </c>
      <c r="H734" s="188">
        <f>B183</f>
        <v>3175</v>
      </c>
      <c r="I734" s="196">
        <f>J339</f>
        <v>0</v>
      </c>
      <c r="J734" s="174">
        <f>PI()*F339*SQRT(INPUT!$B$2/MAX(MIN(0.7*INPUT!AO92,INPUT!AQ92),0.5*INPUT!AO92))</f>
        <v>0</v>
      </c>
      <c r="K734" s="191">
        <f>1*1*(PI()^2)*INPUT!$B$2/(H734/F339)^2</f>
        <v>0</v>
      </c>
      <c r="L734" s="192">
        <f>IF(H734&lt;=I734,1*N578*INPUT!AO92,IF(H734&lt;=J734,MIN(1*(1-(1-MAX(MIN(0.7*INPUT!AO92,INPUT!AQ92),0.5*INPUT!AO92)/N578/INPUT!AO92)*((H734-I734)/(J734-I734)))*1*N578*INPUT!AO92,1*N578*INPUT!AO92),MIN(K734,1*N578*INPUT!AO92)))</f>
        <v>0</v>
      </c>
      <c r="M734" s="194" t="str">
        <f>IF(C734="BF","BF",MIN(G734,L734))</f>
        <v>BF</v>
      </c>
    </row>
    <row r="735">
      <c r="A735" s="182">
        <f>A579</f>
        <v>101</v>
      </c>
      <c r="B735" s="131" t="str">
        <f>D340</f>
        <v>Negative</v>
      </c>
      <c r="C735" s="195" t="str">
        <f>IF(B735="Positive",IF(G579=2,"OF","BF"),"BF")</f>
        <v>BF</v>
      </c>
      <c r="D735" s="179">
        <f>H579/2/D579</f>
        <v>11.363636363636363</v>
      </c>
      <c r="E735" s="192">
        <f>0.38*SQRT(INPUT!$B$2/INPUT!AO93)</f>
        <v>0</v>
      </c>
      <c r="F735" s="192">
        <f>0.56*SQRT(INPUT!$B$2/MAX(MIN(0.7*INPUT!AO93,INPUT!AQ93),0.5*INPUT!AO93))</f>
        <v>0</v>
      </c>
      <c r="G735" s="192" t="e">
        <f>IF(D735&lt;=E735,1*N579*INPUT!AO93,(1-(1-MAX(MIN(0.7*INPUT!AO93,INPUT!AQ93),0.5*INPUT!AO93)/N579/INPUT!AO93)*((D735-E735)/(F735-E735)))*1*N579*INPUT!AO93)</f>
        <v>#DIV/0!</v>
      </c>
      <c r="H735" s="188">
        <f>B184</f>
        <v>3175</v>
      </c>
      <c r="I735" s="196">
        <f>J340</f>
        <v>0</v>
      </c>
      <c r="J735" s="174">
        <f>PI()*F340*SQRT(INPUT!$B$2/MAX(MIN(0.7*INPUT!AO93,INPUT!AQ93),0.5*INPUT!AO93))</f>
        <v>0</v>
      </c>
      <c r="K735" s="191">
        <f>1*1*(PI()^2)*INPUT!$B$2/(H735/F340)^2</f>
        <v>0</v>
      </c>
      <c r="L735" s="192">
        <f>IF(H735&lt;=I735,1*N579*INPUT!AO93,IF(H735&lt;=J735,MIN(1*(1-(1-MAX(MIN(0.7*INPUT!AO93,INPUT!AQ93),0.5*INPUT!AO93)/N579/INPUT!AO93)*((H735-I735)/(J735-I735)))*1*N579*INPUT!AO93,1*N579*INPUT!AO93),MIN(K735,1*N579*INPUT!AO93)))</f>
        <v>0</v>
      </c>
      <c r="M735" s="194" t="str">
        <f>IF(C735="BF","BF",MIN(G735,L735))</f>
        <v>BF</v>
      </c>
    </row>
    <row r="736">
      <c r="A736" s="182">
        <f>A580</f>
        <v>101</v>
      </c>
      <c r="B736" s="131" t="str">
        <f>D341</f>
        <v>Negative</v>
      </c>
      <c r="C736" s="195" t="str">
        <f>IF(B736="Positive",IF(G580=2,"OF","BF"),"BF")</f>
        <v>BF</v>
      </c>
      <c r="D736" s="179">
        <f>H580/2/D580</f>
        <v>11.363636363636363</v>
      </c>
      <c r="E736" s="192">
        <f>0.38*SQRT(INPUT!$B$2/INPUT!AO94)</f>
        <v>0</v>
      </c>
      <c r="F736" s="192">
        <f>0.56*SQRT(INPUT!$B$2/MAX(MIN(0.7*INPUT!AO94,INPUT!AQ94),0.5*INPUT!AO94))</f>
        <v>0</v>
      </c>
      <c r="G736" s="192" t="e">
        <f>IF(D736&lt;=E736,1*N580*INPUT!AO94,(1-(1-MAX(MIN(0.7*INPUT!AO94,INPUT!AQ94),0.5*INPUT!AO94)/N580/INPUT!AO94)*((D736-E736)/(F736-E736)))*1*N580*INPUT!AO94)</f>
        <v>#DIV/0!</v>
      </c>
      <c r="H736" s="188">
        <f>B185</f>
        <v>3175</v>
      </c>
      <c r="I736" s="196">
        <f>J341</f>
        <v>0</v>
      </c>
      <c r="J736" s="174">
        <f>PI()*F341*SQRT(INPUT!$B$2/MAX(MIN(0.7*INPUT!AO94,INPUT!AQ94),0.5*INPUT!AO94))</f>
        <v>0</v>
      </c>
      <c r="K736" s="191">
        <f>1*1*(PI()^2)*INPUT!$B$2/(H736/F341)^2</f>
        <v>0</v>
      </c>
      <c r="L736" s="192">
        <f>IF(H736&lt;=I736,1*N580*INPUT!AO94,IF(H736&lt;=J736,MIN(1*(1-(1-MAX(MIN(0.7*INPUT!AO94,INPUT!AQ94),0.5*INPUT!AO94)/N580/INPUT!AO94)*((H736-I736)/(J736-I736)))*1*N580*INPUT!AO94,1*N580*INPUT!AO94),MIN(K736,1*N580*INPUT!AO94)))</f>
        <v>0</v>
      </c>
      <c r="M736" s="194" t="str">
        <f>IF(C736="BF","BF",MIN(G736,L736))</f>
        <v>BF</v>
      </c>
    </row>
    <row r="737">
      <c r="A737" s="182">
        <f>A581</f>
        <v>101</v>
      </c>
      <c r="B737" s="131" t="str">
        <f>D342</f>
        <v>Negative</v>
      </c>
      <c r="C737" s="195" t="str">
        <f>IF(B737="Positive",IF(G581=2,"OF","BF"),"BF")</f>
        <v>BF</v>
      </c>
      <c r="D737" s="179">
        <f>H581/2/D581</f>
        <v>11.363636363636363</v>
      </c>
      <c r="E737" s="192">
        <f>0.38*SQRT(INPUT!$B$2/INPUT!AO95)</f>
        <v>0</v>
      </c>
      <c r="F737" s="192">
        <f>0.56*SQRT(INPUT!$B$2/MAX(MIN(0.7*INPUT!AO95,INPUT!AQ95),0.5*INPUT!AO95))</f>
        <v>0</v>
      </c>
      <c r="G737" s="192" t="e">
        <f>IF(D737&lt;=E737,1*N581*INPUT!AO95,(1-(1-MAX(MIN(0.7*INPUT!AO95,INPUT!AQ95),0.5*INPUT!AO95)/N581/INPUT!AO95)*((D737-E737)/(F737-E737)))*1*N581*INPUT!AO95)</f>
        <v>#DIV/0!</v>
      </c>
      <c r="H737" s="188">
        <f>B186</f>
        <v>3175</v>
      </c>
      <c r="I737" s="196">
        <f>J342</f>
        <v>0</v>
      </c>
      <c r="J737" s="174">
        <f>PI()*F342*SQRT(INPUT!$B$2/MAX(MIN(0.7*INPUT!AO95,INPUT!AQ95),0.5*INPUT!AO95))</f>
        <v>0</v>
      </c>
      <c r="K737" s="191">
        <f>1*1*(PI()^2)*INPUT!$B$2/(H737/F342)^2</f>
        <v>0</v>
      </c>
      <c r="L737" s="192">
        <f>IF(H737&lt;=I737,1*N581*INPUT!AO95,IF(H737&lt;=J737,MIN(1*(1-(1-MAX(MIN(0.7*INPUT!AO95,INPUT!AQ95),0.5*INPUT!AO95)/N581/INPUT!AO95)*((H737-I737)/(J737-I737)))*1*N581*INPUT!AO95,1*N581*INPUT!AO95),MIN(K737,1*N581*INPUT!AO95)))</f>
        <v>0</v>
      </c>
      <c r="M737" s="194" t="str">
        <f>IF(C737="BF","BF",MIN(G737,L737))</f>
        <v>BF</v>
      </c>
    </row>
    <row r="738">
      <c r="A738" s="182">
        <f>A582</f>
        <v>101</v>
      </c>
      <c r="B738" s="131" t="str">
        <f>D343</f>
        <v>Negative</v>
      </c>
      <c r="C738" s="195" t="str">
        <f>IF(B738="Positive",IF(G582=2,"OF","BF"),"BF")</f>
        <v>BF</v>
      </c>
      <c r="D738" s="179">
        <f>H582/2/D582</f>
        <v>11.363636363636363</v>
      </c>
      <c r="E738" s="192">
        <f>0.38*SQRT(INPUT!$B$2/INPUT!AO96)</f>
        <v>0</v>
      </c>
      <c r="F738" s="192">
        <f>0.56*SQRT(INPUT!$B$2/MAX(MIN(0.7*INPUT!AO96,INPUT!AQ96),0.5*INPUT!AO96))</f>
        <v>0</v>
      </c>
      <c r="G738" s="192" t="e">
        <f>IF(D738&lt;=E738,1*N582*INPUT!AO96,(1-(1-MAX(MIN(0.7*INPUT!AO96,INPUT!AQ96),0.5*INPUT!AO96)/N582/INPUT!AO96)*((D738-E738)/(F738-E738)))*1*N582*INPUT!AO96)</f>
        <v>#DIV/0!</v>
      </c>
      <c r="H738" s="188">
        <f>B187</f>
        <v>3175</v>
      </c>
      <c r="I738" s="196">
        <f>J343</f>
        <v>0</v>
      </c>
      <c r="J738" s="174">
        <f>PI()*F343*SQRT(INPUT!$B$2/MAX(MIN(0.7*INPUT!AO96,INPUT!AQ96),0.5*INPUT!AO96))</f>
        <v>0</v>
      </c>
      <c r="K738" s="191">
        <f>1*1*(PI()^2)*INPUT!$B$2/(H738/F343)^2</f>
        <v>0</v>
      </c>
      <c r="L738" s="192">
        <f>IF(H738&lt;=I738,1*N582*INPUT!AO96,IF(H738&lt;=J738,MIN(1*(1-(1-MAX(MIN(0.7*INPUT!AO96,INPUT!AQ96),0.5*INPUT!AO96)/N582/INPUT!AO96)*((H738-I738)/(J738-I738)))*1*N582*INPUT!AO96,1*N582*INPUT!AO96),MIN(K738,1*N582*INPUT!AO96)))</f>
        <v>0</v>
      </c>
      <c r="M738" s="194" t="str">
        <f>IF(C738="BF","BF",MIN(G738,L738))</f>
        <v>BF</v>
      </c>
    </row>
    <row r="739">
      <c r="A739" s="182">
        <f>A583</f>
        <v>101</v>
      </c>
      <c r="B739" s="131" t="str">
        <f>D344</f>
        <v>Negative</v>
      </c>
      <c r="C739" s="195" t="str">
        <f>IF(B739="Positive",IF(G583=2,"OF","BF"),"BF")</f>
        <v>BF</v>
      </c>
      <c r="D739" s="179">
        <f>H583/2/D583</f>
        <v>11.363636363636363</v>
      </c>
      <c r="E739" s="192">
        <f>0.38*SQRT(INPUT!$B$2/INPUT!AO97)</f>
        <v>0</v>
      </c>
      <c r="F739" s="192">
        <f>0.56*SQRT(INPUT!$B$2/MAX(MIN(0.7*INPUT!AO97,INPUT!AQ97),0.5*INPUT!AO97))</f>
        <v>0</v>
      </c>
      <c r="G739" s="192" t="e">
        <f>IF(D739&lt;=E739,1*N583*INPUT!AO97,(1-(1-MAX(MIN(0.7*INPUT!AO97,INPUT!AQ97),0.5*INPUT!AO97)/N583/INPUT!AO97)*((D739-E739)/(F739-E739)))*1*N583*INPUT!AO97)</f>
        <v>#DIV/0!</v>
      </c>
      <c r="H739" s="188">
        <f>B188</f>
        <v>3175</v>
      </c>
      <c r="I739" s="196">
        <f>J344</f>
        <v>0</v>
      </c>
      <c r="J739" s="174">
        <f>PI()*F344*SQRT(INPUT!$B$2/MAX(MIN(0.7*INPUT!AO97,INPUT!AQ97),0.5*INPUT!AO97))</f>
        <v>0</v>
      </c>
      <c r="K739" s="191">
        <f>1*1*(PI()^2)*INPUT!$B$2/(H739/F344)^2</f>
        <v>0</v>
      </c>
      <c r="L739" s="192">
        <f>IF(H739&lt;=I739,1*N583*INPUT!AO97,IF(H739&lt;=J739,MIN(1*(1-(1-MAX(MIN(0.7*INPUT!AO97,INPUT!AQ97),0.5*INPUT!AO97)/N583/INPUT!AO97)*((H739-I739)/(J739-I739)))*1*N583*INPUT!AO97,1*N583*INPUT!AO97),MIN(K739,1*N583*INPUT!AO97)))</f>
        <v>0</v>
      </c>
      <c r="M739" s="194" t="str">
        <f>IF(C739="BF","BF",MIN(G739,L739))</f>
        <v>BF</v>
      </c>
    </row>
    <row r="740">
      <c r="A740" s="182">
        <f>A584</f>
        <v>101</v>
      </c>
      <c r="B740" s="131" t="str">
        <f>D345</f>
        <v>Negative</v>
      </c>
      <c r="C740" s="195" t="str">
        <f>IF(B740="Positive",IF(G584=2,"OF","BF"),"BF")</f>
        <v>BF</v>
      </c>
      <c r="D740" s="179">
        <f>H584/2/D584</f>
        <v>11.363636363636363</v>
      </c>
      <c r="E740" s="192">
        <f>0.38*SQRT(INPUT!$B$2/INPUT!AO98)</f>
        <v>0</v>
      </c>
      <c r="F740" s="192">
        <f>0.56*SQRT(INPUT!$B$2/MAX(MIN(0.7*INPUT!AO98,INPUT!AQ98),0.5*INPUT!AO98))</f>
        <v>0</v>
      </c>
      <c r="G740" s="192" t="e">
        <f>IF(D740&lt;=E740,1*N584*INPUT!AO98,(1-(1-MAX(MIN(0.7*INPUT!AO98,INPUT!AQ98),0.5*INPUT!AO98)/N584/INPUT!AO98)*((D740-E740)/(F740-E740)))*1*N584*INPUT!AO98)</f>
        <v>#DIV/0!</v>
      </c>
      <c r="H740" s="188">
        <f>B189</f>
        <v>3175</v>
      </c>
      <c r="I740" s="196">
        <f>J345</f>
        <v>0</v>
      </c>
      <c r="J740" s="174">
        <f>PI()*F345*SQRT(INPUT!$B$2/MAX(MIN(0.7*INPUT!AO98,INPUT!AQ98),0.5*INPUT!AO98))</f>
        <v>0</v>
      </c>
      <c r="K740" s="191">
        <f>1*1*(PI()^2)*INPUT!$B$2/(H740/F345)^2</f>
        <v>0</v>
      </c>
      <c r="L740" s="192">
        <f>IF(H740&lt;=I740,1*N584*INPUT!AO98,IF(H740&lt;=J740,MIN(1*(1-(1-MAX(MIN(0.7*INPUT!AO98,INPUT!AQ98),0.5*INPUT!AO98)/N584/INPUT!AO98)*((H740-I740)/(J740-I740)))*1*N584*INPUT!AO98,1*N584*INPUT!AO98),MIN(K740,1*N584*INPUT!AO98)))</f>
        <v>0</v>
      </c>
      <c r="M740" s="194" t="str">
        <f>IF(C740="BF","BF",MIN(G740,L740))</f>
        <v>BF</v>
      </c>
    </row>
    <row r="741">
      <c r="A741" s="182">
        <f>A585</f>
        <v>101</v>
      </c>
      <c r="B741" s="131" t="str">
        <f>D346</f>
        <v>Negative</v>
      </c>
      <c r="C741" s="195" t="str">
        <f>IF(B741="Positive",IF(G585=2,"OF","BF"),"BF")</f>
        <v>BF</v>
      </c>
      <c r="D741" s="179">
        <f>H585/2/D585</f>
        <v>11.363636363636363</v>
      </c>
      <c r="E741" s="192">
        <f>0.38*SQRT(INPUT!$B$2/INPUT!AO99)</f>
        <v>0</v>
      </c>
      <c r="F741" s="192">
        <f>0.56*SQRT(INPUT!$B$2/MAX(MIN(0.7*INPUT!AO99,INPUT!AQ99),0.5*INPUT!AO99))</f>
        <v>0</v>
      </c>
      <c r="G741" s="192" t="e">
        <f>IF(D741&lt;=E741,1*N585*INPUT!AO99,(1-(1-MAX(MIN(0.7*INPUT!AO99,INPUT!AQ99),0.5*INPUT!AO99)/N585/INPUT!AO99)*((D741-E741)/(F741-E741)))*1*N585*INPUT!AO99)</f>
        <v>#DIV/0!</v>
      </c>
      <c r="H741" s="188">
        <f>B190</f>
        <v>3175</v>
      </c>
      <c r="I741" s="196">
        <f>J346</f>
        <v>0</v>
      </c>
      <c r="J741" s="174">
        <f>PI()*F346*SQRT(INPUT!$B$2/MAX(MIN(0.7*INPUT!AO99,INPUT!AQ99),0.5*INPUT!AO99))</f>
        <v>0</v>
      </c>
      <c r="K741" s="191">
        <f>1*1*(PI()^2)*INPUT!$B$2/(H741/F346)^2</f>
        <v>0</v>
      </c>
      <c r="L741" s="192">
        <f>IF(H741&lt;=I741,1*N585*INPUT!AO99,IF(H741&lt;=J741,MIN(1*(1-(1-MAX(MIN(0.7*INPUT!AO99,INPUT!AQ99),0.5*INPUT!AO99)/N585/INPUT!AO99)*((H741-I741)/(J741-I741)))*1*N585*INPUT!AO99,1*N585*INPUT!AO99),MIN(K741,1*N585*INPUT!AO99)))</f>
        <v>0</v>
      </c>
      <c r="M741" s="194" t="str">
        <f>IF(C741="BF","BF",MIN(G741,L741))</f>
        <v>BF</v>
      </c>
    </row>
    <row r="742">
      <c r="A742" s="182">
        <f>A586</f>
        <v>101</v>
      </c>
      <c r="B742" s="131" t="str">
        <f>D347</f>
        <v>Negative</v>
      </c>
      <c r="C742" s="195" t="str">
        <f>IF(B742="Positive",IF(G586=2,"OF","BF"),"BF")</f>
        <v>BF</v>
      </c>
      <c r="D742" s="179">
        <f>H586/2/D586</f>
        <v>11.363636363636363</v>
      </c>
      <c r="E742" s="192">
        <f>0.38*SQRT(INPUT!$B$2/INPUT!AO100)</f>
        <v>0</v>
      </c>
      <c r="F742" s="192">
        <f>0.56*SQRT(INPUT!$B$2/MAX(MIN(0.7*INPUT!AO100,INPUT!AQ100),0.5*INPUT!AO100))</f>
        <v>0</v>
      </c>
      <c r="G742" s="192" t="e">
        <f>IF(D742&lt;=E742,1*N586*INPUT!AO100,(1-(1-MAX(MIN(0.7*INPUT!AO100,INPUT!AQ100),0.5*INPUT!AO100)/N586/INPUT!AO100)*((D742-E742)/(F742-E742)))*1*N586*INPUT!AO100)</f>
        <v>#DIV/0!</v>
      </c>
      <c r="H742" s="188">
        <f>B191</f>
        <v>3175</v>
      </c>
      <c r="I742" s="196">
        <f>J347</f>
        <v>0</v>
      </c>
      <c r="J742" s="174">
        <f>PI()*F347*SQRT(INPUT!$B$2/MAX(MIN(0.7*INPUT!AO100,INPUT!AQ100),0.5*INPUT!AO100))</f>
        <v>0</v>
      </c>
      <c r="K742" s="191">
        <f>1*1*(PI()^2)*INPUT!$B$2/(H742/F347)^2</f>
        <v>0</v>
      </c>
      <c r="L742" s="192">
        <f>IF(H742&lt;=I742,1*N586*INPUT!AO100,IF(H742&lt;=J742,MIN(1*(1-(1-MAX(MIN(0.7*INPUT!AO100,INPUT!AQ100),0.5*INPUT!AO100)/N586/INPUT!AO100)*((H742-I742)/(J742-I742)))*1*N586*INPUT!AO100,1*N586*INPUT!AO100),MIN(K742,1*N586*INPUT!AO100)))</f>
        <v>0</v>
      </c>
      <c r="M742" s="194" t="str">
        <f>IF(C742="BF","BF",MIN(G742,L742))</f>
        <v>BF</v>
      </c>
    </row>
    <row r="743">
      <c r="A743" s="182">
        <f>A587</f>
        <v>101</v>
      </c>
      <c r="B743" s="131" t="str">
        <f>D348</f>
        <v>Negative</v>
      </c>
      <c r="C743" s="195" t="str">
        <f>IF(B743="Positive",IF(G587=2,"OF","BF"),"BF")</f>
        <v>BF</v>
      </c>
      <c r="D743" s="179">
        <f>H587/2/D587</f>
        <v>11.363636363636363</v>
      </c>
      <c r="E743" s="192">
        <f>0.38*SQRT(INPUT!$B$2/INPUT!AO101)</f>
        <v>0</v>
      </c>
      <c r="F743" s="192">
        <f>0.56*SQRT(INPUT!$B$2/MAX(MIN(0.7*INPUT!AO101,INPUT!AQ101),0.5*INPUT!AO101))</f>
        <v>0</v>
      </c>
      <c r="G743" s="192" t="e">
        <f>IF(D743&lt;=E743,1*N587*INPUT!AO101,(1-(1-MAX(MIN(0.7*INPUT!AO101,INPUT!AQ101),0.5*INPUT!AO101)/N587/INPUT!AO101)*((D743-E743)/(F743-E743)))*1*N587*INPUT!AO101)</f>
        <v>#DIV/0!</v>
      </c>
      <c r="H743" s="188">
        <f>B192</f>
        <v>3175</v>
      </c>
      <c r="I743" s="196">
        <f>J348</f>
        <v>0</v>
      </c>
      <c r="J743" s="174">
        <f>PI()*F348*SQRT(INPUT!$B$2/MAX(MIN(0.7*INPUT!AO101,INPUT!AQ101),0.5*INPUT!AO101))</f>
        <v>0</v>
      </c>
      <c r="K743" s="191">
        <f>1*1*(PI()^2)*INPUT!$B$2/(H743/F348)^2</f>
        <v>0</v>
      </c>
      <c r="L743" s="192">
        <f>IF(H743&lt;=I743,1*N587*INPUT!AO101,IF(H743&lt;=J743,MIN(1*(1-(1-MAX(MIN(0.7*INPUT!AO101,INPUT!AQ101),0.5*INPUT!AO101)/N587/INPUT!AO101)*((H743-I743)/(J743-I743)))*1*N587*INPUT!AO101,1*N587*INPUT!AO101),MIN(K743,1*N587*INPUT!AO101)))</f>
        <v>0</v>
      </c>
      <c r="M743" s="194" t="str">
        <f>IF(C743="BF","BF",MIN(G743,L743))</f>
        <v>BF</v>
      </c>
    </row>
    <row r="744">
      <c r="A744" s="182">
        <f>A588</f>
        <v>101</v>
      </c>
      <c r="B744" s="131" t="str">
        <f>D349</f>
        <v>Negative</v>
      </c>
      <c r="C744" s="195" t="str">
        <f>IF(B744="Positive",IF(G588=2,"OF","BF"),"BF")</f>
        <v>BF</v>
      </c>
      <c r="D744" s="179">
        <f>H588/2/D588</f>
        <v>11.363636363636363</v>
      </c>
      <c r="E744" s="192">
        <f>0.38*SQRT(INPUT!$B$2/INPUT!AO102)</f>
        <v>0</v>
      </c>
      <c r="F744" s="192">
        <f>0.56*SQRT(INPUT!$B$2/MAX(MIN(0.7*INPUT!AO102,INPUT!AQ102),0.5*INPUT!AO102))</f>
        <v>0</v>
      </c>
      <c r="G744" s="192" t="e">
        <f>IF(D744&lt;=E744,1*N588*INPUT!AO102,(1-(1-MAX(MIN(0.7*INPUT!AO102,INPUT!AQ102),0.5*INPUT!AO102)/N588/INPUT!AO102)*((D744-E744)/(F744-E744)))*1*N588*INPUT!AO102)</f>
        <v>#DIV/0!</v>
      </c>
      <c r="H744" s="188">
        <f>B193</f>
        <v>3175</v>
      </c>
      <c r="I744" s="196">
        <f>J349</f>
        <v>0</v>
      </c>
      <c r="J744" s="174">
        <f>PI()*F349*SQRT(INPUT!$B$2/MAX(MIN(0.7*INPUT!AO102,INPUT!AQ102),0.5*INPUT!AO102))</f>
        <v>0</v>
      </c>
      <c r="K744" s="191">
        <f>1*1*(PI()^2)*INPUT!$B$2/(H744/F349)^2</f>
        <v>0</v>
      </c>
      <c r="L744" s="192">
        <f>IF(H744&lt;=I744,1*N588*INPUT!AO102,IF(H744&lt;=J744,MIN(1*(1-(1-MAX(MIN(0.7*INPUT!AO102,INPUT!AQ102),0.5*INPUT!AO102)/N588/INPUT!AO102)*((H744-I744)/(J744-I744)))*1*N588*INPUT!AO102,1*N588*INPUT!AO102),MIN(K744,1*N588*INPUT!AO102)))</f>
        <v>0</v>
      </c>
      <c r="M744" s="194" t="str">
        <f>IF(C744="BF","BF",MIN(G744,L744))</f>
        <v>BF</v>
      </c>
    </row>
    <row r="745">
      <c r="A745" s="182">
        <f>A589</f>
        <v>101</v>
      </c>
      <c r="B745" s="131" t="str">
        <f>D350</f>
        <v>Negative</v>
      </c>
      <c r="C745" s="195" t="str">
        <f>IF(B745="Positive",IF(G589=2,"OF","BF"),"BF")</f>
        <v>BF</v>
      </c>
      <c r="D745" s="179">
        <f>H589/2/D589</f>
        <v>11.363636363636363</v>
      </c>
      <c r="E745" s="192">
        <f>0.38*SQRT(INPUT!$B$2/INPUT!AO103)</f>
        <v>0</v>
      </c>
      <c r="F745" s="192">
        <f>0.56*SQRT(INPUT!$B$2/MAX(MIN(0.7*INPUT!AO103,INPUT!AQ103),0.5*INPUT!AO103))</f>
        <v>0</v>
      </c>
      <c r="G745" s="192" t="e">
        <f>IF(D745&lt;=E745,1*N589*INPUT!AO103,(1-(1-MAX(MIN(0.7*INPUT!AO103,INPUT!AQ103),0.5*INPUT!AO103)/N589/INPUT!AO103)*((D745-E745)/(F745-E745)))*1*N589*INPUT!AO103)</f>
        <v>#DIV/0!</v>
      </c>
      <c r="H745" s="188">
        <f>B194</f>
        <v>3175</v>
      </c>
      <c r="I745" s="196">
        <f>J350</f>
        <v>0</v>
      </c>
      <c r="J745" s="174">
        <f>PI()*F350*SQRT(INPUT!$B$2/MAX(MIN(0.7*INPUT!AO103,INPUT!AQ103),0.5*INPUT!AO103))</f>
        <v>0</v>
      </c>
      <c r="K745" s="191">
        <f>1*1*(PI()^2)*INPUT!$B$2/(H745/F350)^2</f>
        <v>0</v>
      </c>
      <c r="L745" s="192">
        <f>IF(H745&lt;=I745,1*N589*INPUT!AO103,IF(H745&lt;=J745,MIN(1*(1-(1-MAX(MIN(0.7*INPUT!AO103,INPUT!AQ103),0.5*INPUT!AO103)/N589/INPUT!AO103)*((H745-I745)/(J745-I745)))*1*N589*INPUT!AO103,1*N589*INPUT!AO103),MIN(K745,1*N589*INPUT!AO103)))</f>
        <v>0</v>
      </c>
      <c r="M745" s="194" t="str">
        <f>IF(C745="BF","BF",MIN(G745,L745))</f>
        <v>BF</v>
      </c>
    </row>
    <row r="746">
      <c r="A746" s="182">
        <f>A590</f>
        <v>101</v>
      </c>
      <c r="B746" s="131" t="str">
        <f>D351</f>
        <v>Negative</v>
      </c>
      <c r="C746" s="195" t="str">
        <f>IF(B746="Positive",IF(G590=2,"OF","BF"),"BF")</f>
        <v>BF</v>
      </c>
      <c r="D746" s="179">
        <f>H590/2/D590</f>
        <v>11.363636363636363</v>
      </c>
      <c r="E746" s="192">
        <f>0.38*SQRT(INPUT!$B$2/INPUT!AO104)</f>
        <v>0</v>
      </c>
      <c r="F746" s="192">
        <f>0.56*SQRT(INPUT!$B$2/MAX(MIN(0.7*INPUT!AO104,INPUT!AQ104),0.5*INPUT!AO104))</f>
        <v>0</v>
      </c>
      <c r="G746" s="192" t="e">
        <f>IF(D746&lt;=E746,1*N590*INPUT!AO104,(1-(1-MAX(MIN(0.7*INPUT!AO104,INPUT!AQ104),0.5*INPUT!AO104)/N590/INPUT!AO104)*((D746-E746)/(F746-E746)))*1*N590*INPUT!AO104)</f>
        <v>#DIV/0!</v>
      </c>
      <c r="H746" s="188">
        <f>B195</f>
        <v>3175</v>
      </c>
      <c r="I746" s="196">
        <f>J351</f>
        <v>0</v>
      </c>
      <c r="J746" s="174">
        <f>PI()*F351*SQRT(INPUT!$B$2/MAX(MIN(0.7*INPUT!AO104,INPUT!AQ104),0.5*INPUT!AO104))</f>
        <v>0</v>
      </c>
      <c r="K746" s="191">
        <f>1*1*(PI()^2)*INPUT!$B$2/(H746/F351)^2</f>
        <v>0</v>
      </c>
      <c r="L746" s="192">
        <f>IF(H746&lt;=I746,1*N590*INPUT!AO104,IF(H746&lt;=J746,MIN(1*(1-(1-MAX(MIN(0.7*INPUT!AO104,INPUT!AQ104),0.5*INPUT!AO104)/N590/INPUT!AO104)*((H746-I746)/(J746-I746)))*1*N590*INPUT!AO104,1*N590*INPUT!AO104),MIN(K746,1*N590*INPUT!AO104)))</f>
        <v>0</v>
      </c>
      <c r="M746" s="194" t="str">
        <f>IF(C746="BF","BF",MIN(G746,L746))</f>
        <v>BF</v>
      </c>
    </row>
    <row r="747">
      <c r="A747" s="182">
        <f>A591</f>
        <v>101</v>
      </c>
      <c r="B747" s="131" t="str">
        <f>D352</f>
        <v>Negative</v>
      </c>
      <c r="C747" s="195" t="str">
        <f>IF(B747="Positive",IF(G591=2,"OF","BF"),"BF")</f>
        <v>BF</v>
      </c>
      <c r="D747" s="179">
        <f>H591/2/D591</f>
        <v>11.363636363636363</v>
      </c>
      <c r="E747" s="192">
        <f>0.38*SQRT(INPUT!$B$2/INPUT!AO105)</f>
        <v>0</v>
      </c>
      <c r="F747" s="192">
        <f>0.56*SQRT(INPUT!$B$2/MAX(MIN(0.7*INPUT!AO105,INPUT!AQ105),0.5*INPUT!AO105))</f>
        <v>0</v>
      </c>
      <c r="G747" s="192" t="e">
        <f>IF(D747&lt;=E747,1*N591*INPUT!AO105,(1-(1-MAX(MIN(0.7*INPUT!AO105,INPUT!AQ105),0.5*INPUT!AO105)/N591/INPUT!AO105)*((D747-E747)/(F747-E747)))*1*N591*INPUT!AO105)</f>
        <v>#DIV/0!</v>
      </c>
      <c r="H747" s="188">
        <f>B196</f>
        <v>3175</v>
      </c>
      <c r="I747" s="196">
        <f>J352</f>
        <v>0</v>
      </c>
      <c r="J747" s="174">
        <f>PI()*F352*SQRT(INPUT!$B$2/MAX(MIN(0.7*INPUT!AO105,INPUT!AQ105),0.5*INPUT!AO105))</f>
        <v>0</v>
      </c>
      <c r="K747" s="191">
        <f>1*1*(PI()^2)*INPUT!$B$2/(H747/F352)^2</f>
        <v>0</v>
      </c>
      <c r="L747" s="192">
        <f>IF(H747&lt;=I747,1*N591*INPUT!AO105,IF(H747&lt;=J747,MIN(1*(1-(1-MAX(MIN(0.7*INPUT!AO105,INPUT!AQ105),0.5*INPUT!AO105)/N591/INPUT!AO105)*((H747-I747)/(J747-I747)))*1*N591*INPUT!AO105,1*N591*INPUT!AO105),MIN(K747,1*N591*INPUT!AO105)))</f>
        <v>0</v>
      </c>
      <c r="M747" s="194" t="str">
        <f>IF(C747="BF","BF",MIN(G747,L747))</f>
        <v>BF</v>
      </c>
    </row>
    <row r="748">
      <c r="A748" s="182">
        <f>A592</f>
        <v>101</v>
      </c>
      <c r="B748" s="131" t="str">
        <f>D353</f>
        <v>Negative</v>
      </c>
      <c r="C748" s="195" t="str">
        <f>IF(B748="Positive",IF(G592=2,"OF","BF"),"BF")</f>
        <v>BF</v>
      </c>
      <c r="D748" s="179">
        <f>H592/2/D592</f>
        <v>11.363636363636363</v>
      </c>
      <c r="E748" s="192">
        <f>0.38*SQRT(INPUT!$B$2/INPUT!AO106)</f>
        <v>0</v>
      </c>
      <c r="F748" s="192">
        <f>0.56*SQRT(INPUT!$B$2/MAX(MIN(0.7*INPUT!AO106,INPUT!AQ106),0.5*INPUT!AO106))</f>
        <v>0</v>
      </c>
      <c r="G748" s="192" t="e">
        <f>IF(D748&lt;=E748,1*N592*INPUT!AO106,(1-(1-MAX(MIN(0.7*INPUT!AO106,INPUT!AQ106),0.5*INPUT!AO106)/N592/INPUT!AO106)*((D748-E748)/(F748-E748)))*1*N592*INPUT!AO106)</f>
        <v>#DIV/0!</v>
      </c>
      <c r="H748" s="188">
        <f>B197</f>
        <v>3175</v>
      </c>
      <c r="I748" s="196">
        <f>J353</f>
        <v>0</v>
      </c>
      <c r="J748" s="174">
        <f>PI()*F353*SQRT(INPUT!$B$2/MAX(MIN(0.7*INPUT!AO106,INPUT!AQ106),0.5*INPUT!AO106))</f>
        <v>0</v>
      </c>
      <c r="K748" s="191">
        <f>1*1*(PI()^2)*INPUT!$B$2/(H748/F353)^2</f>
        <v>0</v>
      </c>
      <c r="L748" s="192">
        <f>IF(H748&lt;=I748,1*N592*INPUT!AO106,IF(H748&lt;=J748,MIN(1*(1-(1-MAX(MIN(0.7*INPUT!AO106,INPUT!AQ106),0.5*INPUT!AO106)/N592/INPUT!AO106)*((H748-I748)/(J748-I748)))*1*N592*INPUT!AO106,1*N592*INPUT!AO106),MIN(K748,1*N592*INPUT!AO106)))</f>
        <v>0</v>
      </c>
      <c r="M748" s="194" t="str">
        <f>IF(C748="BF","BF",MIN(G748,L748))</f>
        <v>BF</v>
      </c>
    </row>
    <row r="749">
      <c r="A749" s="182">
        <f>A593</f>
        <v>101</v>
      </c>
      <c r="B749" s="131" t="str">
        <f>D354</f>
        <v>Negative</v>
      </c>
      <c r="C749" s="195" t="str">
        <f>IF(B749="Positive",IF(G593=2,"OF","BF"),"BF")</f>
        <v>BF</v>
      </c>
      <c r="D749" s="179">
        <f>H593/2/D593</f>
        <v>11.363636363636363</v>
      </c>
      <c r="E749" s="192">
        <f>0.38*SQRT(INPUT!$B$2/INPUT!AO107)</f>
        <v>0</v>
      </c>
      <c r="F749" s="192">
        <f>0.56*SQRT(INPUT!$B$2/MAX(MIN(0.7*INPUT!AO107,INPUT!AQ107),0.5*INPUT!AO107))</f>
        <v>0</v>
      </c>
      <c r="G749" s="192" t="e">
        <f>IF(D749&lt;=E749,1*N593*INPUT!AO107,(1-(1-MAX(MIN(0.7*INPUT!AO107,INPUT!AQ107),0.5*INPUT!AO107)/N593/INPUT!AO107)*((D749-E749)/(F749-E749)))*1*N593*INPUT!AO107)</f>
        <v>#DIV/0!</v>
      </c>
      <c r="H749" s="188">
        <f>B198</f>
        <v>3175</v>
      </c>
      <c r="I749" s="196">
        <f>J354</f>
        <v>0</v>
      </c>
      <c r="J749" s="174">
        <f>PI()*F354*SQRT(INPUT!$B$2/MAX(MIN(0.7*INPUT!AO107,INPUT!AQ107),0.5*INPUT!AO107))</f>
        <v>0</v>
      </c>
      <c r="K749" s="191">
        <f>1*1*(PI()^2)*INPUT!$B$2/(H749/F354)^2</f>
        <v>0</v>
      </c>
      <c r="L749" s="192">
        <f>IF(H749&lt;=I749,1*N593*INPUT!AO107,IF(H749&lt;=J749,MIN(1*(1-(1-MAX(MIN(0.7*INPUT!AO107,INPUT!AQ107),0.5*INPUT!AO107)/N593/INPUT!AO107)*((H749-I749)/(J749-I749)))*1*N593*INPUT!AO107,1*N593*INPUT!AO107),MIN(K749,1*N593*INPUT!AO107)))</f>
        <v>0</v>
      </c>
      <c r="M749" s="194" t="str">
        <f>IF(C749="BF","BF",MIN(G749,L749))</f>
        <v>BF</v>
      </c>
    </row>
    <row r="750">
      <c r="A750" s="182">
        <f>A594</f>
        <v>101</v>
      </c>
      <c r="B750" s="131" t="str">
        <f>D355</f>
        <v>Negative</v>
      </c>
      <c r="C750" s="195" t="str">
        <f>IF(B750="Positive",IF(G594=2,"OF","BF"),"BF")</f>
        <v>BF</v>
      </c>
      <c r="D750" s="179">
        <f>H594/2/D594</f>
        <v>11.363636363636363</v>
      </c>
      <c r="E750" s="192">
        <f>0.38*SQRT(INPUT!$B$2/INPUT!AO108)</f>
        <v>0</v>
      </c>
      <c r="F750" s="192">
        <f>0.56*SQRT(INPUT!$B$2/MAX(MIN(0.7*INPUT!AO108,INPUT!AQ108),0.5*INPUT!AO108))</f>
        <v>0</v>
      </c>
      <c r="G750" s="192" t="e">
        <f>IF(D750&lt;=E750,1*N594*INPUT!AO108,(1-(1-MAX(MIN(0.7*INPUT!AO108,INPUT!AQ108),0.5*INPUT!AO108)/N594/INPUT!AO108)*((D750-E750)/(F750-E750)))*1*N594*INPUT!AO108)</f>
        <v>#DIV/0!</v>
      </c>
      <c r="H750" s="188">
        <f>B199</f>
        <v>3175</v>
      </c>
      <c r="I750" s="196">
        <f>J355</f>
        <v>0</v>
      </c>
      <c r="J750" s="174">
        <f>PI()*F355*SQRT(INPUT!$B$2/MAX(MIN(0.7*INPUT!AO108,INPUT!AQ108),0.5*INPUT!AO108))</f>
        <v>0</v>
      </c>
      <c r="K750" s="191">
        <f>1*1*(PI()^2)*INPUT!$B$2/(H750/F355)^2</f>
        <v>0</v>
      </c>
      <c r="L750" s="192">
        <f>IF(H750&lt;=I750,1*N594*INPUT!AO108,IF(H750&lt;=J750,MIN(1*(1-(1-MAX(MIN(0.7*INPUT!AO108,INPUT!AQ108),0.5*INPUT!AO108)/N594/INPUT!AO108)*((H750-I750)/(J750-I750)))*1*N594*INPUT!AO108,1*N594*INPUT!AO108),MIN(K750,1*N594*INPUT!AO108)))</f>
        <v>0</v>
      </c>
      <c r="M750" s="194" t="str">
        <f>IF(C750="BF","BF",MIN(G750,L750))</f>
        <v>BF</v>
      </c>
    </row>
    <row r="751">
      <c r="A751" s="182">
        <f>A595</f>
        <v>101</v>
      </c>
      <c r="B751" s="131" t="str">
        <f>D356</f>
        <v>Negative</v>
      </c>
      <c r="C751" s="195" t="str">
        <f>IF(B751="Positive",IF(G595=2,"OF","BF"),"BF")</f>
        <v>BF</v>
      </c>
      <c r="D751" s="179">
        <f>H595/2/D595</f>
        <v>11.363636363636363</v>
      </c>
      <c r="E751" s="192">
        <f>0.38*SQRT(INPUT!$B$2/INPUT!AO109)</f>
        <v>0</v>
      </c>
      <c r="F751" s="192">
        <f>0.56*SQRT(INPUT!$B$2/MAX(MIN(0.7*INPUT!AO109,INPUT!AQ109),0.5*INPUT!AO109))</f>
        <v>0</v>
      </c>
      <c r="G751" s="192" t="e">
        <f>IF(D751&lt;=E751,1*N595*INPUT!AO109,(1-(1-MAX(MIN(0.7*INPUT!AO109,INPUT!AQ109),0.5*INPUT!AO109)/N595/INPUT!AO109)*((D751-E751)/(F751-E751)))*1*N595*INPUT!AO109)</f>
        <v>#DIV/0!</v>
      </c>
      <c r="H751" s="188">
        <f>B200</f>
        <v>3175</v>
      </c>
      <c r="I751" s="196">
        <f>J356</f>
        <v>0</v>
      </c>
      <c r="J751" s="174">
        <f>PI()*F356*SQRT(INPUT!$B$2/MAX(MIN(0.7*INPUT!AO109,INPUT!AQ109),0.5*INPUT!AO109))</f>
        <v>0</v>
      </c>
      <c r="K751" s="191">
        <f>1*1*(PI()^2)*INPUT!$B$2/(H751/F356)^2</f>
        <v>0</v>
      </c>
      <c r="L751" s="192">
        <f>IF(H751&lt;=I751,1*N595*INPUT!AO109,IF(H751&lt;=J751,MIN(1*(1-(1-MAX(MIN(0.7*INPUT!AO109,INPUT!AQ109),0.5*INPUT!AO109)/N595/INPUT!AO109)*((H751-I751)/(J751-I751)))*1*N595*INPUT!AO109,1*N595*INPUT!AO109),MIN(K751,1*N595*INPUT!AO109)))</f>
        <v>0</v>
      </c>
      <c r="M751" s="194" t="str">
        <f>IF(C751="BF","BF",MIN(G751,L751))</f>
        <v>BF</v>
      </c>
    </row>
    <row r="752">
      <c r="A752" s="182">
        <f>A596</f>
        <v>101</v>
      </c>
      <c r="B752" s="131" t="str">
        <f>D357</f>
        <v>Negative</v>
      </c>
      <c r="C752" s="195" t="str">
        <f>IF(B752="Positive",IF(G596=2,"OF","BF"),"BF")</f>
        <v>BF</v>
      </c>
      <c r="D752" s="179">
        <f>H596/2/D596</f>
        <v>11.363636363636363</v>
      </c>
      <c r="E752" s="192">
        <f>0.38*SQRT(INPUT!$B$2/INPUT!AO110)</f>
        <v>0</v>
      </c>
      <c r="F752" s="192">
        <f>0.56*SQRT(INPUT!$B$2/MAX(MIN(0.7*INPUT!AO110,INPUT!AQ110),0.5*INPUT!AO110))</f>
        <v>0</v>
      </c>
      <c r="G752" s="192" t="e">
        <f>IF(D752&lt;=E752,1*N596*INPUT!AO110,(1-(1-MAX(MIN(0.7*INPUT!AO110,INPUT!AQ110),0.5*INPUT!AO110)/N596/INPUT!AO110)*((D752-E752)/(F752-E752)))*1*N596*INPUT!AO110)</f>
        <v>#DIV/0!</v>
      </c>
      <c r="H752" s="188">
        <f>B201</f>
        <v>3175</v>
      </c>
      <c r="I752" s="196">
        <f>J357</f>
        <v>0</v>
      </c>
      <c r="J752" s="174">
        <f>PI()*F357*SQRT(INPUT!$B$2/MAX(MIN(0.7*INPUT!AO110,INPUT!AQ110),0.5*INPUT!AO110))</f>
        <v>0</v>
      </c>
      <c r="K752" s="191">
        <f>1*1*(PI()^2)*INPUT!$B$2/(H752/F357)^2</f>
        <v>0</v>
      </c>
      <c r="L752" s="192">
        <f>IF(H752&lt;=I752,1*N596*INPUT!AO110,IF(H752&lt;=J752,MIN(1*(1-(1-MAX(MIN(0.7*INPUT!AO110,INPUT!AQ110),0.5*INPUT!AO110)/N596/INPUT!AO110)*((H752-I752)/(J752-I752)))*1*N596*INPUT!AO110,1*N596*INPUT!AO110),MIN(K752,1*N596*INPUT!AO110)))</f>
        <v>0</v>
      </c>
      <c r="M752" s="194" t="str">
        <f>IF(C752="BF","BF",MIN(G752,L752))</f>
        <v>BF</v>
      </c>
    </row>
    <row r="753">
      <c r="A753" s="182">
        <f>A597</f>
        <v>101</v>
      </c>
      <c r="B753" s="131" t="str">
        <f>D358</f>
        <v>Negative</v>
      </c>
      <c r="C753" s="195" t="str">
        <f>IF(B753="Positive",IF(G597=2,"OF","BF"),"BF")</f>
        <v>BF</v>
      </c>
      <c r="D753" s="179">
        <f>H597/2/D597</f>
        <v>11.363636363636363</v>
      </c>
      <c r="E753" s="192">
        <f>0.38*SQRT(INPUT!$B$2/INPUT!AO111)</f>
        <v>0</v>
      </c>
      <c r="F753" s="192">
        <f>0.56*SQRT(INPUT!$B$2/MAX(MIN(0.7*INPUT!AO111,INPUT!AQ111),0.5*INPUT!AO111))</f>
        <v>0</v>
      </c>
      <c r="G753" s="192" t="e">
        <f>IF(D753&lt;=E753,1*N597*INPUT!AO111,(1-(1-MAX(MIN(0.7*INPUT!AO111,INPUT!AQ111),0.5*INPUT!AO111)/N597/INPUT!AO111)*((D753-E753)/(F753-E753)))*1*N597*INPUT!AO111)</f>
        <v>#DIV/0!</v>
      </c>
      <c r="H753" s="188">
        <f>B202</f>
        <v>3175</v>
      </c>
      <c r="I753" s="196">
        <f>J358</f>
        <v>0</v>
      </c>
      <c r="J753" s="174">
        <f>PI()*F358*SQRT(INPUT!$B$2/MAX(MIN(0.7*INPUT!AO111,INPUT!AQ111),0.5*INPUT!AO111))</f>
        <v>0</v>
      </c>
      <c r="K753" s="191">
        <f>1*1*(PI()^2)*INPUT!$B$2/(H753/F358)^2</f>
        <v>0</v>
      </c>
      <c r="L753" s="192">
        <f>IF(H753&lt;=I753,1*N597*INPUT!AO111,IF(H753&lt;=J753,MIN(1*(1-(1-MAX(MIN(0.7*INPUT!AO111,INPUT!AQ111),0.5*INPUT!AO111)/N597/INPUT!AO111)*((H753-I753)/(J753-I753)))*1*N597*INPUT!AO111,1*N597*INPUT!AO111),MIN(K753,1*N597*INPUT!AO111)))</f>
        <v>0</v>
      </c>
      <c r="M753" s="194" t="str">
        <f>IF(C753="BF","BF",MIN(G753,L753))</f>
        <v>BF</v>
      </c>
    </row>
    <row r="754">
      <c r="A754" s="182">
        <f>A598</f>
        <v>101</v>
      </c>
      <c r="B754" s="131" t="str">
        <f>D359</f>
        <v>Negative</v>
      </c>
      <c r="C754" s="195" t="str">
        <f>IF(B754="Positive",IF(G598=2,"OF","BF"),"BF")</f>
        <v>BF</v>
      </c>
      <c r="D754" s="179">
        <f>H598/2/D598</f>
        <v>11.363636363636363</v>
      </c>
      <c r="E754" s="192">
        <f>0.38*SQRT(INPUT!$B$2/INPUT!AO112)</f>
        <v>0</v>
      </c>
      <c r="F754" s="192">
        <f>0.56*SQRT(INPUT!$B$2/MAX(MIN(0.7*INPUT!AO112,INPUT!AQ112),0.5*INPUT!AO112))</f>
        <v>0</v>
      </c>
      <c r="G754" s="192" t="e">
        <f>IF(D754&lt;=E754,1*N598*INPUT!AO112,(1-(1-MAX(MIN(0.7*INPUT!AO112,INPUT!AQ112),0.5*INPUT!AO112)/N598/INPUT!AO112)*((D754-E754)/(F754-E754)))*1*N598*INPUT!AO112)</f>
        <v>#DIV/0!</v>
      </c>
      <c r="H754" s="188">
        <f>B203</f>
        <v>3175</v>
      </c>
      <c r="I754" s="196">
        <f>J359</f>
        <v>0</v>
      </c>
      <c r="J754" s="174">
        <f>PI()*F359*SQRT(INPUT!$B$2/MAX(MIN(0.7*INPUT!AO112,INPUT!AQ112),0.5*INPUT!AO112))</f>
        <v>0</v>
      </c>
      <c r="K754" s="191">
        <f>1*1*(PI()^2)*INPUT!$B$2/(H754/F359)^2</f>
        <v>0</v>
      </c>
      <c r="L754" s="192">
        <f>IF(H754&lt;=I754,1*N598*INPUT!AO112,IF(H754&lt;=J754,MIN(1*(1-(1-MAX(MIN(0.7*INPUT!AO112,INPUT!AQ112),0.5*INPUT!AO112)/N598/INPUT!AO112)*((H754-I754)/(J754-I754)))*1*N598*INPUT!AO112,1*N598*INPUT!AO112),MIN(K754,1*N598*INPUT!AO112)))</f>
        <v>0</v>
      </c>
      <c r="M754" s="194" t="str">
        <f>IF(C754="BF","BF",MIN(G754,L754))</f>
        <v>BF</v>
      </c>
    </row>
    <row r="755">
      <c r="A755" s="182">
        <f>A599</f>
        <v>101</v>
      </c>
      <c r="B755" s="131" t="str">
        <f>D360</f>
        <v>Negative</v>
      </c>
      <c r="C755" s="195" t="str">
        <f>IF(B755="Positive",IF(G599=2,"OF","BF"),"BF")</f>
        <v>BF</v>
      </c>
      <c r="D755" s="179">
        <f>H599/2/D599</f>
        <v>11.363636363636363</v>
      </c>
      <c r="E755" s="192">
        <f>0.38*SQRT(INPUT!$B$2/INPUT!AO113)</f>
        <v>0</v>
      </c>
      <c r="F755" s="192">
        <f>0.56*SQRT(INPUT!$B$2/MAX(MIN(0.7*INPUT!AO113,INPUT!AQ113),0.5*INPUT!AO113))</f>
        <v>0</v>
      </c>
      <c r="G755" s="192" t="e">
        <f>IF(D755&lt;=E755,1*N599*INPUT!AO113,(1-(1-MAX(MIN(0.7*INPUT!AO113,INPUT!AQ113),0.5*INPUT!AO113)/N599/INPUT!AO113)*((D755-E755)/(F755-E755)))*1*N599*INPUT!AO113)</f>
        <v>#DIV/0!</v>
      </c>
      <c r="H755" s="188">
        <f>B204</f>
        <v>3175</v>
      </c>
      <c r="I755" s="196">
        <f>J360</f>
        <v>0</v>
      </c>
      <c r="J755" s="174">
        <f>PI()*F360*SQRT(INPUT!$B$2/MAX(MIN(0.7*INPUT!AO113,INPUT!AQ113),0.5*INPUT!AO113))</f>
        <v>0</v>
      </c>
      <c r="K755" s="191">
        <f>1*1*(PI()^2)*INPUT!$B$2/(H755/F360)^2</f>
        <v>0</v>
      </c>
      <c r="L755" s="192">
        <f>IF(H755&lt;=I755,1*N599*INPUT!AO113,IF(H755&lt;=J755,MIN(1*(1-(1-MAX(MIN(0.7*INPUT!AO113,INPUT!AQ113),0.5*INPUT!AO113)/N599/INPUT!AO113)*((H755-I755)/(J755-I755)))*1*N599*INPUT!AO113,1*N599*INPUT!AO113),MIN(K755,1*N599*INPUT!AO113)))</f>
        <v>0</v>
      </c>
      <c r="M755" s="194" t="str">
        <f>IF(C755="BF","BF",MIN(G755,L755))</f>
        <v>BF</v>
      </c>
    </row>
    <row r="756">
      <c r="A756" s="182">
        <f>A600</f>
        <v>101</v>
      </c>
      <c r="B756" s="131" t="str">
        <f>D361</f>
        <v>Negative</v>
      </c>
      <c r="C756" s="195" t="str">
        <f>IF(B756="Positive",IF(G600=2,"OF","BF"),"BF")</f>
        <v>BF</v>
      </c>
      <c r="D756" s="179">
        <f>H600/2/D600</f>
        <v>11.363636363636363</v>
      </c>
      <c r="E756" s="192">
        <f>0.38*SQRT(INPUT!$B$2/INPUT!AO114)</f>
        <v>0</v>
      </c>
      <c r="F756" s="192">
        <f>0.56*SQRT(INPUT!$B$2/MAX(MIN(0.7*INPUT!AO114,INPUT!AQ114),0.5*INPUT!AO114))</f>
        <v>0</v>
      </c>
      <c r="G756" s="192" t="e">
        <f>IF(D756&lt;=E756,1*N600*INPUT!AO114,(1-(1-MAX(MIN(0.7*INPUT!AO114,INPUT!AQ114),0.5*INPUT!AO114)/N600/INPUT!AO114)*((D756-E756)/(F756-E756)))*1*N600*INPUT!AO114)</f>
        <v>#DIV/0!</v>
      </c>
      <c r="H756" s="188">
        <f>B205</f>
        <v>3175</v>
      </c>
      <c r="I756" s="196">
        <f>J361</f>
        <v>0</v>
      </c>
      <c r="J756" s="174">
        <f>PI()*F361*SQRT(INPUT!$B$2/MAX(MIN(0.7*INPUT!AO114,INPUT!AQ114),0.5*INPUT!AO114))</f>
        <v>0</v>
      </c>
      <c r="K756" s="191">
        <f>1*1*(PI()^2)*INPUT!$B$2/(H756/F361)^2</f>
        <v>0</v>
      </c>
      <c r="L756" s="192">
        <f>IF(H756&lt;=I756,1*N600*INPUT!AO114,IF(H756&lt;=J756,MIN(1*(1-(1-MAX(MIN(0.7*INPUT!AO114,INPUT!AQ114),0.5*INPUT!AO114)/N600/INPUT!AO114)*((H756-I756)/(J756-I756)))*1*N600*INPUT!AO114,1*N600*INPUT!AO114),MIN(K756,1*N600*INPUT!AO114)))</f>
        <v>0</v>
      </c>
      <c r="M756" s="194" t="str">
        <f>IF(C756="BF","BF",MIN(G756,L756))</f>
        <v>BF</v>
      </c>
    </row>
    <row r="757">
      <c r="A757" s="182">
        <f>A601</f>
        <v>101</v>
      </c>
      <c r="B757" s="131" t="str">
        <f>D362</f>
        <v>Negative</v>
      </c>
      <c r="C757" s="195" t="str">
        <f>IF(B757="Positive",IF(G601=2,"OF","BF"),"BF")</f>
        <v>BF</v>
      </c>
      <c r="D757" s="179">
        <f>H601/2/D601</f>
        <v>11.363636363636363</v>
      </c>
      <c r="E757" s="192">
        <f>0.38*SQRT(INPUT!$B$2/INPUT!AO115)</f>
        <v>0</v>
      </c>
      <c r="F757" s="192">
        <f>0.56*SQRT(INPUT!$B$2/MAX(MIN(0.7*INPUT!AO115,INPUT!AQ115),0.5*INPUT!AO115))</f>
        <v>0</v>
      </c>
      <c r="G757" s="192" t="e">
        <f>IF(D757&lt;=E757,1*N601*INPUT!AO115,(1-(1-MAX(MIN(0.7*INPUT!AO115,INPUT!AQ115),0.5*INPUT!AO115)/N601/INPUT!AO115)*((D757-E757)/(F757-E757)))*1*N601*INPUT!AO115)</f>
        <v>#DIV/0!</v>
      </c>
      <c r="H757" s="188">
        <f>B206</f>
        <v>3175</v>
      </c>
      <c r="I757" s="196">
        <f>J362</f>
        <v>0</v>
      </c>
      <c r="J757" s="174">
        <f>PI()*F362*SQRT(INPUT!$B$2/MAX(MIN(0.7*INPUT!AO115,INPUT!AQ115),0.5*INPUT!AO115))</f>
        <v>0</v>
      </c>
      <c r="K757" s="191">
        <f>1*1*(PI()^2)*INPUT!$B$2/(H757/F362)^2</f>
        <v>0</v>
      </c>
      <c r="L757" s="192">
        <f>IF(H757&lt;=I757,1*N601*INPUT!AO115,IF(H757&lt;=J757,MIN(1*(1-(1-MAX(MIN(0.7*INPUT!AO115,INPUT!AQ115),0.5*INPUT!AO115)/N601/INPUT!AO115)*((H757-I757)/(J757-I757)))*1*N601*INPUT!AO115,1*N601*INPUT!AO115),MIN(K757,1*N601*INPUT!AO115)))</f>
        <v>0</v>
      </c>
      <c r="M757" s="194" t="str">
        <f>IF(C757="BF","BF",MIN(G757,L757))</f>
        <v>BF</v>
      </c>
    </row>
    <row r="758">
      <c r="A758" s="182">
        <f>A602</f>
        <v>101</v>
      </c>
      <c r="B758" s="131" t="str">
        <f>D363</f>
        <v>Negative</v>
      </c>
      <c r="C758" s="195" t="str">
        <f>IF(B758="Positive",IF(G602=2,"OF","BF"),"BF")</f>
        <v>BF</v>
      </c>
      <c r="D758" s="179">
        <f>H602/2/D602</f>
        <v>11.363636363636363</v>
      </c>
      <c r="E758" s="192">
        <f>0.38*SQRT(INPUT!$B$2/INPUT!AO116)</f>
        <v>0</v>
      </c>
      <c r="F758" s="192">
        <f>0.56*SQRT(INPUT!$B$2/MAX(MIN(0.7*INPUT!AO116,INPUT!AQ116),0.5*INPUT!AO116))</f>
        <v>0</v>
      </c>
      <c r="G758" s="192" t="e">
        <f>IF(D758&lt;=E758,1*N602*INPUT!AO116,(1-(1-MAX(MIN(0.7*INPUT!AO116,INPUT!AQ116),0.5*INPUT!AO116)/N602/INPUT!AO116)*((D758-E758)/(F758-E758)))*1*N602*INPUT!AO116)</f>
        <v>#DIV/0!</v>
      </c>
      <c r="H758" s="188">
        <f>B207</f>
        <v>3175</v>
      </c>
      <c r="I758" s="196">
        <f>J363</f>
        <v>0</v>
      </c>
      <c r="J758" s="174">
        <f>PI()*F363*SQRT(INPUT!$B$2/MAX(MIN(0.7*INPUT!AO116,INPUT!AQ116),0.5*INPUT!AO116))</f>
        <v>0</v>
      </c>
      <c r="K758" s="191">
        <f>1*1*(PI()^2)*INPUT!$B$2/(H758/F363)^2</f>
        <v>0</v>
      </c>
      <c r="L758" s="192">
        <f>IF(H758&lt;=I758,1*N602*INPUT!AO116,IF(H758&lt;=J758,MIN(1*(1-(1-MAX(MIN(0.7*INPUT!AO116,INPUT!AQ116),0.5*INPUT!AO116)/N602/INPUT!AO116)*((H758-I758)/(J758-I758)))*1*N602*INPUT!AO116,1*N602*INPUT!AO116),MIN(K758,1*N602*INPUT!AO116)))</f>
        <v>0</v>
      </c>
      <c r="M758" s="194" t="str">
        <f>IF(C758="BF","BF",MIN(G758,L758))</f>
        <v>BF</v>
      </c>
    </row>
    <row r="759">
      <c r="A759" s="182">
        <f>A603</f>
        <v>101</v>
      </c>
      <c r="B759" s="131" t="str">
        <f>D364</f>
        <v>Negative</v>
      </c>
      <c r="C759" s="195" t="str">
        <f>IF(B759="Positive",IF(G603=2,"OF","BF"),"BF")</f>
        <v>BF</v>
      </c>
      <c r="D759" s="179">
        <f>H603/2/D603</f>
        <v>11.363636363636363</v>
      </c>
      <c r="E759" s="192">
        <f>0.38*SQRT(INPUT!$B$2/INPUT!AO117)</f>
        <v>0</v>
      </c>
      <c r="F759" s="192">
        <f>0.56*SQRT(INPUT!$B$2/MAX(MIN(0.7*INPUT!AO117,INPUT!AQ117),0.5*INPUT!AO117))</f>
        <v>0</v>
      </c>
      <c r="G759" s="192" t="e">
        <f>IF(D759&lt;=E759,1*N603*INPUT!AO117,(1-(1-MAX(MIN(0.7*INPUT!AO117,INPUT!AQ117),0.5*INPUT!AO117)/N603/INPUT!AO117)*((D759-E759)/(F759-E759)))*1*N603*INPUT!AO117)</f>
        <v>#DIV/0!</v>
      </c>
      <c r="H759" s="188">
        <f>B208</f>
        <v>3175</v>
      </c>
      <c r="I759" s="196">
        <f>J364</f>
        <v>0</v>
      </c>
      <c r="J759" s="174">
        <f>PI()*F364*SQRT(INPUT!$B$2/MAX(MIN(0.7*INPUT!AO117,INPUT!AQ117),0.5*INPUT!AO117))</f>
        <v>0</v>
      </c>
      <c r="K759" s="191">
        <f>1*1*(PI()^2)*INPUT!$B$2/(H759/F364)^2</f>
        <v>0</v>
      </c>
      <c r="L759" s="192">
        <f>IF(H759&lt;=I759,1*N603*INPUT!AO117,IF(H759&lt;=J759,MIN(1*(1-(1-MAX(MIN(0.7*INPUT!AO117,INPUT!AQ117),0.5*INPUT!AO117)/N603/INPUT!AO117)*((H759-I759)/(J759-I759)))*1*N603*INPUT!AO117,1*N603*INPUT!AO117),MIN(K759,1*N603*INPUT!AO117)))</f>
        <v>0</v>
      </c>
      <c r="M759" s="194" t="str">
        <f>IF(C759="BF","BF",MIN(G759,L759))</f>
        <v>BF</v>
      </c>
    </row>
    <row r="760">
      <c r="A760" s="182">
        <f>A604</f>
        <v>101</v>
      </c>
      <c r="B760" s="131" t="str">
        <f>D365</f>
        <v>Negative</v>
      </c>
      <c r="C760" s="195" t="str">
        <f>IF(B760="Positive",IF(G604=2,"OF","BF"),"BF")</f>
        <v>BF</v>
      </c>
      <c r="D760" s="179">
        <f>H604/2/D604</f>
        <v>11.363636363636363</v>
      </c>
      <c r="E760" s="192">
        <f>0.38*SQRT(INPUT!$B$2/INPUT!AO118)</f>
        <v>0</v>
      </c>
      <c r="F760" s="192">
        <f>0.56*SQRT(INPUT!$B$2/MAX(MIN(0.7*INPUT!AO118,INPUT!AQ118),0.5*INPUT!AO118))</f>
        <v>0</v>
      </c>
      <c r="G760" s="192" t="e">
        <f>IF(D760&lt;=E760,1*N604*INPUT!AO118,(1-(1-MAX(MIN(0.7*INPUT!AO118,INPUT!AQ118),0.5*INPUT!AO118)/N604/INPUT!AO118)*((D760-E760)/(F760-E760)))*1*N604*INPUT!AO118)</f>
        <v>#DIV/0!</v>
      </c>
      <c r="H760" s="188">
        <f>B209</f>
        <v>3175</v>
      </c>
      <c r="I760" s="196">
        <f>J365</f>
        <v>0</v>
      </c>
      <c r="J760" s="174">
        <f>PI()*F365*SQRT(INPUT!$B$2/MAX(MIN(0.7*INPUT!AO118,INPUT!AQ118),0.5*INPUT!AO118))</f>
        <v>0</v>
      </c>
      <c r="K760" s="191">
        <f>1*1*(PI()^2)*INPUT!$B$2/(H760/F365)^2</f>
        <v>0</v>
      </c>
      <c r="L760" s="192">
        <f>IF(H760&lt;=I760,1*N604*INPUT!AO118,IF(H760&lt;=J760,MIN(1*(1-(1-MAX(MIN(0.7*INPUT!AO118,INPUT!AQ118),0.5*INPUT!AO118)/N604/INPUT!AO118)*((H760-I760)/(J760-I760)))*1*N604*INPUT!AO118,1*N604*INPUT!AO118),MIN(K760,1*N604*INPUT!AO118)))</f>
        <v>0</v>
      </c>
      <c r="M760" s="194" t="str">
        <f>IF(C760="BF","BF",MIN(G760,L760))</f>
        <v>BF</v>
      </c>
    </row>
    <row r="761">
      <c r="A761" s="182">
        <f>A605</f>
        <v>101</v>
      </c>
      <c r="B761" s="131" t="str">
        <f>D366</f>
        <v>Negative</v>
      </c>
      <c r="C761" s="195" t="str">
        <f>IF(B761="Positive",IF(G605=2,"OF","BF"),"BF")</f>
        <v>BF</v>
      </c>
      <c r="D761" s="179">
        <f>H605/2/D605</f>
        <v>11.363636363636363</v>
      </c>
      <c r="E761" s="192">
        <f>0.38*SQRT(INPUT!$B$2/INPUT!AO119)</f>
        <v>0</v>
      </c>
      <c r="F761" s="192">
        <f>0.56*SQRT(INPUT!$B$2/MAX(MIN(0.7*INPUT!AO119,INPUT!AQ119),0.5*INPUT!AO119))</f>
        <v>0</v>
      </c>
      <c r="G761" s="192" t="e">
        <f>IF(D761&lt;=E761,1*N605*INPUT!AO119,(1-(1-MAX(MIN(0.7*INPUT!AO119,INPUT!AQ119),0.5*INPUT!AO119)/N605/INPUT!AO119)*((D761-E761)/(F761-E761)))*1*N605*INPUT!AO119)</f>
        <v>#DIV/0!</v>
      </c>
      <c r="H761" s="188">
        <f>B210</f>
        <v>3175</v>
      </c>
      <c r="I761" s="196">
        <f>J366</f>
        <v>0</v>
      </c>
      <c r="J761" s="174">
        <f>PI()*F366*SQRT(INPUT!$B$2/MAX(MIN(0.7*INPUT!AO119,INPUT!AQ119),0.5*INPUT!AO119))</f>
        <v>0</v>
      </c>
      <c r="K761" s="191">
        <f>1*1*(PI()^2)*INPUT!$B$2/(H761/F366)^2</f>
        <v>0</v>
      </c>
      <c r="L761" s="192">
        <f>IF(H761&lt;=I761,1*N605*INPUT!AO119,IF(H761&lt;=J761,MIN(1*(1-(1-MAX(MIN(0.7*INPUT!AO119,INPUT!AQ119),0.5*INPUT!AO119)/N605/INPUT!AO119)*((H761-I761)/(J761-I761)))*1*N605*INPUT!AO119,1*N605*INPUT!AO119),MIN(K761,1*N605*INPUT!AO119)))</f>
        <v>0</v>
      </c>
      <c r="M761" s="194" t="str">
        <f>IF(C761="BF","BF",MIN(G761,L761))</f>
        <v>BF</v>
      </c>
    </row>
    <row r="762">
      <c r="A762" s="182">
        <f>A606</f>
        <v>101</v>
      </c>
      <c r="B762" s="131" t="str">
        <f>D367</f>
        <v>Negative</v>
      </c>
      <c r="C762" s="195" t="str">
        <f>IF(B762="Positive",IF(G606=2,"OF","BF"),"BF")</f>
        <v>BF</v>
      </c>
      <c r="D762" s="179">
        <f>H606/2/D606</f>
        <v>11.363636363636363</v>
      </c>
      <c r="E762" s="192">
        <f>0.38*SQRT(INPUT!$B$2/INPUT!AO120)</f>
        <v>0</v>
      </c>
      <c r="F762" s="192">
        <f>0.56*SQRT(INPUT!$B$2/MAX(MIN(0.7*INPUT!AO120,INPUT!AQ120),0.5*INPUT!AO120))</f>
        <v>0</v>
      </c>
      <c r="G762" s="192" t="e">
        <f>IF(D762&lt;=E762,1*N606*INPUT!AO120,(1-(1-MAX(MIN(0.7*INPUT!AO120,INPUT!AQ120),0.5*INPUT!AO120)/N606/INPUT!AO120)*((D762-E762)/(F762-E762)))*1*N606*INPUT!AO120)</f>
        <v>#DIV/0!</v>
      </c>
      <c r="H762" s="188">
        <f>B211</f>
        <v>3175</v>
      </c>
      <c r="I762" s="196">
        <f>J367</f>
        <v>0</v>
      </c>
      <c r="J762" s="174">
        <f>PI()*F367*SQRT(INPUT!$B$2/MAX(MIN(0.7*INPUT!AO120,INPUT!AQ120),0.5*INPUT!AO120))</f>
        <v>0</v>
      </c>
      <c r="K762" s="191">
        <f>1*1*(PI()^2)*INPUT!$B$2/(H762/F367)^2</f>
        <v>0</v>
      </c>
      <c r="L762" s="192">
        <f>IF(H762&lt;=I762,1*N606*INPUT!AO120,IF(H762&lt;=J762,MIN(1*(1-(1-MAX(MIN(0.7*INPUT!AO120,INPUT!AQ120),0.5*INPUT!AO120)/N606/INPUT!AO120)*((H762-I762)/(J762-I762)))*1*N606*INPUT!AO120,1*N606*INPUT!AO120),MIN(K762,1*N606*INPUT!AO120)))</f>
        <v>0</v>
      </c>
      <c r="M762" s="194" t="str">
        <f>IF(C762="BF","BF",MIN(G762,L762))</f>
        <v>BF</v>
      </c>
    </row>
    <row r="763">
      <c r="A763" s="182">
        <f>A607</f>
        <v>101</v>
      </c>
      <c r="B763" s="131" t="str">
        <f>D368</f>
        <v>Negative</v>
      </c>
      <c r="C763" s="195" t="str">
        <f>IF(B763="Positive",IF(G607=2,"OF","BF"),"BF")</f>
        <v>BF</v>
      </c>
      <c r="D763" s="179">
        <f>H607/2/D607</f>
        <v>11.363636363636363</v>
      </c>
      <c r="E763" s="192">
        <f>0.38*SQRT(INPUT!$B$2/INPUT!AO121)</f>
        <v>0</v>
      </c>
      <c r="F763" s="192">
        <f>0.56*SQRT(INPUT!$B$2/MAX(MIN(0.7*INPUT!AO121,INPUT!AQ121),0.5*INPUT!AO121))</f>
        <v>0</v>
      </c>
      <c r="G763" s="192" t="e">
        <f>IF(D763&lt;=E763,1*N607*INPUT!AO121,(1-(1-MAX(MIN(0.7*INPUT!AO121,INPUT!AQ121),0.5*INPUT!AO121)/N607/INPUT!AO121)*((D763-E763)/(F763-E763)))*1*N607*INPUT!AO121)</f>
        <v>#DIV/0!</v>
      </c>
      <c r="H763" s="188">
        <f>B212</f>
        <v>3175</v>
      </c>
      <c r="I763" s="196">
        <f>J368</f>
        <v>0</v>
      </c>
      <c r="J763" s="174">
        <f>PI()*F368*SQRT(INPUT!$B$2/MAX(MIN(0.7*INPUT!AO121,INPUT!AQ121),0.5*INPUT!AO121))</f>
        <v>0</v>
      </c>
      <c r="K763" s="191">
        <f>1*1*(PI()^2)*INPUT!$B$2/(H763/F368)^2</f>
        <v>0</v>
      </c>
      <c r="L763" s="192">
        <f>IF(H763&lt;=I763,1*N607*INPUT!AO121,IF(H763&lt;=J763,MIN(1*(1-(1-MAX(MIN(0.7*INPUT!AO121,INPUT!AQ121),0.5*INPUT!AO121)/N607/INPUT!AO121)*((H763-I763)/(J763-I763)))*1*N607*INPUT!AO121,1*N607*INPUT!AO121),MIN(K763,1*N607*INPUT!AO121)))</f>
        <v>0</v>
      </c>
      <c r="M763" s="194" t="str">
        <f>IF(C763="BF","BF",MIN(G763,L763))</f>
        <v>BF</v>
      </c>
    </row>
    <row r="764">
      <c r="A764" s="182">
        <f>A608</f>
        <v>101</v>
      </c>
      <c r="B764" s="131" t="str">
        <f>D369</f>
        <v>Negative</v>
      </c>
      <c r="C764" s="195" t="str">
        <f>IF(B764="Positive",IF(G608=2,"OF","BF"),"BF")</f>
        <v>BF</v>
      </c>
      <c r="D764" s="179">
        <f>H608/2/D608</f>
        <v>11.363636363636363</v>
      </c>
      <c r="E764" s="192">
        <f>0.38*SQRT(INPUT!$B$2/INPUT!AO122)</f>
        <v>0</v>
      </c>
      <c r="F764" s="192">
        <f>0.56*SQRT(INPUT!$B$2/MAX(MIN(0.7*INPUT!AO122,INPUT!AQ122),0.5*INPUT!AO122))</f>
        <v>0</v>
      </c>
      <c r="G764" s="192" t="e">
        <f>IF(D764&lt;=E764,1*N608*INPUT!AO122,(1-(1-MAX(MIN(0.7*INPUT!AO122,INPUT!AQ122),0.5*INPUT!AO122)/N608/INPUT!AO122)*((D764-E764)/(F764-E764)))*1*N608*INPUT!AO122)</f>
        <v>#DIV/0!</v>
      </c>
      <c r="H764" s="188">
        <f>B213</f>
        <v>3175</v>
      </c>
      <c r="I764" s="196">
        <f>J369</f>
        <v>0</v>
      </c>
      <c r="J764" s="174">
        <f>PI()*F369*SQRT(INPUT!$B$2/MAX(MIN(0.7*INPUT!AO122,INPUT!AQ122),0.5*INPUT!AO122))</f>
        <v>0</v>
      </c>
      <c r="K764" s="191">
        <f>1*1*(PI()^2)*INPUT!$B$2/(H764/F369)^2</f>
        <v>0</v>
      </c>
      <c r="L764" s="192">
        <f>IF(H764&lt;=I764,1*N608*INPUT!AO122,IF(H764&lt;=J764,MIN(1*(1-(1-MAX(MIN(0.7*INPUT!AO122,INPUT!AQ122),0.5*INPUT!AO122)/N608/INPUT!AO122)*((H764-I764)/(J764-I764)))*1*N608*INPUT!AO122,1*N608*INPUT!AO122),MIN(K764,1*N608*INPUT!AO122)))</f>
        <v>0</v>
      </c>
      <c r="M764" s="194" t="str">
        <f>IF(C764="BF","BF",MIN(G764,L764))</f>
        <v>BF</v>
      </c>
    </row>
    <row r="765">
      <c r="A765" s="182">
        <f>A609</f>
        <v>101</v>
      </c>
      <c r="B765" s="131" t="str">
        <f>D370</f>
        <v>Negative</v>
      </c>
      <c r="C765" s="195" t="str">
        <f>IF(B765="Positive",IF(G609=2,"OF","BF"),"BF")</f>
        <v>BF</v>
      </c>
      <c r="D765" s="179">
        <f>H609/2/D609</f>
        <v>11.363636363636363</v>
      </c>
      <c r="E765" s="192">
        <f>0.38*SQRT(INPUT!$B$2/INPUT!AO123)</f>
        <v>0</v>
      </c>
      <c r="F765" s="192">
        <f>0.56*SQRT(INPUT!$B$2/MAX(MIN(0.7*INPUT!AO123,INPUT!AQ123),0.5*INPUT!AO123))</f>
        <v>0</v>
      </c>
      <c r="G765" s="192" t="e">
        <f>IF(D765&lt;=E765,1*N609*INPUT!AO123,(1-(1-MAX(MIN(0.7*INPUT!AO123,INPUT!AQ123),0.5*INPUT!AO123)/N609/INPUT!AO123)*((D765-E765)/(F765-E765)))*1*N609*INPUT!AO123)</f>
        <v>#DIV/0!</v>
      </c>
      <c r="H765" s="188">
        <f>B214</f>
        <v>3175</v>
      </c>
      <c r="I765" s="196">
        <f>J370</f>
        <v>0</v>
      </c>
      <c r="J765" s="174">
        <f>PI()*F370*SQRT(INPUT!$B$2/MAX(MIN(0.7*INPUT!AO123,INPUT!AQ123),0.5*INPUT!AO123))</f>
        <v>0</v>
      </c>
      <c r="K765" s="191">
        <f>1*1*(PI()^2)*INPUT!$B$2/(H765/F370)^2</f>
        <v>0</v>
      </c>
      <c r="L765" s="192">
        <f>IF(H765&lt;=I765,1*N609*INPUT!AO123,IF(H765&lt;=J765,MIN(1*(1-(1-MAX(MIN(0.7*INPUT!AO123,INPUT!AQ123),0.5*INPUT!AO123)/N609/INPUT!AO123)*((H765-I765)/(J765-I765)))*1*N609*INPUT!AO123,1*N609*INPUT!AO123),MIN(K765,1*N609*INPUT!AO123)))</f>
        <v>0</v>
      </c>
      <c r="M765" s="194" t="str">
        <f>IF(C765="BF","BF",MIN(G765,L765))</f>
        <v>BF</v>
      </c>
    </row>
    <row r="766">
      <c r="A766" s="182">
        <f>A610</f>
        <v>101</v>
      </c>
      <c r="B766" s="131" t="str">
        <f>D371</f>
        <v>Negative</v>
      </c>
      <c r="C766" s="195" t="str">
        <f>IF(B766="Positive",IF(G610=2,"OF","BF"),"BF")</f>
        <v>BF</v>
      </c>
      <c r="D766" s="179">
        <f>H610/2/D610</f>
        <v>11.363636363636363</v>
      </c>
      <c r="E766" s="192">
        <f>0.38*SQRT(INPUT!$B$2/INPUT!AO124)</f>
        <v>0</v>
      </c>
      <c r="F766" s="192">
        <f>0.56*SQRT(INPUT!$B$2/MAX(MIN(0.7*INPUT!AO124,INPUT!AQ124),0.5*INPUT!AO124))</f>
        <v>0</v>
      </c>
      <c r="G766" s="192" t="e">
        <f>IF(D766&lt;=E766,1*N610*INPUT!AO124,(1-(1-MAX(MIN(0.7*INPUT!AO124,INPUT!AQ124),0.5*INPUT!AO124)/N610/INPUT!AO124)*((D766-E766)/(F766-E766)))*1*N610*INPUT!AO124)</f>
        <v>#DIV/0!</v>
      </c>
      <c r="H766" s="188">
        <f>B215</f>
        <v>3175</v>
      </c>
      <c r="I766" s="196">
        <f>J371</f>
        <v>0</v>
      </c>
      <c r="J766" s="174">
        <f>PI()*F371*SQRT(INPUT!$B$2/MAX(MIN(0.7*INPUT!AO124,INPUT!AQ124),0.5*INPUT!AO124))</f>
        <v>0</v>
      </c>
      <c r="K766" s="191">
        <f>1*1*(PI()^2)*INPUT!$B$2/(H766/F371)^2</f>
        <v>0</v>
      </c>
      <c r="L766" s="192">
        <f>IF(H766&lt;=I766,1*N610*INPUT!AO124,IF(H766&lt;=J766,MIN(1*(1-(1-MAX(MIN(0.7*INPUT!AO124,INPUT!AQ124),0.5*INPUT!AO124)/N610/INPUT!AO124)*((H766-I766)/(J766-I766)))*1*N610*INPUT!AO124,1*N610*INPUT!AO124),MIN(K766,1*N610*INPUT!AO124)))</f>
        <v>0</v>
      </c>
      <c r="M766" s="194" t="str">
        <f>IF(C766="BF","BF",MIN(G766,L766))</f>
        <v>BF</v>
      </c>
    </row>
    <row r="767">
      <c r="A767" s="182">
        <f>A611</f>
        <v>101</v>
      </c>
      <c r="B767" s="131" t="str">
        <f>D372</f>
        <v>Negative</v>
      </c>
      <c r="C767" s="195" t="str">
        <f>IF(B767="Positive",IF(G611=2,"OF","BF"),"BF")</f>
        <v>BF</v>
      </c>
      <c r="D767" s="179">
        <f>H611/2/D611</f>
        <v>11.363636363636363</v>
      </c>
      <c r="E767" s="192">
        <f>0.38*SQRT(INPUT!$B$2/INPUT!AO125)</f>
        <v>0</v>
      </c>
      <c r="F767" s="192">
        <f>0.56*SQRT(INPUT!$B$2/MAX(MIN(0.7*INPUT!AO125,INPUT!AQ125),0.5*INPUT!AO125))</f>
        <v>0</v>
      </c>
      <c r="G767" s="192" t="e">
        <f>IF(D767&lt;=E767,1*N611*INPUT!AO125,(1-(1-MAX(MIN(0.7*INPUT!AO125,INPUT!AQ125),0.5*INPUT!AO125)/N611/INPUT!AO125)*((D767-E767)/(F767-E767)))*1*N611*INPUT!AO125)</f>
        <v>#DIV/0!</v>
      </c>
      <c r="H767" s="188">
        <f>B216</f>
        <v>3175</v>
      </c>
      <c r="I767" s="196">
        <f>J372</f>
        <v>0</v>
      </c>
      <c r="J767" s="174">
        <f>PI()*F372*SQRT(INPUT!$B$2/MAX(MIN(0.7*INPUT!AO125,INPUT!AQ125),0.5*INPUT!AO125))</f>
        <v>0</v>
      </c>
      <c r="K767" s="191">
        <f>1*1*(PI()^2)*INPUT!$B$2/(H767/F372)^2</f>
        <v>0</v>
      </c>
      <c r="L767" s="192">
        <f>IF(H767&lt;=I767,1*N611*INPUT!AO125,IF(H767&lt;=J767,MIN(1*(1-(1-MAX(MIN(0.7*INPUT!AO125,INPUT!AQ125),0.5*INPUT!AO125)/N611/INPUT!AO125)*((H767-I767)/(J767-I767)))*1*N611*INPUT!AO125,1*N611*INPUT!AO125),MIN(K767,1*N611*INPUT!AO125)))</f>
        <v>0</v>
      </c>
      <c r="M767" s="194" t="str">
        <f>IF(C767="BF","BF",MIN(G767,L767))</f>
        <v>BF</v>
      </c>
    </row>
    <row r="768">
      <c r="A768" s="182">
        <f>A612</f>
        <v>101</v>
      </c>
      <c r="B768" s="131" t="str">
        <f>D373</f>
        <v>Negative</v>
      </c>
      <c r="C768" s="195" t="str">
        <f>IF(B768="Positive",IF(G612=2,"OF","BF"),"BF")</f>
        <v>BF</v>
      </c>
      <c r="D768" s="179">
        <f>H612/2/D612</f>
        <v>11.363636363636363</v>
      </c>
      <c r="E768" s="192">
        <f>0.38*SQRT(INPUT!$B$2/INPUT!AO126)</f>
        <v>0</v>
      </c>
      <c r="F768" s="192">
        <f>0.56*SQRT(INPUT!$B$2/MAX(MIN(0.7*INPUT!AO126,INPUT!AQ126),0.5*INPUT!AO126))</f>
        <v>0</v>
      </c>
      <c r="G768" s="192" t="e">
        <f>IF(D768&lt;=E768,1*N612*INPUT!AO126,(1-(1-MAX(MIN(0.7*INPUT!AO126,INPUT!AQ126),0.5*INPUT!AO126)/N612/INPUT!AO126)*((D768-E768)/(F768-E768)))*1*N612*INPUT!AO126)</f>
        <v>#DIV/0!</v>
      </c>
      <c r="H768" s="188">
        <f>B217</f>
        <v>3175</v>
      </c>
      <c r="I768" s="196">
        <f>J373</f>
        <v>0</v>
      </c>
      <c r="J768" s="174">
        <f>PI()*F373*SQRT(INPUT!$B$2/MAX(MIN(0.7*INPUT!AO126,INPUT!AQ126),0.5*INPUT!AO126))</f>
        <v>0</v>
      </c>
      <c r="K768" s="191">
        <f>1*1*(PI()^2)*INPUT!$B$2/(H768/F373)^2</f>
        <v>0</v>
      </c>
      <c r="L768" s="192">
        <f>IF(H768&lt;=I768,1*N612*INPUT!AO126,IF(H768&lt;=J768,MIN(1*(1-(1-MAX(MIN(0.7*INPUT!AO126,INPUT!AQ126),0.5*INPUT!AO126)/N612/INPUT!AO126)*((H768-I768)/(J768-I768)))*1*N612*INPUT!AO126,1*N612*INPUT!AO126),MIN(K768,1*N612*INPUT!AO126)))</f>
        <v>0</v>
      </c>
      <c r="M768" s="194" t="str">
        <f>IF(C768="BF","BF",MIN(G768,L768))</f>
        <v>BF</v>
      </c>
    </row>
    <row r="769">
      <c r="A769" s="182">
        <f>A613</f>
        <v>101</v>
      </c>
      <c r="B769" s="131" t="str">
        <f>D374</f>
        <v>Negative</v>
      </c>
      <c r="C769" s="195" t="str">
        <f>IF(B769="Positive",IF(G613=2,"OF","BF"),"BF")</f>
        <v>BF</v>
      </c>
      <c r="D769" s="179">
        <f>H613/2/D613</f>
        <v>11.363636363636363</v>
      </c>
      <c r="E769" s="192">
        <f>0.38*SQRT(INPUT!$B$2/INPUT!AO127)</f>
        <v>0</v>
      </c>
      <c r="F769" s="192">
        <f>0.56*SQRT(INPUT!$B$2/MAX(MIN(0.7*INPUT!AO127,INPUT!AQ127),0.5*INPUT!AO127))</f>
        <v>0</v>
      </c>
      <c r="G769" s="192" t="e">
        <f>IF(D769&lt;=E769,1*N613*INPUT!AO127,(1-(1-MAX(MIN(0.7*INPUT!AO127,INPUT!AQ127),0.5*INPUT!AO127)/N613/INPUT!AO127)*((D769-E769)/(F769-E769)))*1*N613*INPUT!AO127)</f>
        <v>#DIV/0!</v>
      </c>
      <c r="H769" s="188">
        <f>B218</f>
        <v>3175</v>
      </c>
      <c r="I769" s="196">
        <f>J374</f>
        <v>0</v>
      </c>
      <c r="J769" s="174">
        <f>PI()*F374*SQRT(INPUT!$B$2/MAX(MIN(0.7*INPUT!AO127,INPUT!AQ127),0.5*INPUT!AO127))</f>
        <v>0</v>
      </c>
      <c r="K769" s="191">
        <f>1*1*(PI()^2)*INPUT!$B$2/(H769/F374)^2</f>
        <v>0</v>
      </c>
      <c r="L769" s="192">
        <f>IF(H769&lt;=I769,1*N613*INPUT!AO127,IF(H769&lt;=J769,MIN(1*(1-(1-MAX(MIN(0.7*INPUT!AO127,INPUT!AQ127),0.5*INPUT!AO127)/N613/INPUT!AO127)*((H769-I769)/(J769-I769)))*1*N613*INPUT!AO127,1*N613*INPUT!AO127),MIN(K769,1*N613*INPUT!AO127)))</f>
        <v>0</v>
      </c>
      <c r="M769" s="194" t="str">
        <f>IF(C769="BF","BF",MIN(G769,L769))</f>
        <v>BF</v>
      </c>
    </row>
    <row r="770">
      <c r="A770" s="182">
        <f>A614</f>
        <v>101</v>
      </c>
      <c r="B770" s="131" t="str">
        <f>D375</f>
        <v>Negative</v>
      </c>
      <c r="C770" s="195" t="str">
        <f>IF(B770="Positive",IF(G614=2,"OF","BF"),"BF")</f>
        <v>BF</v>
      </c>
      <c r="D770" s="179">
        <f>H614/2/D614</f>
        <v>11.363636363636363</v>
      </c>
      <c r="E770" s="192">
        <f>0.38*SQRT(INPUT!$B$2/INPUT!AO128)</f>
        <v>0</v>
      </c>
      <c r="F770" s="192">
        <f>0.56*SQRT(INPUT!$B$2/MAX(MIN(0.7*INPUT!AO128,INPUT!AQ128),0.5*INPUT!AO128))</f>
        <v>0</v>
      </c>
      <c r="G770" s="192" t="e">
        <f>IF(D770&lt;=E770,1*N614*INPUT!AO128,(1-(1-MAX(MIN(0.7*INPUT!AO128,INPUT!AQ128),0.5*INPUT!AO128)/N614/INPUT!AO128)*((D770-E770)/(F770-E770)))*1*N614*INPUT!AO128)</f>
        <v>#DIV/0!</v>
      </c>
      <c r="H770" s="188">
        <f>B219</f>
        <v>3175</v>
      </c>
      <c r="I770" s="196">
        <f>J375</f>
        <v>0</v>
      </c>
      <c r="J770" s="174">
        <f>PI()*F375*SQRT(INPUT!$B$2/MAX(MIN(0.7*INPUT!AO128,INPUT!AQ128),0.5*INPUT!AO128))</f>
        <v>0</v>
      </c>
      <c r="K770" s="191">
        <f>1*1*(PI()^2)*INPUT!$B$2/(H770/F375)^2</f>
        <v>0</v>
      </c>
      <c r="L770" s="192">
        <f>IF(H770&lt;=I770,1*N614*INPUT!AO128,IF(H770&lt;=J770,MIN(1*(1-(1-MAX(MIN(0.7*INPUT!AO128,INPUT!AQ128),0.5*INPUT!AO128)/N614/INPUT!AO128)*((H770-I770)/(J770-I770)))*1*N614*INPUT!AO128,1*N614*INPUT!AO128),MIN(K770,1*N614*INPUT!AO128)))</f>
        <v>0</v>
      </c>
      <c r="M770" s="194" t="str">
        <f>IF(C770="BF","BF",MIN(G770,L770))</f>
        <v>BF</v>
      </c>
    </row>
    <row r="771">
      <c r="A771" s="182">
        <f>A615</f>
        <v>101</v>
      </c>
      <c r="B771" s="131" t="str">
        <f>D376</f>
        <v>Negative</v>
      </c>
      <c r="C771" s="195" t="str">
        <f>IF(B771="Positive",IF(G615=2,"OF","BF"),"BF")</f>
        <v>BF</v>
      </c>
      <c r="D771" s="179">
        <f>H615/2/D615</f>
        <v>11.363636363636363</v>
      </c>
      <c r="E771" s="192">
        <f>0.38*SQRT(INPUT!$B$2/INPUT!AO129)</f>
        <v>0</v>
      </c>
      <c r="F771" s="192">
        <f>0.56*SQRT(INPUT!$B$2/MAX(MIN(0.7*INPUT!AO129,INPUT!AQ129),0.5*INPUT!AO129))</f>
        <v>0</v>
      </c>
      <c r="G771" s="192" t="e">
        <f>IF(D771&lt;=E771,1*N615*INPUT!AO129,(1-(1-MAX(MIN(0.7*INPUT!AO129,INPUT!AQ129),0.5*INPUT!AO129)/N615/INPUT!AO129)*((D771-E771)/(F771-E771)))*1*N615*INPUT!AO129)</f>
        <v>#DIV/0!</v>
      </c>
      <c r="H771" s="188">
        <f>B220</f>
        <v>3175</v>
      </c>
      <c r="I771" s="196">
        <f>J376</f>
        <v>0</v>
      </c>
      <c r="J771" s="174">
        <f>PI()*F376*SQRT(INPUT!$B$2/MAX(MIN(0.7*INPUT!AO129,INPUT!AQ129),0.5*INPUT!AO129))</f>
        <v>0</v>
      </c>
      <c r="K771" s="191">
        <f>1*1*(PI()^2)*INPUT!$B$2/(H771/F376)^2</f>
        <v>0</v>
      </c>
      <c r="L771" s="192">
        <f>IF(H771&lt;=I771,1*N615*INPUT!AO129,IF(H771&lt;=J771,MIN(1*(1-(1-MAX(MIN(0.7*INPUT!AO129,INPUT!AQ129),0.5*INPUT!AO129)/N615/INPUT!AO129)*((H771-I771)/(J771-I771)))*1*N615*INPUT!AO129,1*N615*INPUT!AO129),MIN(K771,1*N615*INPUT!AO129)))</f>
        <v>0</v>
      </c>
      <c r="M771" s="194" t="str">
        <f>IF(C771="BF","BF",MIN(G771,L771))</f>
        <v>BF</v>
      </c>
    </row>
    <row r="772">
      <c r="A772" s="182">
        <f>A616</f>
        <v>101</v>
      </c>
      <c r="B772" s="131" t="str">
        <f>D377</f>
        <v>Negative</v>
      </c>
      <c r="C772" s="195" t="str">
        <f>IF(B772="Positive",IF(G616=2,"OF","BF"),"BF")</f>
        <v>BF</v>
      </c>
      <c r="D772" s="179">
        <f>H616/2/D616</f>
        <v>11.363636363636363</v>
      </c>
      <c r="E772" s="192">
        <f>0.38*SQRT(INPUT!$B$2/INPUT!AO130)</f>
        <v>0</v>
      </c>
      <c r="F772" s="192">
        <f>0.56*SQRT(INPUT!$B$2/MAX(MIN(0.7*INPUT!AO130,INPUT!AQ130),0.5*INPUT!AO130))</f>
        <v>0</v>
      </c>
      <c r="G772" s="192" t="e">
        <f>IF(D772&lt;=E772,1*N616*INPUT!AO130,(1-(1-MAX(MIN(0.7*INPUT!AO130,INPUT!AQ130),0.5*INPUT!AO130)/N616/INPUT!AO130)*((D772-E772)/(F772-E772)))*1*N616*INPUT!AO130)</f>
        <v>#DIV/0!</v>
      </c>
      <c r="H772" s="188">
        <f>B221</f>
        <v>3175</v>
      </c>
      <c r="I772" s="196">
        <f>J377</f>
        <v>0</v>
      </c>
      <c r="J772" s="174">
        <f>PI()*F377*SQRT(INPUT!$B$2/MAX(MIN(0.7*INPUT!AO130,INPUT!AQ130),0.5*INPUT!AO130))</f>
        <v>0</v>
      </c>
      <c r="K772" s="191">
        <f>1*1*(PI()^2)*INPUT!$B$2/(H772/F377)^2</f>
        <v>0</v>
      </c>
      <c r="L772" s="192">
        <f>IF(H772&lt;=I772,1*N616*INPUT!AO130,IF(H772&lt;=J772,MIN(1*(1-(1-MAX(MIN(0.7*INPUT!AO130,INPUT!AQ130),0.5*INPUT!AO130)/N616/INPUT!AO130)*((H772-I772)/(J772-I772)))*1*N616*INPUT!AO130,1*N616*INPUT!AO130),MIN(K772,1*N616*INPUT!AO130)))</f>
        <v>0</v>
      </c>
      <c r="M772" s="194" t="str">
        <f>IF(C772="BF","BF",MIN(G772,L772))</f>
        <v>BF</v>
      </c>
    </row>
    <row r="773">
      <c r="A773" s="182">
        <f>A617</f>
        <v>101</v>
      </c>
      <c r="B773" s="131" t="str">
        <f>D378</f>
        <v>Negative</v>
      </c>
      <c r="C773" s="195" t="str">
        <f>IF(B773="Positive",IF(G617=2,"OF","BF"),"BF")</f>
        <v>BF</v>
      </c>
      <c r="D773" s="179">
        <f>H617/2/D617</f>
        <v>11.363636363636363</v>
      </c>
      <c r="E773" s="192">
        <f>0.38*SQRT(INPUT!$B$2/INPUT!AO131)</f>
        <v>0</v>
      </c>
      <c r="F773" s="192">
        <f>0.56*SQRT(INPUT!$B$2/MAX(MIN(0.7*INPUT!AO131,INPUT!AQ131),0.5*INPUT!AO131))</f>
        <v>0</v>
      </c>
      <c r="G773" s="192" t="e">
        <f>IF(D773&lt;=E773,1*N617*INPUT!AO131,(1-(1-MAX(MIN(0.7*INPUT!AO131,INPUT!AQ131),0.5*INPUT!AO131)/N617/INPUT!AO131)*((D773-E773)/(F773-E773)))*1*N617*INPUT!AO131)</f>
        <v>#DIV/0!</v>
      </c>
      <c r="H773" s="188">
        <f>B222</f>
        <v>3175</v>
      </c>
      <c r="I773" s="196">
        <f>J378</f>
        <v>0</v>
      </c>
      <c r="J773" s="174">
        <f>PI()*F378*SQRT(INPUT!$B$2/MAX(MIN(0.7*INPUT!AO131,INPUT!AQ131),0.5*INPUT!AO131))</f>
        <v>0</v>
      </c>
      <c r="K773" s="191">
        <f>1*1*(PI()^2)*INPUT!$B$2/(H773/F378)^2</f>
        <v>0</v>
      </c>
      <c r="L773" s="192">
        <f>IF(H773&lt;=I773,1*N617*INPUT!AO131,IF(H773&lt;=J773,MIN(1*(1-(1-MAX(MIN(0.7*INPUT!AO131,INPUT!AQ131),0.5*INPUT!AO131)/N617/INPUT!AO131)*((H773-I773)/(J773-I773)))*1*N617*INPUT!AO131,1*N617*INPUT!AO131),MIN(K773,1*N617*INPUT!AO131)))</f>
        <v>0</v>
      </c>
      <c r="M773" s="194" t="str">
        <f>IF(C773="BF","BF",MIN(G773,L773))</f>
        <v>BF</v>
      </c>
    </row>
    <row r="774">
      <c r="A774" s="182">
        <f>A618</f>
        <v>101</v>
      </c>
      <c r="B774" s="131" t="str">
        <f>D379</f>
        <v>Negative</v>
      </c>
      <c r="C774" s="195" t="str">
        <f>IF(B774="Positive",IF(G618=2,"OF","BF"),"BF")</f>
        <v>BF</v>
      </c>
      <c r="D774" s="179">
        <f>H618/2/D618</f>
        <v>11.363636363636363</v>
      </c>
      <c r="E774" s="192">
        <f>0.38*SQRT(INPUT!$B$2/INPUT!AO132)</f>
        <v>0</v>
      </c>
      <c r="F774" s="192">
        <f>0.56*SQRT(INPUT!$B$2/MAX(MIN(0.7*INPUT!AO132,INPUT!AQ132),0.5*INPUT!AO132))</f>
        <v>0</v>
      </c>
      <c r="G774" s="192" t="e">
        <f>IF(D774&lt;=E774,1*N618*INPUT!AO132,(1-(1-MAX(MIN(0.7*INPUT!AO132,INPUT!AQ132),0.5*INPUT!AO132)/N618/INPUT!AO132)*((D774-E774)/(F774-E774)))*1*N618*INPUT!AO132)</f>
        <v>#DIV/0!</v>
      </c>
      <c r="H774" s="188">
        <f>B223</f>
        <v>3175</v>
      </c>
      <c r="I774" s="196">
        <f>J379</f>
        <v>0</v>
      </c>
      <c r="J774" s="174">
        <f>PI()*F379*SQRT(INPUT!$B$2/MAX(MIN(0.7*INPUT!AO132,INPUT!AQ132),0.5*INPUT!AO132))</f>
        <v>0</v>
      </c>
      <c r="K774" s="191">
        <f>1*1*(PI()^2)*INPUT!$B$2/(H774/F379)^2</f>
        <v>0</v>
      </c>
      <c r="L774" s="192">
        <f>IF(H774&lt;=I774,1*N618*INPUT!AO132,IF(H774&lt;=J774,MIN(1*(1-(1-MAX(MIN(0.7*INPUT!AO132,INPUT!AQ132),0.5*INPUT!AO132)/N618/INPUT!AO132)*((H774-I774)/(J774-I774)))*1*N618*INPUT!AO132,1*N618*INPUT!AO132),MIN(K774,1*N618*INPUT!AO132)))</f>
        <v>0</v>
      </c>
      <c r="M774" s="194" t="str">
        <f>IF(C774="BF","BF",MIN(G774,L774))</f>
        <v>BF</v>
      </c>
    </row>
    <row r="775">
      <c r="A775" s="182">
        <f>A619</f>
        <v>101</v>
      </c>
      <c r="B775" s="131" t="str">
        <f>D380</f>
        <v>Negative</v>
      </c>
      <c r="C775" s="195" t="str">
        <f>IF(B775="Positive",IF(G619=2,"OF","BF"),"BF")</f>
        <v>BF</v>
      </c>
      <c r="D775" s="179">
        <f>H619/2/D619</f>
        <v>11.363636363636363</v>
      </c>
      <c r="E775" s="192">
        <f>0.38*SQRT(INPUT!$B$2/INPUT!AO133)</f>
        <v>0</v>
      </c>
      <c r="F775" s="192">
        <f>0.56*SQRT(INPUT!$B$2/MAX(MIN(0.7*INPUT!AO133,INPUT!AQ133),0.5*INPUT!AO133))</f>
        <v>0</v>
      </c>
      <c r="G775" s="192" t="e">
        <f>IF(D775&lt;=E775,1*N619*INPUT!AO133,(1-(1-MAX(MIN(0.7*INPUT!AO133,INPUT!AQ133),0.5*INPUT!AO133)/N619/INPUT!AO133)*((D775-E775)/(F775-E775)))*1*N619*INPUT!AO133)</f>
        <v>#DIV/0!</v>
      </c>
      <c r="H775" s="188">
        <f>B224</f>
        <v>3175</v>
      </c>
      <c r="I775" s="196">
        <f>J380</f>
        <v>0</v>
      </c>
      <c r="J775" s="174">
        <f>PI()*F380*SQRT(INPUT!$B$2/MAX(MIN(0.7*INPUT!AO133,INPUT!AQ133),0.5*INPUT!AO133))</f>
        <v>0</v>
      </c>
      <c r="K775" s="191">
        <f>1*1*(PI()^2)*INPUT!$B$2/(H775/F380)^2</f>
        <v>0</v>
      </c>
      <c r="L775" s="192">
        <f>IF(H775&lt;=I775,1*N619*INPUT!AO133,IF(H775&lt;=J775,MIN(1*(1-(1-MAX(MIN(0.7*INPUT!AO133,INPUT!AQ133),0.5*INPUT!AO133)/N619/INPUT!AO133)*((H775-I775)/(J775-I775)))*1*N619*INPUT!AO133,1*N619*INPUT!AO133),MIN(K775,1*N619*INPUT!AO133)))</f>
        <v>0</v>
      </c>
      <c r="M775" s="194" t="str">
        <f>IF(C775="BF","BF",MIN(G775,L775))</f>
        <v>BF</v>
      </c>
    </row>
    <row r="776">
      <c r="A776" s="182">
        <f>A620</f>
        <v>101</v>
      </c>
      <c r="B776" s="131" t="str">
        <f>D381</f>
        <v>Negative</v>
      </c>
      <c r="C776" s="195" t="str">
        <f>IF(B776="Positive",IF(G620=2,"OF","BF"),"BF")</f>
        <v>BF</v>
      </c>
      <c r="D776" s="179">
        <f>H620/2/D620</f>
        <v>11.363636363636363</v>
      </c>
      <c r="E776" s="192">
        <f>0.38*SQRT(INPUT!$B$2/INPUT!AO134)</f>
        <v>0</v>
      </c>
      <c r="F776" s="192">
        <f>0.56*SQRT(INPUT!$B$2/MAX(MIN(0.7*INPUT!AO134,INPUT!AQ134),0.5*INPUT!AO134))</f>
        <v>0</v>
      </c>
      <c r="G776" s="192" t="e">
        <f>IF(D776&lt;=E776,1*N620*INPUT!AO134,(1-(1-MAX(MIN(0.7*INPUT!AO134,INPUT!AQ134),0.5*INPUT!AO134)/N620/INPUT!AO134)*((D776-E776)/(F776-E776)))*1*N620*INPUT!AO134)</f>
        <v>#DIV/0!</v>
      </c>
      <c r="H776" s="188">
        <f>B225</f>
        <v>3175</v>
      </c>
      <c r="I776" s="196">
        <f>J381</f>
        <v>0</v>
      </c>
      <c r="J776" s="174">
        <f>PI()*F381*SQRT(INPUT!$B$2/MAX(MIN(0.7*INPUT!AO134,INPUT!AQ134),0.5*INPUT!AO134))</f>
        <v>0</v>
      </c>
      <c r="K776" s="191">
        <f>1*1*(PI()^2)*INPUT!$B$2/(H776/F381)^2</f>
        <v>0</v>
      </c>
      <c r="L776" s="192">
        <f>IF(H776&lt;=I776,1*N620*INPUT!AO134,IF(H776&lt;=J776,MIN(1*(1-(1-MAX(MIN(0.7*INPUT!AO134,INPUT!AQ134),0.5*INPUT!AO134)/N620/INPUT!AO134)*((H776-I776)/(J776-I776)))*1*N620*INPUT!AO134,1*N620*INPUT!AO134),MIN(K776,1*N620*INPUT!AO134)))</f>
        <v>0</v>
      </c>
      <c r="M776" s="194" t="str">
        <f>IF(C776="BF","BF",MIN(G776,L776))</f>
        <v>BF</v>
      </c>
    </row>
    <row r="777">
      <c r="A777" s="182">
        <f>A621</f>
        <v>101</v>
      </c>
      <c r="B777" s="131" t="str">
        <f>D382</f>
        <v>Negative</v>
      </c>
      <c r="C777" s="195" t="str">
        <f>IF(B777="Positive",IF(G621=2,"OF","BF"),"BF")</f>
        <v>BF</v>
      </c>
      <c r="D777" s="179">
        <f>H621/2/D621</f>
        <v>11.363636363636363</v>
      </c>
      <c r="E777" s="192">
        <f>0.38*SQRT(INPUT!$B$2/INPUT!AO135)</f>
        <v>0</v>
      </c>
      <c r="F777" s="192">
        <f>0.56*SQRT(INPUT!$B$2/MAX(MIN(0.7*INPUT!AO135,INPUT!AQ135),0.5*INPUT!AO135))</f>
        <v>0</v>
      </c>
      <c r="G777" s="192" t="e">
        <f>IF(D777&lt;=E777,1*N621*INPUT!AO135,(1-(1-MAX(MIN(0.7*INPUT!AO135,INPUT!AQ135),0.5*INPUT!AO135)/N621/INPUT!AO135)*((D777-E777)/(F777-E777)))*1*N621*INPUT!AO135)</f>
        <v>#DIV/0!</v>
      </c>
      <c r="H777" s="188">
        <f>B226</f>
        <v>3175</v>
      </c>
      <c r="I777" s="196">
        <f>J382</f>
        <v>0</v>
      </c>
      <c r="J777" s="174">
        <f>PI()*F382*SQRT(INPUT!$B$2/MAX(MIN(0.7*INPUT!AO135,INPUT!AQ135),0.5*INPUT!AO135))</f>
        <v>0</v>
      </c>
      <c r="K777" s="191">
        <f>1*1*(PI()^2)*INPUT!$B$2/(H777/F382)^2</f>
        <v>0</v>
      </c>
      <c r="L777" s="192">
        <f>IF(H777&lt;=I777,1*N621*INPUT!AO135,IF(H777&lt;=J777,MIN(1*(1-(1-MAX(MIN(0.7*INPUT!AO135,INPUT!AQ135),0.5*INPUT!AO135)/N621/INPUT!AO135)*((H777-I777)/(J777-I777)))*1*N621*INPUT!AO135,1*N621*INPUT!AO135),MIN(K777,1*N621*INPUT!AO135)))</f>
        <v>0</v>
      </c>
      <c r="M777" s="194" t="str">
        <f>IF(C777="BF","BF",MIN(G777,L777))</f>
        <v>BF</v>
      </c>
    </row>
    <row r="778">
      <c r="A778" s="182">
        <f>A622</f>
        <v>101</v>
      </c>
      <c r="B778" s="131" t="str">
        <f>D383</f>
        <v>Negative</v>
      </c>
      <c r="C778" s="195" t="str">
        <f>IF(B778="Positive",IF(G622=2,"OF","BF"),"BF")</f>
        <v>BF</v>
      </c>
      <c r="D778" s="179">
        <f>H622/2/D622</f>
        <v>11.363636363636363</v>
      </c>
      <c r="E778" s="192">
        <f>0.38*SQRT(INPUT!$B$2/INPUT!AO136)</f>
        <v>0</v>
      </c>
      <c r="F778" s="192">
        <f>0.56*SQRT(INPUT!$B$2/MAX(MIN(0.7*INPUT!AO136,INPUT!AQ136),0.5*INPUT!AO136))</f>
        <v>0</v>
      </c>
      <c r="G778" s="192" t="e">
        <f>IF(D778&lt;=E778,1*N622*INPUT!AO136,(1-(1-MAX(MIN(0.7*INPUT!AO136,INPUT!AQ136),0.5*INPUT!AO136)/N622/INPUT!AO136)*((D778-E778)/(F778-E778)))*1*N622*INPUT!AO136)</f>
        <v>#DIV/0!</v>
      </c>
      <c r="H778" s="188">
        <f>B227</f>
        <v>3175</v>
      </c>
      <c r="I778" s="196">
        <f>J383</f>
        <v>0</v>
      </c>
      <c r="J778" s="174">
        <f>PI()*F383*SQRT(INPUT!$B$2/MAX(MIN(0.7*INPUT!AO136,INPUT!AQ136),0.5*INPUT!AO136))</f>
        <v>0</v>
      </c>
      <c r="K778" s="191">
        <f>1*1*(PI()^2)*INPUT!$B$2/(H778/F383)^2</f>
        <v>0</v>
      </c>
      <c r="L778" s="192">
        <f>IF(H778&lt;=I778,1*N622*INPUT!AO136,IF(H778&lt;=J778,MIN(1*(1-(1-MAX(MIN(0.7*INPUT!AO136,INPUT!AQ136),0.5*INPUT!AO136)/N622/INPUT!AO136)*((H778-I778)/(J778-I778)))*1*N622*INPUT!AO136,1*N622*INPUT!AO136),MIN(K778,1*N622*INPUT!AO136)))</f>
        <v>0</v>
      </c>
      <c r="M778" s="194" t="str">
        <f>IF(C778="BF","BF",MIN(G778,L778))</f>
        <v>BF</v>
      </c>
    </row>
    <row r="779">
      <c r="A779" s="182">
        <f>A623</f>
        <v>101</v>
      </c>
      <c r="B779" s="131" t="str">
        <f>D384</f>
        <v>Negative</v>
      </c>
      <c r="C779" s="195" t="str">
        <f>IF(B779="Positive",IF(G623=2,"OF","BF"),"BF")</f>
        <v>BF</v>
      </c>
      <c r="D779" s="179">
        <f>H623/2/D623</f>
        <v>11.363636363636363</v>
      </c>
      <c r="E779" s="192">
        <f>0.38*SQRT(INPUT!$B$2/INPUT!AO137)</f>
        <v>0</v>
      </c>
      <c r="F779" s="192">
        <f>0.56*SQRT(INPUT!$B$2/MAX(MIN(0.7*INPUT!AO137,INPUT!AQ137),0.5*INPUT!AO137))</f>
        <v>0</v>
      </c>
      <c r="G779" s="192" t="e">
        <f>IF(D779&lt;=E779,1*N623*INPUT!AO137,(1-(1-MAX(MIN(0.7*INPUT!AO137,INPUT!AQ137),0.5*INPUT!AO137)/N623/INPUT!AO137)*((D779-E779)/(F779-E779)))*1*N623*INPUT!AO137)</f>
        <v>#DIV/0!</v>
      </c>
      <c r="H779" s="188">
        <f>B228</f>
        <v>3175</v>
      </c>
      <c r="I779" s="196">
        <f>J384</f>
        <v>0</v>
      </c>
      <c r="J779" s="174">
        <f>PI()*F384*SQRT(INPUT!$B$2/MAX(MIN(0.7*INPUT!AO137,INPUT!AQ137),0.5*INPUT!AO137))</f>
        <v>0</v>
      </c>
      <c r="K779" s="191">
        <f>1*1*(PI()^2)*INPUT!$B$2/(H779/F384)^2</f>
        <v>0</v>
      </c>
      <c r="L779" s="192">
        <f>IF(H779&lt;=I779,1*N623*INPUT!AO137,IF(H779&lt;=J779,MIN(1*(1-(1-MAX(MIN(0.7*INPUT!AO137,INPUT!AQ137),0.5*INPUT!AO137)/N623/INPUT!AO137)*((H779-I779)/(J779-I779)))*1*N623*INPUT!AO137,1*N623*INPUT!AO137),MIN(K779,1*N623*INPUT!AO137)))</f>
        <v>0</v>
      </c>
      <c r="M779" s="194" t="str">
        <f>IF(C779="BF","BF",MIN(G779,L779))</f>
        <v>BF</v>
      </c>
    </row>
    <row r="780">
      <c r="A780" s="182">
        <f>A624</f>
        <v>101</v>
      </c>
      <c r="B780" s="131" t="str">
        <f>D385</f>
        <v>Negative</v>
      </c>
      <c r="C780" s="195" t="str">
        <f>IF(B780="Positive",IF(G624=2,"OF","BF"),"BF")</f>
        <v>BF</v>
      </c>
      <c r="D780" s="179">
        <f>H624/2/D624</f>
        <v>11.363636363636363</v>
      </c>
      <c r="E780" s="192">
        <f>0.38*SQRT(INPUT!$B$2/INPUT!AO138)</f>
        <v>0</v>
      </c>
      <c r="F780" s="192">
        <f>0.56*SQRT(INPUT!$B$2/MAX(MIN(0.7*INPUT!AO138,INPUT!AQ138),0.5*INPUT!AO138))</f>
        <v>0</v>
      </c>
      <c r="G780" s="192" t="e">
        <f>IF(D780&lt;=E780,1*N624*INPUT!AO138,(1-(1-MAX(MIN(0.7*INPUT!AO138,INPUT!AQ138),0.5*INPUT!AO138)/N624/INPUT!AO138)*((D780-E780)/(F780-E780)))*1*N624*INPUT!AO138)</f>
        <v>#DIV/0!</v>
      </c>
      <c r="H780" s="188">
        <f>B229</f>
        <v>3175</v>
      </c>
      <c r="I780" s="196">
        <f>J385</f>
        <v>0</v>
      </c>
      <c r="J780" s="174">
        <f>PI()*F385*SQRT(INPUT!$B$2/MAX(MIN(0.7*INPUT!AO138,INPUT!AQ138),0.5*INPUT!AO138))</f>
        <v>0</v>
      </c>
      <c r="K780" s="191">
        <f>1*1*(PI()^2)*INPUT!$B$2/(H780/F385)^2</f>
        <v>0</v>
      </c>
      <c r="L780" s="192">
        <f>IF(H780&lt;=I780,1*N624*INPUT!AO138,IF(H780&lt;=J780,MIN(1*(1-(1-MAX(MIN(0.7*INPUT!AO138,INPUT!AQ138),0.5*INPUT!AO138)/N624/INPUT!AO138)*((H780-I780)/(J780-I780)))*1*N624*INPUT!AO138,1*N624*INPUT!AO138),MIN(K780,1*N624*INPUT!AO138)))</f>
        <v>0</v>
      </c>
      <c r="M780" s="194" t="str">
        <f>IF(C780="BF","BF",MIN(G780,L780))</f>
        <v>BF</v>
      </c>
    </row>
    <row r="781">
      <c r="A781" s="182">
        <f>A625</f>
        <v>101</v>
      </c>
      <c r="B781" s="131" t="str">
        <f>D386</f>
        <v>Negative</v>
      </c>
      <c r="C781" s="195" t="str">
        <f>IF(B781="Positive",IF(G625=2,"OF","BF"),"BF")</f>
        <v>BF</v>
      </c>
      <c r="D781" s="179">
        <f>H625/2/D625</f>
        <v>11.363636363636363</v>
      </c>
      <c r="E781" s="192">
        <f>0.38*SQRT(INPUT!$B$2/INPUT!AO139)</f>
        <v>0</v>
      </c>
      <c r="F781" s="192">
        <f>0.56*SQRT(INPUT!$B$2/MAX(MIN(0.7*INPUT!AO139,INPUT!AQ139),0.5*INPUT!AO139))</f>
        <v>0</v>
      </c>
      <c r="G781" s="192" t="e">
        <f>IF(D781&lt;=E781,1*N625*INPUT!AO139,(1-(1-MAX(MIN(0.7*INPUT!AO139,INPUT!AQ139),0.5*INPUT!AO139)/N625/INPUT!AO139)*((D781-E781)/(F781-E781)))*1*N625*INPUT!AO139)</f>
        <v>#DIV/0!</v>
      </c>
      <c r="H781" s="188">
        <f>B230</f>
        <v>3175</v>
      </c>
      <c r="I781" s="196">
        <f>J386</f>
        <v>0</v>
      </c>
      <c r="J781" s="174">
        <f>PI()*F386*SQRT(INPUT!$B$2/MAX(MIN(0.7*INPUT!AO139,INPUT!AQ139),0.5*INPUT!AO139))</f>
        <v>0</v>
      </c>
      <c r="K781" s="191">
        <f>1*1*(PI()^2)*INPUT!$B$2/(H781/F386)^2</f>
        <v>0</v>
      </c>
      <c r="L781" s="192">
        <f>IF(H781&lt;=I781,1*N625*INPUT!AO139,IF(H781&lt;=J781,MIN(1*(1-(1-MAX(MIN(0.7*INPUT!AO139,INPUT!AQ139),0.5*INPUT!AO139)/N625/INPUT!AO139)*((H781-I781)/(J781-I781)))*1*N625*INPUT!AO139,1*N625*INPUT!AO139),MIN(K781,1*N625*INPUT!AO139)))</f>
        <v>0</v>
      </c>
      <c r="M781" s="194" t="str">
        <f>IF(C781="BF","BF",MIN(G781,L781))</f>
        <v>BF</v>
      </c>
    </row>
    <row r="782">
      <c r="A782" s="182">
        <f>A626</f>
        <v>101</v>
      </c>
      <c r="B782" s="131" t="str">
        <f>D387</f>
        <v>Negative</v>
      </c>
      <c r="C782" s="195" t="str">
        <f>IF(B782="Positive",IF(G626=2,"OF","BF"),"BF")</f>
        <v>BF</v>
      </c>
      <c r="D782" s="179">
        <f>H626/2/D626</f>
        <v>11.363636363636363</v>
      </c>
      <c r="E782" s="192">
        <f>0.38*SQRT(INPUT!$B$2/INPUT!AO140)</f>
        <v>0</v>
      </c>
      <c r="F782" s="192">
        <f>0.56*SQRT(INPUT!$B$2/MAX(MIN(0.7*INPUT!AO140,INPUT!AQ140),0.5*INPUT!AO140))</f>
        <v>0</v>
      </c>
      <c r="G782" s="192" t="e">
        <f>IF(D782&lt;=E782,1*N626*INPUT!AO140,(1-(1-MAX(MIN(0.7*INPUT!AO140,INPUT!AQ140),0.5*INPUT!AO140)/N626/INPUT!AO140)*((D782-E782)/(F782-E782)))*1*N626*INPUT!AO140)</f>
        <v>#DIV/0!</v>
      </c>
      <c r="H782" s="188">
        <f>B231</f>
        <v>3175</v>
      </c>
      <c r="I782" s="196">
        <f>J387</f>
        <v>0</v>
      </c>
      <c r="J782" s="174">
        <f>PI()*F387*SQRT(INPUT!$B$2/MAX(MIN(0.7*INPUT!AO140,INPUT!AQ140),0.5*INPUT!AO140))</f>
        <v>0</v>
      </c>
      <c r="K782" s="191">
        <f>1*1*(PI()^2)*INPUT!$B$2/(H782/F387)^2</f>
        <v>0</v>
      </c>
      <c r="L782" s="192">
        <f>IF(H782&lt;=I782,1*N626*INPUT!AO140,IF(H782&lt;=J782,MIN(1*(1-(1-MAX(MIN(0.7*INPUT!AO140,INPUT!AQ140),0.5*INPUT!AO140)/N626/INPUT!AO140)*((H782-I782)/(J782-I782)))*1*N626*INPUT!AO140,1*N626*INPUT!AO140),MIN(K782,1*N626*INPUT!AO140)))</f>
        <v>0</v>
      </c>
      <c r="M782" s="194" t="str">
        <f>IF(C782="BF","BF",MIN(G782,L782))</f>
        <v>BF</v>
      </c>
    </row>
    <row r="783">
      <c r="A783" s="182">
        <f>A627</f>
        <v>101</v>
      </c>
      <c r="B783" s="131" t="str">
        <f>D388</f>
        <v>Negative</v>
      </c>
      <c r="C783" s="195" t="str">
        <f>IF(B783="Positive",IF(G627=2,"OF","BF"),"BF")</f>
        <v>BF</v>
      </c>
      <c r="D783" s="179">
        <f>H627/2/D627</f>
        <v>11.363636363636363</v>
      </c>
      <c r="E783" s="192">
        <f>0.38*SQRT(INPUT!$B$2/INPUT!AO141)</f>
        <v>0</v>
      </c>
      <c r="F783" s="192">
        <f>0.56*SQRT(INPUT!$B$2/MAX(MIN(0.7*INPUT!AO141,INPUT!AQ141),0.5*INPUT!AO141))</f>
        <v>0</v>
      </c>
      <c r="G783" s="192" t="e">
        <f>IF(D783&lt;=E783,1*N627*INPUT!AO141,(1-(1-MAX(MIN(0.7*INPUT!AO141,INPUT!AQ141),0.5*INPUT!AO141)/N627/INPUT!AO141)*((D783-E783)/(F783-E783)))*1*N627*INPUT!AO141)</f>
        <v>#DIV/0!</v>
      </c>
      <c r="H783" s="188">
        <f>B232</f>
        <v>3175</v>
      </c>
      <c r="I783" s="196">
        <f>J388</f>
        <v>0</v>
      </c>
      <c r="J783" s="174">
        <f>PI()*F388*SQRT(INPUT!$B$2/MAX(MIN(0.7*INPUT!AO141,INPUT!AQ141),0.5*INPUT!AO141))</f>
        <v>0</v>
      </c>
      <c r="K783" s="191">
        <f>1*1*(PI()^2)*INPUT!$B$2/(H783/F388)^2</f>
        <v>0</v>
      </c>
      <c r="L783" s="192">
        <f>IF(H783&lt;=I783,1*N627*INPUT!AO141,IF(H783&lt;=J783,MIN(1*(1-(1-MAX(MIN(0.7*INPUT!AO141,INPUT!AQ141),0.5*INPUT!AO141)/N627/INPUT!AO141)*((H783-I783)/(J783-I783)))*1*N627*INPUT!AO141,1*N627*INPUT!AO141),MIN(K783,1*N627*INPUT!AO141)))</f>
        <v>0</v>
      </c>
      <c r="M783" s="194" t="str">
        <f>IF(C783="BF","BF",MIN(G783,L783))</f>
        <v>BF</v>
      </c>
    </row>
    <row r="784">
      <c r="A784" s="182">
        <f>A628</f>
        <v>101</v>
      </c>
      <c r="B784" s="131" t="str">
        <f>D389</f>
        <v>Negative</v>
      </c>
      <c r="C784" s="195" t="str">
        <f>IF(B784="Positive",IF(G628=2,"OF","BF"),"BF")</f>
        <v>BF</v>
      </c>
      <c r="D784" s="179">
        <f>H628/2/D628</f>
        <v>11.363636363636363</v>
      </c>
      <c r="E784" s="192">
        <f>0.38*SQRT(INPUT!$B$2/INPUT!AO142)</f>
        <v>0</v>
      </c>
      <c r="F784" s="192">
        <f>0.56*SQRT(INPUT!$B$2/MAX(MIN(0.7*INPUT!AO142,INPUT!AQ142),0.5*INPUT!AO142))</f>
        <v>0</v>
      </c>
      <c r="G784" s="192" t="e">
        <f>IF(D784&lt;=E784,1*N628*INPUT!AO142,(1-(1-MAX(MIN(0.7*INPUT!AO142,INPUT!AQ142),0.5*INPUT!AO142)/N628/INPUT!AO142)*((D784-E784)/(F784-E784)))*1*N628*INPUT!AO142)</f>
        <v>#DIV/0!</v>
      </c>
      <c r="H784" s="188">
        <f>B233</f>
        <v>3175</v>
      </c>
      <c r="I784" s="196">
        <f>J389</f>
        <v>0</v>
      </c>
      <c r="J784" s="174">
        <f>PI()*F389*SQRT(INPUT!$B$2/MAX(MIN(0.7*INPUT!AO142,INPUT!AQ142),0.5*INPUT!AO142))</f>
        <v>0</v>
      </c>
      <c r="K784" s="191">
        <f>1*1*(PI()^2)*INPUT!$B$2/(H784/F389)^2</f>
        <v>0</v>
      </c>
      <c r="L784" s="192">
        <f>IF(H784&lt;=I784,1*N628*INPUT!AO142,IF(H784&lt;=J784,MIN(1*(1-(1-MAX(MIN(0.7*INPUT!AO142,INPUT!AQ142),0.5*INPUT!AO142)/N628/INPUT!AO142)*((H784-I784)/(J784-I784)))*1*N628*INPUT!AO142,1*N628*INPUT!AO142),MIN(K784,1*N628*INPUT!AO142)))</f>
        <v>0</v>
      </c>
      <c r="M784" s="194" t="str">
        <f>IF(C784="BF","BF",MIN(G784,L784))</f>
        <v>BF</v>
      </c>
    </row>
    <row r="785">
      <c r="A785" s="182">
        <f>A629</f>
        <v>101</v>
      </c>
      <c r="B785" s="131" t="str">
        <f>D390</f>
        <v>Negative</v>
      </c>
      <c r="C785" s="195" t="str">
        <f>IF(B785="Positive",IF(G629=2,"OF","BF"),"BF")</f>
        <v>BF</v>
      </c>
      <c r="D785" s="179">
        <f>H629/2/D629</f>
        <v>11.363636363636363</v>
      </c>
      <c r="E785" s="192">
        <f>0.38*SQRT(INPUT!$B$2/INPUT!AO143)</f>
        <v>0</v>
      </c>
      <c r="F785" s="192">
        <f>0.56*SQRT(INPUT!$B$2/MAX(MIN(0.7*INPUT!AO143,INPUT!AQ143),0.5*INPUT!AO143))</f>
        <v>0</v>
      </c>
      <c r="G785" s="192" t="e">
        <f>IF(D785&lt;=E785,1*N629*INPUT!AO143,(1-(1-MAX(MIN(0.7*INPUT!AO143,INPUT!AQ143),0.5*INPUT!AO143)/N629/INPUT!AO143)*((D785-E785)/(F785-E785)))*1*N629*INPUT!AO143)</f>
        <v>#DIV/0!</v>
      </c>
      <c r="H785" s="188">
        <f>B234</f>
        <v>3175</v>
      </c>
      <c r="I785" s="196">
        <f>J390</f>
        <v>0</v>
      </c>
      <c r="J785" s="174">
        <f>PI()*F390*SQRT(INPUT!$B$2/MAX(MIN(0.7*INPUT!AO143,INPUT!AQ143),0.5*INPUT!AO143))</f>
        <v>0</v>
      </c>
      <c r="K785" s="191">
        <f>1*1*(PI()^2)*INPUT!$B$2/(H785/F390)^2</f>
        <v>0</v>
      </c>
      <c r="L785" s="192">
        <f>IF(H785&lt;=I785,1*N629*INPUT!AO143,IF(H785&lt;=J785,MIN(1*(1-(1-MAX(MIN(0.7*INPUT!AO143,INPUT!AQ143),0.5*INPUT!AO143)/N629/INPUT!AO143)*((H785-I785)/(J785-I785)))*1*N629*INPUT!AO143,1*N629*INPUT!AO143),MIN(K785,1*N629*INPUT!AO143)))</f>
        <v>0</v>
      </c>
      <c r="M785" s="194" t="str">
        <f>IF(C785="BF","BF",MIN(G785,L785))</f>
        <v>BF</v>
      </c>
    </row>
    <row r="786">
      <c r="A786" s="182">
        <f>A630</f>
        <v>101</v>
      </c>
      <c r="B786" s="131" t="str">
        <f>D391</f>
        <v>Negative</v>
      </c>
      <c r="C786" s="195" t="str">
        <f>IF(B786="Positive",IF(G630=2,"OF","BF"),"BF")</f>
        <v>BF</v>
      </c>
      <c r="D786" s="179">
        <f>H630/2/D630</f>
        <v>11.363636363636363</v>
      </c>
      <c r="E786" s="192">
        <f>0.38*SQRT(INPUT!$B$2/INPUT!AO144)</f>
        <v>0</v>
      </c>
      <c r="F786" s="192">
        <f>0.56*SQRT(INPUT!$B$2/MAX(MIN(0.7*INPUT!AO144,INPUT!AQ144),0.5*INPUT!AO144))</f>
        <v>0</v>
      </c>
      <c r="G786" s="192" t="e">
        <f>IF(D786&lt;=E786,1*N630*INPUT!AO144,(1-(1-MAX(MIN(0.7*INPUT!AO144,INPUT!AQ144),0.5*INPUT!AO144)/N630/INPUT!AO144)*((D786-E786)/(F786-E786)))*1*N630*INPUT!AO144)</f>
        <v>#DIV/0!</v>
      </c>
      <c r="H786" s="188">
        <f>B235</f>
        <v>3175</v>
      </c>
      <c r="I786" s="196">
        <f>J391</f>
        <v>0</v>
      </c>
      <c r="J786" s="174">
        <f>PI()*F391*SQRT(INPUT!$B$2/MAX(MIN(0.7*INPUT!AO144,INPUT!AQ144),0.5*INPUT!AO144))</f>
        <v>0</v>
      </c>
      <c r="K786" s="191">
        <f>1*1*(PI()^2)*INPUT!$B$2/(H786/F391)^2</f>
        <v>0</v>
      </c>
      <c r="L786" s="192">
        <f>IF(H786&lt;=I786,1*N630*INPUT!AO144,IF(H786&lt;=J786,MIN(1*(1-(1-MAX(MIN(0.7*INPUT!AO144,INPUT!AQ144),0.5*INPUT!AO144)/N630/INPUT!AO144)*((H786-I786)/(J786-I786)))*1*N630*INPUT!AO144,1*N630*INPUT!AO144),MIN(K786,1*N630*INPUT!AO144)))</f>
        <v>0</v>
      </c>
      <c r="M786" s="194" t="str">
        <f>IF(C786="BF","BF",MIN(G786,L786))</f>
        <v>BF</v>
      </c>
    </row>
    <row r="787">
      <c r="A787" s="182">
        <f>A631</f>
        <v>101</v>
      </c>
      <c r="B787" s="131" t="str">
        <f>D392</f>
        <v>Negative</v>
      </c>
      <c r="C787" s="195" t="str">
        <f>IF(B787="Positive",IF(G631=2,"OF","BF"),"BF")</f>
        <v>BF</v>
      </c>
      <c r="D787" s="179">
        <f>H631/2/D631</f>
        <v>11.363636363636363</v>
      </c>
      <c r="E787" s="192">
        <f>0.38*SQRT(INPUT!$B$2/INPUT!AO145)</f>
        <v>0</v>
      </c>
      <c r="F787" s="192">
        <f>0.56*SQRT(INPUT!$B$2/MAX(MIN(0.7*INPUT!AO145,INPUT!AQ145),0.5*INPUT!AO145))</f>
        <v>0</v>
      </c>
      <c r="G787" s="192" t="e">
        <f>IF(D787&lt;=E787,1*N631*INPUT!AO145,(1-(1-MAX(MIN(0.7*INPUT!AO145,INPUT!AQ145),0.5*INPUT!AO145)/N631/INPUT!AO145)*((D787-E787)/(F787-E787)))*1*N631*INPUT!AO145)</f>
        <v>#DIV/0!</v>
      </c>
      <c r="H787" s="188">
        <f>B236</f>
        <v>3175</v>
      </c>
      <c r="I787" s="196">
        <f>J392</f>
        <v>0</v>
      </c>
      <c r="J787" s="174">
        <f>PI()*F392*SQRT(INPUT!$B$2/MAX(MIN(0.7*INPUT!AO145,INPUT!AQ145),0.5*INPUT!AO145))</f>
        <v>0</v>
      </c>
      <c r="K787" s="191">
        <f>1*1*(PI()^2)*INPUT!$B$2/(H787/F392)^2</f>
        <v>0</v>
      </c>
      <c r="L787" s="192">
        <f>IF(H787&lt;=I787,1*N631*INPUT!AO145,IF(H787&lt;=J787,MIN(1*(1-(1-MAX(MIN(0.7*INPUT!AO145,INPUT!AQ145),0.5*INPUT!AO145)/N631/INPUT!AO145)*((H787-I787)/(J787-I787)))*1*N631*INPUT!AO145,1*N631*INPUT!AO145),MIN(K787,1*N631*INPUT!AO145)))</f>
        <v>0</v>
      </c>
      <c r="M787" s="194" t="str">
        <f>IF(C787="BF","BF",MIN(G787,L787))</f>
        <v>BF</v>
      </c>
    </row>
    <row r="788">
      <c r="A788" s="182">
        <f>A632</f>
        <v>101</v>
      </c>
      <c r="B788" s="131" t="str">
        <f>D393</f>
        <v>Negative</v>
      </c>
      <c r="C788" s="195" t="str">
        <f>IF(B788="Positive",IF(G632=2,"OF","BF"),"BF")</f>
        <v>BF</v>
      </c>
      <c r="D788" s="179">
        <f>H632/2/D632</f>
        <v>11.363636363636363</v>
      </c>
      <c r="E788" s="192">
        <f>0.38*SQRT(INPUT!$B$2/INPUT!AO146)</f>
        <v>0</v>
      </c>
      <c r="F788" s="192">
        <f>0.56*SQRT(INPUT!$B$2/MAX(MIN(0.7*INPUT!AO146,INPUT!AQ146),0.5*INPUT!AO146))</f>
        <v>0</v>
      </c>
      <c r="G788" s="192" t="e">
        <f>IF(D788&lt;=E788,1*N632*INPUT!AO146,(1-(1-MAX(MIN(0.7*INPUT!AO146,INPUT!AQ146),0.5*INPUT!AO146)/N632/INPUT!AO146)*((D788-E788)/(F788-E788)))*1*N632*INPUT!AO146)</f>
        <v>#DIV/0!</v>
      </c>
      <c r="H788" s="188">
        <f>B237</f>
        <v>3175</v>
      </c>
      <c r="I788" s="196">
        <f>J393</f>
        <v>0</v>
      </c>
      <c r="J788" s="174">
        <f>PI()*F393*SQRT(INPUT!$B$2/MAX(MIN(0.7*INPUT!AO146,INPUT!AQ146),0.5*INPUT!AO146))</f>
        <v>0</v>
      </c>
      <c r="K788" s="191">
        <f>1*1*(PI()^2)*INPUT!$B$2/(H788/F393)^2</f>
        <v>0</v>
      </c>
      <c r="L788" s="192">
        <f>IF(H788&lt;=I788,1*N632*INPUT!AO146,IF(H788&lt;=J788,MIN(1*(1-(1-MAX(MIN(0.7*INPUT!AO146,INPUT!AQ146),0.5*INPUT!AO146)/N632/INPUT!AO146)*((H788-I788)/(J788-I788)))*1*N632*INPUT!AO146,1*N632*INPUT!AO146),MIN(K788,1*N632*INPUT!AO146)))</f>
        <v>0</v>
      </c>
      <c r="M788" s="194" t="str">
        <f>IF(C788="BF","BF",MIN(G788,L788))</f>
        <v>BF</v>
      </c>
    </row>
    <row r="789">
      <c r="A789" s="182">
        <f>A633</f>
        <v>101</v>
      </c>
      <c r="B789" s="131" t="str">
        <f>D394</f>
        <v>Negative</v>
      </c>
      <c r="C789" s="195" t="str">
        <f>IF(B789="Positive",IF(G633=2,"OF","BF"),"BF")</f>
        <v>BF</v>
      </c>
      <c r="D789" s="179">
        <f>H633/2/D633</f>
        <v>11.363636363636363</v>
      </c>
      <c r="E789" s="192">
        <f>0.38*SQRT(INPUT!$B$2/INPUT!AO147)</f>
        <v>0</v>
      </c>
      <c r="F789" s="192">
        <f>0.56*SQRT(INPUT!$B$2/MAX(MIN(0.7*INPUT!AO147,INPUT!AQ147),0.5*INPUT!AO147))</f>
        <v>0</v>
      </c>
      <c r="G789" s="192" t="e">
        <f>IF(D789&lt;=E789,1*N633*INPUT!AO147,(1-(1-MAX(MIN(0.7*INPUT!AO147,INPUT!AQ147),0.5*INPUT!AO147)/N633/INPUT!AO147)*((D789-E789)/(F789-E789)))*1*N633*INPUT!AO147)</f>
        <v>#DIV/0!</v>
      </c>
      <c r="H789" s="188">
        <f>B238</f>
        <v>3175</v>
      </c>
      <c r="I789" s="196">
        <f>J394</f>
        <v>0</v>
      </c>
      <c r="J789" s="174">
        <f>PI()*F394*SQRT(INPUT!$B$2/MAX(MIN(0.7*INPUT!AO147,INPUT!AQ147),0.5*INPUT!AO147))</f>
        <v>0</v>
      </c>
      <c r="K789" s="191">
        <f>1*1*(PI()^2)*INPUT!$B$2/(H789/F394)^2</f>
        <v>0</v>
      </c>
      <c r="L789" s="192">
        <f>IF(H789&lt;=I789,1*N633*INPUT!AO147,IF(H789&lt;=J789,MIN(1*(1-(1-MAX(MIN(0.7*INPUT!AO147,INPUT!AQ147),0.5*INPUT!AO147)/N633/INPUT!AO147)*((H789-I789)/(J789-I789)))*1*N633*INPUT!AO147,1*N633*INPUT!AO147),MIN(K789,1*N633*INPUT!AO147)))</f>
        <v>0</v>
      </c>
      <c r="M789" s="194" t="str">
        <f>IF(C789="BF","BF",MIN(G789,L789))</f>
        <v>BF</v>
      </c>
    </row>
    <row r="790">
      <c r="A790" s="182">
        <f>A634</f>
        <v>101</v>
      </c>
      <c r="B790" s="131" t="str">
        <f>D395</f>
        <v>Negative</v>
      </c>
      <c r="C790" s="195" t="str">
        <f>IF(B790="Positive",IF(G634=2,"OF","BF"),"BF")</f>
        <v>BF</v>
      </c>
      <c r="D790" s="179">
        <f>H634/2/D634</f>
        <v>11.363636363636363</v>
      </c>
      <c r="E790" s="192">
        <f>0.38*SQRT(INPUT!$B$2/INPUT!AO148)</f>
        <v>0</v>
      </c>
      <c r="F790" s="192">
        <f>0.56*SQRT(INPUT!$B$2/MAX(MIN(0.7*INPUT!AO148,INPUT!AQ148),0.5*INPUT!AO148))</f>
        <v>0</v>
      </c>
      <c r="G790" s="192" t="e">
        <f>IF(D790&lt;=E790,1*N634*INPUT!AO148,(1-(1-MAX(MIN(0.7*INPUT!AO148,INPUT!AQ148),0.5*INPUT!AO148)/N634/INPUT!AO148)*((D790-E790)/(F790-E790)))*1*N634*INPUT!AO148)</f>
        <v>#DIV/0!</v>
      </c>
      <c r="H790" s="188">
        <f>B239</f>
        <v>3175</v>
      </c>
      <c r="I790" s="196">
        <f>J395</f>
        <v>0</v>
      </c>
      <c r="J790" s="174">
        <f>PI()*F395*SQRT(INPUT!$B$2/MAX(MIN(0.7*INPUT!AO148,INPUT!AQ148),0.5*INPUT!AO148))</f>
        <v>0</v>
      </c>
      <c r="K790" s="191">
        <f>1*1*(PI()^2)*INPUT!$B$2/(H790/F395)^2</f>
        <v>0</v>
      </c>
      <c r="L790" s="192">
        <f>IF(H790&lt;=I790,1*N634*INPUT!AO148,IF(H790&lt;=J790,MIN(1*(1-(1-MAX(MIN(0.7*INPUT!AO148,INPUT!AQ148),0.5*INPUT!AO148)/N634/INPUT!AO148)*((H790-I790)/(J790-I790)))*1*N634*INPUT!AO148,1*N634*INPUT!AO148),MIN(K790,1*N634*INPUT!AO148)))</f>
        <v>0</v>
      </c>
      <c r="M790" s="194" t="str">
        <f>IF(C790="BF","BF",MIN(G790,L790))</f>
        <v>BF</v>
      </c>
    </row>
    <row r="791">
      <c r="A791" s="182">
        <f>A635</f>
        <v>101</v>
      </c>
      <c r="B791" s="131" t="str">
        <f>D396</f>
        <v>Negative</v>
      </c>
      <c r="C791" s="195" t="str">
        <f>IF(B791="Positive",IF(G635=2,"OF","BF"),"BF")</f>
        <v>BF</v>
      </c>
      <c r="D791" s="179">
        <f>H635/2/D635</f>
        <v>11.363636363636363</v>
      </c>
      <c r="E791" s="192">
        <f>0.38*SQRT(INPUT!$B$2/INPUT!AO149)</f>
        <v>0</v>
      </c>
      <c r="F791" s="192">
        <f>0.56*SQRT(INPUT!$B$2/MAX(MIN(0.7*INPUT!AO149,INPUT!AQ149),0.5*INPUT!AO149))</f>
        <v>0</v>
      </c>
      <c r="G791" s="192" t="e">
        <f>IF(D791&lt;=E791,1*N635*INPUT!AO149,(1-(1-MAX(MIN(0.7*INPUT!AO149,INPUT!AQ149),0.5*INPUT!AO149)/N635/INPUT!AO149)*((D791-E791)/(F791-E791)))*1*N635*INPUT!AO149)</f>
        <v>#DIV/0!</v>
      </c>
      <c r="H791" s="188">
        <f>B240</f>
        <v>3175</v>
      </c>
      <c r="I791" s="196">
        <f>J396</f>
        <v>0</v>
      </c>
      <c r="J791" s="174">
        <f>PI()*F396*SQRT(INPUT!$B$2/MAX(MIN(0.7*INPUT!AO149,INPUT!AQ149),0.5*INPUT!AO149))</f>
        <v>0</v>
      </c>
      <c r="K791" s="191">
        <f>1*1*(PI()^2)*INPUT!$B$2/(H791/F396)^2</f>
        <v>0</v>
      </c>
      <c r="L791" s="192">
        <f>IF(H791&lt;=I791,1*N635*INPUT!AO149,IF(H791&lt;=J791,MIN(1*(1-(1-MAX(MIN(0.7*INPUT!AO149,INPUT!AQ149),0.5*INPUT!AO149)/N635/INPUT!AO149)*((H791-I791)/(J791-I791)))*1*N635*INPUT!AO149,1*N635*INPUT!AO149),MIN(K791,1*N635*INPUT!AO149)))</f>
        <v>0</v>
      </c>
      <c r="M791" s="194" t="str">
        <f>IF(C791="BF","BF",MIN(G791,L791))</f>
        <v>BF</v>
      </c>
    </row>
    <row r="792">
      <c r="A792" s="182">
        <f>A636</f>
        <v>101</v>
      </c>
      <c r="B792" s="131" t="str">
        <f>D397</f>
        <v>Negative</v>
      </c>
      <c r="C792" s="195" t="str">
        <f>IF(B792="Positive",IF(G636=2,"OF","BF"),"BF")</f>
        <v>BF</v>
      </c>
      <c r="D792" s="179">
        <f>H636/2/D636</f>
        <v>11.363636363636363</v>
      </c>
      <c r="E792" s="192">
        <f>0.38*SQRT(INPUT!$B$2/INPUT!AO150)</f>
        <v>0</v>
      </c>
      <c r="F792" s="192">
        <f>0.56*SQRT(INPUT!$B$2/MAX(MIN(0.7*INPUT!AO150,INPUT!AQ150),0.5*INPUT!AO150))</f>
        <v>0</v>
      </c>
      <c r="G792" s="192" t="e">
        <f>IF(D792&lt;=E792,1*N636*INPUT!AO150,(1-(1-MAX(MIN(0.7*INPUT!AO150,INPUT!AQ150),0.5*INPUT!AO150)/N636/INPUT!AO150)*((D792-E792)/(F792-E792)))*1*N636*INPUT!AO150)</f>
        <v>#DIV/0!</v>
      </c>
      <c r="H792" s="188">
        <f>B241</f>
        <v>3175</v>
      </c>
      <c r="I792" s="196">
        <f>J397</f>
        <v>0</v>
      </c>
      <c r="J792" s="174">
        <f>PI()*F397*SQRT(INPUT!$B$2/MAX(MIN(0.7*INPUT!AO150,INPUT!AQ150),0.5*INPUT!AO150))</f>
        <v>0</v>
      </c>
      <c r="K792" s="191">
        <f>1*1*(PI()^2)*INPUT!$B$2/(H792/F397)^2</f>
        <v>0</v>
      </c>
      <c r="L792" s="192">
        <f>IF(H792&lt;=I792,1*N636*INPUT!AO150,IF(H792&lt;=J792,MIN(1*(1-(1-MAX(MIN(0.7*INPUT!AO150,INPUT!AQ150),0.5*INPUT!AO150)/N636/INPUT!AO150)*((H792-I792)/(J792-I792)))*1*N636*INPUT!AO150,1*N636*INPUT!AO150),MIN(K792,1*N636*INPUT!AO150)))</f>
        <v>0</v>
      </c>
      <c r="M792" s="194" t="str">
        <f>IF(C792="BF","BF",MIN(G792,L792))</f>
        <v>BF</v>
      </c>
    </row>
    <row r="793">
      <c r="A793" s="182">
        <f>A637</f>
        <v>101</v>
      </c>
      <c r="B793" s="131" t="str">
        <f>D398</f>
        <v>Negative</v>
      </c>
      <c r="C793" s="195" t="str">
        <f>IF(B793="Positive",IF(G637=2,"OF","BF"),"BF")</f>
        <v>BF</v>
      </c>
      <c r="D793" s="179">
        <f>H637/2/D637</f>
        <v>11.363636363636363</v>
      </c>
      <c r="E793" s="192">
        <f>0.38*SQRT(INPUT!$B$2/INPUT!AO151)</f>
        <v>0</v>
      </c>
      <c r="F793" s="192">
        <f>0.56*SQRT(INPUT!$B$2/MAX(MIN(0.7*INPUT!AO151,INPUT!AQ151),0.5*INPUT!AO151))</f>
        <v>0</v>
      </c>
      <c r="G793" s="192" t="e">
        <f>IF(D793&lt;=E793,1*N637*INPUT!AO151,(1-(1-MAX(MIN(0.7*INPUT!AO151,INPUT!AQ151),0.5*INPUT!AO151)/N637/INPUT!AO151)*((D793-E793)/(F793-E793)))*1*N637*INPUT!AO151)</f>
        <v>#DIV/0!</v>
      </c>
      <c r="H793" s="188">
        <f>B242</f>
        <v>3175</v>
      </c>
      <c r="I793" s="196">
        <f>J398</f>
        <v>0</v>
      </c>
      <c r="J793" s="174">
        <f>PI()*F398*SQRT(INPUT!$B$2/MAX(MIN(0.7*INPUT!AO151,INPUT!AQ151),0.5*INPUT!AO151))</f>
        <v>0</v>
      </c>
      <c r="K793" s="191">
        <f>1*1*(PI()^2)*INPUT!$B$2/(H793/F398)^2</f>
        <v>0</v>
      </c>
      <c r="L793" s="192">
        <f>IF(H793&lt;=I793,1*N637*INPUT!AO151,IF(H793&lt;=J793,MIN(1*(1-(1-MAX(MIN(0.7*INPUT!AO151,INPUT!AQ151),0.5*INPUT!AO151)/N637/INPUT!AO151)*((H793-I793)/(J793-I793)))*1*N637*INPUT!AO151,1*N637*INPUT!AO151),MIN(K793,1*N637*INPUT!AO151)))</f>
        <v>0</v>
      </c>
      <c r="M793" s="194" t="str">
        <f>IF(C793="BF","BF",MIN(G793,L793))</f>
        <v>BF</v>
      </c>
    </row>
    <row r="794">
      <c r="A794" s="182">
        <f>A638</f>
        <v>101</v>
      </c>
      <c r="B794" s="131" t="str">
        <f>D399</f>
        <v>Negative</v>
      </c>
      <c r="C794" s="195" t="str">
        <f>IF(B794="Positive",IF(G638=2,"OF","BF"),"BF")</f>
        <v>BF</v>
      </c>
      <c r="D794" s="179">
        <f>H638/2/D638</f>
        <v>11.363636363636363</v>
      </c>
      <c r="E794" s="192">
        <f>0.38*SQRT(INPUT!$B$2/INPUT!AO152)</f>
        <v>0</v>
      </c>
      <c r="F794" s="192">
        <f>0.56*SQRT(INPUT!$B$2/MAX(MIN(0.7*INPUT!AO152,INPUT!AQ152),0.5*INPUT!AO152))</f>
        <v>0</v>
      </c>
      <c r="G794" s="192" t="e">
        <f>IF(D794&lt;=E794,1*N638*INPUT!AO152,(1-(1-MAX(MIN(0.7*INPUT!AO152,INPUT!AQ152),0.5*INPUT!AO152)/N638/INPUT!AO152)*((D794-E794)/(F794-E794)))*1*N638*INPUT!AO152)</f>
        <v>#DIV/0!</v>
      </c>
      <c r="H794" s="188">
        <f>B243</f>
        <v>3175</v>
      </c>
      <c r="I794" s="196">
        <f>J399</f>
        <v>0</v>
      </c>
      <c r="J794" s="174">
        <f>PI()*F399*SQRT(INPUT!$B$2/MAX(MIN(0.7*INPUT!AO152,INPUT!AQ152),0.5*INPUT!AO152))</f>
        <v>0</v>
      </c>
      <c r="K794" s="191">
        <f>1*1*(PI()^2)*INPUT!$B$2/(H794/F399)^2</f>
        <v>0</v>
      </c>
      <c r="L794" s="192">
        <f>IF(H794&lt;=I794,1*N638*INPUT!AO152,IF(H794&lt;=J794,MIN(1*(1-(1-MAX(MIN(0.7*INPUT!AO152,INPUT!AQ152),0.5*INPUT!AO152)/N638/INPUT!AO152)*((H794-I794)/(J794-I794)))*1*N638*INPUT!AO152,1*N638*INPUT!AO152),MIN(K794,1*N638*INPUT!AO152)))</f>
        <v>0</v>
      </c>
      <c r="M794" s="194" t="str">
        <f>IF(C794="BF","BF",MIN(G794,L794))</f>
        <v>BF</v>
      </c>
    </row>
    <row r="795">
      <c r="A795" s="182">
        <f>A639</f>
        <v>101</v>
      </c>
      <c r="B795" s="131" t="str">
        <f>D400</f>
        <v>Negative</v>
      </c>
      <c r="C795" s="195" t="str">
        <f>IF(B795="Positive",IF(G639=2,"OF","BF"),"BF")</f>
        <v>BF</v>
      </c>
      <c r="D795" s="179">
        <f>H639/2/D639</f>
        <v>11.363636363636363</v>
      </c>
      <c r="E795" s="192">
        <f>0.38*SQRT(INPUT!$B$2/INPUT!AO153)</f>
        <v>0</v>
      </c>
      <c r="F795" s="192">
        <f>0.56*SQRT(INPUT!$B$2/MAX(MIN(0.7*INPUT!AO153,INPUT!AQ153),0.5*INPUT!AO153))</f>
        <v>0</v>
      </c>
      <c r="G795" s="192" t="e">
        <f>IF(D795&lt;=E795,1*N639*INPUT!AO153,(1-(1-MAX(MIN(0.7*INPUT!AO153,INPUT!AQ153),0.5*INPUT!AO153)/N639/INPUT!AO153)*((D795-E795)/(F795-E795)))*1*N639*INPUT!AO153)</f>
        <v>#DIV/0!</v>
      </c>
      <c r="H795" s="188">
        <f>B244</f>
        <v>3175</v>
      </c>
      <c r="I795" s="196">
        <f>J400</f>
        <v>0</v>
      </c>
      <c r="J795" s="174">
        <f>PI()*F400*SQRT(INPUT!$B$2/MAX(MIN(0.7*INPUT!AO153,INPUT!AQ153),0.5*INPUT!AO153))</f>
        <v>0</v>
      </c>
      <c r="K795" s="191">
        <f>1*1*(PI()^2)*INPUT!$B$2/(H795/F400)^2</f>
        <v>0</v>
      </c>
      <c r="L795" s="192">
        <f>IF(H795&lt;=I795,1*N639*INPUT!AO153,IF(H795&lt;=J795,MIN(1*(1-(1-MAX(MIN(0.7*INPUT!AO153,INPUT!AQ153),0.5*INPUT!AO153)/N639/INPUT!AO153)*((H795-I795)/(J795-I795)))*1*N639*INPUT!AO153,1*N639*INPUT!AO153),MIN(K795,1*N639*INPUT!AO153)))</f>
        <v>0</v>
      </c>
      <c r="M795" s="194" t="str">
        <f>IF(C795="BF","BF",MIN(G795,L795))</f>
        <v>BF</v>
      </c>
    </row>
    <row r="796">
      <c r="A796" s="182">
        <f>A640</f>
        <v>101</v>
      </c>
      <c r="B796" s="131" t="str">
        <f>D401</f>
        <v>Negative</v>
      </c>
      <c r="C796" s="195" t="str">
        <f>IF(B796="Positive",IF(G640=2,"OF","BF"),"BF")</f>
        <v>BF</v>
      </c>
      <c r="D796" s="179">
        <f>H640/2/D640</f>
        <v>11.363636363636363</v>
      </c>
      <c r="E796" s="192">
        <f>0.38*SQRT(INPUT!$B$2/INPUT!AO154)</f>
        <v>0</v>
      </c>
      <c r="F796" s="192">
        <f>0.56*SQRT(INPUT!$B$2/MAX(MIN(0.7*INPUT!AO154,INPUT!AQ154),0.5*INPUT!AO154))</f>
        <v>0</v>
      </c>
      <c r="G796" s="192" t="e">
        <f>IF(D796&lt;=E796,1*N640*INPUT!AO154,(1-(1-MAX(MIN(0.7*INPUT!AO154,INPUT!AQ154),0.5*INPUT!AO154)/N640/INPUT!AO154)*((D796-E796)/(F796-E796)))*1*N640*INPUT!AO154)</f>
        <v>#DIV/0!</v>
      </c>
      <c r="H796" s="188">
        <f>B245</f>
        <v>3175</v>
      </c>
      <c r="I796" s="196">
        <f>J401</f>
        <v>0</v>
      </c>
      <c r="J796" s="174">
        <f>PI()*F401*SQRT(INPUT!$B$2/MAX(MIN(0.7*INPUT!AO154,INPUT!AQ154),0.5*INPUT!AO154))</f>
        <v>0</v>
      </c>
      <c r="K796" s="191">
        <f>1*1*(PI()^2)*INPUT!$B$2/(H796/F401)^2</f>
        <v>0</v>
      </c>
      <c r="L796" s="192">
        <f>IF(H796&lt;=I796,1*N640*INPUT!AO154,IF(H796&lt;=J796,MIN(1*(1-(1-MAX(MIN(0.7*INPUT!AO154,INPUT!AQ154),0.5*INPUT!AO154)/N640/INPUT!AO154)*((H796-I796)/(J796-I796)))*1*N640*INPUT!AO154,1*N640*INPUT!AO154),MIN(K796,1*N640*INPUT!AO154)))</f>
        <v>0</v>
      </c>
      <c r="M796" s="194" t="str">
        <f>IF(C796="BF","BF",MIN(G796,L796))</f>
        <v>BF</v>
      </c>
    </row>
    <row r="797"/>
    <row r="798" ht="15" customHeight="1">
      <c r="A798" s="59" t="s">
        <v>378</v>
      </c>
      <c r="B798" s="4"/>
      <c r="C798" s="4"/>
      <c r="D798" s="4"/>
      <c r="E798" s="4"/>
      <c r="F798" s="4"/>
      <c r="G798" s="110"/>
      <c r="H798" s="110"/>
      <c r="I798" s="110"/>
      <c r="J798" s="4"/>
      <c r="K798" s="4"/>
      <c r="L798" s="5"/>
      <c r="M798" s="4"/>
    </row>
    <row r="799" ht="15" customHeight="1">
      <c r="A799" s="135" t="s">
        <v>230</v>
      </c>
      <c r="B799" s="494" t="s">
        <v>379</v>
      </c>
      <c r="C799" s="498"/>
      <c r="D799" s="498"/>
      <c r="E799" s="498"/>
      <c r="F799" s="498"/>
      <c r="G799" s="498"/>
      <c r="H799" s="495"/>
      <c r="I799" s="494" t="s">
        <v>380</v>
      </c>
      <c r="J799" s="498"/>
      <c r="K799" s="495"/>
      <c r="L799" s="78" t="s">
        <v>381</v>
      </c>
      <c r="M799" s="74" t="s">
        <v>382</v>
      </c>
    </row>
    <row r="800" ht="15" customHeight="1">
      <c r="A800" s="136"/>
      <c r="B800" s="79" t="s">
        <v>356</v>
      </c>
      <c r="C800" s="79" t="s">
        <v>361</v>
      </c>
      <c r="D800" s="79" t="s">
        <v>357</v>
      </c>
      <c r="E800" s="76" t="s">
        <v>383</v>
      </c>
      <c r="F800" s="79" t="s">
        <v>32</v>
      </c>
      <c r="G800" s="76" t="s">
        <v>25</v>
      </c>
      <c r="H800" s="79" t="s">
        <v>384</v>
      </c>
      <c r="I800" s="137" t="s">
        <v>385</v>
      </c>
      <c r="J800" s="137" t="s">
        <v>386</v>
      </c>
      <c r="K800" s="137" t="s">
        <v>387</v>
      </c>
      <c r="L800" s="79"/>
      <c r="M800" s="77"/>
    </row>
    <row r="801" ht="15" customHeight="1">
      <c r="A801" s="187">
        <f>A645</f>
        <v>101</v>
      </c>
      <c r="B801" s="189">
        <f>D489</f>
        <v>22</v>
      </c>
      <c r="C801" s="197">
        <f>I489</f>
        <v>1936.3312351792665</v>
      </c>
      <c r="D801" s="189">
        <f>E489</f>
        <v>12</v>
      </c>
      <c r="E801" s="188">
        <f>INPUT!M3</f>
        <v>120</v>
      </c>
      <c r="F801" s="188">
        <f>INPUT!U3</f>
        <v>2400</v>
      </c>
      <c r="G801" s="188">
        <f>INPUT!N3</f>
        <v>2800</v>
      </c>
      <c r="H801" s="175">
        <f>(F801+C801-2*E801)*(G801+B801/2+D801/2)/2</f>
        <v>5769682.5447499966</v>
      </c>
      <c r="I801" s="198">
        <f>INPUT!AW3</f>
        <v>-15.450687251974125</v>
      </c>
      <c r="J801" s="198">
        <f>INPUT!AX3</f>
        <v>0.0077810315162377564</v>
      </c>
      <c r="K801" s="198">
        <f>INPUT!AY3</f>
        <v>-33.358852623308422</v>
      </c>
      <c r="L801" s="174">
        <f>1.25*(I801+J801+K801)/2/H801/IF(B645="Positive",B801,D801)*10^6</f>
        <v>-0.44053693654699411</v>
      </c>
      <c r="M801" s="194">
        <f>SQRT(1-(L801/INPUT!AO3)^2)</f>
        <v>0.99999932800257041</v>
      </c>
    </row>
    <row r="802">
      <c r="A802" s="187">
        <f>A646</f>
        <v>101</v>
      </c>
      <c r="B802" s="189">
        <f>D490</f>
        <v>22</v>
      </c>
      <c r="C802" s="197">
        <f>I490</f>
        <v>1936.3312351792665</v>
      </c>
      <c r="D802" s="189">
        <f>E490</f>
        <v>12</v>
      </c>
      <c r="E802" s="188">
        <f>INPUT!M4</f>
        <v>120</v>
      </c>
      <c r="F802" s="188">
        <f>INPUT!U4</f>
        <v>2400</v>
      </c>
      <c r="G802" s="188">
        <f>INPUT!N4</f>
        <v>2800</v>
      </c>
      <c r="H802" s="175">
        <f>(F802+C802-2*E802)*(G802+B802/2+D802/2)/2</f>
        <v>5769682.5447499966</v>
      </c>
      <c r="I802" s="198">
        <f>INPUT!AW4</f>
        <v>-15.450687251974125</v>
      </c>
      <c r="J802" s="198">
        <f>INPUT!AX4</f>
        <v>0.0077810315162377564</v>
      </c>
      <c r="K802" s="198">
        <f>INPUT!AY4</f>
        <v>-33.358852623308422</v>
      </c>
      <c r="L802" s="174">
        <f>1.25*(I802+J802+K802)/2/H802/IF(B646="Positive",B802,D802)*10^6</f>
        <v>-0.44053693654699411</v>
      </c>
      <c r="M802" s="194">
        <f>SQRT(1-(L802/INPUT!AO4)^2)</f>
        <v>0.99999932800257041</v>
      </c>
    </row>
    <row r="803">
      <c r="A803" s="187">
        <f>A647</f>
        <v>101</v>
      </c>
      <c r="B803" s="189">
        <f>D491</f>
        <v>22</v>
      </c>
      <c r="C803" s="197">
        <f>I491</f>
        <v>1936.3312351792665</v>
      </c>
      <c r="D803" s="189">
        <f>E491</f>
        <v>12</v>
      </c>
      <c r="E803" s="188">
        <f>INPUT!M5</f>
        <v>120</v>
      </c>
      <c r="F803" s="188">
        <f>INPUT!U5</f>
        <v>2400</v>
      </c>
      <c r="G803" s="188">
        <f>INPUT!N5</f>
        <v>2800</v>
      </c>
      <c r="H803" s="175">
        <f>(F803+C803-2*E803)*(G803+B803/2+D803/2)/2</f>
        <v>5769682.5447499966</v>
      </c>
      <c r="I803" s="198">
        <f>INPUT!AW5</f>
        <v>-15.450687251974125</v>
      </c>
      <c r="J803" s="198">
        <f>INPUT!AX5</f>
        <v>0.0077810315162377564</v>
      </c>
      <c r="K803" s="198">
        <f>INPUT!AY5</f>
        <v>-33.358852623308422</v>
      </c>
      <c r="L803" s="174">
        <f>1.25*(I803+J803+K803)/2/H803/IF(B647="Positive",B803,D803)*10^6</f>
        <v>-0.44053693654699411</v>
      </c>
      <c r="M803" s="194">
        <f>SQRT(1-(L803/INPUT!AO5)^2)</f>
        <v>0.99999932800257041</v>
      </c>
    </row>
    <row r="804">
      <c r="A804" s="187">
        <f>A648</f>
        <v>101</v>
      </c>
      <c r="B804" s="189">
        <f>D492</f>
        <v>22</v>
      </c>
      <c r="C804" s="197">
        <f>I492</f>
        <v>1936.3312351792665</v>
      </c>
      <c r="D804" s="189">
        <f>E492</f>
        <v>12</v>
      </c>
      <c r="E804" s="188">
        <f>INPUT!M6</f>
        <v>120</v>
      </c>
      <c r="F804" s="188">
        <f>INPUT!U6</f>
        <v>2400</v>
      </c>
      <c r="G804" s="188">
        <f>INPUT!N6</f>
        <v>2800</v>
      </c>
      <c r="H804" s="175">
        <f>(F804+C804-2*E804)*(G804+B804/2+D804/2)/2</f>
        <v>5769682.5447499966</v>
      </c>
      <c r="I804" s="198">
        <f>INPUT!AW6</f>
        <v>-15.450687251974125</v>
      </c>
      <c r="J804" s="198">
        <f>INPUT!AX6</f>
        <v>0.0077810315162377564</v>
      </c>
      <c r="K804" s="198">
        <f>INPUT!AY6</f>
        <v>-33.358852623308422</v>
      </c>
      <c r="L804" s="174">
        <f>1.25*(I804+J804+K804)/2/H804/IF(B648="Positive",B804,D804)*10^6</f>
        <v>-0.44053693654699411</v>
      </c>
      <c r="M804" s="194">
        <f>SQRT(1-(L804/INPUT!AO6)^2)</f>
        <v>0.99999932800257041</v>
      </c>
    </row>
    <row r="805">
      <c r="A805" s="187">
        <f>A649</f>
        <v>101</v>
      </c>
      <c r="B805" s="189">
        <f>D493</f>
        <v>22</v>
      </c>
      <c r="C805" s="197">
        <f>I493</f>
        <v>1936.3312351792665</v>
      </c>
      <c r="D805" s="189">
        <f>E493</f>
        <v>12</v>
      </c>
      <c r="E805" s="188">
        <f>INPUT!M7</f>
        <v>120</v>
      </c>
      <c r="F805" s="188">
        <f>INPUT!U7</f>
        <v>2400</v>
      </c>
      <c r="G805" s="188">
        <f>INPUT!N7</f>
        <v>2800</v>
      </c>
      <c r="H805" s="175">
        <f>(F805+C805-2*E805)*(G805+B805/2+D805/2)/2</f>
        <v>5769682.5447499966</v>
      </c>
      <c r="I805" s="198">
        <f>INPUT!AW7</f>
        <v>-15.450687251974125</v>
      </c>
      <c r="J805" s="198">
        <f>INPUT!AX7</f>
        <v>0.0077810315162377564</v>
      </c>
      <c r="K805" s="198">
        <f>INPUT!AY7</f>
        <v>-33.358852623308422</v>
      </c>
      <c r="L805" s="174">
        <f>1.25*(I805+J805+K805)/2/H805/IF(B649="Positive",B805,D805)*10^6</f>
        <v>-0.44053693654699411</v>
      </c>
      <c r="M805" s="194">
        <f>SQRT(1-(L805/INPUT!AO7)^2)</f>
        <v>0.99999932800257041</v>
      </c>
    </row>
    <row r="806">
      <c r="A806" s="187">
        <f>A650</f>
        <v>101</v>
      </c>
      <c r="B806" s="189">
        <f>D494</f>
        <v>22</v>
      </c>
      <c r="C806" s="197">
        <f>I494</f>
        <v>1936.3312351792665</v>
      </c>
      <c r="D806" s="189">
        <f>E494</f>
        <v>12</v>
      </c>
      <c r="E806" s="188">
        <f>INPUT!M8</f>
        <v>120</v>
      </c>
      <c r="F806" s="188">
        <f>INPUT!U8</f>
        <v>2400</v>
      </c>
      <c r="G806" s="188">
        <f>INPUT!N8</f>
        <v>2800</v>
      </c>
      <c r="H806" s="175">
        <f>(F806+C806-2*E806)*(G806+B806/2+D806/2)/2</f>
        <v>5769682.5447499966</v>
      </c>
      <c r="I806" s="198">
        <f>INPUT!AW8</f>
        <v>-15.450687251974125</v>
      </c>
      <c r="J806" s="198">
        <f>INPUT!AX8</f>
        <v>0.0077810315162377564</v>
      </c>
      <c r="K806" s="198">
        <f>INPUT!AY8</f>
        <v>-33.358852623308422</v>
      </c>
      <c r="L806" s="174">
        <f>1.25*(I806+J806+K806)/2/H806/IF(B650="Positive",B806,D806)*10^6</f>
        <v>-0.44053693654699411</v>
      </c>
      <c r="M806" s="194">
        <f>SQRT(1-(L806/INPUT!AO8)^2)</f>
        <v>0.99999932800257041</v>
      </c>
    </row>
    <row r="807">
      <c r="A807" s="187">
        <f>A651</f>
        <v>101</v>
      </c>
      <c r="B807" s="189">
        <f>D495</f>
        <v>22</v>
      </c>
      <c r="C807" s="197">
        <f>I495</f>
        <v>1936.3312351792665</v>
      </c>
      <c r="D807" s="189">
        <f>E495</f>
        <v>12</v>
      </c>
      <c r="E807" s="188">
        <f>INPUT!M9</f>
        <v>120</v>
      </c>
      <c r="F807" s="188">
        <f>INPUT!U9</f>
        <v>2400</v>
      </c>
      <c r="G807" s="188">
        <f>INPUT!N9</f>
        <v>2800</v>
      </c>
      <c r="H807" s="175">
        <f>(F807+C807-2*E807)*(G807+B807/2+D807/2)/2</f>
        <v>5769682.5447499966</v>
      </c>
      <c r="I807" s="198">
        <f>INPUT!AW9</f>
        <v>-15.450687251974125</v>
      </c>
      <c r="J807" s="198">
        <f>INPUT!AX9</f>
        <v>0.0077810315162377564</v>
      </c>
      <c r="K807" s="198">
        <f>INPUT!AY9</f>
        <v>-33.358852623308422</v>
      </c>
      <c r="L807" s="174">
        <f>1.25*(I807+J807+K807)/2/H807/IF(B651="Positive",B807,D807)*10^6</f>
        <v>-0.44053693654699411</v>
      </c>
      <c r="M807" s="194">
        <f>SQRT(1-(L807/INPUT!AO9)^2)</f>
        <v>0.99999932800257041</v>
      </c>
    </row>
    <row r="808">
      <c r="A808" s="187">
        <f>A652</f>
        <v>101</v>
      </c>
      <c r="B808" s="189">
        <f>D496</f>
        <v>22</v>
      </c>
      <c r="C808" s="197">
        <f>I496</f>
        <v>1936.3312351792665</v>
      </c>
      <c r="D808" s="189">
        <f>E496</f>
        <v>12</v>
      </c>
      <c r="E808" s="188">
        <f>INPUT!M10</f>
        <v>120</v>
      </c>
      <c r="F808" s="188">
        <f>INPUT!U10</f>
        <v>2400</v>
      </c>
      <c r="G808" s="188">
        <f>INPUT!N10</f>
        <v>2800</v>
      </c>
      <c r="H808" s="175">
        <f>(F808+C808-2*E808)*(G808+B808/2+D808/2)/2</f>
        <v>5769682.5447499966</v>
      </c>
      <c r="I808" s="198">
        <f>INPUT!AW10</f>
        <v>-15.450687251974125</v>
      </c>
      <c r="J808" s="198">
        <f>INPUT!AX10</f>
        <v>0.0077810315162377564</v>
      </c>
      <c r="K808" s="198">
        <f>INPUT!AY10</f>
        <v>-33.358852623308422</v>
      </c>
      <c r="L808" s="174">
        <f>1.25*(I808+J808+K808)/2/H808/IF(B652="Positive",B808,D808)*10^6</f>
        <v>-0.44053693654699411</v>
      </c>
      <c r="M808" s="194">
        <f>SQRT(1-(L808/INPUT!AO10)^2)</f>
        <v>0.99999932800257041</v>
      </c>
    </row>
    <row r="809">
      <c r="A809" s="187">
        <f>A653</f>
        <v>101</v>
      </c>
      <c r="B809" s="189">
        <f>D497</f>
        <v>22</v>
      </c>
      <c r="C809" s="197">
        <f>I497</f>
        <v>1936.3312351792665</v>
      </c>
      <c r="D809" s="189">
        <f>E497</f>
        <v>12</v>
      </c>
      <c r="E809" s="188">
        <f>INPUT!M11</f>
        <v>120</v>
      </c>
      <c r="F809" s="188">
        <f>INPUT!U11</f>
        <v>2400</v>
      </c>
      <c r="G809" s="188">
        <f>INPUT!N11</f>
        <v>2800</v>
      </c>
      <c r="H809" s="175">
        <f>(F809+C809-2*E809)*(G809+B809/2+D809/2)/2</f>
        <v>5769682.5447499966</v>
      </c>
      <c r="I809" s="198">
        <f>INPUT!AW11</f>
        <v>-15.450687251974125</v>
      </c>
      <c r="J809" s="198">
        <f>INPUT!AX11</f>
        <v>0.0077810315162377564</v>
      </c>
      <c r="K809" s="198">
        <f>INPUT!AY11</f>
        <v>-33.358852623308422</v>
      </c>
      <c r="L809" s="174">
        <f>1.25*(I809+J809+K809)/2/H809/IF(B653="Positive",B809,D809)*10^6</f>
        <v>-0.44053693654699411</v>
      </c>
      <c r="M809" s="194">
        <f>SQRT(1-(L809/INPUT!AO11)^2)</f>
        <v>0.99999932800257041</v>
      </c>
    </row>
    <row r="810">
      <c r="A810" s="187">
        <f>A654</f>
        <v>101</v>
      </c>
      <c r="B810" s="189">
        <f>D498</f>
        <v>22</v>
      </c>
      <c r="C810" s="197">
        <f>I498</f>
        <v>1936.3312351792665</v>
      </c>
      <c r="D810" s="189">
        <f>E498</f>
        <v>12</v>
      </c>
      <c r="E810" s="188">
        <f>INPUT!M12</f>
        <v>120</v>
      </c>
      <c r="F810" s="188">
        <f>INPUT!U12</f>
        <v>2400</v>
      </c>
      <c r="G810" s="188">
        <f>INPUT!N12</f>
        <v>2800</v>
      </c>
      <c r="H810" s="175">
        <f>(F810+C810-2*E810)*(G810+B810/2+D810/2)/2</f>
        <v>5769682.5447499966</v>
      </c>
      <c r="I810" s="198">
        <f>INPUT!AW12</f>
        <v>-15.450687251974125</v>
      </c>
      <c r="J810" s="198">
        <f>INPUT!AX12</f>
        <v>0.0077810315162377564</v>
      </c>
      <c r="K810" s="198">
        <f>INPUT!AY12</f>
        <v>-33.358852623308422</v>
      </c>
      <c r="L810" s="174">
        <f>1.25*(I810+J810+K810)/2/H810/IF(B654="Positive",B810,D810)*10^6</f>
        <v>-0.44053693654699411</v>
      </c>
      <c r="M810" s="194">
        <f>SQRT(1-(L810/INPUT!AO12)^2)</f>
        <v>0.99999932800257041</v>
      </c>
    </row>
    <row r="811">
      <c r="A811" s="187">
        <f>A655</f>
        <v>101</v>
      </c>
      <c r="B811" s="189">
        <f>D499</f>
        <v>22</v>
      </c>
      <c r="C811" s="197">
        <f>I499</f>
        <v>1936.3312351792665</v>
      </c>
      <c r="D811" s="189">
        <f>E499</f>
        <v>12</v>
      </c>
      <c r="E811" s="188">
        <f>INPUT!M13</f>
        <v>120</v>
      </c>
      <c r="F811" s="188">
        <f>INPUT!U13</f>
        <v>2400</v>
      </c>
      <c r="G811" s="188">
        <f>INPUT!N13</f>
        <v>2800</v>
      </c>
      <c r="H811" s="175">
        <f>(F811+C811-2*E811)*(G811+B811/2+D811/2)/2</f>
        <v>5769682.5447499966</v>
      </c>
      <c r="I811" s="198">
        <f>INPUT!AW13</f>
        <v>-15.450687251974125</v>
      </c>
      <c r="J811" s="198">
        <f>INPUT!AX13</f>
        <v>0.0077810315162377564</v>
      </c>
      <c r="K811" s="198">
        <f>INPUT!AY13</f>
        <v>-33.358852623308422</v>
      </c>
      <c r="L811" s="174">
        <f>1.25*(I811+J811+K811)/2/H811/IF(B655="Positive",B811,D811)*10^6</f>
        <v>-0.44053693654699411</v>
      </c>
      <c r="M811" s="194">
        <f>SQRT(1-(L811/INPUT!AO13)^2)</f>
        <v>0.99999932800257041</v>
      </c>
    </row>
    <row r="812">
      <c r="A812" s="187">
        <f>A656</f>
        <v>101</v>
      </c>
      <c r="B812" s="189">
        <f>D500</f>
        <v>22</v>
      </c>
      <c r="C812" s="197">
        <f>I500</f>
        <v>1936.3312351792665</v>
      </c>
      <c r="D812" s="189">
        <f>E500</f>
        <v>12</v>
      </c>
      <c r="E812" s="188">
        <f>INPUT!M14</f>
        <v>120</v>
      </c>
      <c r="F812" s="188">
        <f>INPUT!U14</f>
        <v>2400</v>
      </c>
      <c r="G812" s="188">
        <f>INPUT!N14</f>
        <v>2800</v>
      </c>
      <c r="H812" s="175">
        <f>(F812+C812-2*E812)*(G812+B812/2+D812/2)/2</f>
        <v>5769682.5447499966</v>
      </c>
      <c r="I812" s="198">
        <f>INPUT!AW14</f>
        <v>-15.450687251974125</v>
      </c>
      <c r="J812" s="198">
        <f>INPUT!AX14</f>
        <v>0.0077810315162377564</v>
      </c>
      <c r="K812" s="198">
        <f>INPUT!AY14</f>
        <v>-33.358852623308422</v>
      </c>
      <c r="L812" s="174">
        <f>1.25*(I812+J812+K812)/2/H812/IF(B656="Positive",B812,D812)*10^6</f>
        <v>-0.44053693654699411</v>
      </c>
      <c r="M812" s="194">
        <f>SQRT(1-(L812/INPUT!AO14)^2)</f>
        <v>0.99999932800257041</v>
      </c>
    </row>
    <row r="813">
      <c r="A813" s="187">
        <f>A657</f>
        <v>101</v>
      </c>
      <c r="B813" s="189">
        <f>D501</f>
        <v>22</v>
      </c>
      <c r="C813" s="197">
        <f>I501</f>
        <v>1936.3312351792665</v>
      </c>
      <c r="D813" s="189">
        <f>E501</f>
        <v>12</v>
      </c>
      <c r="E813" s="188">
        <f>INPUT!M15</f>
        <v>120</v>
      </c>
      <c r="F813" s="188">
        <f>INPUT!U15</f>
        <v>2400</v>
      </c>
      <c r="G813" s="188">
        <f>INPUT!N15</f>
        <v>2800</v>
      </c>
      <c r="H813" s="175">
        <f>(F813+C813-2*E813)*(G813+B813/2+D813/2)/2</f>
        <v>5769682.5447499966</v>
      </c>
      <c r="I813" s="198">
        <f>INPUT!AW15</f>
        <v>-15.450687251974125</v>
      </c>
      <c r="J813" s="198">
        <f>INPUT!AX15</f>
        <v>0.0077810315162377564</v>
      </c>
      <c r="K813" s="198">
        <f>INPUT!AY15</f>
        <v>-33.358852623308422</v>
      </c>
      <c r="L813" s="174">
        <f>1.25*(I813+J813+K813)/2/H813/IF(B657="Positive",B813,D813)*10^6</f>
        <v>-0.44053693654699411</v>
      </c>
      <c r="M813" s="194">
        <f>SQRT(1-(L813/INPUT!AO15)^2)</f>
        <v>0.99999932800257041</v>
      </c>
    </row>
    <row r="814">
      <c r="A814" s="187">
        <f>A658</f>
        <v>101</v>
      </c>
      <c r="B814" s="189">
        <f>D502</f>
        <v>22</v>
      </c>
      <c r="C814" s="197">
        <f>I502</f>
        <v>1936.3312351792665</v>
      </c>
      <c r="D814" s="189">
        <f>E502</f>
        <v>12</v>
      </c>
      <c r="E814" s="188">
        <f>INPUT!M16</f>
        <v>120</v>
      </c>
      <c r="F814" s="188">
        <f>INPUT!U16</f>
        <v>2400</v>
      </c>
      <c r="G814" s="188">
        <f>INPUT!N16</f>
        <v>2800</v>
      </c>
      <c r="H814" s="175">
        <f>(F814+C814-2*E814)*(G814+B814/2+D814/2)/2</f>
        <v>5769682.5447499966</v>
      </c>
      <c r="I814" s="198">
        <f>INPUT!AW16</f>
        <v>-15.450687251974125</v>
      </c>
      <c r="J814" s="198">
        <f>INPUT!AX16</f>
        <v>0.0077810315162377564</v>
      </c>
      <c r="K814" s="198">
        <f>INPUT!AY16</f>
        <v>-33.358852623308422</v>
      </c>
      <c r="L814" s="174">
        <f>1.25*(I814+J814+K814)/2/H814/IF(B658="Positive",B814,D814)*10^6</f>
        <v>-0.44053693654699411</v>
      </c>
      <c r="M814" s="194">
        <f>SQRT(1-(L814/INPUT!AO16)^2)</f>
        <v>0.99999932800257041</v>
      </c>
    </row>
    <row r="815">
      <c r="A815" s="187">
        <f>A659</f>
        <v>101</v>
      </c>
      <c r="B815" s="189">
        <f>D503</f>
        <v>22</v>
      </c>
      <c r="C815" s="197">
        <f>I503</f>
        <v>1936.3312351792665</v>
      </c>
      <c r="D815" s="189">
        <f>E503</f>
        <v>12</v>
      </c>
      <c r="E815" s="188">
        <f>INPUT!M17</f>
        <v>120</v>
      </c>
      <c r="F815" s="188">
        <f>INPUT!U17</f>
        <v>2400</v>
      </c>
      <c r="G815" s="188">
        <f>INPUT!N17</f>
        <v>2800</v>
      </c>
      <c r="H815" s="175">
        <f>(F815+C815-2*E815)*(G815+B815/2+D815/2)/2</f>
        <v>5769682.5447499966</v>
      </c>
      <c r="I815" s="198">
        <f>INPUT!AW17</f>
        <v>-15.450687251974125</v>
      </c>
      <c r="J815" s="198">
        <f>INPUT!AX17</f>
        <v>0.0077810315162377564</v>
      </c>
      <c r="K815" s="198">
        <f>INPUT!AY17</f>
        <v>-33.358852623308422</v>
      </c>
      <c r="L815" s="174">
        <f>1.25*(I815+J815+K815)/2/H815/IF(B659="Positive",B815,D815)*10^6</f>
        <v>-0.44053693654699411</v>
      </c>
      <c r="M815" s="194">
        <f>SQRT(1-(L815/INPUT!AO17)^2)</f>
        <v>0.99999932800257041</v>
      </c>
    </row>
    <row r="816">
      <c r="A816" s="187">
        <f>A660</f>
        <v>101</v>
      </c>
      <c r="B816" s="189">
        <f>D504</f>
        <v>22</v>
      </c>
      <c r="C816" s="197">
        <f>I504</f>
        <v>1936.3312351792665</v>
      </c>
      <c r="D816" s="189">
        <f>E504</f>
        <v>12</v>
      </c>
      <c r="E816" s="188">
        <f>INPUT!M18</f>
        <v>120</v>
      </c>
      <c r="F816" s="188">
        <f>INPUT!U18</f>
        <v>2400</v>
      </c>
      <c r="G816" s="188">
        <f>INPUT!N18</f>
        <v>2800</v>
      </c>
      <c r="H816" s="175">
        <f>(F816+C816-2*E816)*(G816+B816/2+D816/2)/2</f>
        <v>5769682.5447499966</v>
      </c>
      <c r="I816" s="198">
        <f>INPUT!AW18</f>
        <v>-15.450687251974125</v>
      </c>
      <c r="J816" s="198">
        <f>INPUT!AX18</f>
        <v>0.0077810315162377564</v>
      </c>
      <c r="K816" s="198">
        <f>INPUT!AY18</f>
        <v>-33.358852623308422</v>
      </c>
      <c r="L816" s="174">
        <f>1.25*(I816+J816+K816)/2/H816/IF(B660="Positive",B816,D816)*10^6</f>
        <v>-0.44053693654699411</v>
      </c>
      <c r="M816" s="194">
        <f>SQRT(1-(L816/INPUT!AO18)^2)</f>
        <v>0.99999932800257041</v>
      </c>
    </row>
    <row r="817">
      <c r="A817" s="187">
        <f>A661</f>
        <v>101</v>
      </c>
      <c r="B817" s="189">
        <f>D505</f>
        <v>22</v>
      </c>
      <c r="C817" s="197">
        <f>I505</f>
        <v>1936.3312351792665</v>
      </c>
      <c r="D817" s="189">
        <f>E505</f>
        <v>12</v>
      </c>
      <c r="E817" s="188">
        <f>INPUT!M19</f>
        <v>120</v>
      </c>
      <c r="F817" s="188">
        <f>INPUT!U19</f>
        <v>2400</v>
      </c>
      <c r="G817" s="188">
        <f>INPUT!N19</f>
        <v>2800</v>
      </c>
      <c r="H817" s="175">
        <f>(F817+C817-2*E817)*(G817+B817/2+D817/2)/2</f>
        <v>5769682.5447499966</v>
      </c>
      <c r="I817" s="198">
        <f>INPUT!AW19</f>
        <v>-15.450687251974125</v>
      </c>
      <c r="J817" s="198">
        <f>INPUT!AX19</f>
        <v>0.0077810315162377564</v>
      </c>
      <c r="K817" s="198">
        <f>INPUT!AY19</f>
        <v>-33.358852623308422</v>
      </c>
      <c r="L817" s="174">
        <f>1.25*(I817+J817+K817)/2/H817/IF(B661="Positive",B817,D817)*10^6</f>
        <v>-0.44053693654699411</v>
      </c>
      <c r="M817" s="194">
        <f>SQRT(1-(L817/INPUT!AO19)^2)</f>
        <v>0.99999932800257041</v>
      </c>
    </row>
    <row r="818">
      <c r="A818" s="187">
        <f>A662</f>
        <v>101</v>
      </c>
      <c r="B818" s="189">
        <f>D506</f>
        <v>22</v>
      </c>
      <c r="C818" s="197">
        <f>I506</f>
        <v>1936.3312351792665</v>
      </c>
      <c r="D818" s="189">
        <f>E506</f>
        <v>12</v>
      </c>
      <c r="E818" s="188">
        <f>INPUT!M20</f>
        <v>120</v>
      </c>
      <c r="F818" s="188">
        <f>INPUT!U20</f>
        <v>2400</v>
      </c>
      <c r="G818" s="188">
        <f>INPUT!N20</f>
        <v>2800</v>
      </c>
      <c r="H818" s="175">
        <f>(F818+C818-2*E818)*(G818+B818/2+D818/2)/2</f>
        <v>5769682.5447499966</v>
      </c>
      <c r="I818" s="198">
        <f>INPUT!AW20</f>
        <v>-15.450687251974125</v>
      </c>
      <c r="J818" s="198">
        <f>INPUT!AX20</f>
        <v>0.0077810315162377564</v>
      </c>
      <c r="K818" s="198">
        <f>INPUT!AY20</f>
        <v>-33.358852623308422</v>
      </c>
      <c r="L818" s="174">
        <f>1.25*(I818+J818+K818)/2/H818/IF(B662="Positive",B818,D818)*10^6</f>
        <v>-0.44053693654699411</v>
      </c>
      <c r="M818" s="194">
        <f>SQRT(1-(L818/INPUT!AO20)^2)</f>
        <v>0.99999932800257041</v>
      </c>
    </row>
    <row r="819">
      <c r="A819" s="187">
        <f>A663</f>
        <v>101</v>
      </c>
      <c r="B819" s="189">
        <f>D507</f>
        <v>22</v>
      </c>
      <c r="C819" s="197">
        <f>I507</f>
        <v>1936.3312351792665</v>
      </c>
      <c r="D819" s="189">
        <f>E507</f>
        <v>12</v>
      </c>
      <c r="E819" s="188">
        <f>INPUT!M21</f>
        <v>120</v>
      </c>
      <c r="F819" s="188">
        <f>INPUT!U21</f>
        <v>2400</v>
      </c>
      <c r="G819" s="188">
        <f>INPUT!N21</f>
        <v>2800</v>
      </c>
      <c r="H819" s="175">
        <f>(F819+C819-2*E819)*(G819+B819/2+D819/2)/2</f>
        <v>5769682.5447499966</v>
      </c>
      <c r="I819" s="198">
        <f>INPUT!AW21</f>
        <v>-15.450687251974125</v>
      </c>
      <c r="J819" s="198">
        <f>INPUT!AX21</f>
        <v>0.0077810315162377564</v>
      </c>
      <c r="K819" s="198">
        <f>INPUT!AY21</f>
        <v>-33.358852623308422</v>
      </c>
      <c r="L819" s="174">
        <f>1.25*(I819+J819+K819)/2/H819/IF(B663="Positive",B819,D819)*10^6</f>
        <v>-0.44053693654699411</v>
      </c>
      <c r="M819" s="194">
        <f>SQRT(1-(L819/INPUT!AO21)^2)</f>
        <v>0.99999932800257041</v>
      </c>
    </row>
    <row r="820">
      <c r="A820" s="187">
        <f>A664</f>
        <v>101</v>
      </c>
      <c r="B820" s="189">
        <f>D508</f>
        <v>22</v>
      </c>
      <c r="C820" s="197">
        <f>I508</f>
        <v>1936.3312351792665</v>
      </c>
      <c r="D820" s="189">
        <f>E508</f>
        <v>12</v>
      </c>
      <c r="E820" s="188">
        <f>INPUT!M22</f>
        <v>120</v>
      </c>
      <c r="F820" s="188">
        <f>INPUT!U22</f>
        <v>2400</v>
      </c>
      <c r="G820" s="188">
        <f>INPUT!N22</f>
        <v>2800</v>
      </c>
      <c r="H820" s="175">
        <f>(F820+C820-2*E820)*(G820+B820/2+D820/2)/2</f>
        <v>5769682.5447499966</v>
      </c>
      <c r="I820" s="198">
        <f>INPUT!AW22</f>
        <v>-15.450687251974125</v>
      </c>
      <c r="J820" s="198">
        <f>INPUT!AX22</f>
        <v>0.0077810315162377564</v>
      </c>
      <c r="K820" s="198">
        <f>INPUT!AY22</f>
        <v>-33.358852623308422</v>
      </c>
      <c r="L820" s="174">
        <f>1.25*(I820+J820+K820)/2/H820/IF(B664="Positive",B820,D820)*10^6</f>
        <v>-0.44053693654699411</v>
      </c>
      <c r="M820" s="194">
        <f>SQRT(1-(L820/INPUT!AO22)^2)</f>
        <v>0.99999932800257041</v>
      </c>
    </row>
    <row r="821">
      <c r="A821" s="187">
        <f>A665</f>
        <v>101</v>
      </c>
      <c r="B821" s="189">
        <f>D509</f>
        <v>22</v>
      </c>
      <c r="C821" s="197">
        <f>I509</f>
        <v>1936.3312351792665</v>
      </c>
      <c r="D821" s="189">
        <f>E509</f>
        <v>12</v>
      </c>
      <c r="E821" s="188">
        <f>INPUT!M23</f>
        <v>120</v>
      </c>
      <c r="F821" s="188">
        <f>INPUT!U23</f>
        <v>2400</v>
      </c>
      <c r="G821" s="188">
        <f>INPUT!N23</f>
        <v>2800</v>
      </c>
      <c r="H821" s="175">
        <f>(F821+C821-2*E821)*(G821+B821/2+D821/2)/2</f>
        <v>5769682.5447499966</v>
      </c>
      <c r="I821" s="198">
        <f>INPUT!AW23</f>
        <v>-15.450687251974125</v>
      </c>
      <c r="J821" s="198">
        <f>INPUT!AX23</f>
        <v>0.0077810315162377564</v>
      </c>
      <c r="K821" s="198">
        <f>INPUT!AY23</f>
        <v>-33.358852623308422</v>
      </c>
      <c r="L821" s="174">
        <f>1.25*(I821+J821+K821)/2/H821/IF(B665="Positive",B821,D821)*10^6</f>
        <v>-0.44053693654699411</v>
      </c>
      <c r="M821" s="194">
        <f>SQRT(1-(L821/INPUT!AO23)^2)</f>
        <v>0.99999932800257041</v>
      </c>
    </row>
    <row r="822">
      <c r="A822" s="187">
        <f>A666</f>
        <v>101</v>
      </c>
      <c r="B822" s="189">
        <f>D510</f>
        <v>22</v>
      </c>
      <c r="C822" s="197">
        <f>I510</f>
        <v>1936.3312351792665</v>
      </c>
      <c r="D822" s="189">
        <f>E510</f>
        <v>12</v>
      </c>
      <c r="E822" s="188">
        <f>INPUT!M24</f>
        <v>120</v>
      </c>
      <c r="F822" s="188">
        <f>INPUT!U24</f>
        <v>2400</v>
      </c>
      <c r="G822" s="188">
        <f>INPUT!N24</f>
        <v>2800</v>
      </c>
      <c r="H822" s="175">
        <f>(F822+C822-2*E822)*(G822+B822/2+D822/2)/2</f>
        <v>5769682.5447499966</v>
      </c>
      <c r="I822" s="198">
        <f>INPUT!AW24</f>
        <v>-15.450687251974125</v>
      </c>
      <c r="J822" s="198">
        <f>INPUT!AX24</f>
        <v>0.0077810315162377564</v>
      </c>
      <c r="K822" s="198">
        <f>INPUT!AY24</f>
        <v>-33.358852623308422</v>
      </c>
      <c r="L822" s="174">
        <f>1.25*(I822+J822+K822)/2/H822/IF(B666="Positive",B822,D822)*10^6</f>
        <v>-0.44053693654699411</v>
      </c>
      <c r="M822" s="194">
        <f>SQRT(1-(L822/INPUT!AO24)^2)</f>
        <v>0.99999932800257041</v>
      </c>
    </row>
    <row r="823">
      <c r="A823" s="187">
        <f>A667</f>
        <v>101</v>
      </c>
      <c r="B823" s="189">
        <f>D511</f>
        <v>22</v>
      </c>
      <c r="C823" s="197">
        <f>I511</f>
        <v>1936.3312351792665</v>
      </c>
      <c r="D823" s="189">
        <f>E511</f>
        <v>12</v>
      </c>
      <c r="E823" s="188">
        <f>INPUT!M25</f>
        <v>120</v>
      </c>
      <c r="F823" s="188">
        <f>INPUT!U25</f>
        <v>2400</v>
      </c>
      <c r="G823" s="188">
        <f>INPUT!N25</f>
        <v>2800</v>
      </c>
      <c r="H823" s="175">
        <f>(F823+C823-2*E823)*(G823+B823/2+D823/2)/2</f>
        <v>5769682.5447499966</v>
      </c>
      <c r="I823" s="198">
        <f>INPUT!AW25</f>
        <v>-15.450687251974125</v>
      </c>
      <c r="J823" s="198">
        <f>INPUT!AX25</f>
        <v>0.0077810315162377564</v>
      </c>
      <c r="K823" s="198">
        <f>INPUT!AY25</f>
        <v>-33.358852623308422</v>
      </c>
      <c r="L823" s="174">
        <f>1.25*(I823+J823+K823)/2/H823/IF(B667="Positive",B823,D823)*10^6</f>
        <v>-0.44053693654699411</v>
      </c>
      <c r="M823" s="194">
        <f>SQRT(1-(L823/INPUT!AO25)^2)</f>
        <v>0.99999932800257041</v>
      </c>
    </row>
    <row r="824">
      <c r="A824" s="187">
        <f>A668</f>
        <v>101</v>
      </c>
      <c r="B824" s="189">
        <f>D512</f>
        <v>22</v>
      </c>
      <c r="C824" s="197">
        <f>I512</f>
        <v>1936.3312351792665</v>
      </c>
      <c r="D824" s="189">
        <f>E512</f>
        <v>12</v>
      </c>
      <c r="E824" s="188">
        <f>INPUT!M26</f>
        <v>120</v>
      </c>
      <c r="F824" s="188">
        <f>INPUT!U26</f>
        <v>2400</v>
      </c>
      <c r="G824" s="188">
        <f>INPUT!N26</f>
        <v>2800</v>
      </c>
      <c r="H824" s="175">
        <f>(F824+C824-2*E824)*(G824+B824/2+D824/2)/2</f>
        <v>5769682.5447499966</v>
      </c>
      <c r="I824" s="198">
        <f>INPUT!AW26</f>
        <v>-15.450687251974125</v>
      </c>
      <c r="J824" s="198">
        <f>INPUT!AX26</f>
        <v>0.0077810315162377564</v>
      </c>
      <c r="K824" s="198">
        <f>INPUT!AY26</f>
        <v>-33.358852623308422</v>
      </c>
      <c r="L824" s="174">
        <f>1.25*(I824+J824+K824)/2/H824/IF(B668="Positive",B824,D824)*10^6</f>
        <v>-0.44053693654699411</v>
      </c>
      <c r="M824" s="194">
        <f>SQRT(1-(L824/INPUT!AO26)^2)</f>
        <v>0.99999932800257041</v>
      </c>
    </row>
    <row r="825">
      <c r="A825" s="187">
        <f>A669</f>
        <v>101</v>
      </c>
      <c r="B825" s="189">
        <f>D513</f>
        <v>22</v>
      </c>
      <c r="C825" s="197">
        <f>I513</f>
        <v>1936.3312351792665</v>
      </c>
      <c r="D825" s="189">
        <f>E513</f>
        <v>12</v>
      </c>
      <c r="E825" s="188">
        <f>INPUT!M27</f>
        <v>120</v>
      </c>
      <c r="F825" s="188">
        <f>INPUT!U27</f>
        <v>2400</v>
      </c>
      <c r="G825" s="188">
        <f>INPUT!N27</f>
        <v>2800</v>
      </c>
      <c r="H825" s="175">
        <f>(F825+C825-2*E825)*(G825+B825/2+D825/2)/2</f>
        <v>5769682.5447499966</v>
      </c>
      <c r="I825" s="198">
        <f>INPUT!AW27</f>
        <v>-15.450687251974125</v>
      </c>
      <c r="J825" s="198">
        <f>INPUT!AX27</f>
        <v>0.0077810315162377564</v>
      </c>
      <c r="K825" s="198">
        <f>INPUT!AY27</f>
        <v>-33.358852623308422</v>
      </c>
      <c r="L825" s="174">
        <f>1.25*(I825+J825+K825)/2/H825/IF(B669="Positive",B825,D825)*10^6</f>
        <v>-0.44053693654699411</v>
      </c>
      <c r="M825" s="194">
        <f>SQRT(1-(L825/INPUT!AO27)^2)</f>
        <v>0.99999932800257041</v>
      </c>
    </row>
    <row r="826">
      <c r="A826" s="187">
        <f>A670</f>
        <v>101</v>
      </c>
      <c r="B826" s="189">
        <f>D514</f>
        <v>22</v>
      </c>
      <c r="C826" s="197">
        <f>I514</f>
        <v>1936.3312351792665</v>
      </c>
      <c r="D826" s="189">
        <f>E514</f>
        <v>12</v>
      </c>
      <c r="E826" s="188">
        <f>INPUT!M28</f>
        <v>120</v>
      </c>
      <c r="F826" s="188">
        <f>INPUT!U28</f>
        <v>2400</v>
      </c>
      <c r="G826" s="188">
        <f>INPUT!N28</f>
        <v>2800</v>
      </c>
      <c r="H826" s="175">
        <f>(F826+C826-2*E826)*(G826+B826/2+D826/2)/2</f>
        <v>5769682.5447499966</v>
      </c>
      <c r="I826" s="198">
        <f>INPUT!AW28</f>
        <v>-15.450687251974125</v>
      </c>
      <c r="J826" s="198">
        <f>INPUT!AX28</f>
        <v>0.0077810315162377564</v>
      </c>
      <c r="K826" s="198">
        <f>INPUT!AY28</f>
        <v>-33.358852623308422</v>
      </c>
      <c r="L826" s="174">
        <f>1.25*(I826+J826+K826)/2/H826/IF(B670="Positive",B826,D826)*10^6</f>
        <v>-0.44053693654699411</v>
      </c>
      <c r="M826" s="194">
        <f>SQRT(1-(L826/INPUT!AO28)^2)</f>
        <v>0.99999932800257041</v>
      </c>
    </row>
    <row r="827">
      <c r="A827" s="187">
        <f>A671</f>
        <v>101</v>
      </c>
      <c r="B827" s="189">
        <f>D515</f>
        <v>22</v>
      </c>
      <c r="C827" s="197">
        <f>I515</f>
        <v>1936.3312351792665</v>
      </c>
      <c r="D827" s="189">
        <f>E515</f>
        <v>12</v>
      </c>
      <c r="E827" s="188">
        <f>INPUT!M29</f>
        <v>120</v>
      </c>
      <c r="F827" s="188">
        <f>INPUT!U29</f>
        <v>2400</v>
      </c>
      <c r="G827" s="188">
        <f>INPUT!N29</f>
        <v>2800</v>
      </c>
      <c r="H827" s="175">
        <f>(F827+C827-2*E827)*(G827+B827/2+D827/2)/2</f>
        <v>5769682.5447499966</v>
      </c>
      <c r="I827" s="198">
        <f>INPUT!AW29</f>
        <v>-15.450687251974125</v>
      </c>
      <c r="J827" s="198">
        <f>INPUT!AX29</f>
        <v>0.0077810315162377564</v>
      </c>
      <c r="K827" s="198">
        <f>INPUT!AY29</f>
        <v>-33.358852623308422</v>
      </c>
      <c r="L827" s="174">
        <f>1.25*(I827+J827+K827)/2/H827/IF(B671="Positive",B827,D827)*10^6</f>
        <v>-0.44053693654699411</v>
      </c>
      <c r="M827" s="194">
        <f>SQRT(1-(L827/INPUT!AO29)^2)</f>
        <v>0.99999932800257041</v>
      </c>
    </row>
    <row r="828">
      <c r="A828" s="187">
        <f>A672</f>
        <v>101</v>
      </c>
      <c r="B828" s="189">
        <f>D516</f>
        <v>22</v>
      </c>
      <c r="C828" s="197">
        <f>I516</f>
        <v>1936.3312351792665</v>
      </c>
      <c r="D828" s="189">
        <f>E516</f>
        <v>12</v>
      </c>
      <c r="E828" s="188">
        <f>INPUT!M30</f>
        <v>120</v>
      </c>
      <c r="F828" s="188">
        <f>INPUT!U30</f>
        <v>2400</v>
      </c>
      <c r="G828" s="188">
        <f>INPUT!N30</f>
        <v>2800</v>
      </c>
      <c r="H828" s="175">
        <f>(F828+C828-2*E828)*(G828+B828/2+D828/2)/2</f>
        <v>5769682.5447499966</v>
      </c>
      <c r="I828" s="198">
        <f>INPUT!AW30</f>
        <v>-15.450687251974125</v>
      </c>
      <c r="J828" s="198">
        <f>INPUT!AX30</f>
        <v>0.0077810315162377564</v>
      </c>
      <c r="K828" s="198">
        <f>INPUT!AY30</f>
        <v>-33.358852623308422</v>
      </c>
      <c r="L828" s="174">
        <f>1.25*(I828+J828+K828)/2/H828/IF(B672="Positive",B828,D828)*10^6</f>
        <v>-0.44053693654699411</v>
      </c>
      <c r="M828" s="194">
        <f>SQRT(1-(L828/INPUT!AO30)^2)</f>
        <v>0.99999932800257041</v>
      </c>
    </row>
    <row r="829">
      <c r="A829" s="187">
        <f>A673</f>
        <v>101</v>
      </c>
      <c r="B829" s="189">
        <f>D517</f>
        <v>22</v>
      </c>
      <c r="C829" s="197">
        <f>I517</f>
        <v>1936.3312351792665</v>
      </c>
      <c r="D829" s="189">
        <f>E517</f>
        <v>12</v>
      </c>
      <c r="E829" s="188">
        <f>INPUT!M31</f>
        <v>120</v>
      </c>
      <c r="F829" s="188">
        <f>INPUT!U31</f>
        <v>2400</v>
      </c>
      <c r="G829" s="188">
        <f>INPUT!N31</f>
        <v>2800</v>
      </c>
      <c r="H829" s="175">
        <f>(F829+C829-2*E829)*(G829+B829/2+D829/2)/2</f>
        <v>5769682.5447499966</v>
      </c>
      <c r="I829" s="198">
        <f>INPUT!AW31</f>
        <v>-15.450687251974125</v>
      </c>
      <c r="J829" s="198">
        <f>INPUT!AX31</f>
        <v>0.0077810315162377564</v>
      </c>
      <c r="K829" s="198">
        <f>INPUT!AY31</f>
        <v>-33.358852623308422</v>
      </c>
      <c r="L829" s="174">
        <f>1.25*(I829+J829+K829)/2/H829/IF(B673="Positive",B829,D829)*10^6</f>
        <v>-0.44053693654699411</v>
      </c>
      <c r="M829" s="194">
        <f>SQRT(1-(L829/INPUT!AO31)^2)</f>
        <v>0.99999932800257041</v>
      </c>
    </row>
    <row r="830">
      <c r="A830" s="187">
        <f>A674</f>
        <v>101</v>
      </c>
      <c r="B830" s="189">
        <f>D518</f>
        <v>22</v>
      </c>
      <c r="C830" s="197">
        <f>I518</f>
        <v>1936.3312351792665</v>
      </c>
      <c r="D830" s="189">
        <f>E518</f>
        <v>12</v>
      </c>
      <c r="E830" s="188">
        <f>INPUT!M32</f>
        <v>120</v>
      </c>
      <c r="F830" s="188">
        <f>INPUT!U32</f>
        <v>2400</v>
      </c>
      <c r="G830" s="188">
        <f>INPUT!N32</f>
        <v>2800</v>
      </c>
      <c r="H830" s="175">
        <f>(F830+C830-2*E830)*(G830+B830/2+D830/2)/2</f>
        <v>5769682.5447499966</v>
      </c>
      <c r="I830" s="198">
        <f>INPUT!AW32</f>
        <v>-15.450687251974125</v>
      </c>
      <c r="J830" s="198">
        <f>INPUT!AX32</f>
        <v>0.0077810315162377564</v>
      </c>
      <c r="K830" s="198">
        <f>INPUT!AY32</f>
        <v>-33.358852623308422</v>
      </c>
      <c r="L830" s="174">
        <f>1.25*(I830+J830+K830)/2/H830/IF(B674="Positive",B830,D830)*10^6</f>
        <v>-0.44053693654699411</v>
      </c>
      <c r="M830" s="194">
        <f>SQRT(1-(L830/INPUT!AO32)^2)</f>
        <v>0.99999932800257041</v>
      </c>
    </row>
    <row r="831">
      <c r="A831" s="187">
        <f>A675</f>
        <v>101</v>
      </c>
      <c r="B831" s="189">
        <f>D519</f>
        <v>22</v>
      </c>
      <c r="C831" s="197">
        <f>I519</f>
        <v>1936.3312351792665</v>
      </c>
      <c r="D831" s="189">
        <f>E519</f>
        <v>12</v>
      </c>
      <c r="E831" s="188">
        <f>INPUT!M33</f>
        <v>120</v>
      </c>
      <c r="F831" s="188">
        <f>INPUT!U33</f>
        <v>2400</v>
      </c>
      <c r="G831" s="188">
        <f>INPUT!N33</f>
        <v>2800</v>
      </c>
      <c r="H831" s="175">
        <f>(F831+C831-2*E831)*(G831+B831/2+D831/2)/2</f>
        <v>5769682.5447499966</v>
      </c>
      <c r="I831" s="198">
        <f>INPUT!AW33</f>
        <v>-15.450687251974125</v>
      </c>
      <c r="J831" s="198">
        <f>INPUT!AX33</f>
        <v>0.0077810315162377564</v>
      </c>
      <c r="K831" s="198">
        <f>INPUT!AY33</f>
        <v>-33.358852623308422</v>
      </c>
      <c r="L831" s="174">
        <f>1.25*(I831+J831+K831)/2/H831/IF(B675="Positive",B831,D831)*10^6</f>
        <v>-0.44053693654699411</v>
      </c>
      <c r="M831" s="194">
        <f>SQRT(1-(L831/INPUT!AO33)^2)</f>
        <v>0.99999932800257041</v>
      </c>
    </row>
    <row r="832">
      <c r="A832" s="187">
        <f>A676</f>
        <v>101</v>
      </c>
      <c r="B832" s="189">
        <f>D520</f>
        <v>22</v>
      </c>
      <c r="C832" s="197">
        <f>I520</f>
        <v>1936.3312351792665</v>
      </c>
      <c r="D832" s="189">
        <f>E520</f>
        <v>12</v>
      </c>
      <c r="E832" s="188">
        <f>INPUT!M34</f>
        <v>120</v>
      </c>
      <c r="F832" s="188">
        <f>INPUT!U34</f>
        <v>2400</v>
      </c>
      <c r="G832" s="188">
        <f>INPUT!N34</f>
        <v>2800</v>
      </c>
      <c r="H832" s="175">
        <f>(F832+C832-2*E832)*(G832+B832/2+D832/2)/2</f>
        <v>5769682.5447499966</v>
      </c>
      <c r="I832" s="198">
        <f>INPUT!AW34</f>
        <v>-15.450687251974125</v>
      </c>
      <c r="J832" s="198">
        <f>INPUT!AX34</f>
        <v>0.0077810315162377564</v>
      </c>
      <c r="K832" s="198">
        <f>INPUT!AY34</f>
        <v>-33.358852623308422</v>
      </c>
      <c r="L832" s="174">
        <f>1.25*(I832+J832+K832)/2/H832/IF(B676="Positive",B832,D832)*10^6</f>
        <v>-0.44053693654699411</v>
      </c>
      <c r="M832" s="194">
        <f>SQRT(1-(L832/INPUT!AO34)^2)</f>
        <v>0.99999932800257041</v>
      </c>
    </row>
    <row r="833">
      <c r="A833" s="187">
        <f>A677</f>
        <v>101</v>
      </c>
      <c r="B833" s="189">
        <f>D521</f>
        <v>22</v>
      </c>
      <c r="C833" s="197">
        <f>I521</f>
        <v>1936.3312351792665</v>
      </c>
      <c r="D833" s="189">
        <f>E521</f>
        <v>12</v>
      </c>
      <c r="E833" s="188">
        <f>INPUT!M35</f>
        <v>120</v>
      </c>
      <c r="F833" s="188">
        <f>INPUT!U35</f>
        <v>2400</v>
      </c>
      <c r="G833" s="188">
        <f>INPUT!N35</f>
        <v>2800</v>
      </c>
      <c r="H833" s="175">
        <f>(F833+C833-2*E833)*(G833+B833/2+D833/2)/2</f>
        <v>5769682.5447499966</v>
      </c>
      <c r="I833" s="198">
        <f>INPUT!AW35</f>
        <v>-15.450687251974125</v>
      </c>
      <c r="J833" s="198">
        <f>INPUT!AX35</f>
        <v>0.0077810315162377564</v>
      </c>
      <c r="K833" s="198">
        <f>INPUT!AY35</f>
        <v>-33.358852623308422</v>
      </c>
      <c r="L833" s="174">
        <f>1.25*(I833+J833+K833)/2/H833/IF(B677="Positive",B833,D833)*10^6</f>
        <v>-0.44053693654699411</v>
      </c>
      <c r="M833" s="194">
        <f>SQRT(1-(L833/INPUT!AO35)^2)</f>
        <v>0.99999932800257041</v>
      </c>
    </row>
    <row r="834">
      <c r="A834" s="187">
        <f>A678</f>
        <v>101</v>
      </c>
      <c r="B834" s="189">
        <f>D522</f>
        <v>22</v>
      </c>
      <c r="C834" s="197">
        <f>I522</f>
        <v>1936.3312351792665</v>
      </c>
      <c r="D834" s="189">
        <f>E522</f>
        <v>12</v>
      </c>
      <c r="E834" s="188">
        <f>INPUT!M36</f>
        <v>120</v>
      </c>
      <c r="F834" s="188">
        <f>INPUT!U36</f>
        <v>2400</v>
      </c>
      <c r="G834" s="188">
        <f>INPUT!N36</f>
        <v>2800</v>
      </c>
      <c r="H834" s="175">
        <f>(F834+C834-2*E834)*(G834+B834/2+D834/2)/2</f>
        <v>5769682.5447499966</v>
      </c>
      <c r="I834" s="198">
        <f>INPUT!AW36</f>
        <v>-15.450687251974125</v>
      </c>
      <c r="J834" s="198">
        <f>INPUT!AX36</f>
        <v>0.0077810315162377564</v>
      </c>
      <c r="K834" s="198">
        <f>INPUT!AY36</f>
        <v>-33.358852623308422</v>
      </c>
      <c r="L834" s="174">
        <f>1.25*(I834+J834+K834)/2/H834/IF(B678="Positive",B834,D834)*10^6</f>
        <v>-0.44053693654699411</v>
      </c>
      <c r="M834" s="194">
        <f>SQRT(1-(L834/INPUT!AO36)^2)</f>
        <v>0.99999932800257041</v>
      </c>
    </row>
    <row r="835">
      <c r="A835" s="187">
        <f>A679</f>
        <v>101</v>
      </c>
      <c r="B835" s="189">
        <f>D523</f>
        <v>22</v>
      </c>
      <c r="C835" s="197">
        <f>I523</f>
        <v>1936.3312351792665</v>
      </c>
      <c r="D835" s="189">
        <f>E523</f>
        <v>12</v>
      </c>
      <c r="E835" s="188">
        <f>INPUT!M37</f>
        <v>120</v>
      </c>
      <c r="F835" s="188">
        <f>INPUT!U37</f>
        <v>2400</v>
      </c>
      <c r="G835" s="188">
        <f>INPUT!N37</f>
        <v>2800</v>
      </c>
      <c r="H835" s="175">
        <f>(F835+C835-2*E835)*(G835+B835/2+D835/2)/2</f>
        <v>5769682.5447499966</v>
      </c>
      <c r="I835" s="198">
        <f>INPUT!AW37</f>
        <v>-15.450687251974125</v>
      </c>
      <c r="J835" s="198">
        <f>INPUT!AX37</f>
        <v>0.0077810315162377564</v>
      </c>
      <c r="K835" s="198">
        <f>INPUT!AY37</f>
        <v>-33.358852623308422</v>
      </c>
      <c r="L835" s="174">
        <f>1.25*(I835+J835+K835)/2/H835/IF(B679="Positive",B835,D835)*10^6</f>
        <v>-0.44053693654699411</v>
      </c>
      <c r="M835" s="194">
        <f>SQRT(1-(L835/INPUT!AO37)^2)</f>
        <v>0.99999932800257041</v>
      </c>
    </row>
    <row r="836">
      <c r="A836" s="187">
        <f>A680</f>
        <v>101</v>
      </c>
      <c r="B836" s="189">
        <f>D524</f>
        <v>22</v>
      </c>
      <c r="C836" s="197">
        <f>I524</f>
        <v>1936.3312351792665</v>
      </c>
      <c r="D836" s="189">
        <f>E524</f>
        <v>12</v>
      </c>
      <c r="E836" s="188">
        <f>INPUT!M38</f>
        <v>120</v>
      </c>
      <c r="F836" s="188">
        <f>INPUT!U38</f>
        <v>2400</v>
      </c>
      <c r="G836" s="188">
        <f>INPUT!N38</f>
        <v>2800</v>
      </c>
      <c r="H836" s="175">
        <f>(F836+C836-2*E836)*(G836+B836/2+D836/2)/2</f>
        <v>5769682.5447499966</v>
      </c>
      <c r="I836" s="198">
        <f>INPUT!AW38</f>
        <v>-15.450687251974125</v>
      </c>
      <c r="J836" s="198">
        <f>INPUT!AX38</f>
        <v>0.0077810315162377564</v>
      </c>
      <c r="K836" s="198">
        <f>INPUT!AY38</f>
        <v>-33.358852623308422</v>
      </c>
      <c r="L836" s="174">
        <f>1.25*(I836+J836+K836)/2/H836/IF(B680="Positive",B836,D836)*10^6</f>
        <v>-0.44053693654699411</v>
      </c>
      <c r="M836" s="194">
        <f>SQRT(1-(L836/INPUT!AO38)^2)</f>
        <v>0.99999932800257041</v>
      </c>
    </row>
    <row r="837">
      <c r="A837" s="187">
        <f>A681</f>
        <v>101</v>
      </c>
      <c r="B837" s="189">
        <f>D525</f>
        <v>22</v>
      </c>
      <c r="C837" s="197">
        <f>I525</f>
        <v>1936.3312351792665</v>
      </c>
      <c r="D837" s="189">
        <f>E525</f>
        <v>12</v>
      </c>
      <c r="E837" s="188">
        <f>INPUT!M39</f>
        <v>120</v>
      </c>
      <c r="F837" s="188">
        <f>INPUT!U39</f>
        <v>2400</v>
      </c>
      <c r="G837" s="188">
        <f>INPUT!N39</f>
        <v>2800</v>
      </c>
      <c r="H837" s="175">
        <f>(F837+C837-2*E837)*(G837+B837/2+D837/2)/2</f>
        <v>5769682.5447499966</v>
      </c>
      <c r="I837" s="198">
        <f>INPUT!AW39</f>
        <v>-15.450687251974125</v>
      </c>
      <c r="J837" s="198">
        <f>INPUT!AX39</f>
        <v>0.0077810315162377564</v>
      </c>
      <c r="K837" s="198">
        <f>INPUT!AY39</f>
        <v>-33.358852623308422</v>
      </c>
      <c r="L837" s="174">
        <f>1.25*(I837+J837+K837)/2/H837/IF(B681="Positive",B837,D837)*10^6</f>
        <v>-0.44053693654699411</v>
      </c>
      <c r="M837" s="194">
        <f>SQRT(1-(L837/INPUT!AO39)^2)</f>
        <v>0.99999932800257041</v>
      </c>
    </row>
    <row r="838">
      <c r="A838" s="187">
        <f>A682</f>
        <v>101</v>
      </c>
      <c r="B838" s="189">
        <f>D526</f>
        <v>22</v>
      </c>
      <c r="C838" s="197">
        <f>I526</f>
        <v>1936.3312351792665</v>
      </c>
      <c r="D838" s="189">
        <f>E526</f>
        <v>12</v>
      </c>
      <c r="E838" s="188">
        <f>INPUT!M40</f>
        <v>120</v>
      </c>
      <c r="F838" s="188">
        <f>INPUT!U40</f>
        <v>2400</v>
      </c>
      <c r="G838" s="188">
        <f>INPUT!N40</f>
        <v>2800</v>
      </c>
      <c r="H838" s="175">
        <f>(F838+C838-2*E838)*(G838+B838/2+D838/2)/2</f>
        <v>5769682.5447499966</v>
      </c>
      <c r="I838" s="198">
        <f>INPUT!AW40</f>
        <v>-15.450687251974125</v>
      </c>
      <c r="J838" s="198">
        <f>INPUT!AX40</f>
        <v>0.0077810315162377564</v>
      </c>
      <c r="K838" s="198">
        <f>INPUT!AY40</f>
        <v>-33.358852623308422</v>
      </c>
      <c r="L838" s="174">
        <f>1.25*(I838+J838+K838)/2/H838/IF(B682="Positive",B838,D838)*10^6</f>
        <v>-0.44053693654699411</v>
      </c>
      <c r="M838" s="194">
        <f>SQRT(1-(L838/INPUT!AO40)^2)</f>
        <v>0.99999932800257041</v>
      </c>
    </row>
    <row r="839">
      <c r="A839" s="187">
        <f>A683</f>
        <v>101</v>
      </c>
      <c r="B839" s="189">
        <f>D527</f>
        <v>22</v>
      </c>
      <c r="C839" s="197">
        <f>I527</f>
        <v>1936.3312351792665</v>
      </c>
      <c r="D839" s="189">
        <f>E527</f>
        <v>12</v>
      </c>
      <c r="E839" s="188">
        <f>INPUT!M41</f>
        <v>120</v>
      </c>
      <c r="F839" s="188">
        <f>INPUT!U41</f>
        <v>2400</v>
      </c>
      <c r="G839" s="188">
        <f>INPUT!N41</f>
        <v>2800</v>
      </c>
      <c r="H839" s="175">
        <f>(F839+C839-2*E839)*(G839+B839/2+D839/2)/2</f>
        <v>5769682.5447499966</v>
      </c>
      <c r="I839" s="198">
        <f>INPUT!AW41</f>
        <v>-15.450687251974125</v>
      </c>
      <c r="J839" s="198">
        <f>INPUT!AX41</f>
        <v>0.0077810315162377564</v>
      </c>
      <c r="K839" s="198">
        <f>INPUT!AY41</f>
        <v>-33.358852623308422</v>
      </c>
      <c r="L839" s="174">
        <f>1.25*(I839+J839+K839)/2/H839/IF(B683="Positive",B839,D839)*10^6</f>
        <v>-0.44053693654699411</v>
      </c>
      <c r="M839" s="194">
        <f>SQRT(1-(L839/INPUT!AO41)^2)</f>
        <v>0.99999932800257041</v>
      </c>
    </row>
    <row r="840">
      <c r="A840" s="187">
        <f>A684</f>
        <v>101</v>
      </c>
      <c r="B840" s="189">
        <f>D528</f>
        <v>22</v>
      </c>
      <c r="C840" s="197">
        <f>I528</f>
        <v>1936.3312351792665</v>
      </c>
      <c r="D840" s="189">
        <f>E528</f>
        <v>12</v>
      </c>
      <c r="E840" s="188">
        <f>INPUT!M42</f>
        <v>120</v>
      </c>
      <c r="F840" s="188">
        <f>INPUT!U42</f>
        <v>2400</v>
      </c>
      <c r="G840" s="188">
        <f>INPUT!N42</f>
        <v>2800</v>
      </c>
      <c r="H840" s="175">
        <f>(F840+C840-2*E840)*(G840+B840/2+D840/2)/2</f>
        <v>5769682.5447499966</v>
      </c>
      <c r="I840" s="198">
        <f>INPUT!AW42</f>
        <v>-15.450687251974125</v>
      </c>
      <c r="J840" s="198">
        <f>INPUT!AX42</f>
        <v>0.0077810315162377564</v>
      </c>
      <c r="K840" s="198">
        <f>INPUT!AY42</f>
        <v>-33.358852623308422</v>
      </c>
      <c r="L840" s="174">
        <f>1.25*(I840+J840+K840)/2/H840/IF(B684="Positive",B840,D840)*10^6</f>
        <v>-0.44053693654699411</v>
      </c>
      <c r="M840" s="194">
        <f>SQRT(1-(L840/INPUT!AO42)^2)</f>
        <v>0.99999932800257041</v>
      </c>
    </row>
    <row r="841">
      <c r="A841" s="187">
        <f>A685</f>
        <v>101</v>
      </c>
      <c r="B841" s="189">
        <f>D529</f>
        <v>22</v>
      </c>
      <c r="C841" s="197">
        <f>I529</f>
        <v>1936.3312351792665</v>
      </c>
      <c r="D841" s="189">
        <f>E529</f>
        <v>12</v>
      </c>
      <c r="E841" s="188">
        <f>INPUT!M43</f>
        <v>120</v>
      </c>
      <c r="F841" s="188">
        <f>INPUT!U43</f>
        <v>2400</v>
      </c>
      <c r="G841" s="188">
        <f>INPUT!N43</f>
        <v>2800</v>
      </c>
      <c r="H841" s="175">
        <f>(F841+C841-2*E841)*(G841+B841/2+D841/2)/2</f>
        <v>5769682.5447499966</v>
      </c>
      <c r="I841" s="198">
        <f>INPUT!AW43</f>
        <v>-15.450687251974125</v>
      </c>
      <c r="J841" s="198">
        <f>INPUT!AX43</f>
        <v>0.0077810315162377564</v>
      </c>
      <c r="K841" s="198">
        <f>INPUT!AY43</f>
        <v>-33.358852623308422</v>
      </c>
      <c r="L841" s="174">
        <f>1.25*(I841+J841+K841)/2/H841/IF(B685="Positive",B841,D841)*10^6</f>
        <v>-0.44053693654699411</v>
      </c>
      <c r="M841" s="194">
        <f>SQRT(1-(L841/INPUT!AO43)^2)</f>
        <v>0.99999932800257041</v>
      </c>
    </row>
    <row r="842">
      <c r="A842" s="187">
        <f>A686</f>
        <v>101</v>
      </c>
      <c r="B842" s="189">
        <f>D530</f>
        <v>22</v>
      </c>
      <c r="C842" s="197">
        <f>I530</f>
        <v>1936.3312351792665</v>
      </c>
      <c r="D842" s="189">
        <f>E530</f>
        <v>12</v>
      </c>
      <c r="E842" s="188">
        <f>INPUT!M44</f>
        <v>120</v>
      </c>
      <c r="F842" s="188">
        <f>INPUT!U44</f>
        <v>2400</v>
      </c>
      <c r="G842" s="188">
        <f>INPUT!N44</f>
        <v>2800</v>
      </c>
      <c r="H842" s="175">
        <f>(F842+C842-2*E842)*(G842+B842/2+D842/2)/2</f>
        <v>5769682.5447499966</v>
      </c>
      <c r="I842" s="198">
        <f>INPUT!AW44</f>
        <v>-15.450687251974125</v>
      </c>
      <c r="J842" s="198">
        <f>INPUT!AX44</f>
        <v>0.0077810315162377564</v>
      </c>
      <c r="K842" s="198">
        <f>INPUT!AY44</f>
        <v>-33.358852623308422</v>
      </c>
      <c r="L842" s="174">
        <f>1.25*(I842+J842+K842)/2/H842/IF(B686="Positive",B842,D842)*10^6</f>
        <v>-0.44053693654699411</v>
      </c>
      <c r="M842" s="194">
        <f>SQRT(1-(L842/INPUT!AO44)^2)</f>
        <v>0.99999932800257041</v>
      </c>
    </row>
    <row r="843">
      <c r="A843" s="187">
        <f>A687</f>
        <v>101</v>
      </c>
      <c r="B843" s="189">
        <f>D531</f>
        <v>22</v>
      </c>
      <c r="C843" s="197">
        <f>I531</f>
        <v>1936.3312351792665</v>
      </c>
      <c r="D843" s="189">
        <f>E531</f>
        <v>12</v>
      </c>
      <c r="E843" s="188">
        <f>INPUT!M45</f>
        <v>120</v>
      </c>
      <c r="F843" s="188">
        <f>INPUT!U45</f>
        <v>2400</v>
      </c>
      <c r="G843" s="188">
        <f>INPUT!N45</f>
        <v>2800</v>
      </c>
      <c r="H843" s="175">
        <f>(F843+C843-2*E843)*(G843+B843/2+D843/2)/2</f>
        <v>5769682.5447499966</v>
      </c>
      <c r="I843" s="198">
        <f>INPUT!AW45</f>
        <v>-15.450687251974125</v>
      </c>
      <c r="J843" s="198">
        <f>INPUT!AX45</f>
        <v>0.0077810315162377564</v>
      </c>
      <c r="K843" s="198">
        <f>INPUT!AY45</f>
        <v>-33.358852623308422</v>
      </c>
      <c r="L843" s="174">
        <f>1.25*(I843+J843+K843)/2/H843/IF(B687="Positive",B843,D843)*10^6</f>
        <v>-0.44053693654699411</v>
      </c>
      <c r="M843" s="194">
        <f>SQRT(1-(L843/INPUT!AO45)^2)</f>
        <v>0.99999932800257041</v>
      </c>
    </row>
    <row r="844">
      <c r="A844" s="187">
        <f>A688</f>
        <v>101</v>
      </c>
      <c r="B844" s="189">
        <f>D532</f>
        <v>22</v>
      </c>
      <c r="C844" s="197">
        <f>I532</f>
        <v>1936.3312351792665</v>
      </c>
      <c r="D844" s="189">
        <f>E532</f>
        <v>12</v>
      </c>
      <c r="E844" s="188">
        <f>INPUT!M46</f>
        <v>120</v>
      </c>
      <c r="F844" s="188">
        <f>INPUT!U46</f>
        <v>2400</v>
      </c>
      <c r="G844" s="188">
        <f>INPUT!N46</f>
        <v>2800</v>
      </c>
      <c r="H844" s="175">
        <f>(F844+C844-2*E844)*(G844+B844/2+D844/2)/2</f>
        <v>5769682.5447499966</v>
      </c>
      <c r="I844" s="198">
        <f>INPUT!AW46</f>
        <v>-15.450687251974125</v>
      </c>
      <c r="J844" s="198">
        <f>INPUT!AX46</f>
        <v>0.0077810315162377564</v>
      </c>
      <c r="K844" s="198">
        <f>INPUT!AY46</f>
        <v>-33.358852623308422</v>
      </c>
      <c r="L844" s="174">
        <f>1.25*(I844+J844+K844)/2/H844/IF(B688="Positive",B844,D844)*10^6</f>
        <v>-0.44053693654699411</v>
      </c>
      <c r="M844" s="194">
        <f>SQRT(1-(L844/INPUT!AO46)^2)</f>
        <v>0.99999932800257041</v>
      </c>
    </row>
    <row r="845">
      <c r="A845" s="187">
        <f>A689</f>
        <v>101</v>
      </c>
      <c r="B845" s="189">
        <f>D533</f>
        <v>22</v>
      </c>
      <c r="C845" s="197">
        <f>I533</f>
        <v>1936.3312351792665</v>
      </c>
      <c r="D845" s="189">
        <f>E533</f>
        <v>12</v>
      </c>
      <c r="E845" s="188">
        <f>INPUT!M47</f>
        <v>120</v>
      </c>
      <c r="F845" s="188">
        <f>INPUT!U47</f>
        <v>2400</v>
      </c>
      <c r="G845" s="188">
        <f>INPUT!N47</f>
        <v>2800</v>
      </c>
      <c r="H845" s="175">
        <f>(F845+C845-2*E845)*(G845+B845/2+D845/2)/2</f>
        <v>5769682.5447499966</v>
      </c>
      <c r="I845" s="198">
        <f>INPUT!AW47</f>
        <v>-15.450687251974125</v>
      </c>
      <c r="J845" s="198">
        <f>INPUT!AX47</f>
        <v>0.0077810315162377564</v>
      </c>
      <c r="K845" s="198">
        <f>INPUT!AY47</f>
        <v>-33.358852623308422</v>
      </c>
      <c r="L845" s="174">
        <f>1.25*(I845+J845+K845)/2/H845/IF(B689="Positive",B845,D845)*10^6</f>
        <v>-0.44053693654699411</v>
      </c>
      <c r="M845" s="194">
        <f>SQRT(1-(L845/INPUT!AO47)^2)</f>
        <v>0.99999932800257041</v>
      </c>
    </row>
    <row r="846">
      <c r="A846" s="187">
        <f>A690</f>
        <v>101</v>
      </c>
      <c r="B846" s="189">
        <f>D534</f>
        <v>22</v>
      </c>
      <c r="C846" s="197">
        <f>I534</f>
        <v>1936.3312351792665</v>
      </c>
      <c r="D846" s="189">
        <f>E534</f>
        <v>12</v>
      </c>
      <c r="E846" s="188">
        <f>INPUT!M48</f>
        <v>120</v>
      </c>
      <c r="F846" s="188">
        <f>INPUT!U48</f>
        <v>2400</v>
      </c>
      <c r="G846" s="188">
        <f>INPUT!N48</f>
        <v>2800</v>
      </c>
      <c r="H846" s="175">
        <f>(F846+C846-2*E846)*(G846+B846/2+D846/2)/2</f>
        <v>5769682.5447499966</v>
      </c>
      <c r="I846" s="198">
        <f>INPUT!AW48</f>
        <v>-15.450687251974125</v>
      </c>
      <c r="J846" s="198">
        <f>INPUT!AX48</f>
        <v>0.0077810315162377564</v>
      </c>
      <c r="K846" s="198">
        <f>INPUT!AY48</f>
        <v>-33.358852623308422</v>
      </c>
      <c r="L846" s="174">
        <f>1.25*(I846+J846+K846)/2/H846/IF(B690="Positive",B846,D846)*10^6</f>
        <v>-0.44053693654699411</v>
      </c>
      <c r="M846" s="194">
        <f>SQRT(1-(L846/INPUT!AO48)^2)</f>
        <v>0.99999932800257041</v>
      </c>
    </row>
    <row r="847">
      <c r="A847" s="187">
        <f>A691</f>
        <v>101</v>
      </c>
      <c r="B847" s="189">
        <f>D535</f>
        <v>22</v>
      </c>
      <c r="C847" s="197">
        <f>I535</f>
        <v>1936.3312351792665</v>
      </c>
      <c r="D847" s="189">
        <f>E535</f>
        <v>12</v>
      </c>
      <c r="E847" s="188">
        <f>INPUT!M49</f>
        <v>120</v>
      </c>
      <c r="F847" s="188">
        <f>INPUT!U49</f>
        <v>2400</v>
      </c>
      <c r="G847" s="188">
        <f>INPUT!N49</f>
        <v>2800</v>
      </c>
      <c r="H847" s="175">
        <f>(F847+C847-2*E847)*(G847+B847/2+D847/2)/2</f>
        <v>5769682.5447499966</v>
      </c>
      <c r="I847" s="198">
        <f>INPUT!AW49</f>
        <v>-15.450687251974125</v>
      </c>
      <c r="J847" s="198">
        <f>INPUT!AX49</f>
        <v>0.0077810315162377564</v>
      </c>
      <c r="K847" s="198">
        <f>INPUT!AY49</f>
        <v>-33.358852623308422</v>
      </c>
      <c r="L847" s="174">
        <f>1.25*(I847+J847+K847)/2/H847/IF(B691="Positive",B847,D847)*10^6</f>
        <v>-0.44053693654699411</v>
      </c>
      <c r="M847" s="194">
        <f>SQRT(1-(L847/INPUT!AO49)^2)</f>
        <v>0.99999932800257041</v>
      </c>
    </row>
    <row r="848">
      <c r="A848" s="187">
        <f>A692</f>
        <v>101</v>
      </c>
      <c r="B848" s="189">
        <f>D536</f>
        <v>22</v>
      </c>
      <c r="C848" s="197">
        <f>I536</f>
        <v>1936.3312351792665</v>
      </c>
      <c r="D848" s="189">
        <f>E536</f>
        <v>12</v>
      </c>
      <c r="E848" s="188">
        <f>INPUT!M50</f>
        <v>120</v>
      </c>
      <c r="F848" s="188">
        <f>INPUT!U50</f>
        <v>2400</v>
      </c>
      <c r="G848" s="188">
        <f>INPUT!N50</f>
        <v>2800</v>
      </c>
      <c r="H848" s="175">
        <f>(F848+C848-2*E848)*(G848+B848/2+D848/2)/2</f>
        <v>5769682.5447499966</v>
      </c>
      <c r="I848" s="198">
        <f>INPUT!AW50</f>
        <v>-15.450687251974125</v>
      </c>
      <c r="J848" s="198">
        <f>INPUT!AX50</f>
        <v>0.0077810315162377564</v>
      </c>
      <c r="K848" s="198">
        <f>INPUT!AY50</f>
        <v>-33.358852623308422</v>
      </c>
      <c r="L848" s="174">
        <f>1.25*(I848+J848+K848)/2/H848/IF(B692="Positive",B848,D848)*10^6</f>
        <v>-0.44053693654699411</v>
      </c>
      <c r="M848" s="194">
        <f>SQRT(1-(L848/INPUT!AO50)^2)</f>
        <v>0.99999932800257041</v>
      </c>
    </row>
    <row r="849">
      <c r="A849" s="187">
        <f>A693</f>
        <v>101</v>
      </c>
      <c r="B849" s="189">
        <f>D537</f>
        <v>22</v>
      </c>
      <c r="C849" s="197">
        <f>I537</f>
        <v>1936.3312351792665</v>
      </c>
      <c r="D849" s="189">
        <f>E537</f>
        <v>12</v>
      </c>
      <c r="E849" s="188">
        <f>INPUT!M51</f>
        <v>120</v>
      </c>
      <c r="F849" s="188">
        <f>INPUT!U51</f>
        <v>2400</v>
      </c>
      <c r="G849" s="188">
        <f>INPUT!N51</f>
        <v>2800</v>
      </c>
      <c r="H849" s="175">
        <f>(F849+C849-2*E849)*(G849+B849/2+D849/2)/2</f>
        <v>5769682.5447499966</v>
      </c>
      <c r="I849" s="198">
        <f>INPUT!AW51</f>
        <v>-15.450687251974125</v>
      </c>
      <c r="J849" s="198">
        <f>INPUT!AX51</f>
        <v>0.0077810315162377564</v>
      </c>
      <c r="K849" s="198">
        <f>INPUT!AY51</f>
        <v>-33.358852623308422</v>
      </c>
      <c r="L849" s="174">
        <f>1.25*(I849+J849+K849)/2/H849/IF(B693="Positive",B849,D849)*10^6</f>
        <v>-0.44053693654699411</v>
      </c>
      <c r="M849" s="194">
        <f>SQRT(1-(L849/INPUT!AO51)^2)</f>
        <v>0.99999932800257041</v>
      </c>
    </row>
    <row r="850">
      <c r="A850" s="187">
        <f>A694</f>
        <v>101</v>
      </c>
      <c r="B850" s="189">
        <f>D538</f>
        <v>22</v>
      </c>
      <c r="C850" s="197">
        <f>I538</f>
        <v>1936.3312351792665</v>
      </c>
      <c r="D850" s="189">
        <f>E538</f>
        <v>12</v>
      </c>
      <c r="E850" s="188">
        <f>INPUT!M52</f>
        <v>120</v>
      </c>
      <c r="F850" s="188">
        <f>INPUT!U52</f>
        <v>2400</v>
      </c>
      <c r="G850" s="188">
        <f>INPUT!N52</f>
        <v>2800</v>
      </c>
      <c r="H850" s="175">
        <f>(F850+C850-2*E850)*(G850+B850/2+D850/2)/2</f>
        <v>5769682.5447499966</v>
      </c>
      <c r="I850" s="198">
        <f>INPUT!AW52</f>
        <v>-15.450687251974125</v>
      </c>
      <c r="J850" s="198">
        <f>INPUT!AX52</f>
        <v>0.0077810315162377564</v>
      </c>
      <c r="K850" s="198">
        <f>INPUT!AY52</f>
        <v>-33.358852623308422</v>
      </c>
      <c r="L850" s="174">
        <f>1.25*(I850+J850+K850)/2/H850/IF(B694="Positive",B850,D850)*10^6</f>
        <v>-0.44053693654699411</v>
      </c>
      <c r="M850" s="194">
        <f>SQRT(1-(L850/INPUT!AO52)^2)</f>
        <v>0.99999932800257041</v>
      </c>
    </row>
    <row r="851">
      <c r="A851" s="187">
        <f>A695</f>
        <v>101</v>
      </c>
      <c r="B851" s="189">
        <f>D539</f>
        <v>22</v>
      </c>
      <c r="C851" s="197">
        <f>I539</f>
        <v>1936.3312351792665</v>
      </c>
      <c r="D851" s="189">
        <f>E539</f>
        <v>12</v>
      </c>
      <c r="E851" s="188">
        <f>INPUT!M53</f>
        <v>120</v>
      </c>
      <c r="F851" s="188">
        <f>INPUT!U53</f>
        <v>2400</v>
      </c>
      <c r="G851" s="188">
        <f>INPUT!N53</f>
        <v>2800</v>
      </c>
      <c r="H851" s="175">
        <f>(F851+C851-2*E851)*(G851+B851/2+D851/2)/2</f>
        <v>5769682.5447499966</v>
      </c>
      <c r="I851" s="198">
        <f>INPUT!AW53</f>
        <v>-15.450687251974125</v>
      </c>
      <c r="J851" s="198">
        <f>INPUT!AX53</f>
        <v>0.0077810315162377564</v>
      </c>
      <c r="K851" s="198">
        <f>INPUT!AY53</f>
        <v>-33.358852623308422</v>
      </c>
      <c r="L851" s="174">
        <f>1.25*(I851+J851+K851)/2/H851/IF(B695="Positive",B851,D851)*10^6</f>
        <v>-0.44053693654699411</v>
      </c>
      <c r="M851" s="194">
        <f>SQRT(1-(L851/INPUT!AO53)^2)</f>
        <v>0.99999932800257041</v>
      </c>
    </row>
    <row r="852">
      <c r="A852" s="187">
        <f>A696</f>
        <v>101</v>
      </c>
      <c r="B852" s="189">
        <f>D540</f>
        <v>22</v>
      </c>
      <c r="C852" s="197">
        <f>I540</f>
        <v>1936.3312351792665</v>
      </c>
      <c r="D852" s="189">
        <f>E540</f>
        <v>12</v>
      </c>
      <c r="E852" s="188">
        <f>INPUT!M54</f>
        <v>120</v>
      </c>
      <c r="F852" s="188">
        <f>INPUT!U54</f>
        <v>2400</v>
      </c>
      <c r="G852" s="188">
        <f>INPUT!N54</f>
        <v>2800</v>
      </c>
      <c r="H852" s="175">
        <f>(F852+C852-2*E852)*(G852+B852/2+D852/2)/2</f>
        <v>5769682.5447499966</v>
      </c>
      <c r="I852" s="198">
        <f>INPUT!AW54</f>
        <v>-15.450687251974125</v>
      </c>
      <c r="J852" s="198">
        <f>INPUT!AX54</f>
        <v>0.0077810315162377564</v>
      </c>
      <c r="K852" s="198">
        <f>INPUT!AY54</f>
        <v>-33.358852623308422</v>
      </c>
      <c r="L852" s="174">
        <f>1.25*(I852+J852+K852)/2/H852/IF(B696="Positive",B852,D852)*10^6</f>
        <v>-0.44053693654699411</v>
      </c>
      <c r="M852" s="194">
        <f>SQRT(1-(L852/INPUT!AO54)^2)</f>
        <v>0.99999932800257041</v>
      </c>
    </row>
    <row r="853">
      <c r="A853" s="187">
        <f>A697</f>
        <v>101</v>
      </c>
      <c r="B853" s="189">
        <f>D541</f>
        <v>22</v>
      </c>
      <c r="C853" s="197">
        <f>I541</f>
        <v>1936.3312351792665</v>
      </c>
      <c r="D853" s="189">
        <f>E541</f>
        <v>12</v>
      </c>
      <c r="E853" s="188">
        <f>INPUT!M55</f>
        <v>120</v>
      </c>
      <c r="F853" s="188">
        <f>INPUT!U55</f>
        <v>2400</v>
      </c>
      <c r="G853" s="188">
        <f>INPUT!N55</f>
        <v>2800</v>
      </c>
      <c r="H853" s="175">
        <f>(F853+C853-2*E853)*(G853+B853/2+D853/2)/2</f>
        <v>5769682.5447499966</v>
      </c>
      <c r="I853" s="198">
        <f>INPUT!AW55</f>
        <v>-15.450687251974125</v>
      </c>
      <c r="J853" s="198">
        <f>INPUT!AX55</f>
        <v>0.0077810315162377564</v>
      </c>
      <c r="K853" s="198">
        <f>INPUT!AY55</f>
        <v>-33.358852623308422</v>
      </c>
      <c r="L853" s="174">
        <f>1.25*(I853+J853+K853)/2/H853/IF(B697="Positive",B853,D853)*10^6</f>
        <v>-0.44053693654699411</v>
      </c>
      <c r="M853" s="194">
        <f>SQRT(1-(L853/INPUT!AO55)^2)</f>
        <v>0.99999932800257041</v>
      </c>
    </row>
    <row r="854">
      <c r="A854" s="187">
        <f>A698</f>
        <v>101</v>
      </c>
      <c r="B854" s="189">
        <f>D542</f>
        <v>22</v>
      </c>
      <c r="C854" s="197">
        <f>I542</f>
        <v>1936.3312351792665</v>
      </c>
      <c r="D854" s="189">
        <f>E542</f>
        <v>12</v>
      </c>
      <c r="E854" s="188">
        <f>INPUT!M56</f>
        <v>120</v>
      </c>
      <c r="F854" s="188">
        <f>INPUT!U56</f>
        <v>2400</v>
      </c>
      <c r="G854" s="188">
        <f>INPUT!N56</f>
        <v>2800</v>
      </c>
      <c r="H854" s="175">
        <f>(F854+C854-2*E854)*(G854+B854/2+D854/2)/2</f>
        <v>5769682.5447499966</v>
      </c>
      <c r="I854" s="198">
        <f>INPUT!AW56</f>
        <v>-15.450687251974125</v>
      </c>
      <c r="J854" s="198">
        <f>INPUT!AX56</f>
        <v>0.0077810315162377564</v>
      </c>
      <c r="K854" s="198">
        <f>INPUT!AY56</f>
        <v>-33.358852623308422</v>
      </c>
      <c r="L854" s="174">
        <f>1.25*(I854+J854+K854)/2/H854/IF(B698="Positive",B854,D854)*10^6</f>
        <v>-0.44053693654699411</v>
      </c>
      <c r="M854" s="194">
        <f>SQRT(1-(L854/INPUT!AO56)^2)</f>
        <v>0.99999932800257041</v>
      </c>
    </row>
    <row r="855">
      <c r="A855" s="187">
        <f>A699</f>
        <v>101</v>
      </c>
      <c r="B855" s="189">
        <f>D543</f>
        <v>22</v>
      </c>
      <c r="C855" s="197">
        <f>I543</f>
        <v>1936.3312351792665</v>
      </c>
      <c r="D855" s="189">
        <f>E543</f>
        <v>12</v>
      </c>
      <c r="E855" s="188">
        <f>INPUT!M57</f>
        <v>120</v>
      </c>
      <c r="F855" s="188">
        <f>INPUT!U57</f>
        <v>2400</v>
      </c>
      <c r="G855" s="188">
        <f>INPUT!N57</f>
        <v>2800</v>
      </c>
      <c r="H855" s="175">
        <f>(F855+C855-2*E855)*(G855+B855/2+D855/2)/2</f>
        <v>5769682.5447499966</v>
      </c>
      <c r="I855" s="198">
        <f>INPUT!AW57</f>
        <v>-15.450687251974125</v>
      </c>
      <c r="J855" s="198">
        <f>INPUT!AX57</f>
        <v>0.0077810315162377564</v>
      </c>
      <c r="K855" s="198">
        <f>INPUT!AY57</f>
        <v>-33.358852623308422</v>
      </c>
      <c r="L855" s="174">
        <f>1.25*(I855+J855+K855)/2/H855/IF(B699="Positive",B855,D855)*10^6</f>
        <v>-0.44053693654699411</v>
      </c>
      <c r="M855" s="194">
        <f>SQRT(1-(L855/INPUT!AO57)^2)</f>
        <v>0.99999932800257041</v>
      </c>
    </row>
    <row r="856">
      <c r="A856" s="187">
        <f>A700</f>
        <v>101</v>
      </c>
      <c r="B856" s="189">
        <f>D544</f>
        <v>22</v>
      </c>
      <c r="C856" s="197">
        <f>I544</f>
        <v>1936.3312351792665</v>
      </c>
      <c r="D856" s="189">
        <f>E544</f>
        <v>12</v>
      </c>
      <c r="E856" s="188">
        <f>INPUT!M58</f>
        <v>120</v>
      </c>
      <c r="F856" s="188">
        <f>INPUT!U58</f>
        <v>2400</v>
      </c>
      <c r="G856" s="188">
        <f>INPUT!N58</f>
        <v>2800</v>
      </c>
      <c r="H856" s="175">
        <f>(F856+C856-2*E856)*(G856+B856/2+D856/2)/2</f>
        <v>5769682.5447499966</v>
      </c>
      <c r="I856" s="198">
        <f>INPUT!AW58</f>
        <v>-15.450687251974125</v>
      </c>
      <c r="J856" s="198">
        <f>INPUT!AX58</f>
        <v>0.0077810315162377564</v>
      </c>
      <c r="K856" s="198">
        <f>INPUT!AY58</f>
        <v>-33.358852623308422</v>
      </c>
      <c r="L856" s="174">
        <f>1.25*(I856+J856+K856)/2/H856/IF(B700="Positive",B856,D856)*10^6</f>
        <v>-0.44053693654699411</v>
      </c>
      <c r="M856" s="194">
        <f>SQRT(1-(L856/INPUT!AO58)^2)</f>
        <v>0.99999932800257041</v>
      </c>
    </row>
    <row r="857">
      <c r="A857" s="187">
        <f>A701</f>
        <v>101</v>
      </c>
      <c r="B857" s="189">
        <f>D545</f>
        <v>22</v>
      </c>
      <c r="C857" s="197">
        <f>I545</f>
        <v>1936.3312351792665</v>
      </c>
      <c r="D857" s="189">
        <f>E545</f>
        <v>12</v>
      </c>
      <c r="E857" s="188">
        <f>INPUT!M59</f>
        <v>120</v>
      </c>
      <c r="F857" s="188">
        <f>INPUT!U59</f>
        <v>2400</v>
      </c>
      <c r="G857" s="188">
        <f>INPUT!N59</f>
        <v>2800</v>
      </c>
      <c r="H857" s="175">
        <f>(F857+C857-2*E857)*(G857+B857/2+D857/2)/2</f>
        <v>5769682.5447499966</v>
      </c>
      <c r="I857" s="198">
        <f>INPUT!AW59</f>
        <v>-15.450687251974125</v>
      </c>
      <c r="J857" s="198">
        <f>INPUT!AX59</f>
        <v>0.0077810315162377564</v>
      </c>
      <c r="K857" s="198">
        <f>INPUT!AY59</f>
        <v>-33.358852623308422</v>
      </c>
      <c r="L857" s="174">
        <f>1.25*(I857+J857+K857)/2/H857/IF(B701="Positive",B857,D857)*10^6</f>
        <v>-0.44053693654699411</v>
      </c>
      <c r="M857" s="194">
        <f>SQRT(1-(L857/INPUT!AO59)^2)</f>
        <v>0.99999932800257041</v>
      </c>
    </row>
    <row r="858">
      <c r="A858" s="187">
        <f>A702</f>
        <v>101</v>
      </c>
      <c r="B858" s="189">
        <f>D546</f>
        <v>22</v>
      </c>
      <c r="C858" s="197">
        <f>I546</f>
        <v>1936.3312351792665</v>
      </c>
      <c r="D858" s="189">
        <f>E546</f>
        <v>12</v>
      </c>
      <c r="E858" s="188">
        <f>INPUT!M60</f>
        <v>120</v>
      </c>
      <c r="F858" s="188">
        <f>INPUT!U60</f>
        <v>2400</v>
      </c>
      <c r="G858" s="188">
        <f>INPUT!N60</f>
        <v>2800</v>
      </c>
      <c r="H858" s="175">
        <f>(F858+C858-2*E858)*(G858+B858/2+D858/2)/2</f>
        <v>5769682.5447499966</v>
      </c>
      <c r="I858" s="198">
        <f>INPUT!AW60</f>
        <v>-15.450687251974125</v>
      </c>
      <c r="J858" s="198">
        <f>INPUT!AX60</f>
        <v>0.0077810315162377564</v>
      </c>
      <c r="K858" s="198">
        <f>INPUT!AY60</f>
        <v>-33.358852623308422</v>
      </c>
      <c r="L858" s="174">
        <f>1.25*(I858+J858+K858)/2/H858/IF(B702="Positive",B858,D858)*10^6</f>
        <v>-0.44053693654699411</v>
      </c>
      <c r="M858" s="194">
        <f>SQRT(1-(L858/INPUT!AO60)^2)</f>
        <v>0.99999932800257041</v>
      </c>
    </row>
    <row r="859">
      <c r="A859" s="187">
        <f>A703</f>
        <v>101</v>
      </c>
      <c r="B859" s="189">
        <f>D547</f>
        <v>22</v>
      </c>
      <c r="C859" s="197">
        <f>I547</f>
        <v>1936.3312351792665</v>
      </c>
      <c r="D859" s="189">
        <f>E547</f>
        <v>12</v>
      </c>
      <c r="E859" s="188">
        <f>INPUT!M61</f>
        <v>120</v>
      </c>
      <c r="F859" s="188">
        <f>INPUT!U61</f>
        <v>2400</v>
      </c>
      <c r="G859" s="188">
        <f>INPUT!N61</f>
        <v>2800</v>
      </c>
      <c r="H859" s="175">
        <f>(F859+C859-2*E859)*(G859+B859/2+D859/2)/2</f>
        <v>5769682.5447499966</v>
      </c>
      <c r="I859" s="198">
        <f>INPUT!AW61</f>
        <v>-15.450687251974125</v>
      </c>
      <c r="J859" s="198">
        <f>INPUT!AX61</f>
        <v>0.0077810315162377564</v>
      </c>
      <c r="K859" s="198">
        <f>INPUT!AY61</f>
        <v>-33.358852623308422</v>
      </c>
      <c r="L859" s="174">
        <f>1.25*(I859+J859+K859)/2/H859/IF(B703="Positive",B859,D859)*10^6</f>
        <v>-0.44053693654699411</v>
      </c>
      <c r="M859" s="194">
        <f>SQRT(1-(L859/INPUT!AO61)^2)</f>
        <v>0.99999932800257041</v>
      </c>
    </row>
    <row r="860">
      <c r="A860" s="187">
        <f>A704</f>
        <v>101</v>
      </c>
      <c r="B860" s="189">
        <f>D548</f>
        <v>22</v>
      </c>
      <c r="C860" s="197">
        <f>I548</f>
        <v>1936.3312351792665</v>
      </c>
      <c r="D860" s="189">
        <f>E548</f>
        <v>12</v>
      </c>
      <c r="E860" s="188">
        <f>INPUT!M62</f>
        <v>120</v>
      </c>
      <c r="F860" s="188">
        <f>INPUT!U62</f>
        <v>2400</v>
      </c>
      <c r="G860" s="188">
        <f>INPUT!N62</f>
        <v>2800</v>
      </c>
      <c r="H860" s="175">
        <f>(F860+C860-2*E860)*(G860+B860/2+D860/2)/2</f>
        <v>5769682.5447499966</v>
      </c>
      <c r="I860" s="198">
        <f>INPUT!AW62</f>
        <v>-15.450687251974125</v>
      </c>
      <c r="J860" s="198">
        <f>INPUT!AX62</f>
        <v>0.0077810315162377564</v>
      </c>
      <c r="K860" s="198">
        <f>INPUT!AY62</f>
        <v>-33.358852623308422</v>
      </c>
      <c r="L860" s="174">
        <f>1.25*(I860+J860+K860)/2/H860/IF(B704="Positive",B860,D860)*10^6</f>
        <v>-0.44053693654699411</v>
      </c>
      <c r="M860" s="194">
        <f>SQRT(1-(L860/INPUT!AO62)^2)</f>
        <v>0.99999932800257041</v>
      </c>
    </row>
    <row r="861">
      <c r="A861" s="187">
        <f>A705</f>
        <v>101</v>
      </c>
      <c r="B861" s="189">
        <f>D549</f>
        <v>22</v>
      </c>
      <c r="C861" s="197">
        <f>I549</f>
        <v>1936.3312351792665</v>
      </c>
      <c r="D861" s="189">
        <f>E549</f>
        <v>12</v>
      </c>
      <c r="E861" s="188">
        <f>INPUT!M63</f>
        <v>120</v>
      </c>
      <c r="F861" s="188">
        <f>INPUT!U63</f>
        <v>2400</v>
      </c>
      <c r="G861" s="188">
        <f>INPUT!N63</f>
        <v>2800</v>
      </c>
      <c r="H861" s="175">
        <f>(F861+C861-2*E861)*(G861+B861/2+D861/2)/2</f>
        <v>5769682.5447499966</v>
      </c>
      <c r="I861" s="198">
        <f>INPUT!AW63</f>
        <v>-15.450687251974125</v>
      </c>
      <c r="J861" s="198">
        <f>INPUT!AX63</f>
        <v>0.0077810315162377564</v>
      </c>
      <c r="K861" s="198">
        <f>INPUT!AY63</f>
        <v>-33.358852623308422</v>
      </c>
      <c r="L861" s="174">
        <f>1.25*(I861+J861+K861)/2/H861/IF(B705="Positive",B861,D861)*10^6</f>
        <v>-0.44053693654699411</v>
      </c>
      <c r="M861" s="194">
        <f>SQRT(1-(L861/INPUT!AO63)^2)</f>
        <v>0.99999932800257041</v>
      </c>
    </row>
    <row r="862">
      <c r="A862" s="187">
        <f>A706</f>
        <v>101</v>
      </c>
      <c r="B862" s="189">
        <f>D550</f>
        <v>22</v>
      </c>
      <c r="C862" s="197">
        <f>I550</f>
        <v>1936.3312351792665</v>
      </c>
      <c r="D862" s="189">
        <f>E550</f>
        <v>12</v>
      </c>
      <c r="E862" s="188">
        <f>INPUT!M64</f>
        <v>120</v>
      </c>
      <c r="F862" s="188">
        <f>INPUT!U64</f>
        <v>2400</v>
      </c>
      <c r="G862" s="188">
        <f>INPUT!N64</f>
        <v>2800</v>
      </c>
      <c r="H862" s="175">
        <f>(F862+C862-2*E862)*(G862+B862/2+D862/2)/2</f>
        <v>5769682.5447499966</v>
      </c>
      <c r="I862" s="198">
        <f>INPUT!AW64</f>
        <v>-15.450687251974125</v>
      </c>
      <c r="J862" s="198">
        <f>INPUT!AX64</f>
        <v>0.0077810315162377564</v>
      </c>
      <c r="K862" s="198">
        <f>INPUT!AY64</f>
        <v>-33.358852623308422</v>
      </c>
      <c r="L862" s="174">
        <f>1.25*(I862+J862+K862)/2/H862/IF(B706="Positive",B862,D862)*10^6</f>
        <v>-0.44053693654699411</v>
      </c>
      <c r="M862" s="194">
        <f>SQRT(1-(L862/INPUT!AO64)^2)</f>
        <v>0.99999932800257041</v>
      </c>
    </row>
    <row r="863">
      <c r="A863" s="187">
        <f>A707</f>
        <v>101</v>
      </c>
      <c r="B863" s="189">
        <f>D551</f>
        <v>22</v>
      </c>
      <c r="C863" s="197">
        <f>I551</f>
        <v>1936.3312351792665</v>
      </c>
      <c r="D863" s="189">
        <f>E551</f>
        <v>12</v>
      </c>
      <c r="E863" s="188">
        <f>INPUT!M65</f>
        <v>120</v>
      </c>
      <c r="F863" s="188">
        <f>INPUT!U65</f>
        <v>2400</v>
      </c>
      <c r="G863" s="188">
        <f>INPUT!N65</f>
        <v>2800</v>
      </c>
      <c r="H863" s="175">
        <f>(F863+C863-2*E863)*(G863+B863/2+D863/2)/2</f>
        <v>5769682.5447499966</v>
      </c>
      <c r="I863" s="198">
        <f>INPUT!AW65</f>
        <v>-15.450687251974125</v>
      </c>
      <c r="J863" s="198">
        <f>INPUT!AX65</f>
        <v>0.0077810315162377564</v>
      </c>
      <c r="K863" s="198">
        <f>INPUT!AY65</f>
        <v>-33.358852623308422</v>
      </c>
      <c r="L863" s="174">
        <f>1.25*(I863+J863+K863)/2/H863/IF(B707="Positive",B863,D863)*10^6</f>
        <v>-0.44053693654699411</v>
      </c>
      <c r="M863" s="194">
        <f>SQRT(1-(L863/INPUT!AO65)^2)</f>
        <v>0.99999932800257041</v>
      </c>
    </row>
    <row r="864">
      <c r="A864" s="187">
        <f>A708</f>
        <v>101</v>
      </c>
      <c r="B864" s="189">
        <f>D552</f>
        <v>22</v>
      </c>
      <c r="C864" s="197">
        <f>I552</f>
        <v>1936.3312351792665</v>
      </c>
      <c r="D864" s="189">
        <f>E552</f>
        <v>12</v>
      </c>
      <c r="E864" s="188">
        <f>INPUT!M66</f>
        <v>120</v>
      </c>
      <c r="F864" s="188">
        <f>INPUT!U66</f>
        <v>2400</v>
      </c>
      <c r="G864" s="188">
        <f>INPUT!N66</f>
        <v>2800</v>
      </c>
      <c r="H864" s="175">
        <f>(F864+C864-2*E864)*(G864+B864/2+D864/2)/2</f>
        <v>5769682.5447499966</v>
      </c>
      <c r="I864" s="198">
        <f>INPUT!AW66</f>
        <v>-15.450687251974125</v>
      </c>
      <c r="J864" s="198">
        <f>INPUT!AX66</f>
        <v>0.0077810315162377564</v>
      </c>
      <c r="K864" s="198">
        <f>INPUT!AY66</f>
        <v>-33.358852623308422</v>
      </c>
      <c r="L864" s="174">
        <f>1.25*(I864+J864+K864)/2/H864/IF(B708="Positive",B864,D864)*10^6</f>
        <v>-0.44053693654699411</v>
      </c>
      <c r="M864" s="194">
        <f>SQRT(1-(L864/INPUT!AO66)^2)</f>
        <v>0.99999932800257041</v>
      </c>
    </row>
    <row r="865">
      <c r="A865" s="187">
        <f>A709</f>
        <v>101</v>
      </c>
      <c r="B865" s="189">
        <f>D553</f>
        <v>22</v>
      </c>
      <c r="C865" s="197">
        <f>I553</f>
        <v>1936.3312351792665</v>
      </c>
      <c r="D865" s="189">
        <f>E553</f>
        <v>12</v>
      </c>
      <c r="E865" s="188">
        <f>INPUT!M67</f>
        <v>120</v>
      </c>
      <c r="F865" s="188">
        <f>INPUT!U67</f>
        <v>2400</v>
      </c>
      <c r="G865" s="188">
        <f>INPUT!N67</f>
        <v>2800</v>
      </c>
      <c r="H865" s="175">
        <f>(F865+C865-2*E865)*(G865+B865/2+D865/2)/2</f>
        <v>5769682.5447499966</v>
      </c>
      <c r="I865" s="198">
        <f>INPUT!AW67</f>
        <v>-15.450687251974125</v>
      </c>
      <c r="J865" s="198">
        <f>INPUT!AX67</f>
        <v>0.0077810315162377564</v>
      </c>
      <c r="K865" s="198">
        <f>INPUT!AY67</f>
        <v>-33.358852623308422</v>
      </c>
      <c r="L865" s="174">
        <f>1.25*(I865+J865+K865)/2/H865/IF(B709="Positive",B865,D865)*10^6</f>
        <v>-0.44053693654699411</v>
      </c>
      <c r="M865" s="194">
        <f>SQRT(1-(L865/INPUT!AO67)^2)</f>
        <v>0.99999932800257041</v>
      </c>
    </row>
    <row r="866">
      <c r="A866" s="187">
        <f>A710</f>
        <v>101</v>
      </c>
      <c r="B866" s="189">
        <f>D554</f>
        <v>22</v>
      </c>
      <c r="C866" s="197">
        <f>I554</f>
        <v>1936.3312351792665</v>
      </c>
      <c r="D866" s="189">
        <f>E554</f>
        <v>12</v>
      </c>
      <c r="E866" s="188">
        <f>INPUT!M68</f>
        <v>120</v>
      </c>
      <c r="F866" s="188">
        <f>INPUT!U68</f>
        <v>2400</v>
      </c>
      <c r="G866" s="188">
        <f>INPUT!N68</f>
        <v>2800</v>
      </c>
      <c r="H866" s="175">
        <f>(F866+C866-2*E866)*(G866+B866/2+D866/2)/2</f>
        <v>5769682.5447499966</v>
      </c>
      <c r="I866" s="198">
        <f>INPUT!AW68</f>
        <v>-15.450687251974125</v>
      </c>
      <c r="J866" s="198">
        <f>INPUT!AX68</f>
        <v>0.0077810315162377564</v>
      </c>
      <c r="K866" s="198">
        <f>INPUT!AY68</f>
        <v>-33.358852623308422</v>
      </c>
      <c r="L866" s="174">
        <f>1.25*(I866+J866+K866)/2/H866/IF(B710="Positive",B866,D866)*10^6</f>
        <v>-0.44053693654699411</v>
      </c>
      <c r="M866" s="194">
        <f>SQRT(1-(L866/INPUT!AO68)^2)</f>
        <v>0.99999932800257041</v>
      </c>
    </row>
    <row r="867">
      <c r="A867" s="187">
        <f>A711</f>
        <v>101</v>
      </c>
      <c r="B867" s="189">
        <f>D555</f>
        <v>22</v>
      </c>
      <c r="C867" s="197">
        <f>I555</f>
        <v>1936.3312351792665</v>
      </c>
      <c r="D867" s="189">
        <f>E555</f>
        <v>12</v>
      </c>
      <c r="E867" s="188">
        <f>INPUT!M69</f>
        <v>120</v>
      </c>
      <c r="F867" s="188">
        <f>INPUT!U69</f>
        <v>2400</v>
      </c>
      <c r="G867" s="188">
        <f>INPUT!N69</f>
        <v>2800</v>
      </c>
      <c r="H867" s="175">
        <f>(F867+C867-2*E867)*(G867+B867/2+D867/2)/2</f>
        <v>5769682.5447499966</v>
      </c>
      <c r="I867" s="198">
        <f>INPUT!AW69</f>
        <v>-15.450687251974125</v>
      </c>
      <c r="J867" s="198">
        <f>INPUT!AX69</f>
        <v>0.0077810315162377564</v>
      </c>
      <c r="K867" s="198">
        <f>INPUT!AY69</f>
        <v>-33.358852623308422</v>
      </c>
      <c r="L867" s="174">
        <f>1.25*(I867+J867+K867)/2/H867/IF(B711="Positive",B867,D867)*10^6</f>
        <v>-0.44053693654699411</v>
      </c>
      <c r="M867" s="194">
        <f>SQRT(1-(L867/INPUT!AO69)^2)</f>
        <v>0.99999932800257041</v>
      </c>
    </row>
    <row r="868">
      <c r="A868" s="187">
        <f>A712</f>
        <v>101</v>
      </c>
      <c r="B868" s="189">
        <f>D556</f>
        <v>22</v>
      </c>
      <c r="C868" s="197">
        <f>I556</f>
        <v>1936.3312351792665</v>
      </c>
      <c r="D868" s="189">
        <f>E556</f>
        <v>12</v>
      </c>
      <c r="E868" s="188">
        <f>INPUT!M70</f>
        <v>120</v>
      </c>
      <c r="F868" s="188">
        <f>INPUT!U70</f>
        <v>2400</v>
      </c>
      <c r="G868" s="188">
        <f>INPUT!N70</f>
        <v>2800</v>
      </c>
      <c r="H868" s="175">
        <f>(F868+C868-2*E868)*(G868+B868/2+D868/2)/2</f>
        <v>5769682.5447499966</v>
      </c>
      <c r="I868" s="198">
        <f>INPUT!AW70</f>
        <v>-15.450687251974125</v>
      </c>
      <c r="J868" s="198">
        <f>INPUT!AX70</f>
        <v>0.0077810315162377564</v>
      </c>
      <c r="K868" s="198">
        <f>INPUT!AY70</f>
        <v>-33.358852623308422</v>
      </c>
      <c r="L868" s="174">
        <f>1.25*(I868+J868+K868)/2/H868/IF(B712="Positive",B868,D868)*10^6</f>
        <v>-0.44053693654699411</v>
      </c>
      <c r="M868" s="194">
        <f>SQRT(1-(L868/INPUT!AO70)^2)</f>
        <v>0.99999932800257041</v>
      </c>
    </row>
    <row r="869">
      <c r="A869" s="187">
        <f>A713</f>
        <v>101</v>
      </c>
      <c r="B869" s="189">
        <f>D557</f>
        <v>22</v>
      </c>
      <c r="C869" s="197">
        <f>I557</f>
        <v>1936.3312351792665</v>
      </c>
      <c r="D869" s="189">
        <f>E557</f>
        <v>12</v>
      </c>
      <c r="E869" s="188">
        <f>INPUT!M71</f>
        <v>120</v>
      </c>
      <c r="F869" s="188">
        <f>INPUT!U71</f>
        <v>2400</v>
      </c>
      <c r="G869" s="188">
        <f>INPUT!N71</f>
        <v>2800</v>
      </c>
      <c r="H869" s="175">
        <f>(F869+C869-2*E869)*(G869+B869/2+D869/2)/2</f>
        <v>5769682.5447499966</v>
      </c>
      <c r="I869" s="198">
        <f>INPUT!AW71</f>
        <v>-15.450687251974125</v>
      </c>
      <c r="J869" s="198">
        <f>INPUT!AX71</f>
        <v>0.0077810315162377564</v>
      </c>
      <c r="K869" s="198">
        <f>INPUT!AY71</f>
        <v>-33.358852623308422</v>
      </c>
      <c r="L869" s="174">
        <f>1.25*(I869+J869+K869)/2/H869/IF(B713="Positive",B869,D869)*10^6</f>
        <v>-0.44053693654699411</v>
      </c>
      <c r="M869" s="194">
        <f>SQRT(1-(L869/INPUT!AO71)^2)</f>
        <v>0.99999932800257041</v>
      </c>
    </row>
    <row r="870">
      <c r="A870" s="187">
        <f>A714</f>
        <v>101</v>
      </c>
      <c r="B870" s="189">
        <f>D558</f>
        <v>22</v>
      </c>
      <c r="C870" s="197">
        <f>I558</f>
        <v>1936.3312351792665</v>
      </c>
      <c r="D870" s="189">
        <f>E558</f>
        <v>12</v>
      </c>
      <c r="E870" s="188">
        <f>INPUT!M72</f>
        <v>120</v>
      </c>
      <c r="F870" s="188">
        <f>INPUT!U72</f>
        <v>2400</v>
      </c>
      <c r="G870" s="188">
        <f>INPUT!N72</f>
        <v>2800</v>
      </c>
      <c r="H870" s="175">
        <f>(F870+C870-2*E870)*(G870+B870/2+D870/2)/2</f>
        <v>5769682.5447499966</v>
      </c>
      <c r="I870" s="198">
        <f>INPUT!AW72</f>
        <v>-15.450687251974125</v>
      </c>
      <c r="J870" s="198">
        <f>INPUT!AX72</f>
        <v>0.0077810315162377564</v>
      </c>
      <c r="K870" s="198">
        <f>INPUT!AY72</f>
        <v>-33.358852623308422</v>
      </c>
      <c r="L870" s="174">
        <f>1.25*(I870+J870+K870)/2/H870/IF(B714="Positive",B870,D870)*10^6</f>
        <v>-0.44053693654699411</v>
      </c>
      <c r="M870" s="194">
        <f>SQRT(1-(L870/INPUT!AO72)^2)</f>
        <v>0.99999932800257041</v>
      </c>
    </row>
    <row r="871">
      <c r="A871" s="187">
        <f>A715</f>
        <v>101</v>
      </c>
      <c r="B871" s="189">
        <f>D559</f>
        <v>22</v>
      </c>
      <c r="C871" s="197">
        <f>I559</f>
        <v>1936.3312351792665</v>
      </c>
      <c r="D871" s="189">
        <f>E559</f>
        <v>12</v>
      </c>
      <c r="E871" s="188">
        <f>INPUT!M73</f>
        <v>120</v>
      </c>
      <c r="F871" s="188">
        <f>INPUT!U73</f>
        <v>2400</v>
      </c>
      <c r="G871" s="188">
        <f>INPUT!N73</f>
        <v>2800</v>
      </c>
      <c r="H871" s="175">
        <f>(F871+C871-2*E871)*(G871+B871/2+D871/2)/2</f>
        <v>5769682.5447499966</v>
      </c>
      <c r="I871" s="198">
        <f>INPUT!AW73</f>
        <v>-15.450687251974125</v>
      </c>
      <c r="J871" s="198">
        <f>INPUT!AX73</f>
        <v>0.0077810315162377564</v>
      </c>
      <c r="K871" s="198">
        <f>INPUT!AY73</f>
        <v>-33.358852623308422</v>
      </c>
      <c r="L871" s="174">
        <f>1.25*(I871+J871+K871)/2/H871/IF(B715="Positive",B871,D871)*10^6</f>
        <v>-0.44053693654699411</v>
      </c>
      <c r="M871" s="194">
        <f>SQRT(1-(L871/INPUT!AO73)^2)</f>
        <v>0.99999932800257041</v>
      </c>
    </row>
    <row r="872">
      <c r="A872" s="187">
        <f>A716</f>
        <v>101</v>
      </c>
      <c r="B872" s="189">
        <f>D560</f>
        <v>22</v>
      </c>
      <c r="C872" s="197">
        <f>I560</f>
        <v>1936.3312351792665</v>
      </c>
      <c r="D872" s="189">
        <f>E560</f>
        <v>12</v>
      </c>
      <c r="E872" s="188">
        <f>INPUT!M74</f>
        <v>120</v>
      </c>
      <c r="F872" s="188">
        <f>INPUT!U74</f>
        <v>2400</v>
      </c>
      <c r="G872" s="188">
        <f>INPUT!N74</f>
        <v>2800</v>
      </c>
      <c r="H872" s="175">
        <f>(F872+C872-2*E872)*(G872+B872/2+D872/2)/2</f>
        <v>5769682.5447499966</v>
      </c>
      <c r="I872" s="198">
        <f>INPUT!AW74</f>
        <v>-15.450687251974125</v>
      </c>
      <c r="J872" s="198">
        <f>INPUT!AX74</f>
        <v>0.0077810315162377564</v>
      </c>
      <c r="K872" s="198">
        <f>INPUT!AY74</f>
        <v>-33.358852623308422</v>
      </c>
      <c r="L872" s="174">
        <f>1.25*(I872+J872+K872)/2/H872/IF(B716="Positive",B872,D872)*10^6</f>
        <v>-0.44053693654699411</v>
      </c>
      <c r="M872" s="194">
        <f>SQRT(1-(L872/INPUT!AO74)^2)</f>
        <v>0.99999932800257041</v>
      </c>
    </row>
    <row r="873">
      <c r="A873" s="187">
        <f>A717</f>
        <v>101</v>
      </c>
      <c r="B873" s="189">
        <f>D561</f>
        <v>22</v>
      </c>
      <c r="C873" s="197">
        <f>I561</f>
        <v>1936.3312351792665</v>
      </c>
      <c r="D873" s="189">
        <f>E561</f>
        <v>12</v>
      </c>
      <c r="E873" s="188">
        <f>INPUT!M75</f>
        <v>120</v>
      </c>
      <c r="F873" s="188">
        <f>INPUT!U75</f>
        <v>2400</v>
      </c>
      <c r="G873" s="188">
        <f>INPUT!N75</f>
        <v>2800</v>
      </c>
      <c r="H873" s="175">
        <f>(F873+C873-2*E873)*(G873+B873/2+D873/2)/2</f>
        <v>5769682.5447499966</v>
      </c>
      <c r="I873" s="198">
        <f>INPUT!AW75</f>
        <v>-15.450687251974125</v>
      </c>
      <c r="J873" s="198">
        <f>INPUT!AX75</f>
        <v>0.0077810315162377564</v>
      </c>
      <c r="K873" s="198">
        <f>INPUT!AY75</f>
        <v>-33.358852623308422</v>
      </c>
      <c r="L873" s="174">
        <f>1.25*(I873+J873+K873)/2/H873/IF(B717="Positive",B873,D873)*10^6</f>
        <v>-0.44053693654699411</v>
      </c>
      <c r="M873" s="194">
        <f>SQRT(1-(L873/INPUT!AO75)^2)</f>
        <v>0.99999932800257041</v>
      </c>
    </row>
    <row r="874">
      <c r="A874" s="187">
        <f>A718</f>
        <v>101</v>
      </c>
      <c r="B874" s="189">
        <f>D562</f>
        <v>22</v>
      </c>
      <c r="C874" s="197">
        <f>I562</f>
        <v>1936.3312351792665</v>
      </c>
      <c r="D874" s="189">
        <f>E562</f>
        <v>12</v>
      </c>
      <c r="E874" s="188">
        <f>INPUT!M76</f>
        <v>120</v>
      </c>
      <c r="F874" s="188">
        <f>INPUT!U76</f>
        <v>2400</v>
      </c>
      <c r="G874" s="188">
        <f>INPUT!N76</f>
        <v>2800</v>
      </c>
      <c r="H874" s="175">
        <f>(F874+C874-2*E874)*(G874+B874/2+D874/2)/2</f>
        <v>5769682.5447499966</v>
      </c>
      <c r="I874" s="198">
        <f>INPUT!AW76</f>
        <v>-15.450687251974125</v>
      </c>
      <c r="J874" s="198">
        <f>INPUT!AX76</f>
        <v>0.0077810315162377564</v>
      </c>
      <c r="K874" s="198">
        <f>INPUT!AY76</f>
        <v>-33.358852623308422</v>
      </c>
      <c r="L874" s="174">
        <f>1.25*(I874+J874+K874)/2/H874/IF(B718="Positive",B874,D874)*10^6</f>
        <v>-0.44053693654699411</v>
      </c>
      <c r="M874" s="194">
        <f>SQRT(1-(L874/INPUT!AO76)^2)</f>
        <v>0.99999932800257041</v>
      </c>
    </row>
    <row r="875">
      <c r="A875" s="187">
        <f>A719</f>
        <v>101</v>
      </c>
      <c r="B875" s="189">
        <f>D563</f>
        <v>22</v>
      </c>
      <c r="C875" s="197">
        <f>I563</f>
        <v>1936.3312351792665</v>
      </c>
      <c r="D875" s="189">
        <f>E563</f>
        <v>12</v>
      </c>
      <c r="E875" s="188">
        <f>INPUT!M77</f>
        <v>120</v>
      </c>
      <c r="F875" s="188">
        <f>INPUT!U77</f>
        <v>2400</v>
      </c>
      <c r="G875" s="188">
        <f>INPUT!N77</f>
        <v>2800</v>
      </c>
      <c r="H875" s="175">
        <f>(F875+C875-2*E875)*(G875+B875/2+D875/2)/2</f>
        <v>5769682.5447499966</v>
      </c>
      <c r="I875" s="198">
        <f>INPUT!AW77</f>
        <v>-15.450687251974125</v>
      </c>
      <c r="J875" s="198">
        <f>INPUT!AX77</f>
        <v>0.0077810315162377564</v>
      </c>
      <c r="K875" s="198">
        <f>INPUT!AY77</f>
        <v>-33.358852623308422</v>
      </c>
      <c r="L875" s="174">
        <f>1.25*(I875+J875+K875)/2/H875/IF(B719="Positive",B875,D875)*10^6</f>
        <v>-0.44053693654699411</v>
      </c>
      <c r="M875" s="194">
        <f>SQRT(1-(L875/INPUT!AO77)^2)</f>
        <v>0.99999932800257041</v>
      </c>
    </row>
    <row r="876">
      <c r="A876" s="187">
        <f>A720</f>
        <v>101</v>
      </c>
      <c r="B876" s="189">
        <f>D564</f>
        <v>22</v>
      </c>
      <c r="C876" s="197">
        <f>I564</f>
        <v>1936.3312351792665</v>
      </c>
      <c r="D876" s="189">
        <f>E564</f>
        <v>12</v>
      </c>
      <c r="E876" s="188">
        <f>INPUT!M78</f>
        <v>120</v>
      </c>
      <c r="F876" s="188">
        <f>INPUT!U78</f>
        <v>2400</v>
      </c>
      <c r="G876" s="188">
        <f>INPUT!N78</f>
        <v>2800</v>
      </c>
      <c r="H876" s="175">
        <f>(F876+C876-2*E876)*(G876+B876/2+D876/2)/2</f>
        <v>5769682.5447499966</v>
      </c>
      <c r="I876" s="198">
        <f>INPUT!AW78</f>
        <v>-15.450687251974125</v>
      </c>
      <c r="J876" s="198">
        <f>INPUT!AX78</f>
        <v>0.0077810315162377564</v>
      </c>
      <c r="K876" s="198">
        <f>INPUT!AY78</f>
        <v>-33.358852623308422</v>
      </c>
      <c r="L876" s="174">
        <f>1.25*(I876+J876+K876)/2/H876/IF(B720="Positive",B876,D876)*10^6</f>
        <v>-0.44053693654699411</v>
      </c>
      <c r="M876" s="194">
        <f>SQRT(1-(L876/INPUT!AO78)^2)</f>
        <v>0.99999932800257041</v>
      </c>
    </row>
    <row r="877">
      <c r="A877" s="187">
        <f>A721</f>
        <v>101</v>
      </c>
      <c r="B877" s="189">
        <f>D565</f>
        <v>22</v>
      </c>
      <c r="C877" s="197">
        <f>I565</f>
        <v>1936.3312351792665</v>
      </c>
      <c r="D877" s="189">
        <f>E565</f>
        <v>12</v>
      </c>
      <c r="E877" s="188">
        <f>INPUT!M79</f>
        <v>120</v>
      </c>
      <c r="F877" s="188">
        <f>INPUT!U79</f>
        <v>2400</v>
      </c>
      <c r="G877" s="188">
        <f>INPUT!N79</f>
        <v>2800</v>
      </c>
      <c r="H877" s="175">
        <f>(F877+C877-2*E877)*(G877+B877/2+D877/2)/2</f>
        <v>5769682.5447499966</v>
      </c>
      <c r="I877" s="198">
        <f>INPUT!AW79</f>
        <v>-15.450687251974125</v>
      </c>
      <c r="J877" s="198">
        <f>INPUT!AX79</f>
        <v>0.0077810315162377564</v>
      </c>
      <c r="K877" s="198">
        <f>INPUT!AY79</f>
        <v>-33.358852623308422</v>
      </c>
      <c r="L877" s="174">
        <f>1.25*(I877+J877+K877)/2/H877/IF(B721="Positive",B877,D877)*10^6</f>
        <v>-0.44053693654699411</v>
      </c>
      <c r="M877" s="194">
        <f>SQRT(1-(L877/INPUT!AO79)^2)</f>
        <v>0.99999932800257041</v>
      </c>
    </row>
    <row r="878">
      <c r="A878" s="187">
        <f>A722</f>
        <v>101</v>
      </c>
      <c r="B878" s="189">
        <f>D566</f>
        <v>22</v>
      </c>
      <c r="C878" s="197">
        <f>I566</f>
        <v>1936.3312351792665</v>
      </c>
      <c r="D878" s="189">
        <f>E566</f>
        <v>12</v>
      </c>
      <c r="E878" s="188">
        <f>INPUT!M80</f>
        <v>120</v>
      </c>
      <c r="F878" s="188">
        <f>INPUT!U80</f>
        <v>2400</v>
      </c>
      <c r="G878" s="188">
        <f>INPUT!N80</f>
        <v>2800</v>
      </c>
      <c r="H878" s="175">
        <f>(F878+C878-2*E878)*(G878+B878/2+D878/2)/2</f>
        <v>5769682.5447499966</v>
      </c>
      <c r="I878" s="198">
        <f>INPUT!AW80</f>
        <v>-15.450687251974125</v>
      </c>
      <c r="J878" s="198">
        <f>INPUT!AX80</f>
        <v>0.0077810315162377564</v>
      </c>
      <c r="K878" s="198">
        <f>INPUT!AY80</f>
        <v>-33.358852623308422</v>
      </c>
      <c r="L878" s="174">
        <f>1.25*(I878+J878+K878)/2/H878/IF(B722="Positive",B878,D878)*10^6</f>
        <v>-0.44053693654699411</v>
      </c>
      <c r="M878" s="194">
        <f>SQRT(1-(L878/INPUT!AO80)^2)</f>
        <v>0.99999932800257041</v>
      </c>
    </row>
    <row r="879">
      <c r="A879" s="187">
        <f>A723</f>
        <v>101</v>
      </c>
      <c r="B879" s="189">
        <f>D567</f>
        <v>22</v>
      </c>
      <c r="C879" s="197">
        <f>I567</f>
        <v>1936.3312351792665</v>
      </c>
      <c r="D879" s="189">
        <f>E567</f>
        <v>12</v>
      </c>
      <c r="E879" s="188">
        <f>INPUT!M81</f>
        <v>120</v>
      </c>
      <c r="F879" s="188">
        <f>INPUT!U81</f>
        <v>2400</v>
      </c>
      <c r="G879" s="188">
        <f>INPUT!N81</f>
        <v>2800</v>
      </c>
      <c r="H879" s="175">
        <f>(F879+C879-2*E879)*(G879+B879/2+D879/2)/2</f>
        <v>5769682.5447499966</v>
      </c>
      <c r="I879" s="198">
        <f>INPUT!AW81</f>
        <v>-15.450687251974125</v>
      </c>
      <c r="J879" s="198">
        <f>INPUT!AX81</f>
        <v>0.0077810315162377564</v>
      </c>
      <c r="K879" s="198">
        <f>INPUT!AY81</f>
        <v>-33.358852623308422</v>
      </c>
      <c r="L879" s="174">
        <f>1.25*(I879+J879+K879)/2/H879/IF(B723="Positive",B879,D879)*10^6</f>
        <v>-0.44053693654699411</v>
      </c>
      <c r="M879" s="194">
        <f>SQRT(1-(L879/INPUT!AO81)^2)</f>
        <v>0.99999932800257041</v>
      </c>
    </row>
    <row r="880">
      <c r="A880" s="187">
        <f>A724</f>
        <v>101</v>
      </c>
      <c r="B880" s="189">
        <f>D568</f>
        <v>22</v>
      </c>
      <c r="C880" s="197">
        <f>I568</f>
        <v>1936.3312351792665</v>
      </c>
      <c r="D880" s="189">
        <f>E568</f>
        <v>12</v>
      </c>
      <c r="E880" s="188">
        <f>INPUT!M82</f>
        <v>120</v>
      </c>
      <c r="F880" s="188">
        <f>INPUT!U82</f>
        <v>2400</v>
      </c>
      <c r="G880" s="188">
        <f>INPUT!N82</f>
        <v>2800</v>
      </c>
      <c r="H880" s="175">
        <f>(F880+C880-2*E880)*(G880+B880/2+D880/2)/2</f>
        <v>5769682.5447499966</v>
      </c>
      <c r="I880" s="198">
        <f>INPUT!AW82</f>
        <v>-15.450687251974125</v>
      </c>
      <c r="J880" s="198">
        <f>INPUT!AX82</f>
        <v>0.0077810315162377564</v>
      </c>
      <c r="K880" s="198">
        <f>INPUT!AY82</f>
        <v>-33.358852623308422</v>
      </c>
      <c r="L880" s="174">
        <f>1.25*(I880+J880+K880)/2/H880/IF(B724="Positive",B880,D880)*10^6</f>
        <v>-0.44053693654699411</v>
      </c>
      <c r="M880" s="194">
        <f>SQRT(1-(L880/INPUT!AO82)^2)</f>
        <v>0.99999932800257041</v>
      </c>
    </row>
    <row r="881">
      <c r="A881" s="187">
        <f>A725</f>
        <v>101</v>
      </c>
      <c r="B881" s="189">
        <f>D569</f>
        <v>22</v>
      </c>
      <c r="C881" s="197">
        <f>I569</f>
        <v>1936.3312351792665</v>
      </c>
      <c r="D881" s="189">
        <f>E569</f>
        <v>12</v>
      </c>
      <c r="E881" s="188">
        <f>INPUT!M83</f>
        <v>120</v>
      </c>
      <c r="F881" s="188">
        <f>INPUT!U83</f>
        <v>2400</v>
      </c>
      <c r="G881" s="188">
        <f>INPUT!N83</f>
        <v>2800</v>
      </c>
      <c r="H881" s="175">
        <f>(F881+C881-2*E881)*(G881+B881/2+D881/2)/2</f>
        <v>5769682.5447499966</v>
      </c>
      <c r="I881" s="198">
        <f>INPUT!AW83</f>
        <v>-15.450687251974125</v>
      </c>
      <c r="J881" s="198">
        <f>INPUT!AX83</f>
        <v>0.0077810315162377564</v>
      </c>
      <c r="K881" s="198">
        <f>INPUT!AY83</f>
        <v>-33.358852623308422</v>
      </c>
      <c r="L881" s="174">
        <f>1.25*(I881+J881+K881)/2/H881/IF(B725="Positive",B881,D881)*10^6</f>
        <v>-0.44053693654699411</v>
      </c>
      <c r="M881" s="194">
        <f>SQRT(1-(L881/INPUT!AO83)^2)</f>
        <v>0.99999932800257041</v>
      </c>
    </row>
    <row r="882">
      <c r="A882" s="187">
        <f>A726</f>
        <v>101</v>
      </c>
      <c r="B882" s="189">
        <f>D570</f>
        <v>22</v>
      </c>
      <c r="C882" s="197">
        <f>I570</f>
        <v>1936.3312351792665</v>
      </c>
      <c r="D882" s="189">
        <f>E570</f>
        <v>12</v>
      </c>
      <c r="E882" s="188">
        <f>INPUT!M84</f>
        <v>120</v>
      </c>
      <c r="F882" s="188">
        <f>INPUT!U84</f>
        <v>2400</v>
      </c>
      <c r="G882" s="188">
        <f>INPUT!N84</f>
        <v>2800</v>
      </c>
      <c r="H882" s="175">
        <f>(F882+C882-2*E882)*(G882+B882/2+D882/2)/2</f>
        <v>5769682.5447499966</v>
      </c>
      <c r="I882" s="198">
        <f>INPUT!AW84</f>
        <v>-15.450687251974125</v>
      </c>
      <c r="J882" s="198">
        <f>INPUT!AX84</f>
        <v>0.0077810315162377564</v>
      </c>
      <c r="K882" s="198">
        <f>INPUT!AY84</f>
        <v>-33.358852623308422</v>
      </c>
      <c r="L882" s="174">
        <f>1.25*(I882+J882+K882)/2/H882/IF(B726="Positive",B882,D882)*10^6</f>
        <v>-0.44053693654699411</v>
      </c>
      <c r="M882" s="194">
        <f>SQRT(1-(L882/INPUT!AO84)^2)</f>
        <v>0.99999932800257041</v>
      </c>
    </row>
    <row r="883">
      <c r="A883" s="187">
        <f>A727</f>
        <v>101</v>
      </c>
      <c r="B883" s="189">
        <f>D571</f>
        <v>22</v>
      </c>
      <c r="C883" s="197">
        <f>I571</f>
        <v>1936.3312351792665</v>
      </c>
      <c r="D883" s="189">
        <f>E571</f>
        <v>12</v>
      </c>
      <c r="E883" s="188">
        <f>INPUT!M85</f>
        <v>120</v>
      </c>
      <c r="F883" s="188">
        <f>INPUT!U85</f>
        <v>2400</v>
      </c>
      <c r="G883" s="188">
        <f>INPUT!N85</f>
        <v>2800</v>
      </c>
      <c r="H883" s="175">
        <f>(F883+C883-2*E883)*(G883+B883/2+D883/2)/2</f>
        <v>5769682.5447499966</v>
      </c>
      <c r="I883" s="198">
        <f>INPUT!AW85</f>
        <v>-15.450687251974125</v>
      </c>
      <c r="J883" s="198">
        <f>INPUT!AX85</f>
        <v>0.0077810315162377564</v>
      </c>
      <c r="K883" s="198">
        <f>INPUT!AY85</f>
        <v>-33.358852623308422</v>
      </c>
      <c r="L883" s="174">
        <f>1.25*(I883+J883+K883)/2/H883/IF(B727="Positive",B883,D883)*10^6</f>
        <v>-0.44053693654699411</v>
      </c>
      <c r="M883" s="194">
        <f>SQRT(1-(L883/INPUT!AO85)^2)</f>
        <v>0.99999932800257041</v>
      </c>
    </row>
    <row r="884">
      <c r="A884" s="187">
        <f>A728</f>
        <v>101</v>
      </c>
      <c r="B884" s="189">
        <f>D572</f>
        <v>22</v>
      </c>
      <c r="C884" s="197">
        <f>I572</f>
        <v>1936.3312351792665</v>
      </c>
      <c r="D884" s="189">
        <f>E572</f>
        <v>12</v>
      </c>
      <c r="E884" s="188">
        <f>INPUT!M86</f>
        <v>120</v>
      </c>
      <c r="F884" s="188">
        <f>INPUT!U86</f>
        <v>2400</v>
      </c>
      <c r="G884" s="188">
        <f>INPUT!N86</f>
        <v>2800</v>
      </c>
      <c r="H884" s="175">
        <f>(F884+C884-2*E884)*(G884+B884/2+D884/2)/2</f>
        <v>5769682.5447499966</v>
      </c>
      <c r="I884" s="198">
        <f>INPUT!AW86</f>
        <v>-15.450687251974125</v>
      </c>
      <c r="J884" s="198">
        <f>INPUT!AX86</f>
        <v>0.0077810315162377564</v>
      </c>
      <c r="K884" s="198">
        <f>INPUT!AY86</f>
        <v>-33.358852623308422</v>
      </c>
      <c r="L884" s="174">
        <f>1.25*(I884+J884+K884)/2/H884/IF(B728="Positive",B884,D884)*10^6</f>
        <v>-0.44053693654699411</v>
      </c>
      <c r="M884" s="194">
        <f>SQRT(1-(L884/INPUT!AO86)^2)</f>
        <v>0.99999932800257041</v>
      </c>
    </row>
    <row r="885">
      <c r="A885" s="187">
        <f>A729</f>
        <v>101</v>
      </c>
      <c r="B885" s="189">
        <f>D573</f>
        <v>22</v>
      </c>
      <c r="C885" s="197">
        <f>I573</f>
        <v>1936.3312351792665</v>
      </c>
      <c r="D885" s="189">
        <f>E573</f>
        <v>12</v>
      </c>
      <c r="E885" s="188">
        <f>INPUT!M87</f>
        <v>120</v>
      </c>
      <c r="F885" s="188">
        <f>INPUT!U87</f>
        <v>2400</v>
      </c>
      <c r="G885" s="188">
        <f>INPUT!N87</f>
        <v>2800</v>
      </c>
      <c r="H885" s="175">
        <f>(F885+C885-2*E885)*(G885+B885/2+D885/2)/2</f>
        <v>5769682.5447499966</v>
      </c>
      <c r="I885" s="198">
        <f>INPUT!AW87</f>
        <v>-15.450687251974125</v>
      </c>
      <c r="J885" s="198">
        <f>INPUT!AX87</f>
        <v>0.0077810315162377564</v>
      </c>
      <c r="K885" s="198">
        <f>INPUT!AY87</f>
        <v>-33.358852623308422</v>
      </c>
      <c r="L885" s="174">
        <f>1.25*(I885+J885+K885)/2/H885/IF(B729="Positive",B885,D885)*10^6</f>
        <v>-0.44053693654699411</v>
      </c>
      <c r="M885" s="194">
        <f>SQRT(1-(L885/INPUT!AO87)^2)</f>
        <v>0.99999932800257041</v>
      </c>
    </row>
    <row r="886">
      <c r="A886" s="187">
        <f>A730</f>
        <v>101</v>
      </c>
      <c r="B886" s="189">
        <f>D574</f>
        <v>22</v>
      </c>
      <c r="C886" s="197">
        <f>I574</f>
        <v>1936.3312351792665</v>
      </c>
      <c r="D886" s="189">
        <f>E574</f>
        <v>12</v>
      </c>
      <c r="E886" s="188">
        <f>INPUT!M88</f>
        <v>120</v>
      </c>
      <c r="F886" s="188">
        <f>INPUT!U88</f>
        <v>2400</v>
      </c>
      <c r="G886" s="188">
        <f>INPUT!N88</f>
        <v>2800</v>
      </c>
      <c r="H886" s="175">
        <f>(F886+C886-2*E886)*(G886+B886/2+D886/2)/2</f>
        <v>5769682.5447499966</v>
      </c>
      <c r="I886" s="198">
        <f>INPUT!AW88</f>
        <v>-15.450687251974125</v>
      </c>
      <c r="J886" s="198">
        <f>INPUT!AX88</f>
        <v>0.0077810315162377564</v>
      </c>
      <c r="K886" s="198">
        <f>INPUT!AY88</f>
        <v>-33.358852623308422</v>
      </c>
      <c r="L886" s="174">
        <f>1.25*(I886+J886+K886)/2/H886/IF(B730="Positive",B886,D886)*10^6</f>
        <v>-0.44053693654699411</v>
      </c>
      <c r="M886" s="194">
        <f>SQRT(1-(L886/INPUT!AO88)^2)</f>
        <v>0.99999932800257041</v>
      </c>
    </row>
    <row r="887">
      <c r="A887" s="187">
        <f>A731</f>
        <v>101</v>
      </c>
      <c r="B887" s="189">
        <f>D575</f>
        <v>22</v>
      </c>
      <c r="C887" s="197">
        <f>I575</f>
        <v>1936.3312351792665</v>
      </c>
      <c r="D887" s="189">
        <f>E575</f>
        <v>12</v>
      </c>
      <c r="E887" s="188">
        <f>INPUT!M89</f>
        <v>120</v>
      </c>
      <c r="F887" s="188">
        <f>INPUT!U89</f>
        <v>2400</v>
      </c>
      <c r="G887" s="188">
        <f>INPUT!N89</f>
        <v>2800</v>
      </c>
      <c r="H887" s="175">
        <f>(F887+C887-2*E887)*(G887+B887/2+D887/2)/2</f>
        <v>5769682.5447499966</v>
      </c>
      <c r="I887" s="198">
        <f>INPUT!AW89</f>
        <v>-15.450687251974125</v>
      </c>
      <c r="J887" s="198">
        <f>INPUT!AX89</f>
        <v>0.0077810315162377564</v>
      </c>
      <c r="K887" s="198">
        <f>INPUT!AY89</f>
        <v>-33.358852623308422</v>
      </c>
      <c r="L887" s="174">
        <f>1.25*(I887+J887+K887)/2/H887/IF(B731="Positive",B887,D887)*10^6</f>
        <v>-0.44053693654699411</v>
      </c>
      <c r="M887" s="194">
        <f>SQRT(1-(L887/INPUT!AO89)^2)</f>
        <v>0.99999932800257041</v>
      </c>
    </row>
    <row r="888">
      <c r="A888" s="187">
        <f>A732</f>
        <v>101</v>
      </c>
      <c r="B888" s="189">
        <f>D576</f>
        <v>22</v>
      </c>
      <c r="C888" s="197">
        <f>I576</f>
        <v>1936.3312351792665</v>
      </c>
      <c r="D888" s="189">
        <f>E576</f>
        <v>12</v>
      </c>
      <c r="E888" s="188">
        <f>INPUT!M90</f>
        <v>120</v>
      </c>
      <c r="F888" s="188">
        <f>INPUT!U90</f>
        <v>2400</v>
      </c>
      <c r="G888" s="188">
        <f>INPUT!N90</f>
        <v>2800</v>
      </c>
      <c r="H888" s="175">
        <f>(F888+C888-2*E888)*(G888+B888/2+D888/2)/2</f>
        <v>5769682.5447499966</v>
      </c>
      <c r="I888" s="198">
        <f>INPUT!AW90</f>
        <v>-15.450687251974125</v>
      </c>
      <c r="J888" s="198">
        <f>INPUT!AX90</f>
        <v>0.0077810315162377564</v>
      </c>
      <c r="K888" s="198">
        <f>INPUT!AY90</f>
        <v>-33.358852623308422</v>
      </c>
      <c r="L888" s="174">
        <f>1.25*(I888+J888+K888)/2/H888/IF(B732="Positive",B888,D888)*10^6</f>
        <v>-0.44053693654699411</v>
      </c>
      <c r="M888" s="194">
        <f>SQRT(1-(L888/INPUT!AO90)^2)</f>
        <v>0.99999932800257041</v>
      </c>
    </row>
    <row r="889">
      <c r="A889" s="187">
        <f>A733</f>
        <v>101</v>
      </c>
      <c r="B889" s="189">
        <f>D577</f>
        <v>22</v>
      </c>
      <c r="C889" s="197">
        <f>I577</f>
        <v>1936.3312351792665</v>
      </c>
      <c r="D889" s="189">
        <f>E577</f>
        <v>12</v>
      </c>
      <c r="E889" s="188">
        <f>INPUT!M91</f>
        <v>120</v>
      </c>
      <c r="F889" s="188">
        <f>INPUT!U91</f>
        <v>2400</v>
      </c>
      <c r="G889" s="188">
        <f>INPUT!N91</f>
        <v>2800</v>
      </c>
      <c r="H889" s="175">
        <f>(F889+C889-2*E889)*(G889+B889/2+D889/2)/2</f>
        <v>5769682.5447499966</v>
      </c>
      <c r="I889" s="198">
        <f>INPUT!AW91</f>
        <v>-15.450687251974125</v>
      </c>
      <c r="J889" s="198">
        <f>INPUT!AX91</f>
        <v>0.0077810315162377564</v>
      </c>
      <c r="K889" s="198">
        <f>INPUT!AY91</f>
        <v>-33.358852623308422</v>
      </c>
      <c r="L889" s="174">
        <f>1.25*(I889+J889+K889)/2/H889/IF(B733="Positive",B889,D889)*10^6</f>
        <v>-0.44053693654699411</v>
      </c>
      <c r="M889" s="194">
        <f>SQRT(1-(L889/INPUT!AO91)^2)</f>
        <v>0.99999932800257041</v>
      </c>
    </row>
    <row r="890">
      <c r="A890" s="187">
        <f>A734</f>
        <v>101</v>
      </c>
      <c r="B890" s="189">
        <f>D578</f>
        <v>22</v>
      </c>
      <c r="C890" s="197">
        <f>I578</f>
        <v>1936.3312351792665</v>
      </c>
      <c r="D890" s="189">
        <f>E578</f>
        <v>12</v>
      </c>
      <c r="E890" s="188">
        <f>INPUT!M92</f>
        <v>120</v>
      </c>
      <c r="F890" s="188">
        <f>INPUT!U92</f>
        <v>2400</v>
      </c>
      <c r="G890" s="188">
        <f>INPUT!N92</f>
        <v>2800</v>
      </c>
      <c r="H890" s="175">
        <f>(F890+C890-2*E890)*(G890+B890/2+D890/2)/2</f>
        <v>5769682.5447499966</v>
      </c>
      <c r="I890" s="198">
        <f>INPUT!AW92</f>
        <v>-15.450687251974125</v>
      </c>
      <c r="J890" s="198">
        <f>INPUT!AX92</f>
        <v>0.0077810315162377564</v>
      </c>
      <c r="K890" s="198">
        <f>INPUT!AY92</f>
        <v>-33.358852623308422</v>
      </c>
      <c r="L890" s="174">
        <f>1.25*(I890+J890+K890)/2/H890/IF(B734="Positive",B890,D890)*10^6</f>
        <v>-0.44053693654699411</v>
      </c>
      <c r="M890" s="194">
        <f>SQRT(1-(L890/INPUT!AO92)^2)</f>
        <v>0.99999932800257041</v>
      </c>
    </row>
    <row r="891">
      <c r="A891" s="187">
        <f>A735</f>
        <v>101</v>
      </c>
      <c r="B891" s="189">
        <f>D579</f>
        <v>22</v>
      </c>
      <c r="C891" s="197">
        <f>I579</f>
        <v>1936.3312351792665</v>
      </c>
      <c r="D891" s="189">
        <f>E579</f>
        <v>12</v>
      </c>
      <c r="E891" s="188">
        <f>INPUT!M93</f>
        <v>120</v>
      </c>
      <c r="F891" s="188">
        <f>INPUT!U93</f>
        <v>2400</v>
      </c>
      <c r="G891" s="188">
        <f>INPUT!N93</f>
        <v>2800</v>
      </c>
      <c r="H891" s="175">
        <f>(F891+C891-2*E891)*(G891+B891/2+D891/2)/2</f>
        <v>5769682.5447499966</v>
      </c>
      <c r="I891" s="198">
        <f>INPUT!AW93</f>
        <v>-15.450687251974125</v>
      </c>
      <c r="J891" s="198">
        <f>INPUT!AX93</f>
        <v>0.0077810315162377564</v>
      </c>
      <c r="K891" s="198">
        <f>INPUT!AY93</f>
        <v>-33.358852623308422</v>
      </c>
      <c r="L891" s="174">
        <f>1.25*(I891+J891+K891)/2/H891/IF(B735="Positive",B891,D891)*10^6</f>
        <v>-0.44053693654699411</v>
      </c>
      <c r="M891" s="194">
        <f>SQRT(1-(L891/INPUT!AO93)^2)</f>
        <v>0.99999932800257041</v>
      </c>
    </row>
    <row r="892">
      <c r="A892" s="187">
        <f>A736</f>
        <v>101</v>
      </c>
      <c r="B892" s="189">
        <f>D580</f>
        <v>22</v>
      </c>
      <c r="C892" s="197">
        <f>I580</f>
        <v>1936.3312351792665</v>
      </c>
      <c r="D892" s="189">
        <f>E580</f>
        <v>12</v>
      </c>
      <c r="E892" s="188">
        <f>INPUT!M94</f>
        <v>120</v>
      </c>
      <c r="F892" s="188">
        <f>INPUT!U94</f>
        <v>2400</v>
      </c>
      <c r="G892" s="188">
        <f>INPUT!N94</f>
        <v>2800</v>
      </c>
      <c r="H892" s="175">
        <f>(F892+C892-2*E892)*(G892+B892/2+D892/2)/2</f>
        <v>5769682.5447499966</v>
      </c>
      <c r="I892" s="198">
        <f>INPUT!AW94</f>
        <v>-15.450687251974125</v>
      </c>
      <c r="J892" s="198">
        <f>INPUT!AX94</f>
        <v>0.0077810315162377564</v>
      </c>
      <c r="K892" s="198">
        <f>INPUT!AY94</f>
        <v>-33.358852623308422</v>
      </c>
      <c r="L892" s="174">
        <f>1.25*(I892+J892+K892)/2/H892/IF(B736="Positive",B892,D892)*10^6</f>
        <v>-0.44053693654699411</v>
      </c>
      <c r="M892" s="194">
        <f>SQRT(1-(L892/INPUT!AO94)^2)</f>
        <v>0.99999932800257041</v>
      </c>
    </row>
    <row r="893">
      <c r="A893" s="187">
        <f>A737</f>
        <v>101</v>
      </c>
      <c r="B893" s="189">
        <f>D581</f>
        <v>22</v>
      </c>
      <c r="C893" s="197">
        <f>I581</f>
        <v>1936.3312351792665</v>
      </c>
      <c r="D893" s="189">
        <f>E581</f>
        <v>12</v>
      </c>
      <c r="E893" s="188">
        <f>INPUT!M95</f>
        <v>120</v>
      </c>
      <c r="F893" s="188">
        <f>INPUT!U95</f>
        <v>2400</v>
      </c>
      <c r="G893" s="188">
        <f>INPUT!N95</f>
        <v>2800</v>
      </c>
      <c r="H893" s="175">
        <f>(F893+C893-2*E893)*(G893+B893/2+D893/2)/2</f>
        <v>5769682.5447499966</v>
      </c>
      <c r="I893" s="198">
        <f>INPUT!AW95</f>
        <v>-15.450687251974125</v>
      </c>
      <c r="J893" s="198">
        <f>INPUT!AX95</f>
        <v>0.0077810315162377564</v>
      </c>
      <c r="K893" s="198">
        <f>INPUT!AY95</f>
        <v>-33.358852623308422</v>
      </c>
      <c r="L893" s="174">
        <f>1.25*(I893+J893+K893)/2/H893/IF(B737="Positive",B893,D893)*10^6</f>
        <v>-0.44053693654699411</v>
      </c>
      <c r="M893" s="194">
        <f>SQRT(1-(L893/INPUT!AO95)^2)</f>
        <v>0.99999932800257041</v>
      </c>
    </row>
    <row r="894">
      <c r="A894" s="187">
        <f>A738</f>
        <v>101</v>
      </c>
      <c r="B894" s="189">
        <f>D582</f>
        <v>22</v>
      </c>
      <c r="C894" s="197">
        <f>I582</f>
        <v>1936.3312351792665</v>
      </c>
      <c r="D894" s="189">
        <f>E582</f>
        <v>12</v>
      </c>
      <c r="E894" s="188">
        <f>INPUT!M96</f>
        <v>120</v>
      </c>
      <c r="F894" s="188">
        <f>INPUT!U96</f>
        <v>2400</v>
      </c>
      <c r="G894" s="188">
        <f>INPUT!N96</f>
        <v>2800</v>
      </c>
      <c r="H894" s="175">
        <f>(F894+C894-2*E894)*(G894+B894/2+D894/2)/2</f>
        <v>5769682.5447499966</v>
      </c>
      <c r="I894" s="198">
        <f>INPUT!AW96</f>
        <v>-15.450687251974125</v>
      </c>
      <c r="J894" s="198">
        <f>INPUT!AX96</f>
        <v>0.0077810315162377564</v>
      </c>
      <c r="K894" s="198">
        <f>INPUT!AY96</f>
        <v>-33.358852623308422</v>
      </c>
      <c r="L894" s="174">
        <f>1.25*(I894+J894+K894)/2/H894/IF(B738="Positive",B894,D894)*10^6</f>
        <v>-0.44053693654699411</v>
      </c>
      <c r="M894" s="194">
        <f>SQRT(1-(L894/INPUT!AO96)^2)</f>
        <v>0.99999932800257041</v>
      </c>
    </row>
    <row r="895">
      <c r="A895" s="187">
        <f>A739</f>
        <v>101</v>
      </c>
      <c r="B895" s="189">
        <f>D583</f>
        <v>22</v>
      </c>
      <c r="C895" s="197">
        <f>I583</f>
        <v>1936.3312351792665</v>
      </c>
      <c r="D895" s="189">
        <f>E583</f>
        <v>12</v>
      </c>
      <c r="E895" s="188">
        <f>INPUT!M97</f>
        <v>120</v>
      </c>
      <c r="F895" s="188">
        <f>INPUT!U97</f>
        <v>2400</v>
      </c>
      <c r="G895" s="188">
        <f>INPUT!N97</f>
        <v>2800</v>
      </c>
      <c r="H895" s="175">
        <f>(F895+C895-2*E895)*(G895+B895/2+D895/2)/2</f>
        <v>5769682.5447499966</v>
      </c>
      <c r="I895" s="198">
        <f>INPUT!AW97</f>
        <v>-15.450687251974125</v>
      </c>
      <c r="J895" s="198">
        <f>INPUT!AX97</f>
        <v>0.0077810315162377564</v>
      </c>
      <c r="K895" s="198">
        <f>INPUT!AY97</f>
        <v>-33.358852623308422</v>
      </c>
      <c r="L895" s="174">
        <f>1.25*(I895+J895+K895)/2/H895/IF(B739="Positive",B895,D895)*10^6</f>
        <v>-0.44053693654699411</v>
      </c>
      <c r="M895" s="194">
        <f>SQRT(1-(L895/INPUT!AO97)^2)</f>
        <v>0.99999932800257041</v>
      </c>
    </row>
    <row r="896">
      <c r="A896" s="187">
        <f>A740</f>
        <v>101</v>
      </c>
      <c r="B896" s="189">
        <f>D584</f>
        <v>22</v>
      </c>
      <c r="C896" s="197">
        <f>I584</f>
        <v>1936.3312351792665</v>
      </c>
      <c r="D896" s="189">
        <f>E584</f>
        <v>12</v>
      </c>
      <c r="E896" s="188">
        <f>INPUT!M98</f>
        <v>120</v>
      </c>
      <c r="F896" s="188">
        <f>INPUT!U98</f>
        <v>2400</v>
      </c>
      <c r="G896" s="188">
        <f>INPUT!N98</f>
        <v>2800</v>
      </c>
      <c r="H896" s="175">
        <f>(F896+C896-2*E896)*(G896+B896/2+D896/2)/2</f>
        <v>5769682.5447499966</v>
      </c>
      <c r="I896" s="198">
        <f>INPUT!AW98</f>
        <v>-15.450687251974125</v>
      </c>
      <c r="J896" s="198">
        <f>INPUT!AX98</f>
        <v>0.0077810315162377564</v>
      </c>
      <c r="K896" s="198">
        <f>INPUT!AY98</f>
        <v>-33.358852623308422</v>
      </c>
      <c r="L896" s="174">
        <f>1.25*(I896+J896+K896)/2/H896/IF(B740="Positive",B896,D896)*10^6</f>
        <v>-0.44053693654699411</v>
      </c>
      <c r="M896" s="194">
        <f>SQRT(1-(L896/INPUT!AO98)^2)</f>
        <v>0.99999932800257041</v>
      </c>
    </row>
    <row r="897">
      <c r="A897" s="187">
        <f>A741</f>
        <v>101</v>
      </c>
      <c r="B897" s="189">
        <f>D585</f>
        <v>22</v>
      </c>
      <c r="C897" s="197">
        <f>I585</f>
        <v>1936.3312351792665</v>
      </c>
      <c r="D897" s="189">
        <f>E585</f>
        <v>12</v>
      </c>
      <c r="E897" s="188">
        <f>INPUT!M99</f>
        <v>120</v>
      </c>
      <c r="F897" s="188">
        <f>INPUT!U99</f>
        <v>2400</v>
      </c>
      <c r="G897" s="188">
        <f>INPUT!N99</f>
        <v>2800</v>
      </c>
      <c r="H897" s="175">
        <f>(F897+C897-2*E897)*(G897+B897/2+D897/2)/2</f>
        <v>5769682.5447499966</v>
      </c>
      <c r="I897" s="198">
        <f>INPUT!AW99</f>
        <v>-15.450687251974125</v>
      </c>
      <c r="J897" s="198">
        <f>INPUT!AX99</f>
        <v>0.0077810315162377564</v>
      </c>
      <c r="K897" s="198">
        <f>INPUT!AY99</f>
        <v>-33.358852623308422</v>
      </c>
      <c r="L897" s="174">
        <f>1.25*(I897+J897+K897)/2/H897/IF(B741="Positive",B897,D897)*10^6</f>
        <v>-0.44053693654699411</v>
      </c>
      <c r="M897" s="194">
        <f>SQRT(1-(L897/INPUT!AO99)^2)</f>
        <v>0.99999932800257041</v>
      </c>
    </row>
    <row r="898">
      <c r="A898" s="187">
        <f>A742</f>
        <v>101</v>
      </c>
      <c r="B898" s="189">
        <f>D586</f>
        <v>22</v>
      </c>
      <c r="C898" s="197">
        <f>I586</f>
        <v>1936.3312351792665</v>
      </c>
      <c r="D898" s="189">
        <f>E586</f>
        <v>12</v>
      </c>
      <c r="E898" s="188">
        <f>INPUT!M100</f>
        <v>120</v>
      </c>
      <c r="F898" s="188">
        <f>INPUT!U100</f>
        <v>2400</v>
      </c>
      <c r="G898" s="188">
        <f>INPUT!N100</f>
        <v>2800</v>
      </c>
      <c r="H898" s="175">
        <f>(F898+C898-2*E898)*(G898+B898/2+D898/2)/2</f>
        <v>5769682.5447499966</v>
      </c>
      <c r="I898" s="198">
        <f>INPUT!AW100</f>
        <v>-15.450687251974125</v>
      </c>
      <c r="J898" s="198">
        <f>INPUT!AX100</f>
        <v>0.0077810315162377564</v>
      </c>
      <c r="K898" s="198">
        <f>INPUT!AY100</f>
        <v>-33.358852623308422</v>
      </c>
      <c r="L898" s="174">
        <f>1.25*(I898+J898+K898)/2/H898/IF(B742="Positive",B898,D898)*10^6</f>
        <v>-0.44053693654699411</v>
      </c>
      <c r="M898" s="194">
        <f>SQRT(1-(L898/INPUT!AO100)^2)</f>
        <v>0.99999932800257041</v>
      </c>
    </row>
    <row r="899">
      <c r="A899" s="187">
        <f>A743</f>
        <v>101</v>
      </c>
      <c r="B899" s="189">
        <f>D587</f>
        <v>22</v>
      </c>
      <c r="C899" s="197">
        <f>I587</f>
        <v>1936.3312351792665</v>
      </c>
      <c r="D899" s="189">
        <f>E587</f>
        <v>12</v>
      </c>
      <c r="E899" s="188">
        <f>INPUT!M101</f>
        <v>120</v>
      </c>
      <c r="F899" s="188">
        <f>INPUT!U101</f>
        <v>2400</v>
      </c>
      <c r="G899" s="188">
        <f>INPUT!N101</f>
        <v>2800</v>
      </c>
      <c r="H899" s="175">
        <f>(F899+C899-2*E899)*(G899+B899/2+D899/2)/2</f>
        <v>5769682.5447499966</v>
      </c>
      <c r="I899" s="198">
        <f>INPUT!AW101</f>
        <v>-15.450687251974125</v>
      </c>
      <c r="J899" s="198">
        <f>INPUT!AX101</f>
        <v>0.0077810315162377564</v>
      </c>
      <c r="K899" s="198">
        <f>INPUT!AY101</f>
        <v>-33.358852623308422</v>
      </c>
      <c r="L899" s="174">
        <f>1.25*(I899+J899+K899)/2/H899/IF(B743="Positive",B899,D899)*10^6</f>
        <v>-0.44053693654699411</v>
      </c>
      <c r="M899" s="194">
        <f>SQRT(1-(L899/INPUT!AO101)^2)</f>
        <v>0.99999932800257041</v>
      </c>
    </row>
    <row r="900">
      <c r="A900" s="187">
        <f>A744</f>
        <v>101</v>
      </c>
      <c r="B900" s="189">
        <f>D588</f>
        <v>22</v>
      </c>
      <c r="C900" s="197">
        <f>I588</f>
        <v>1936.3312351792665</v>
      </c>
      <c r="D900" s="189">
        <f>E588</f>
        <v>12</v>
      </c>
      <c r="E900" s="188">
        <f>INPUT!M102</f>
        <v>120</v>
      </c>
      <c r="F900" s="188">
        <f>INPUT!U102</f>
        <v>2400</v>
      </c>
      <c r="G900" s="188">
        <f>INPUT!N102</f>
        <v>2800</v>
      </c>
      <c r="H900" s="175">
        <f>(F900+C900-2*E900)*(G900+B900/2+D900/2)/2</f>
        <v>5769682.5447499966</v>
      </c>
      <c r="I900" s="198">
        <f>INPUT!AW102</f>
        <v>-15.450687251974125</v>
      </c>
      <c r="J900" s="198">
        <f>INPUT!AX102</f>
        <v>0.0077810315162377564</v>
      </c>
      <c r="K900" s="198">
        <f>INPUT!AY102</f>
        <v>-33.358852623308422</v>
      </c>
      <c r="L900" s="174">
        <f>1.25*(I900+J900+K900)/2/H900/IF(B744="Positive",B900,D900)*10^6</f>
        <v>-0.44053693654699411</v>
      </c>
      <c r="M900" s="194">
        <f>SQRT(1-(L900/INPUT!AO102)^2)</f>
        <v>0.99999932800257041</v>
      </c>
    </row>
    <row r="901">
      <c r="A901" s="187">
        <f>A745</f>
        <v>101</v>
      </c>
      <c r="B901" s="189">
        <f>D589</f>
        <v>22</v>
      </c>
      <c r="C901" s="197">
        <f>I589</f>
        <v>1936.3312351792665</v>
      </c>
      <c r="D901" s="189">
        <f>E589</f>
        <v>12</v>
      </c>
      <c r="E901" s="188">
        <f>INPUT!M103</f>
        <v>120</v>
      </c>
      <c r="F901" s="188">
        <f>INPUT!U103</f>
        <v>2400</v>
      </c>
      <c r="G901" s="188">
        <f>INPUT!N103</f>
        <v>2800</v>
      </c>
      <c r="H901" s="175">
        <f>(F901+C901-2*E901)*(G901+B901/2+D901/2)/2</f>
        <v>5769682.5447499966</v>
      </c>
      <c r="I901" s="198">
        <f>INPUT!AW103</f>
        <v>-15.450687251974125</v>
      </c>
      <c r="J901" s="198">
        <f>INPUT!AX103</f>
        <v>0.0077810315162377564</v>
      </c>
      <c r="K901" s="198">
        <f>INPUT!AY103</f>
        <v>-33.358852623308422</v>
      </c>
      <c r="L901" s="174">
        <f>1.25*(I901+J901+K901)/2/H901/IF(B745="Positive",B901,D901)*10^6</f>
        <v>-0.44053693654699411</v>
      </c>
      <c r="M901" s="194">
        <f>SQRT(1-(L901/INPUT!AO103)^2)</f>
        <v>0.99999932800257041</v>
      </c>
    </row>
    <row r="902">
      <c r="A902" s="187">
        <f>A746</f>
        <v>101</v>
      </c>
      <c r="B902" s="189">
        <f>D590</f>
        <v>22</v>
      </c>
      <c r="C902" s="197">
        <f>I590</f>
        <v>1936.3312351792665</v>
      </c>
      <c r="D902" s="189">
        <f>E590</f>
        <v>12</v>
      </c>
      <c r="E902" s="188">
        <f>INPUT!M104</f>
        <v>120</v>
      </c>
      <c r="F902" s="188">
        <f>INPUT!U104</f>
        <v>2400</v>
      </c>
      <c r="G902" s="188">
        <f>INPUT!N104</f>
        <v>2800</v>
      </c>
      <c r="H902" s="175">
        <f>(F902+C902-2*E902)*(G902+B902/2+D902/2)/2</f>
        <v>5769682.5447499966</v>
      </c>
      <c r="I902" s="198">
        <f>INPUT!AW104</f>
        <v>-15.450687251974125</v>
      </c>
      <c r="J902" s="198">
        <f>INPUT!AX104</f>
        <v>0.0077810315162377564</v>
      </c>
      <c r="K902" s="198">
        <f>INPUT!AY104</f>
        <v>-33.358852623308422</v>
      </c>
      <c r="L902" s="174">
        <f>1.25*(I902+J902+K902)/2/H902/IF(B746="Positive",B902,D902)*10^6</f>
        <v>-0.44053693654699411</v>
      </c>
      <c r="M902" s="194">
        <f>SQRT(1-(L902/INPUT!AO104)^2)</f>
        <v>0.99999932800257041</v>
      </c>
    </row>
    <row r="903">
      <c r="A903" s="187">
        <f>A747</f>
        <v>101</v>
      </c>
      <c r="B903" s="189">
        <f>D591</f>
        <v>22</v>
      </c>
      <c r="C903" s="197">
        <f>I591</f>
        <v>1936.3312351792665</v>
      </c>
      <c r="D903" s="189">
        <f>E591</f>
        <v>12</v>
      </c>
      <c r="E903" s="188">
        <f>INPUT!M105</f>
        <v>120</v>
      </c>
      <c r="F903" s="188">
        <f>INPUT!U105</f>
        <v>2400</v>
      </c>
      <c r="G903" s="188">
        <f>INPUT!N105</f>
        <v>2800</v>
      </c>
      <c r="H903" s="175">
        <f>(F903+C903-2*E903)*(G903+B903/2+D903/2)/2</f>
        <v>5769682.5447499966</v>
      </c>
      <c r="I903" s="198">
        <f>INPUT!AW105</f>
        <v>-15.450687251974125</v>
      </c>
      <c r="J903" s="198">
        <f>INPUT!AX105</f>
        <v>0.0077810315162377564</v>
      </c>
      <c r="K903" s="198">
        <f>INPUT!AY105</f>
        <v>-33.358852623308422</v>
      </c>
      <c r="L903" s="174">
        <f>1.25*(I903+J903+K903)/2/H903/IF(B747="Positive",B903,D903)*10^6</f>
        <v>-0.44053693654699411</v>
      </c>
      <c r="M903" s="194">
        <f>SQRT(1-(L903/INPUT!AO105)^2)</f>
        <v>0.99999932800257041</v>
      </c>
    </row>
    <row r="904">
      <c r="A904" s="187">
        <f>A748</f>
        <v>101</v>
      </c>
      <c r="B904" s="189">
        <f>D592</f>
        <v>22</v>
      </c>
      <c r="C904" s="197">
        <f>I592</f>
        <v>1936.3312351792665</v>
      </c>
      <c r="D904" s="189">
        <f>E592</f>
        <v>12</v>
      </c>
      <c r="E904" s="188">
        <f>INPUT!M106</f>
        <v>120</v>
      </c>
      <c r="F904" s="188">
        <f>INPUT!U106</f>
        <v>2400</v>
      </c>
      <c r="G904" s="188">
        <f>INPUT!N106</f>
        <v>2800</v>
      </c>
      <c r="H904" s="175">
        <f>(F904+C904-2*E904)*(G904+B904/2+D904/2)/2</f>
        <v>5769682.5447499966</v>
      </c>
      <c r="I904" s="198">
        <f>INPUT!AW106</f>
        <v>-15.450687251974125</v>
      </c>
      <c r="J904" s="198">
        <f>INPUT!AX106</f>
        <v>0.0077810315162377564</v>
      </c>
      <c r="K904" s="198">
        <f>INPUT!AY106</f>
        <v>-33.358852623308422</v>
      </c>
      <c r="L904" s="174">
        <f>1.25*(I904+J904+K904)/2/H904/IF(B748="Positive",B904,D904)*10^6</f>
        <v>-0.44053693654699411</v>
      </c>
      <c r="M904" s="194">
        <f>SQRT(1-(L904/INPUT!AO106)^2)</f>
        <v>0.99999932800257041</v>
      </c>
    </row>
    <row r="905">
      <c r="A905" s="187">
        <f>A749</f>
        <v>101</v>
      </c>
      <c r="B905" s="189">
        <f>D593</f>
        <v>22</v>
      </c>
      <c r="C905" s="197">
        <f>I593</f>
        <v>1936.3312351792665</v>
      </c>
      <c r="D905" s="189">
        <f>E593</f>
        <v>12</v>
      </c>
      <c r="E905" s="188">
        <f>INPUT!M107</f>
        <v>120</v>
      </c>
      <c r="F905" s="188">
        <f>INPUT!U107</f>
        <v>2400</v>
      </c>
      <c r="G905" s="188">
        <f>INPUT!N107</f>
        <v>2800</v>
      </c>
      <c r="H905" s="175">
        <f>(F905+C905-2*E905)*(G905+B905/2+D905/2)/2</f>
        <v>5769682.5447499966</v>
      </c>
      <c r="I905" s="198">
        <f>INPUT!AW107</f>
        <v>-15.450687251974125</v>
      </c>
      <c r="J905" s="198">
        <f>INPUT!AX107</f>
        <v>0.0077810315162377564</v>
      </c>
      <c r="K905" s="198">
        <f>INPUT!AY107</f>
        <v>-33.358852623308422</v>
      </c>
      <c r="L905" s="174">
        <f>1.25*(I905+J905+K905)/2/H905/IF(B749="Positive",B905,D905)*10^6</f>
        <v>-0.44053693654699411</v>
      </c>
      <c r="M905" s="194">
        <f>SQRT(1-(L905/INPUT!AO107)^2)</f>
        <v>0.99999932800257041</v>
      </c>
    </row>
    <row r="906">
      <c r="A906" s="187">
        <f>A750</f>
        <v>101</v>
      </c>
      <c r="B906" s="189">
        <f>D594</f>
        <v>22</v>
      </c>
      <c r="C906" s="197">
        <f>I594</f>
        <v>1936.3312351792665</v>
      </c>
      <c r="D906" s="189">
        <f>E594</f>
        <v>12</v>
      </c>
      <c r="E906" s="188">
        <f>INPUT!M108</f>
        <v>120</v>
      </c>
      <c r="F906" s="188">
        <f>INPUT!U108</f>
        <v>2400</v>
      </c>
      <c r="G906" s="188">
        <f>INPUT!N108</f>
        <v>2800</v>
      </c>
      <c r="H906" s="175">
        <f>(F906+C906-2*E906)*(G906+B906/2+D906/2)/2</f>
        <v>5769682.5447499966</v>
      </c>
      <c r="I906" s="198">
        <f>INPUT!AW108</f>
        <v>-15.450687251974125</v>
      </c>
      <c r="J906" s="198">
        <f>INPUT!AX108</f>
        <v>0.0077810315162377564</v>
      </c>
      <c r="K906" s="198">
        <f>INPUT!AY108</f>
        <v>-33.358852623308422</v>
      </c>
      <c r="L906" s="174">
        <f>1.25*(I906+J906+K906)/2/H906/IF(B750="Positive",B906,D906)*10^6</f>
        <v>-0.44053693654699411</v>
      </c>
      <c r="M906" s="194">
        <f>SQRT(1-(L906/INPUT!AO108)^2)</f>
        <v>0.99999932800257041</v>
      </c>
    </row>
    <row r="907">
      <c r="A907" s="187">
        <f>A751</f>
        <v>101</v>
      </c>
      <c r="B907" s="189">
        <f>D595</f>
        <v>22</v>
      </c>
      <c r="C907" s="197">
        <f>I595</f>
        <v>1936.3312351792665</v>
      </c>
      <c r="D907" s="189">
        <f>E595</f>
        <v>12</v>
      </c>
      <c r="E907" s="188">
        <f>INPUT!M109</f>
        <v>120</v>
      </c>
      <c r="F907" s="188">
        <f>INPUT!U109</f>
        <v>2400</v>
      </c>
      <c r="G907" s="188">
        <f>INPUT!N109</f>
        <v>2800</v>
      </c>
      <c r="H907" s="175">
        <f>(F907+C907-2*E907)*(G907+B907/2+D907/2)/2</f>
        <v>5769682.5447499966</v>
      </c>
      <c r="I907" s="198">
        <f>INPUT!AW109</f>
        <v>-15.450687251974125</v>
      </c>
      <c r="J907" s="198">
        <f>INPUT!AX109</f>
        <v>0.0077810315162377564</v>
      </c>
      <c r="K907" s="198">
        <f>INPUT!AY109</f>
        <v>-33.358852623308422</v>
      </c>
      <c r="L907" s="174">
        <f>1.25*(I907+J907+K907)/2/H907/IF(B751="Positive",B907,D907)*10^6</f>
        <v>-0.44053693654699411</v>
      </c>
      <c r="M907" s="194">
        <f>SQRT(1-(L907/INPUT!AO109)^2)</f>
        <v>0.99999932800257041</v>
      </c>
    </row>
    <row r="908">
      <c r="A908" s="187">
        <f>A752</f>
        <v>101</v>
      </c>
      <c r="B908" s="189">
        <f>D596</f>
        <v>22</v>
      </c>
      <c r="C908" s="197">
        <f>I596</f>
        <v>1936.3312351792665</v>
      </c>
      <c r="D908" s="189">
        <f>E596</f>
        <v>12</v>
      </c>
      <c r="E908" s="188">
        <f>INPUT!M110</f>
        <v>120</v>
      </c>
      <c r="F908" s="188">
        <f>INPUT!U110</f>
        <v>2400</v>
      </c>
      <c r="G908" s="188">
        <f>INPUT!N110</f>
        <v>2800</v>
      </c>
      <c r="H908" s="175">
        <f>(F908+C908-2*E908)*(G908+B908/2+D908/2)/2</f>
        <v>5769682.5447499966</v>
      </c>
      <c r="I908" s="198">
        <f>INPUT!AW110</f>
        <v>-15.450687251974125</v>
      </c>
      <c r="J908" s="198">
        <f>INPUT!AX110</f>
        <v>0.0077810315162377564</v>
      </c>
      <c r="K908" s="198">
        <f>INPUT!AY110</f>
        <v>-33.358852623308422</v>
      </c>
      <c r="L908" s="174">
        <f>1.25*(I908+J908+K908)/2/H908/IF(B752="Positive",B908,D908)*10^6</f>
        <v>-0.44053693654699411</v>
      </c>
      <c r="M908" s="194">
        <f>SQRT(1-(L908/INPUT!AO110)^2)</f>
        <v>0.99999932800257041</v>
      </c>
    </row>
    <row r="909">
      <c r="A909" s="187">
        <f>A753</f>
        <v>101</v>
      </c>
      <c r="B909" s="189">
        <f>D597</f>
        <v>22</v>
      </c>
      <c r="C909" s="197">
        <f>I597</f>
        <v>1936.3312351792665</v>
      </c>
      <c r="D909" s="189">
        <f>E597</f>
        <v>12</v>
      </c>
      <c r="E909" s="188">
        <f>INPUT!M111</f>
        <v>120</v>
      </c>
      <c r="F909" s="188">
        <f>INPUT!U111</f>
        <v>2400</v>
      </c>
      <c r="G909" s="188">
        <f>INPUT!N111</f>
        <v>2800</v>
      </c>
      <c r="H909" s="175">
        <f>(F909+C909-2*E909)*(G909+B909/2+D909/2)/2</f>
        <v>5769682.5447499966</v>
      </c>
      <c r="I909" s="198">
        <f>INPUT!AW111</f>
        <v>-15.450687251974125</v>
      </c>
      <c r="J909" s="198">
        <f>INPUT!AX111</f>
        <v>0.0077810315162377564</v>
      </c>
      <c r="K909" s="198">
        <f>INPUT!AY111</f>
        <v>-33.358852623308422</v>
      </c>
      <c r="L909" s="174">
        <f>1.25*(I909+J909+K909)/2/H909/IF(B753="Positive",B909,D909)*10^6</f>
        <v>-0.44053693654699411</v>
      </c>
      <c r="M909" s="194">
        <f>SQRT(1-(L909/INPUT!AO111)^2)</f>
        <v>0.99999932800257041</v>
      </c>
    </row>
    <row r="910">
      <c r="A910" s="187">
        <f>A754</f>
        <v>101</v>
      </c>
      <c r="B910" s="189">
        <f>D598</f>
        <v>22</v>
      </c>
      <c r="C910" s="197">
        <f>I598</f>
        <v>1936.3312351792665</v>
      </c>
      <c r="D910" s="189">
        <f>E598</f>
        <v>12</v>
      </c>
      <c r="E910" s="188">
        <f>INPUT!M112</f>
        <v>120</v>
      </c>
      <c r="F910" s="188">
        <f>INPUT!U112</f>
        <v>2400</v>
      </c>
      <c r="G910" s="188">
        <f>INPUT!N112</f>
        <v>2800</v>
      </c>
      <c r="H910" s="175">
        <f>(F910+C910-2*E910)*(G910+B910/2+D910/2)/2</f>
        <v>5769682.5447499966</v>
      </c>
      <c r="I910" s="198">
        <f>INPUT!AW112</f>
        <v>-15.450687251974125</v>
      </c>
      <c r="J910" s="198">
        <f>INPUT!AX112</f>
        <v>0.0077810315162377564</v>
      </c>
      <c r="K910" s="198">
        <f>INPUT!AY112</f>
        <v>-33.358852623308422</v>
      </c>
      <c r="L910" s="174">
        <f>1.25*(I910+J910+K910)/2/H910/IF(B754="Positive",B910,D910)*10^6</f>
        <v>-0.44053693654699411</v>
      </c>
      <c r="M910" s="194">
        <f>SQRT(1-(L910/INPUT!AO112)^2)</f>
        <v>0.99999932800257041</v>
      </c>
    </row>
    <row r="911">
      <c r="A911" s="187">
        <f>A755</f>
        <v>101</v>
      </c>
      <c r="B911" s="189">
        <f>D599</f>
        <v>22</v>
      </c>
      <c r="C911" s="197">
        <f>I599</f>
        <v>1936.3312351792665</v>
      </c>
      <c r="D911" s="189">
        <f>E599</f>
        <v>12</v>
      </c>
      <c r="E911" s="188">
        <f>INPUT!M113</f>
        <v>120</v>
      </c>
      <c r="F911" s="188">
        <f>INPUT!U113</f>
        <v>2400</v>
      </c>
      <c r="G911" s="188">
        <f>INPUT!N113</f>
        <v>2800</v>
      </c>
      <c r="H911" s="175">
        <f>(F911+C911-2*E911)*(G911+B911/2+D911/2)/2</f>
        <v>5769682.5447499966</v>
      </c>
      <c r="I911" s="198">
        <f>INPUT!AW113</f>
        <v>-15.450687251974125</v>
      </c>
      <c r="J911" s="198">
        <f>INPUT!AX113</f>
        <v>0.0077810315162377564</v>
      </c>
      <c r="K911" s="198">
        <f>INPUT!AY113</f>
        <v>-33.358852623308422</v>
      </c>
      <c r="L911" s="174">
        <f>1.25*(I911+J911+K911)/2/H911/IF(B755="Positive",B911,D911)*10^6</f>
        <v>-0.44053693654699411</v>
      </c>
      <c r="M911" s="194">
        <f>SQRT(1-(L911/INPUT!AO113)^2)</f>
        <v>0.99999932800257041</v>
      </c>
    </row>
    <row r="912">
      <c r="A912" s="187">
        <f>A756</f>
        <v>101</v>
      </c>
      <c r="B912" s="189">
        <f>D600</f>
        <v>22</v>
      </c>
      <c r="C912" s="197">
        <f>I600</f>
        <v>1936.3312351792665</v>
      </c>
      <c r="D912" s="189">
        <f>E600</f>
        <v>12</v>
      </c>
      <c r="E912" s="188">
        <f>INPUT!M114</f>
        <v>120</v>
      </c>
      <c r="F912" s="188">
        <f>INPUT!U114</f>
        <v>2400</v>
      </c>
      <c r="G912" s="188">
        <f>INPUT!N114</f>
        <v>2800</v>
      </c>
      <c r="H912" s="175">
        <f>(F912+C912-2*E912)*(G912+B912/2+D912/2)/2</f>
        <v>5769682.5447499966</v>
      </c>
      <c r="I912" s="198">
        <f>INPUT!AW114</f>
        <v>-15.450687251974125</v>
      </c>
      <c r="J912" s="198">
        <f>INPUT!AX114</f>
        <v>0.0077810315162377564</v>
      </c>
      <c r="K912" s="198">
        <f>INPUT!AY114</f>
        <v>-33.358852623308422</v>
      </c>
      <c r="L912" s="174">
        <f>1.25*(I912+J912+K912)/2/H912/IF(B756="Positive",B912,D912)*10^6</f>
        <v>-0.44053693654699411</v>
      </c>
      <c r="M912" s="194">
        <f>SQRT(1-(L912/INPUT!AO114)^2)</f>
        <v>0.99999932800257041</v>
      </c>
    </row>
    <row r="913">
      <c r="A913" s="187">
        <f>A757</f>
        <v>101</v>
      </c>
      <c r="B913" s="189">
        <f>D601</f>
        <v>22</v>
      </c>
      <c r="C913" s="197">
        <f>I601</f>
        <v>1936.3312351792665</v>
      </c>
      <c r="D913" s="189">
        <f>E601</f>
        <v>12</v>
      </c>
      <c r="E913" s="188">
        <f>INPUT!M115</f>
        <v>120</v>
      </c>
      <c r="F913" s="188">
        <f>INPUT!U115</f>
        <v>2400</v>
      </c>
      <c r="G913" s="188">
        <f>INPUT!N115</f>
        <v>2800</v>
      </c>
      <c r="H913" s="175">
        <f>(F913+C913-2*E913)*(G913+B913/2+D913/2)/2</f>
        <v>5769682.5447499966</v>
      </c>
      <c r="I913" s="198">
        <f>INPUT!AW115</f>
        <v>-15.450687251974125</v>
      </c>
      <c r="J913" s="198">
        <f>INPUT!AX115</f>
        <v>0.0077810315162377564</v>
      </c>
      <c r="K913" s="198">
        <f>INPUT!AY115</f>
        <v>-33.358852623308422</v>
      </c>
      <c r="L913" s="174">
        <f>1.25*(I913+J913+K913)/2/H913/IF(B757="Positive",B913,D913)*10^6</f>
        <v>-0.44053693654699411</v>
      </c>
      <c r="M913" s="194">
        <f>SQRT(1-(L913/INPUT!AO115)^2)</f>
        <v>0.99999932800257041</v>
      </c>
    </row>
    <row r="914">
      <c r="A914" s="187">
        <f>A758</f>
        <v>101</v>
      </c>
      <c r="B914" s="189">
        <f>D602</f>
        <v>22</v>
      </c>
      <c r="C914" s="197">
        <f>I602</f>
        <v>1936.3312351792665</v>
      </c>
      <c r="D914" s="189">
        <f>E602</f>
        <v>12</v>
      </c>
      <c r="E914" s="188">
        <f>INPUT!M116</f>
        <v>120</v>
      </c>
      <c r="F914" s="188">
        <f>INPUT!U116</f>
        <v>2400</v>
      </c>
      <c r="G914" s="188">
        <f>INPUT!N116</f>
        <v>2800</v>
      </c>
      <c r="H914" s="175">
        <f>(F914+C914-2*E914)*(G914+B914/2+D914/2)/2</f>
        <v>5769682.5447499966</v>
      </c>
      <c r="I914" s="198">
        <f>INPUT!AW116</f>
        <v>-15.450687251974125</v>
      </c>
      <c r="J914" s="198">
        <f>INPUT!AX116</f>
        <v>0.0077810315162377564</v>
      </c>
      <c r="K914" s="198">
        <f>INPUT!AY116</f>
        <v>-33.358852623308422</v>
      </c>
      <c r="L914" s="174">
        <f>1.25*(I914+J914+K914)/2/H914/IF(B758="Positive",B914,D914)*10^6</f>
        <v>-0.44053693654699411</v>
      </c>
      <c r="M914" s="194">
        <f>SQRT(1-(L914/INPUT!AO116)^2)</f>
        <v>0.99999932800257041</v>
      </c>
    </row>
    <row r="915">
      <c r="A915" s="187">
        <f>A759</f>
        <v>101</v>
      </c>
      <c r="B915" s="189">
        <f>D603</f>
        <v>22</v>
      </c>
      <c r="C915" s="197">
        <f>I603</f>
        <v>1936.3312351792665</v>
      </c>
      <c r="D915" s="189">
        <f>E603</f>
        <v>12</v>
      </c>
      <c r="E915" s="188">
        <f>INPUT!M117</f>
        <v>120</v>
      </c>
      <c r="F915" s="188">
        <f>INPUT!U117</f>
        <v>2400</v>
      </c>
      <c r="G915" s="188">
        <f>INPUT!N117</f>
        <v>2800</v>
      </c>
      <c r="H915" s="175">
        <f>(F915+C915-2*E915)*(G915+B915/2+D915/2)/2</f>
        <v>5769682.5447499966</v>
      </c>
      <c r="I915" s="198">
        <f>INPUT!AW117</f>
        <v>-15.450687251974125</v>
      </c>
      <c r="J915" s="198">
        <f>INPUT!AX117</f>
        <v>0.0077810315162377564</v>
      </c>
      <c r="K915" s="198">
        <f>INPUT!AY117</f>
        <v>-33.358852623308422</v>
      </c>
      <c r="L915" s="174">
        <f>1.25*(I915+J915+K915)/2/H915/IF(B759="Positive",B915,D915)*10^6</f>
        <v>-0.44053693654699411</v>
      </c>
      <c r="M915" s="194">
        <f>SQRT(1-(L915/INPUT!AO117)^2)</f>
        <v>0.99999932800257041</v>
      </c>
    </row>
    <row r="916">
      <c r="A916" s="187">
        <f>A760</f>
        <v>101</v>
      </c>
      <c r="B916" s="189">
        <f>D604</f>
        <v>22</v>
      </c>
      <c r="C916" s="197">
        <f>I604</f>
        <v>1936.3312351792665</v>
      </c>
      <c r="D916" s="189">
        <f>E604</f>
        <v>12</v>
      </c>
      <c r="E916" s="188">
        <f>INPUT!M118</f>
        <v>120</v>
      </c>
      <c r="F916" s="188">
        <f>INPUT!U118</f>
        <v>2400</v>
      </c>
      <c r="G916" s="188">
        <f>INPUT!N118</f>
        <v>2800</v>
      </c>
      <c r="H916" s="175">
        <f>(F916+C916-2*E916)*(G916+B916/2+D916/2)/2</f>
        <v>5769682.5447499966</v>
      </c>
      <c r="I916" s="198">
        <f>INPUT!AW118</f>
        <v>-15.450687251974125</v>
      </c>
      <c r="J916" s="198">
        <f>INPUT!AX118</f>
        <v>0.0077810315162377564</v>
      </c>
      <c r="K916" s="198">
        <f>INPUT!AY118</f>
        <v>-33.358852623308422</v>
      </c>
      <c r="L916" s="174">
        <f>1.25*(I916+J916+K916)/2/H916/IF(B760="Positive",B916,D916)*10^6</f>
        <v>-0.44053693654699411</v>
      </c>
      <c r="M916" s="194">
        <f>SQRT(1-(L916/INPUT!AO118)^2)</f>
        <v>0.99999932800257041</v>
      </c>
    </row>
    <row r="917">
      <c r="A917" s="187">
        <f>A761</f>
        <v>101</v>
      </c>
      <c r="B917" s="189">
        <f>D605</f>
        <v>22</v>
      </c>
      <c r="C917" s="197">
        <f>I605</f>
        <v>1936.3312351792665</v>
      </c>
      <c r="D917" s="189">
        <f>E605</f>
        <v>12</v>
      </c>
      <c r="E917" s="188">
        <f>INPUT!M119</f>
        <v>120</v>
      </c>
      <c r="F917" s="188">
        <f>INPUT!U119</f>
        <v>2400</v>
      </c>
      <c r="G917" s="188">
        <f>INPUT!N119</f>
        <v>2800</v>
      </c>
      <c r="H917" s="175">
        <f>(F917+C917-2*E917)*(G917+B917/2+D917/2)/2</f>
        <v>5769682.5447499966</v>
      </c>
      <c r="I917" s="198">
        <f>INPUT!AW119</f>
        <v>-15.450687251974125</v>
      </c>
      <c r="J917" s="198">
        <f>INPUT!AX119</f>
        <v>0.0077810315162377564</v>
      </c>
      <c r="K917" s="198">
        <f>INPUT!AY119</f>
        <v>-33.358852623308422</v>
      </c>
      <c r="L917" s="174">
        <f>1.25*(I917+J917+K917)/2/H917/IF(B761="Positive",B917,D917)*10^6</f>
        <v>-0.44053693654699411</v>
      </c>
      <c r="M917" s="194">
        <f>SQRT(1-(L917/INPUT!AO119)^2)</f>
        <v>0.99999932800257041</v>
      </c>
    </row>
    <row r="918">
      <c r="A918" s="187">
        <f>A762</f>
        <v>101</v>
      </c>
      <c r="B918" s="189">
        <f>D606</f>
        <v>22</v>
      </c>
      <c r="C918" s="197">
        <f>I606</f>
        <v>1936.3312351792665</v>
      </c>
      <c r="D918" s="189">
        <f>E606</f>
        <v>12</v>
      </c>
      <c r="E918" s="188">
        <f>INPUT!M120</f>
        <v>120</v>
      </c>
      <c r="F918" s="188">
        <f>INPUT!U120</f>
        <v>2400</v>
      </c>
      <c r="G918" s="188">
        <f>INPUT!N120</f>
        <v>2800</v>
      </c>
      <c r="H918" s="175">
        <f>(F918+C918-2*E918)*(G918+B918/2+D918/2)/2</f>
        <v>5769682.5447499966</v>
      </c>
      <c r="I918" s="198">
        <f>INPUT!AW120</f>
        <v>-15.450687251974125</v>
      </c>
      <c r="J918" s="198">
        <f>INPUT!AX120</f>
        <v>0.0077810315162377564</v>
      </c>
      <c r="K918" s="198">
        <f>INPUT!AY120</f>
        <v>-33.358852623308422</v>
      </c>
      <c r="L918" s="174">
        <f>1.25*(I918+J918+K918)/2/H918/IF(B762="Positive",B918,D918)*10^6</f>
        <v>-0.44053693654699411</v>
      </c>
      <c r="M918" s="194">
        <f>SQRT(1-(L918/INPUT!AO120)^2)</f>
        <v>0.99999932800257041</v>
      </c>
    </row>
    <row r="919">
      <c r="A919" s="187">
        <f>A763</f>
        <v>101</v>
      </c>
      <c r="B919" s="189">
        <f>D607</f>
        <v>22</v>
      </c>
      <c r="C919" s="197">
        <f>I607</f>
        <v>1936.3312351792665</v>
      </c>
      <c r="D919" s="189">
        <f>E607</f>
        <v>12</v>
      </c>
      <c r="E919" s="188">
        <f>INPUT!M121</f>
        <v>120</v>
      </c>
      <c r="F919" s="188">
        <f>INPUT!U121</f>
        <v>2400</v>
      </c>
      <c r="G919" s="188">
        <f>INPUT!N121</f>
        <v>2800</v>
      </c>
      <c r="H919" s="175">
        <f>(F919+C919-2*E919)*(G919+B919/2+D919/2)/2</f>
        <v>5769682.5447499966</v>
      </c>
      <c r="I919" s="198">
        <f>INPUT!AW121</f>
        <v>-15.450687251974125</v>
      </c>
      <c r="J919" s="198">
        <f>INPUT!AX121</f>
        <v>0.0077810315162377564</v>
      </c>
      <c r="K919" s="198">
        <f>INPUT!AY121</f>
        <v>-33.358852623308422</v>
      </c>
      <c r="L919" s="174">
        <f>1.25*(I919+J919+K919)/2/H919/IF(B763="Positive",B919,D919)*10^6</f>
        <v>-0.44053693654699411</v>
      </c>
      <c r="M919" s="194">
        <f>SQRT(1-(L919/INPUT!AO121)^2)</f>
        <v>0.99999932800257041</v>
      </c>
    </row>
    <row r="920">
      <c r="A920" s="187">
        <f>A764</f>
        <v>101</v>
      </c>
      <c r="B920" s="189">
        <f>D608</f>
        <v>22</v>
      </c>
      <c r="C920" s="197">
        <f>I608</f>
        <v>1936.3312351792665</v>
      </c>
      <c r="D920" s="189">
        <f>E608</f>
        <v>12</v>
      </c>
      <c r="E920" s="188">
        <f>INPUT!M122</f>
        <v>120</v>
      </c>
      <c r="F920" s="188">
        <f>INPUT!U122</f>
        <v>2400</v>
      </c>
      <c r="G920" s="188">
        <f>INPUT!N122</f>
        <v>2800</v>
      </c>
      <c r="H920" s="175">
        <f>(F920+C920-2*E920)*(G920+B920/2+D920/2)/2</f>
        <v>5769682.5447499966</v>
      </c>
      <c r="I920" s="198">
        <f>INPUT!AW122</f>
        <v>-15.450687251974125</v>
      </c>
      <c r="J920" s="198">
        <f>INPUT!AX122</f>
        <v>0.0077810315162377564</v>
      </c>
      <c r="K920" s="198">
        <f>INPUT!AY122</f>
        <v>-33.358852623308422</v>
      </c>
      <c r="L920" s="174">
        <f>1.25*(I920+J920+K920)/2/H920/IF(B764="Positive",B920,D920)*10^6</f>
        <v>-0.44053693654699411</v>
      </c>
      <c r="M920" s="194">
        <f>SQRT(1-(L920/INPUT!AO122)^2)</f>
        <v>0.99999932800257041</v>
      </c>
    </row>
    <row r="921">
      <c r="A921" s="187">
        <f>A765</f>
        <v>101</v>
      </c>
      <c r="B921" s="189">
        <f>D609</f>
        <v>22</v>
      </c>
      <c r="C921" s="197">
        <f>I609</f>
        <v>1936.3312351792665</v>
      </c>
      <c r="D921" s="189">
        <f>E609</f>
        <v>12</v>
      </c>
      <c r="E921" s="188">
        <f>INPUT!M123</f>
        <v>120</v>
      </c>
      <c r="F921" s="188">
        <f>INPUT!U123</f>
        <v>2400</v>
      </c>
      <c r="G921" s="188">
        <f>INPUT!N123</f>
        <v>2800</v>
      </c>
      <c r="H921" s="175">
        <f>(F921+C921-2*E921)*(G921+B921/2+D921/2)/2</f>
        <v>5769682.5447499966</v>
      </c>
      <c r="I921" s="198">
        <f>INPUT!AW123</f>
        <v>-15.450687251974125</v>
      </c>
      <c r="J921" s="198">
        <f>INPUT!AX123</f>
        <v>0.0077810315162377564</v>
      </c>
      <c r="K921" s="198">
        <f>INPUT!AY123</f>
        <v>-33.358852623308422</v>
      </c>
      <c r="L921" s="174">
        <f>1.25*(I921+J921+K921)/2/H921/IF(B765="Positive",B921,D921)*10^6</f>
        <v>-0.44053693654699411</v>
      </c>
      <c r="M921" s="194">
        <f>SQRT(1-(L921/INPUT!AO123)^2)</f>
        <v>0.99999932800257041</v>
      </c>
    </row>
    <row r="922">
      <c r="A922" s="187">
        <f>A766</f>
        <v>101</v>
      </c>
      <c r="B922" s="189">
        <f>D610</f>
        <v>22</v>
      </c>
      <c r="C922" s="197">
        <f>I610</f>
        <v>1936.3312351792665</v>
      </c>
      <c r="D922" s="189">
        <f>E610</f>
        <v>12</v>
      </c>
      <c r="E922" s="188">
        <f>INPUT!M124</f>
        <v>120</v>
      </c>
      <c r="F922" s="188">
        <f>INPUT!U124</f>
        <v>2400</v>
      </c>
      <c r="G922" s="188">
        <f>INPUT!N124</f>
        <v>2800</v>
      </c>
      <c r="H922" s="175">
        <f>(F922+C922-2*E922)*(G922+B922/2+D922/2)/2</f>
        <v>5769682.5447499966</v>
      </c>
      <c r="I922" s="198">
        <f>INPUT!AW124</f>
        <v>-15.450687251974125</v>
      </c>
      <c r="J922" s="198">
        <f>INPUT!AX124</f>
        <v>0.0077810315162377564</v>
      </c>
      <c r="K922" s="198">
        <f>INPUT!AY124</f>
        <v>-33.358852623308422</v>
      </c>
      <c r="L922" s="174">
        <f>1.25*(I922+J922+K922)/2/H922/IF(B766="Positive",B922,D922)*10^6</f>
        <v>-0.44053693654699411</v>
      </c>
      <c r="M922" s="194">
        <f>SQRT(1-(L922/INPUT!AO124)^2)</f>
        <v>0.99999932800257041</v>
      </c>
    </row>
    <row r="923">
      <c r="A923" s="187">
        <f>A767</f>
        <v>101</v>
      </c>
      <c r="B923" s="189">
        <f>D611</f>
        <v>22</v>
      </c>
      <c r="C923" s="197">
        <f>I611</f>
        <v>1936.3312351792665</v>
      </c>
      <c r="D923" s="189">
        <f>E611</f>
        <v>12</v>
      </c>
      <c r="E923" s="188">
        <f>INPUT!M125</f>
        <v>120</v>
      </c>
      <c r="F923" s="188">
        <f>INPUT!U125</f>
        <v>2400</v>
      </c>
      <c r="G923" s="188">
        <f>INPUT!N125</f>
        <v>2800</v>
      </c>
      <c r="H923" s="175">
        <f>(F923+C923-2*E923)*(G923+B923/2+D923/2)/2</f>
        <v>5769682.5447499966</v>
      </c>
      <c r="I923" s="198">
        <f>INPUT!AW125</f>
        <v>-15.450687251974125</v>
      </c>
      <c r="J923" s="198">
        <f>INPUT!AX125</f>
        <v>0.0077810315162377564</v>
      </c>
      <c r="K923" s="198">
        <f>INPUT!AY125</f>
        <v>-33.358852623308422</v>
      </c>
      <c r="L923" s="174">
        <f>1.25*(I923+J923+K923)/2/H923/IF(B767="Positive",B923,D923)*10^6</f>
        <v>-0.44053693654699411</v>
      </c>
      <c r="M923" s="194">
        <f>SQRT(1-(L923/INPUT!AO125)^2)</f>
        <v>0.99999932800257041</v>
      </c>
    </row>
    <row r="924">
      <c r="A924" s="187">
        <f>A768</f>
        <v>101</v>
      </c>
      <c r="B924" s="189">
        <f>D612</f>
        <v>22</v>
      </c>
      <c r="C924" s="197">
        <f>I612</f>
        <v>1936.3312351792665</v>
      </c>
      <c r="D924" s="189">
        <f>E612</f>
        <v>12</v>
      </c>
      <c r="E924" s="188">
        <f>INPUT!M126</f>
        <v>120</v>
      </c>
      <c r="F924" s="188">
        <f>INPUT!U126</f>
        <v>2400</v>
      </c>
      <c r="G924" s="188">
        <f>INPUT!N126</f>
        <v>2800</v>
      </c>
      <c r="H924" s="175">
        <f>(F924+C924-2*E924)*(G924+B924/2+D924/2)/2</f>
        <v>5769682.5447499966</v>
      </c>
      <c r="I924" s="198">
        <f>INPUT!AW126</f>
        <v>-15.450687251974125</v>
      </c>
      <c r="J924" s="198">
        <f>INPUT!AX126</f>
        <v>0.0077810315162377564</v>
      </c>
      <c r="K924" s="198">
        <f>INPUT!AY126</f>
        <v>-33.358852623308422</v>
      </c>
      <c r="L924" s="174">
        <f>1.25*(I924+J924+K924)/2/H924/IF(B768="Positive",B924,D924)*10^6</f>
        <v>-0.44053693654699411</v>
      </c>
      <c r="M924" s="194">
        <f>SQRT(1-(L924/INPUT!AO126)^2)</f>
        <v>0.99999932800257041</v>
      </c>
    </row>
    <row r="925">
      <c r="A925" s="187">
        <f>A769</f>
        <v>101</v>
      </c>
      <c r="B925" s="189">
        <f>D613</f>
        <v>22</v>
      </c>
      <c r="C925" s="197">
        <f>I613</f>
        <v>1936.3312351792665</v>
      </c>
      <c r="D925" s="189">
        <f>E613</f>
        <v>12</v>
      </c>
      <c r="E925" s="188">
        <f>INPUT!M127</f>
        <v>120</v>
      </c>
      <c r="F925" s="188">
        <f>INPUT!U127</f>
        <v>2400</v>
      </c>
      <c r="G925" s="188">
        <f>INPUT!N127</f>
        <v>2800</v>
      </c>
      <c r="H925" s="175">
        <f>(F925+C925-2*E925)*(G925+B925/2+D925/2)/2</f>
        <v>5769682.5447499966</v>
      </c>
      <c r="I925" s="198">
        <f>INPUT!AW127</f>
        <v>-15.450687251974125</v>
      </c>
      <c r="J925" s="198">
        <f>INPUT!AX127</f>
        <v>0.0077810315162377564</v>
      </c>
      <c r="K925" s="198">
        <f>INPUT!AY127</f>
        <v>-33.358852623308422</v>
      </c>
      <c r="L925" s="174">
        <f>1.25*(I925+J925+K925)/2/H925/IF(B769="Positive",B925,D925)*10^6</f>
        <v>-0.44053693654699411</v>
      </c>
      <c r="M925" s="194">
        <f>SQRT(1-(L925/INPUT!AO127)^2)</f>
        <v>0.99999932800257041</v>
      </c>
    </row>
    <row r="926">
      <c r="A926" s="187">
        <f>A770</f>
        <v>101</v>
      </c>
      <c r="B926" s="189">
        <f>D614</f>
        <v>22</v>
      </c>
      <c r="C926" s="197">
        <f>I614</f>
        <v>1936.3312351792665</v>
      </c>
      <c r="D926" s="189">
        <f>E614</f>
        <v>12</v>
      </c>
      <c r="E926" s="188">
        <f>INPUT!M128</f>
        <v>120</v>
      </c>
      <c r="F926" s="188">
        <f>INPUT!U128</f>
        <v>2400</v>
      </c>
      <c r="G926" s="188">
        <f>INPUT!N128</f>
        <v>2800</v>
      </c>
      <c r="H926" s="175">
        <f>(F926+C926-2*E926)*(G926+B926/2+D926/2)/2</f>
        <v>5769682.5447499966</v>
      </c>
      <c r="I926" s="198">
        <f>INPUT!AW128</f>
        <v>-15.450687251974125</v>
      </c>
      <c r="J926" s="198">
        <f>INPUT!AX128</f>
        <v>0.0077810315162377564</v>
      </c>
      <c r="K926" s="198">
        <f>INPUT!AY128</f>
        <v>-33.358852623308422</v>
      </c>
      <c r="L926" s="174">
        <f>1.25*(I926+J926+K926)/2/H926/IF(B770="Positive",B926,D926)*10^6</f>
        <v>-0.44053693654699411</v>
      </c>
      <c r="M926" s="194">
        <f>SQRT(1-(L926/INPUT!AO128)^2)</f>
        <v>0.99999932800257041</v>
      </c>
    </row>
    <row r="927">
      <c r="A927" s="187">
        <f>A771</f>
        <v>101</v>
      </c>
      <c r="B927" s="189">
        <f>D615</f>
        <v>22</v>
      </c>
      <c r="C927" s="197">
        <f>I615</f>
        <v>1936.3312351792665</v>
      </c>
      <c r="D927" s="189">
        <f>E615</f>
        <v>12</v>
      </c>
      <c r="E927" s="188">
        <f>INPUT!M129</f>
        <v>120</v>
      </c>
      <c r="F927" s="188">
        <f>INPUT!U129</f>
        <v>2400</v>
      </c>
      <c r="G927" s="188">
        <f>INPUT!N129</f>
        <v>2800</v>
      </c>
      <c r="H927" s="175">
        <f>(F927+C927-2*E927)*(G927+B927/2+D927/2)/2</f>
        <v>5769682.5447499966</v>
      </c>
      <c r="I927" s="198">
        <f>INPUT!AW129</f>
        <v>-15.450687251974125</v>
      </c>
      <c r="J927" s="198">
        <f>INPUT!AX129</f>
        <v>0.0077810315162377564</v>
      </c>
      <c r="K927" s="198">
        <f>INPUT!AY129</f>
        <v>-33.358852623308422</v>
      </c>
      <c r="L927" s="174">
        <f>1.25*(I927+J927+K927)/2/H927/IF(B771="Positive",B927,D927)*10^6</f>
        <v>-0.44053693654699411</v>
      </c>
      <c r="M927" s="194">
        <f>SQRT(1-(L927/INPUT!AO129)^2)</f>
        <v>0.99999932800257041</v>
      </c>
    </row>
    <row r="928">
      <c r="A928" s="187">
        <f>A772</f>
        <v>101</v>
      </c>
      <c r="B928" s="189">
        <f>D616</f>
        <v>22</v>
      </c>
      <c r="C928" s="197">
        <f>I616</f>
        <v>1936.3312351792665</v>
      </c>
      <c r="D928" s="189">
        <f>E616</f>
        <v>12</v>
      </c>
      <c r="E928" s="188">
        <f>INPUT!M130</f>
        <v>120</v>
      </c>
      <c r="F928" s="188">
        <f>INPUT!U130</f>
        <v>2400</v>
      </c>
      <c r="G928" s="188">
        <f>INPUT!N130</f>
        <v>2800</v>
      </c>
      <c r="H928" s="175">
        <f>(F928+C928-2*E928)*(G928+B928/2+D928/2)/2</f>
        <v>5769682.5447499966</v>
      </c>
      <c r="I928" s="198">
        <f>INPUT!AW130</f>
        <v>-15.450687251974125</v>
      </c>
      <c r="J928" s="198">
        <f>INPUT!AX130</f>
        <v>0.0077810315162377564</v>
      </c>
      <c r="K928" s="198">
        <f>INPUT!AY130</f>
        <v>-33.358852623308422</v>
      </c>
      <c r="L928" s="174">
        <f>1.25*(I928+J928+K928)/2/H928/IF(B772="Positive",B928,D928)*10^6</f>
        <v>-0.44053693654699411</v>
      </c>
      <c r="M928" s="194">
        <f>SQRT(1-(L928/INPUT!AO130)^2)</f>
        <v>0.99999932800257041</v>
      </c>
    </row>
    <row r="929">
      <c r="A929" s="187">
        <f>A773</f>
        <v>101</v>
      </c>
      <c r="B929" s="189">
        <f>D617</f>
        <v>22</v>
      </c>
      <c r="C929" s="197">
        <f>I617</f>
        <v>1936.3312351792665</v>
      </c>
      <c r="D929" s="189">
        <f>E617</f>
        <v>12</v>
      </c>
      <c r="E929" s="188">
        <f>INPUT!M131</f>
        <v>120</v>
      </c>
      <c r="F929" s="188">
        <f>INPUT!U131</f>
        <v>2400</v>
      </c>
      <c r="G929" s="188">
        <f>INPUT!N131</f>
        <v>2800</v>
      </c>
      <c r="H929" s="175">
        <f>(F929+C929-2*E929)*(G929+B929/2+D929/2)/2</f>
        <v>5769682.5447499966</v>
      </c>
      <c r="I929" s="198">
        <f>INPUT!AW131</f>
        <v>-15.450687251974125</v>
      </c>
      <c r="J929" s="198">
        <f>INPUT!AX131</f>
        <v>0.0077810315162377564</v>
      </c>
      <c r="K929" s="198">
        <f>INPUT!AY131</f>
        <v>-33.358852623308422</v>
      </c>
      <c r="L929" s="174">
        <f>1.25*(I929+J929+K929)/2/H929/IF(B773="Positive",B929,D929)*10^6</f>
        <v>-0.44053693654699411</v>
      </c>
      <c r="M929" s="194">
        <f>SQRT(1-(L929/INPUT!AO131)^2)</f>
        <v>0.99999932800257041</v>
      </c>
    </row>
    <row r="930">
      <c r="A930" s="187">
        <f>A774</f>
        <v>101</v>
      </c>
      <c r="B930" s="189">
        <f>D618</f>
        <v>22</v>
      </c>
      <c r="C930" s="197">
        <f>I618</f>
        <v>1936.3312351792665</v>
      </c>
      <c r="D930" s="189">
        <f>E618</f>
        <v>12</v>
      </c>
      <c r="E930" s="188">
        <f>INPUT!M132</f>
        <v>120</v>
      </c>
      <c r="F930" s="188">
        <f>INPUT!U132</f>
        <v>2400</v>
      </c>
      <c r="G930" s="188">
        <f>INPUT!N132</f>
        <v>2800</v>
      </c>
      <c r="H930" s="175">
        <f>(F930+C930-2*E930)*(G930+B930/2+D930/2)/2</f>
        <v>5769682.5447499966</v>
      </c>
      <c r="I930" s="198">
        <f>INPUT!AW132</f>
        <v>-15.450687251974125</v>
      </c>
      <c r="J930" s="198">
        <f>INPUT!AX132</f>
        <v>0.0077810315162377564</v>
      </c>
      <c r="K930" s="198">
        <f>INPUT!AY132</f>
        <v>-33.358852623308422</v>
      </c>
      <c r="L930" s="174">
        <f>1.25*(I930+J930+K930)/2/H930/IF(B774="Positive",B930,D930)*10^6</f>
        <v>-0.44053693654699411</v>
      </c>
      <c r="M930" s="194">
        <f>SQRT(1-(L930/INPUT!AO132)^2)</f>
        <v>0.99999932800257041</v>
      </c>
    </row>
    <row r="931">
      <c r="A931" s="187">
        <f>A775</f>
        <v>101</v>
      </c>
      <c r="B931" s="189">
        <f>D619</f>
        <v>22</v>
      </c>
      <c r="C931" s="197">
        <f>I619</f>
        <v>1936.3312351792665</v>
      </c>
      <c r="D931" s="189">
        <f>E619</f>
        <v>12</v>
      </c>
      <c r="E931" s="188">
        <f>INPUT!M133</f>
        <v>120</v>
      </c>
      <c r="F931" s="188">
        <f>INPUT!U133</f>
        <v>2400</v>
      </c>
      <c r="G931" s="188">
        <f>INPUT!N133</f>
        <v>2800</v>
      </c>
      <c r="H931" s="175">
        <f>(F931+C931-2*E931)*(G931+B931/2+D931/2)/2</f>
        <v>5769682.5447499966</v>
      </c>
      <c r="I931" s="198">
        <f>INPUT!AW133</f>
        <v>-15.450687251974125</v>
      </c>
      <c r="J931" s="198">
        <f>INPUT!AX133</f>
        <v>0.0077810315162377564</v>
      </c>
      <c r="K931" s="198">
        <f>INPUT!AY133</f>
        <v>-33.358852623308422</v>
      </c>
      <c r="L931" s="174">
        <f>1.25*(I931+J931+K931)/2/H931/IF(B775="Positive",B931,D931)*10^6</f>
        <v>-0.44053693654699411</v>
      </c>
      <c r="M931" s="194">
        <f>SQRT(1-(L931/INPUT!AO133)^2)</f>
        <v>0.99999932800257041</v>
      </c>
    </row>
    <row r="932">
      <c r="A932" s="187">
        <f>A776</f>
        <v>101</v>
      </c>
      <c r="B932" s="189">
        <f>D620</f>
        <v>22</v>
      </c>
      <c r="C932" s="197">
        <f>I620</f>
        <v>1936.3312351792665</v>
      </c>
      <c r="D932" s="189">
        <f>E620</f>
        <v>12</v>
      </c>
      <c r="E932" s="188">
        <f>INPUT!M134</f>
        <v>120</v>
      </c>
      <c r="F932" s="188">
        <f>INPUT!U134</f>
        <v>2400</v>
      </c>
      <c r="G932" s="188">
        <f>INPUT!N134</f>
        <v>2800</v>
      </c>
      <c r="H932" s="175">
        <f>(F932+C932-2*E932)*(G932+B932/2+D932/2)/2</f>
        <v>5769682.5447499966</v>
      </c>
      <c r="I932" s="198">
        <f>INPUT!AW134</f>
        <v>-15.450687251974125</v>
      </c>
      <c r="J932" s="198">
        <f>INPUT!AX134</f>
        <v>0.0077810315162377564</v>
      </c>
      <c r="K932" s="198">
        <f>INPUT!AY134</f>
        <v>-33.358852623308422</v>
      </c>
      <c r="L932" s="174">
        <f>1.25*(I932+J932+K932)/2/H932/IF(B776="Positive",B932,D932)*10^6</f>
        <v>-0.44053693654699411</v>
      </c>
      <c r="M932" s="194">
        <f>SQRT(1-(L932/INPUT!AO134)^2)</f>
        <v>0.99999932800257041</v>
      </c>
    </row>
    <row r="933">
      <c r="A933" s="187">
        <f>A777</f>
        <v>101</v>
      </c>
      <c r="B933" s="189">
        <f>D621</f>
        <v>22</v>
      </c>
      <c r="C933" s="197">
        <f>I621</f>
        <v>1936.3312351792665</v>
      </c>
      <c r="D933" s="189">
        <f>E621</f>
        <v>12</v>
      </c>
      <c r="E933" s="188">
        <f>INPUT!M135</f>
        <v>120</v>
      </c>
      <c r="F933" s="188">
        <f>INPUT!U135</f>
        <v>2400</v>
      </c>
      <c r="G933" s="188">
        <f>INPUT!N135</f>
        <v>2800</v>
      </c>
      <c r="H933" s="175">
        <f>(F933+C933-2*E933)*(G933+B933/2+D933/2)/2</f>
        <v>5769682.5447499966</v>
      </c>
      <c r="I933" s="198">
        <f>INPUT!AW135</f>
        <v>-15.450687251974125</v>
      </c>
      <c r="J933" s="198">
        <f>INPUT!AX135</f>
        <v>0.0077810315162377564</v>
      </c>
      <c r="K933" s="198">
        <f>INPUT!AY135</f>
        <v>-33.358852623308422</v>
      </c>
      <c r="L933" s="174">
        <f>1.25*(I933+J933+K933)/2/H933/IF(B777="Positive",B933,D933)*10^6</f>
        <v>-0.44053693654699411</v>
      </c>
      <c r="M933" s="194">
        <f>SQRT(1-(L933/INPUT!AO135)^2)</f>
        <v>0.99999932800257041</v>
      </c>
    </row>
    <row r="934">
      <c r="A934" s="187">
        <f>A778</f>
        <v>101</v>
      </c>
      <c r="B934" s="189">
        <f>D622</f>
        <v>22</v>
      </c>
      <c r="C934" s="197">
        <f>I622</f>
        <v>1936.3312351792665</v>
      </c>
      <c r="D934" s="189">
        <f>E622</f>
        <v>12</v>
      </c>
      <c r="E934" s="188">
        <f>INPUT!M136</f>
        <v>120</v>
      </c>
      <c r="F934" s="188">
        <f>INPUT!U136</f>
        <v>2400</v>
      </c>
      <c r="G934" s="188">
        <f>INPUT!N136</f>
        <v>2800</v>
      </c>
      <c r="H934" s="175">
        <f>(F934+C934-2*E934)*(G934+B934/2+D934/2)/2</f>
        <v>5769682.5447499966</v>
      </c>
      <c r="I934" s="198">
        <f>INPUT!AW136</f>
        <v>-15.450687251974125</v>
      </c>
      <c r="J934" s="198">
        <f>INPUT!AX136</f>
        <v>0.0077810315162377564</v>
      </c>
      <c r="K934" s="198">
        <f>INPUT!AY136</f>
        <v>-33.358852623308422</v>
      </c>
      <c r="L934" s="174">
        <f>1.25*(I934+J934+K934)/2/H934/IF(B778="Positive",B934,D934)*10^6</f>
        <v>-0.44053693654699411</v>
      </c>
      <c r="M934" s="194">
        <f>SQRT(1-(L934/INPUT!AO136)^2)</f>
        <v>0.99999932800257041</v>
      </c>
    </row>
    <row r="935">
      <c r="A935" s="187">
        <f>A779</f>
        <v>101</v>
      </c>
      <c r="B935" s="189">
        <f>D623</f>
        <v>22</v>
      </c>
      <c r="C935" s="197">
        <f>I623</f>
        <v>1936.3312351792665</v>
      </c>
      <c r="D935" s="189">
        <f>E623</f>
        <v>12</v>
      </c>
      <c r="E935" s="188">
        <f>INPUT!M137</f>
        <v>120</v>
      </c>
      <c r="F935" s="188">
        <f>INPUT!U137</f>
        <v>2400</v>
      </c>
      <c r="G935" s="188">
        <f>INPUT!N137</f>
        <v>2800</v>
      </c>
      <c r="H935" s="175">
        <f>(F935+C935-2*E935)*(G935+B935/2+D935/2)/2</f>
        <v>5769682.5447499966</v>
      </c>
      <c r="I935" s="198">
        <f>INPUT!AW137</f>
        <v>-15.450687251974125</v>
      </c>
      <c r="J935" s="198">
        <f>INPUT!AX137</f>
        <v>0.0077810315162377564</v>
      </c>
      <c r="K935" s="198">
        <f>INPUT!AY137</f>
        <v>-33.358852623308422</v>
      </c>
      <c r="L935" s="174">
        <f>1.25*(I935+J935+K935)/2/H935/IF(B779="Positive",B935,D935)*10^6</f>
        <v>-0.44053693654699411</v>
      </c>
      <c r="M935" s="194">
        <f>SQRT(1-(L935/INPUT!AO137)^2)</f>
        <v>0.99999932800257041</v>
      </c>
    </row>
    <row r="936">
      <c r="A936" s="187">
        <f>A780</f>
        <v>101</v>
      </c>
      <c r="B936" s="189">
        <f>D624</f>
        <v>22</v>
      </c>
      <c r="C936" s="197">
        <f>I624</f>
        <v>1936.3312351792665</v>
      </c>
      <c r="D936" s="189">
        <f>E624</f>
        <v>12</v>
      </c>
      <c r="E936" s="188">
        <f>INPUT!M138</f>
        <v>120</v>
      </c>
      <c r="F936" s="188">
        <f>INPUT!U138</f>
        <v>2400</v>
      </c>
      <c r="G936" s="188">
        <f>INPUT!N138</f>
        <v>2800</v>
      </c>
      <c r="H936" s="175">
        <f>(F936+C936-2*E936)*(G936+B936/2+D936/2)/2</f>
        <v>5769682.5447499966</v>
      </c>
      <c r="I936" s="198">
        <f>INPUT!AW138</f>
        <v>-15.450687251974125</v>
      </c>
      <c r="J936" s="198">
        <f>INPUT!AX138</f>
        <v>0.0077810315162377564</v>
      </c>
      <c r="K936" s="198">
        <f>INPUT!AY138</f>
        <v>-33.358852623308422</v>
      </c>
      <c r="L936" s="174">
        <f>1.25*(I936+J936+K936)/2/H936/IF(B780="Positive",B936,D936)*10^6</f>
        <v>-0.44053693654699411</v>
      </c>
      <c r="M936" s="194">
        <f>SQRT(1-(L936/INPUT!AO138)^2)</f>
        <v>0.99999932800257041</v>
      </c>
    </row>
    <row r="937">
      <c r="A937" s="187">
        <f>A781</f>
        <v>101</v>
      </c>
      <c r="B937" s="189">
        <f>D625</f>
        <v>22</v>
      </c>
      <c r="C937" s="197">
        <f>I625</f>
        <v>1936.3312351792665</v>
      </c>
      <c r="D937" s="189">
        <f>E625</f>
        <v>12</v>
      </c>
      <c r="E937" s="188">
        <f>INPUT!M139</f>
        <v>120</v>
      </c>
      <c r="F937" s="188">
        <f>INPUT!U139</f>
        <v>2400</v>
      </c>
      <c r="G937" s="188">
        <f>INPUT!N139</f>
        <v>2800</v>
      </c>
      <c r="H937" s="175">
        <f>(F937+C937-2*E937)*(G937+B937/2+D937/2)/2</f>
        <v>5769682.5447499966</v>
      </c>
      <c r="I937" s="198">
        <f>INPUT!AW139</f>
        <v>-15.450687251974125</v>
      </c>
      <c r="J937" s="198">
        <f>INPUT!AX139</f>
        <v>0.0077810315162377564</v>
      </c>
      <c r="K937" s="198">
        <f>INPUT!AY139</f>
        <v>-33.358852623308422</v>
      </c>
      <c r="L937" s="174">
        <f>1.25*(I937+J937+K937)/2/H937/IF(B781="Positive",B937,D937)*10^6</f>
        <v>-0.44053693654699411</v>
      </c>
      <c r="M937" s="194">
        <f>SQRT(1-(L937/INPUT!AO139)^2)</f>
        <v>0.99999932800257041</v>
      </c>
    </row>
    <row r="938">
      <c r="A938" s="187">
        <f>A782</f>
        <v>101</v>
      </c>
      <c r="B938" s="189">
        <f>D626</f>
        <v>22</v>
      </c>
      <c r="C938" s="197">
        <f>I626</f>
        <v>1936.3312351792665</v>
      </c>
      <c r="D938" s="189">
        <f>E626</f>
        <v>12</v>
      </c>
      <c r="E938" s="188">
        <f>INPUT!M140</f>
        <v>120</v>
      </c>
      <c r="F938" s="188">
        <f>INPUT!U140</f>
        <v>2400</v>
      </c>
      <c r="G938" s="188">
        <f>INPUT!N140</f>
        <v>2800</v>
      </c>
      <c r="H938" s="175">
        <f>(F938+C938-2*E938)*(G938+B938/2+D938/2)/2</f>
        <v>5769682.5447499966</v>
      </c>
      <c r="I938" s="198">
        <f>INPUT!AW140</f>
        <v>-15.450687251974125</v>
      </c>
      <c r="J938" s="198">
        <f>INPUT!AX140</f>
        <v>0.0077810315162377564</v>
      </c>
      <c r="K938" s="198">
        <f>INPUT!AY140</f>
        <v>-33.358852623308422</v>
      </c>
      <c r="L938" s="174">
        <f>1.25*(I938+J938+K938)/2/H938/IF(B782="Positive",B938,D938)*10^6</f>
        <v>-0.44053693654699411</v>
      </c>
      <c r="M938" s="194">
        <f>SQRT(1-(L938/INPUT!AO140)^2)</f>
        <v>0.99999932800257041</v>
      </c>
    </row>
    <row r="939">
      <c r="A939" s="187">
        <f>A783</f>
        <v>101</v>
      </c>
      <c r="B939" s="189">
        <f>D627</f>
        <v>22</v>
      </c>
      <c r="C939" s="197">
        <f>I627</f>
        <v>1936.3312351792665</v>
      </c>
      <c r="D939" s="189">
        <f>E627</f>
        <v>12</v>
      </c>
      <c r="E939" s="188">
        <f>INPUT!M141</f>
        <v>120</v>
      </c>
      <c r="F939" s="188">
        <f>INPUT!U141</f>
        <v>2400</v>
      </c>
      <c r="G939" s="188">
        <f>INPUT!N141</f>
        <v>2800</v>
      </c>
      <c r="H939" s="175">
        <f>(F939+C939-2*E939)*(G939+B939/2+D939/2)/2</f>
        <v>5769682.5447499966</v>
      </c>
      <c r="I939" s="198">
        <f>INPUT!AW141</f>
        <v>-15.450687251974125</v>
      </c>
      <c r="J939" s="198">
        <f>INPUT!AX141</f>
        <v>0.0077810315162377564</v>
      </c>
      <c r="K939" s="198">
        <f>INPUT!AY141</f>
        <v>-33.358852623308422</v>
      </c>
      <c r="L939" s="174">
        <f>1.25*(I939+J939+K939)/2/H939/IF(B783="Positive",B939,D939)*10^6</f>
        <v>-0.44053693654699411</v>
      </c>
      <c r="M939" s="194">
        <f>SQRT(1-(L939/INPUT!AO141)^2)</f>
        <v>0.99999932800257041</v>
      </c>
    </row>
    <row r="940">
      <c r="A940" s="187">
        <f>A784</f>
        <v>101</v>
      </c>
      <c r="B940" s="189">
        <f>D628</f>
        <v>22</v>
      </c>
      <c r="C940" s="197">
        <f>I628</f>
        <v>1936.3312351792665</v>
      </c>
      <c r="D940" s="189">
        <f>E628</f>
        <v>12</v>
      </c>
      <c r="E940" s="188">
        <f>INPUT!M142</f>
        <v>120</v>
      </c>
      <c r="F940" s="188">
        <f>INPUT!U142</f>
        <v>2400</v>
      </c>
      <c r="G940" s="188">
        <f>INPUT!N142</f>
        <v>2800</v>
      </c>
      <c r="H940" s="175">
        <f>(F940+C940-2*E940)*(G940+B940/2+D940/2)/2</f>
        <v>5769682.5447499966</v>
      </c>
      <c r="I940" s="198">
        <f>INPUT!AW142</f>
        <v>-15.450687251974125</v>
      </c>
      <c r="J940" s="198">
        <f>INPUT!AX142</f>
        <v>0.0077810315162377564</v>
      </c>
      <c r="K940" s="198">
        <f>INPUT!AY142</f>
        <v>-33.358852623308422</v>
      </c>
      <c r="L940" s="174">
        <f>1.25*(I940+J940+K940)/2/H940/IF(B784="Positive",B940,D940)*10^6</f>
        <v>-0.44053693654699411</v>
      </c>
      <c r="M940" s="194">
        <f>SQRT(1-(L940/INPUT!AO142)^2)</f>
        <v>0.99999932800257041</v>
      </c>
    </row>
    <row r="941">
      <c r="A941" s="187">
        <f>A785</f>
        <v>101</v>
      </c>
      <c r="B941" s="189">
        <f>D629</f>
        <v>22</v>
      </c>
      <c r="C941" s="197">
        <f>I629</f>
        <v>1936.3312351792665</v>
      </c>
      <c r="D941" s="189">
        <f>E629</f>
        <v>12</v>
      </c>
      <c r="E941" s="188">
        <f>INPUT!M143</f>
        <v>120</v>
      </c>
      <c r="F941" s="188">
        <f>INPUT!U143</f>
        <v>2400</v>
      </c>
      <c r="G941" s="188">
        <f>INPUT!N143</f>
        <v>2800</v>
      </c>
      <c r="H941" s="175">
        <f>(F941+C941-2*E941)*(G941+B941/2+D941/2)/2</f>
        <v>5769682.5447499966</v>
      </c>
      <c r="I941" s="198">
        <f>INPUT!AW143</f>
        <v>-15.450687251974125</v>
      </c>
      <c r="J941" s="198">
        <f>INPUT!AX143</f>
        <v>0.0077810315162377564</v>
      </c>
      <c r="K941" s="198">
        <f>INPUT!AY143</f>
        <v>-33.358852623308422</v>
      </c>
      <c r="L941" s="174">
        <f>1.25*(I941+J941+K941)/2/H941/IF(B785="Positive",B941,D941)*10^6</f>
        <v>-0.44053693654699411</v>
      </c>
      <c r="M941" s="194">
        <f>SQRT(1-(L941/INPUT!AO143)^2)</f>
        <v>0.99999932800257041</v>
      </c>
    </row>
    <row r="942">
      <c r="A942" s="187">
        <f>A786</f>
        <v>101</v>
      </c>
      <c r="B942" s="189">
        <f>D630</f>
        <v>22</v>
      </c>
      <c r="C942" s="197">
        <f>I630</f>
        <v>1936.3312351792665</v>
      </c>
      <c r="D942" s="189">
        <f>E630</f>
        <v>12</v>
      </c>
      <c r="E942" s="188">
        <f>INPUT!M144</f>
        <v>120</v>
      </c>
      <c r="F942" s="188">
        <f>INPUT!U144</f>
        <v>2400</v>
      </c>
      <c r="G942" s="188">
        <f>INPUT!N144</f>
        <v>2800</v>
      </c>
      <c r="H942" s="175">
        <f>(F942+C942-2*E942)*(G942+B942/2+D942/2)/2</f>
        <v>5769682.5447499966</v>
      </c>
      <c r="I942" s="198">
        <f>INPUT!AW144</f>
        <v>-15.450687251974125</v>
      </c>
      <c r="J942" s="198">
        <f>INPUT!AX144</f>
        <v>0.0077810315162377564</v>
      </c>
      <c r="K942" s="198">
        <f>INPUT!AY144</f>
        <v>-33.358852623308422</v>
      </c>
      <c r="L942" s="174">
        <f>1.25*(I942+J942+K942)/2/H942/IF(B786="Positive",B942,D942)*10^6</f>
        <v>-0.44053693654699411</v>
      </c>
      <c r="M942" s="194">
        <f>SQRT(1-(L942/INPUT!AO144)^2)</f>
        <v>0.99999932800257041</v>
      </c>
    </row>
    <row r="943">
      <c r="A943" s="187">
        <f>A787</f>
        <v>101</v>
      </c>
      <c r="B943" s="189">
        <f>D631</f>
        <v>22</v>
      </c>
      <c r="C943" s="197">
        <f>I631</f>
        <v>1936.3312351792665</v>
      </c>
      <c r="D943" s="189">
        <f>E631</f>
        <v>12</v>
      </c>
      <c r="E943" s="188">
        <f>INPUT!M145</f>
        <v>120</v>
      </c>
      <c r="F943" s="188">
        <f>INPUT!U145</f>
        <v>2400</v>
      </c>
      <c r="G943" s="188">
        <f>INPUT!N145</f>
        <v>2800</v>
      </c>
      <c r="H943" s="175">
        <f>(F943+C943-2*E943)*(G943+B943/2+D943/2)/2</f>
        <v>5769682.5447499966</v>
      </c>
      <c r="I943" s="198">
        <f>INPUT!AW145</f>
        <v>-15.450687251974125</v>
      </c>
      <c r="J943" s="198">
        <f>INPUT!AX145</f>
        <v>0.0077810315162377564</v>
      </c>
      <c r="K943" s="198">
        <f>INPUT!AY145</f>
        <v>-33.358852623308422</v>
      </c>
      <c r="L943" s="174">
        <f>1.25*(I943+J943+K943)/2/H943/IF(B787="Positive",B943,D943)*10^6</f>
        <v>-0.44053693654699411</v>
      </c>
      <c r="M943" s="194">
        <f>SQRT(1-(L943/INPUT!AO145)^2)</f>
        <v>0.99999932800257041</v>
      </c>
    </row>
    <row r="944">
      <c r="A944" s="187">
        <f>A788</f>
        <v>101</v>
      </c>
      <c r="B944" s="189">
        <f>D632</f>
        <v>22</v>
      </c>
      <c r="C944" s="197">
        <f>I632</f>
        <v>1936.3312351792665</v>
      </c>
      <c r="D944" s="189">
        <f>E632</f>
        <v>12</v>
      </c>
      <c r="E944" s="188">
        <f>INPUT!M146</f>
        <v>120</v>
      </c>
      <c r="F944" s="188">
        <f>INPUT!U146</f>
        <v>2400</v>
      </c>
      <c r="G944" s="188">
        <f>INPUT!N146</f>
        <v>2800</v>
      </c>
      <c r="H944" s="175">
        <f>(F944+C944-2*E944)*(G944+B944/2+D944/2)/2</f>
        <v>5769682.5447499966</v>
      </c>
      <c r="I944" s="198">
        <f>INPUT!AW146</f>
        <v>-15.450687251974125</v>
      </c>
      <c r="J944" s="198">
        <f>INPUT!AX146</f>
        <v>0.0077810315162377564</v>
      </c>
      <c r="K944" s="198">
        <f>INPUT!AY146</f>
        <v>-33.358852623308422</v>
      </c>
      <c r="L944" s="174">
        <f>1.25*(I944+J944+K944)/2/H944/IF(B788="Positive",B944,D944)*10^6</f>
        <v>-0.44053693654699411</v>
      </c>
      <c r="M944" s="194">
        <f>SQRT(1-(L944/INPUT!AO146)^2)</f>
        <v>0.99999932800257041</v>
      </c>
    </row>
    <row r="945">
      <c r="A945" s="187">
        <f>A789</f>
        <v>101</v>
      </c>
      <c r="B945" s="189">
        <f>D633</f>
        <v>22</v>
      </c>
      <c r="C945" s="197">
        <f>I633</f>
        <v>1936.3312351792665</v>
      </c>
      <c r="D945" s="189">
        <f>E633</f>
        <v>12</v>
      </c>
      <c r="E945" s="188">
        <f>INPUT!M147</f>
        <v>120</v>
      </c>
      <c r="F945" s="188">
        <f>INPUT!U147</f>
        <v>2400</v>
      </c>
      <c r="G945" s="188">
        <f>INPUT!N147</f>
        <v>2800</v>
      </c>
      <c r="H945" s="175">
        <f>(F945+C945-2*E945)*(G945+B945/2+D945/2)/2</f>
        <v>5769682.5447499966</v>
      </c>
      <c r="I945" s="198">
        <f>INPUT!AW147</f>
        <v>-15.450687251974125</v>
      </c>
      <c r="J945" s="198">
        <f>INPUT!AX147</f>
        <v>0.0077810315162377564</v>
      </c>
      <c r="K945" s="198">
        <f>INPUT!AY147</f>
        <v>-33.358852623308422</v>
      </c>
      <c r="L945" s="174">
        <f>1.25*(I945+J945+K945)/2/H945/IF(B789="Positive",B945,D945)*10^6</f>
        <v>-0.44053693654699411</v>
      </c>
      <c r="M945" s="194">
        <f>SQRT(1-(L945/INPUT!AO147)^2)</f>
        <v>0.99999932800257041</v>
      </c>
    </row>
    <row r="946">
      <c r="A946" s="187">
        <f>A790</f>
        <v>101</v>
      </c>
      <c r="B946" s="189">
        <f>D634</f>
        <v>22</v>
      </c>
      <c r="C946" s="197">
        <f>I634</f>
        <v>1936.3312351792665</v>
      </c>
      <c r="D946" s="189">
        <f>E634</f>
        <v>12</v>
      </c>
      <c r="E946" s="188">
        <f>INPUT!M148</f>
        <v>120</v>
      </c>
      <c r="F946" s="188">
        <f>INPUT!U148</f>
        <v>2400</v>
      </c>
      <c r="G946" s="188">
        <f>INPUT!N148</f>
        <v>2800</v>
      </c>
      <c r="H946" s="175">
        <f>(F946+C946-2*E946)*(G946+B946/2+D946/2)/2</f>
        <v>5769682.5447499966</v>
      </c>
      <c r="I946" s="198">
        <f>INPUT!AW148</f>
        <v>-15.450687251974125</v>
      </c>
      <c r="J946" s="198">
        <f>INPUT!AX148</f>
        <v>0.0077810315162377564</v>
      </c>
      <c r="K946" s="198">
        <f>INPUT!AY148</f>
        <v>-33.358852623308422</v>
      </c>
      <c r="L946" s="174">
        <f>1.25*(I946+J946+K946)/2/H946/IF(B790="Positive",B946,D946)*10^6</f>
        <v>-0.44053693654699411</v>
      </c>
      <c r="M946" s="194">
        <f>SQRT(1-(L946/INPUT!AO148)^2)</f>
        <v>0.99999932800257041</v>
      </c>
    </row>
    <row r="947">
      <c r="A947" s="187">
        <f>A791</f>
        <v>101</v>
      </c>
      <c r="B947" s="189">
        <f>D635</f>
        <v>22</v>
      </c>
      <c r="C947" s="197">
        <f>I635</f>
        <v>1936.3312351792665</v>
      </c>
      <c r="D947" s="189">
        <f>E635</f>
        <v>12</v>
      </c>
      <c r="E947" s="188">
        <f>INPUT!M149</f>
        <v>120</v>
      </c>
      <c r="F947" s="188">
        <f>INPUT!U149</f>
        <v>2400</v>
      </c>
      <c r="G947" s="188">
        <f>INPUT!N149</f>
        <v>2800</v>
      </c>
      <c r="H947" s="175">
        <f>(F947+C947-2*E947)*(G947+B947/2+D947/2)/2</f>
        <v>5769682.5447499966</v>
      </c>
      <c r="I947" s="198">
        <f>INPUT!AW149</f>
        <v>-15.450687251974125</v>
      </c>
      <c r="J947" s="198">
        <f>INPUT!AX149</f>
        <v>0.0077810315162377564</v>
      </c>
      <c r="K947" s="198">
        <f>INPUT!AY149</f>
        <v>-33.358852623308422</v>
      </c>
      <c r="L947" s="174">
        <f>1.25*(I947+J947+K947)/2/H947/IF(B791="Positive",B947,D947)*10^6</f>
        <v>-0.44053693654699411</v>
      </c>
      <c r="M947" s="194">
        <f>SQRT(1-(L947/INPUT!AO149)^2)</f>
        <v>0.99999932800257041</v>
      </c>
    </row>
    <row r="948">
      <c r="A948" s="187">
        <f>A792</f>
        <v>101</v>
      </c>
      <c r="B948" s="189">
        <f>D636</f>
        <v>22</v>
      </c>
      <c r="C948" s="197">
        <f>I636</f>
        <v>1936.3312351792665</v>
      </c>
      <c r="D948" s="189">
        <f>E636</f>
        <v>12</v>
      </c>
      <c r="E948" s="188">
        <f>INPUT!M150</f>
        <v>120</v>
      </c>
      <c r="F948" s="188">
        <f>INPUT!U150</f>
        <v>2400</v>
      </c>
      <c r="G948" s="188">
        <f>INPUT!N150</f>
        <v>2800</v>
      </c>
      <c r="H948" s="175">
        <f>(F948+C948-2*E948)*(G948+B948/2+D948/2)/2</f>
        <v>5769682.5447499966</v>
      </c>
      <c r="I948" s="198">
        <f>INPUT!AW150</f>
        <v>-15.450687251974125</v>
      </c>
      <c r="J948" s="198">
        <f>INPUT!AX150</f>
        <v>0.0077810315162377564</v>
      </c>
      <c r="K948" s="198">
        <f>INPUT!AY150</f>
        <v>-33.358852623308422</v>
      </c>
      <c r="L948" s="174">
        <f>1.25*(I948+J948+K948)/2/H948/IF(B792="Positive",B948,D948)*10^6</f>
        <v>-0.44053693654699411</v>
      </c>
      <c r="M948" s="194">
        <f>SQRT(1-(L948/INPUT!AO150)^2)</f>
        <v>0.99999932800257041</v>
      </c>
    </row>
    <row r="949">
      <c r="A949" s="187">
        <f>A793</f>
        <v>101</v>
      </c>
      <c r="B949" s="189">
        <f>D637</f>
        <v>22</v>
      </c>
      <c r="C949" s="197">
        <f>I637</f>
        <v>1936.3312351792665</v>
      </c>
      <c r="D949" s="189">
        <f>E637</f>
        <v>12</v>
      </c>
      <c r="E949" s="188">
        <f>INPUT!M151</f>
        <v>120</v>
      </c>
      <c r="F949" s="188">
        <f>INPUT!U151</f>
        <v>2400</v>
      </c>
      <c r="G949" s="188">
        <f>INPUT!N151</f>
        <v>2800</v>
      </c>
      <c r="H949" s="175">
        <f>(F949+C949-2*E949)*(G949+B949/2+D949/2)/2</f>
        <v>5769682.5447499966</v>
      </c>
      <c r="I949" s="198">
        <f>INPUT!AW151</f>
        <v>-15.450687251974125</v>
      </c>
      <c r="J949" s="198">
        <f>INPUT!AX151</f>
        <v>0.0077810315162377564</v>
      </c>
      <c r="K949" s="198">
        <f>INPUT!AY151</f>
        <v>-33.358852623308422</v>
      </c>
      <c r="L949" s="174">
        <f>1.25*(I949+J949+K949)/2/H949/IF(B793="Positive",B949,D949)*10^6</f>
        <v>-0.44053693654699411</v>
      </c>
      <c r="M949" s="194">
        <f>SQRT(1-(L949/INPUT!AO151)^2)</f>
        <v>0.99999932800257041</v>
      </c>
    </row>
    <row r="950">
      <c r="A950" s="187">
        <f>A794</f>
        <v>101</v>
      </c>
      <c r="B950" s="189">
        <f>D638</f>
        <v>22</v>
      </c>
      <c r="C950" s="197">
        <f>I638</f>
        <v>1936.3312351792665</v>
      </c>
      <c r="D950" s="189">
        <f>E638</f>
        <v>12</v>
      </c>
      <c r="E950" s="188">
        <f>INPUT!M152</f>
        <v>120</v>
      </c>
      <c r="F950" s="188">
        <f>INPUT!U152</f>
        <v>2400</v>
      </c>
      <c r="G950" s="188">
        <f>INPUT!N152</f>
        <v>2800</v>
      </c>
      <c r="H950" s="175">
        <f>(F950+C950-2*E950)*(G950+B950/2+D950/2)/2</f>
        <v>5769682.5447499966</v>
      </c>
      <c r="I950" s="198">
        <f>INPUT!AW152</f>
        <v>-15.450687251974125</v>
      </c>
      <c r="J950" s="198">
        <f>INPUT!AX152</f>
        <v>0.0077810315162377564</v>
      </c>
      <c r="K950" s="198">
        <f>INPUT!AY152</f>
        <v>-33.358852623308422</v>
      </c>
      <c r="L950" s="174">
        <f>1.25*(I950+J950+K950)/2/H950/IF(B794="Positive",B950,D950)*10^6</f>
        <v>-0.44053693654699411</v>
      </c>
      <c r="M950" s="194">
        <f>SQRT(1-(L950/INPUT!AO152)^2)</f>
        <v>0.99999932800257041</v>
      </c>
    </row>
    <row r="951">
      <c r="A951" s="187">
        <f>A795</f>
        <v>101</v>
      </c>
      <c r="B951" s="189">
        <f>D639</f>
        <v>22</v>
      </c>
      <c r="C951" s="197">
        <f>I639</f>
        <v>1936.3312351792665</v>
      </c>
      <c r="D951" s="189">
        <f>E639</f>
        <v>12</v>
      </c>
      <c r="E951" s="188">
        <f>INPUT!M153</f>
        <v>120</v>
      </c>
      <c r="F951" s="188">
        <f>INPUT!U153</f>
        <v>2400</v>
      </c>
      <c r="G951" s="188">
        <f>INPUT!N153</f>
        <v>2800</v>
      </c>
      <c r="H951" s="175">
        <f>(F951+C951-2*E951)*(G951+B951/2+D951/2)/2</f>
        <v>5769682.5447499966</v>
      </c>
      <c r="I951" s="198">
        <f>INPUT!AW153</f>
        <v>-15.450687251974125</v>
      </c>
      <c r="J951" s="198">
        <f>INPUT!AX153</f>
        <v>0.0077810315162377564</v>
      </c>
      <c r="K951" s="198">
        <f>INPUT!AY153</f>
        <v>-33.358852623308422</v>
      </c>
      <c r="L951" s="174">
        <f>1.25*(I951+J951+K951)/2/H951/IF(B795="Positive",B951,D951)*10^6</f>
        <v>-0.44053693654699411</v>
      </c>
      <c r="M951" s="194">
        <f>SQRT(1-(L951/INPUT!AO153)^2)</f>
        <v>0.99999932800257041</v>
      </c>
    </row>
    <row r="952">
      <c r="A952" s="187">
        <f>A796</f>
        <v>101</v>
      </c>
      <c r="B952" s="189">
        <f>D640</f>
        <v>22</v>
      </c>
      <c r="C952" s="197">
        <f>I640</f>
        <v>1936.3312351792665</v>
      </c>
      <c r="D952" s="189">
        <f>E640</f>
        <v>12</v>
      </c>
      <c r="E952" s="188">
        <f>INPUT!M154</f>
        <v>120</v>
      </c>
      <c r="F952" s="188">
        <f>INPUT!U154</f>
        <v>2400</v>
      </c>
      <c r="G952" s="188">
        <f>INPUT!N154</f>
        <v>2800</v>
      </c>
      <c r="H952" s="175">
        <f>(F952+C952-2*E952)*(G952+B952/2+D952/2)/2</f>
        <v>5769682.5447499966</v>
      </c>
      <c r="I952" s="198">
        <f>INPUT!AW154</f>
        <v>-15.450687251974125</v>
      </c>
      <c r="J952" s="198">
        <f>INPUT!AX154</f>
        <v>0.0077810315162377564</v>
      </c>
      <c r="K952" s="198">
        <f>INPUT!AY154</f>
        <v>-33.358852623308422</v>
      </c>
      <c r="L952" s="174">
        <f>1.25*(I952+J952+K952)/2/H952/IF(B796="Positive",B952,D952)*10^6</f>
        <v>-0.44053693654699411</v>
      </c>
      <c r="M952" s="194">
        <f>SQRT(1-(L952/INPUT!AO154)^2)</f>
        <v>0.99999932800257041</v>
      </c>
    </row>
    <row r="953"/>
    <row r="954" ht="15" customHeight="1">
      <c r="A954" s="59" t="s">
        <v>388</v>
      </c>
      <c r="B954" s="132"/>
      <c r="C954" s="133"/>
      <c r="D954" s="134"/>
      <c r="E954" s="132"/>
      <c r="F954" s="132"/>
      <c r="G954" s="109"/>
      <c r="H954" s="132"/>
      <c r="I954" s="132"/>
      <c r="J954" s="133"/>
      <c r="K954" s="133"/>
      <c r="L954" s="133"/>
      <c r="M954" s="133"/>
    </row>
    <row r="955" ht="15" customHeight="1">
      <c r="A955" s="72" t="s">
        <v>230</v>
      </c>
      <c r="B955" s="78" t="s">
        <v>242</v>
      </c>
      <c r="C955" s="508" t="s">
        <v>389</v>
      </c>
      <c r="D955" s="509"/>
      <c r="E955" s="509"/>
      <c r="F955" s="509"/>
      <c r="G955" s="510"/>
      <c r="H955" s="78" t="s">
        <v>32</v>
      </c>
      <c r="I955" s="78" t="s">
        <v>390</v>
      </c>
      <c r="J955" s="78" t="s">
        <v>391</v>
      </c>
      <c r="K955" s="78" t="s">
        <v>392</v>
      </c>
      <c r="L955" s="73" t="s">
        <v>334</v>
      </c>
      <c r="M955" s="74" t="s">
        <v>393</v>
      </c>
    </row>
    <row r="956" ht="15" customHeight="1">
      <c r="A956" s="75"/>
      <c r="B956" s="79" t="s">
        <v>250</v>
      </c>
      <c r="C956" s="76" t="s">
        <v>394</v>
      </c>
      <c r="D956" s="76" t="s">
        <v>395</v>
      </c>
      <c r="E956" s="76" t="s">
        <v>396</v>
      </c>
      <c r="F956" s="76" t="s">
        <v>397</v>
      </c>
      <c r="G956" s="76" t="s">
        <v>398</v>
      </c>
      <c r="H956" s="76"/>
      <c r="I956" s="76"/>
      <c r="J956" s="76"/>
      <c r="K956" s="76"/>
      <c r="L956" s="76"/>
      <c r="M956" s="77"/>
    </row>
    <row r="957" ht="15" customHeight="1">
      <c r="A957" s="182">
        <f>A801</f>
        <v>101</v>
      </c>
      <c r="B957" s="131" t="str">
        <f>B645</f>
        <v>Negative</v>
      </c>
      <c r="C957" s="180">
        <f>INPUT!AF3</f>
        <v>160</v>
      </c>
      <c r="D957" s="180">
        <f>INPUT!AE3</f>
        <v>10</v>
      </c>
      <c r="E957" s="180">
        <f>INPUT!AI3</f>
        <v>0</v>
      </c>
      <c r="F957" s="180">
        <f>INPUT!AH3</f>
        <v>0</v>
      </c>
      <c r="G957" s="481">
        <f>IF(B957="Positive",1/3*F957*E957^3,1/3*D957*C957^3)</f>
        <v>13653333.333333332</v>
      </c>
      <c r="H957" s="199">
        <f>IF(B957="Positive",IF(E957=0,0,(F801-K957*F957)/(K957+1)),IF(C957=0,0,(C801-2*E801-K957*D957)/(K957+1)))</f>
        <v>558.7770783930888</v>
      </c>
      <c r="I957" s="199">
        <f>IF(B957="Positive",D489,E489)</f>
        <v>12</v>
      </c>
      <c r="J957" s="199">
        <f>IF(B957="Positive",H489,I489)</f>
        <v>1936.3312351792665</v>
      </c>
      <c r="K957" s="180">
        <f>IF(B957="Positive",INPUT!AG3,INPUT!AD3)</f>
        <v>2</v>
      </c>
      <c r="L957" s="131">
        <f>IF(H957=0,4,MIN(MAX((IF(K957=1,8,0.894)*G957/H957/I957^3)^(1/3),1),4))</f>
        <v>2.3295102753141137</v>
      </c>
      <c r="M957" s="194">
        <f>IF(H957=0,5.34,MIN((5.34+2.84*(G957/H957/I957^3)^(1/3))/((K957+1)^2),5.34))</f>
        <v>1.3563979013960836</v>
      </c>
    </row>
    <row r="958">
      <c r="A958" s="182">
        <f>A802</f>
        <v>101</v>
      </c>
      <c r="B958" s="131" t="str">
        <f>B646</f>
        <v>Negative</v>
      </c>
      <c r="C958" s="180">
        <f>INPUT!AF4</f>
        <v>160</v>
      </c>
      <c r="D958" s="180">
        <f>INPUT!AE4</f>
        <v>10</v>
      </c>
      <c r="E958" s="180">
        <f>INPUT!AI4</f>
        <v>0</v>
      </c>
      <c r="F958" s="180">
        <f>INPUT!AH4</f>
        <v>0</v>
      </c>
      <c r="G958" s="481">
        <f>IF(B958="Positive",1/3*F958*E958^3,1/3*D958*C958^3)</f>
        <v>13653333.333333332</v>
      </c>
      <c r="H958" s="199">
        <f>IF(B958="Positive",IF(E958=0,0,(F802-K958*F958)/(K958+1)),IF(C958=0,0,(C802-2*E802-K958*D958)/(K958+1)))</f>
        <v>558.7770783930888</v>
      </c>
      <c r="I958" s="199">
        <f>IF(B958="Positive",D490,E490)</f>
        <v>12</v>
      </c>
      <c r="J958" s="199">
        <f>IF(B958="Positive",H490,I490)</f>
        <v>1936.3312351792665</v>
      </c>
      <c r="K958" s="180">
        <f>IF(B958="Positive",INPUT!AG4,INPUT!AD4)</f>
        <v>2</v>
      </c>
      <c r="L958" s="131">
        <f>IF(H958=0,4,MIN(MAX((IF(K958=1,8,0.894)*G958/H958/I958^3)^(1/3),1),4))</f>
        <v>2.3295102753141137</v>
      </c>
      <c r="M958" s="194">
        <f>IF(H958=0,5.34,MIN((5.34+2.84*(G958/H958/I958^3)^(1/3))/((K958+1)^2),5.34))</f>
        <v>1.3563979013960836</v>
      </c>
    </row>
    <row r="959">
      <c r="A959" s="182">
        <f>A803</f>
        <v>101</v>
      </c>
      <c r="B959" s="131" t="str">
        <f>B647</f>
        <v>Negative</v>
      </c>
      <c r="C959" s="180">
        <f>INPUT!AF5</f>
        <v>160</v>
      </c>
      <c r="D959" s="180">
        <f>INPUT!AE5</f>
        <v>10</v>
      </c>
      <c r="E959" s="180">
        <f>INPUT!AI5</f>
        <v>0</v>
      </c>
      <c r="F959" s="180">
        <f>INPUT!AH5</f>
        <v>0</v>
      </c>
      <c r="G959" s="481">
        <f>IF(B959="Positive",1/3*F959*E959^3,1/3*D959*C959^3)</f>
        <v>13653333.333333332</v>
      </c>
      <c r="H959" s="199">
        <f>IF(B959="Positive",IF(E959=0,0,(F803-K959*F959)/(K959+1)),IF(C959=0,0,(C803-2*E803-K959*D959)/(K959+1)))</f>
        <v>558.7770783930888</v>
      </c>
      <c r="I959" s="199">
        <f>IF(B959="Positive",D491,E491)</f>
        <v>12</v>
      </c>
      <c r="J959" s="199">
        <f>IF(B959="Positive",H491,I491)</f>
        <v>1936.3312351792665</v>
      </c>
      <c r="K959" s="180">
        <f>IF(B959="Positive",INPUT!AG5,INPUT!AD5)</f>
        <v>2</v>
      </c>
      <c r="L959" s="131">
        <f>IF(H959=0,4,MIN(MAX((IF(K959=1,8,0.894)*G959/H959/I959^3)^(1/3),1),4))</f>
        <v>2.3295102753141137</v>
      </c>
      <c r="M959" s="194">
        <f>IF(H959=0,5.34,MIN((5.34+2.84*(G959/H959/I959^3)^(1/3))/((K959+1)^2),5.34))</f>
        <v>1.3563979013960836</v>
      </c>
    </row>
    <row r="960">
      <c r="A960" s="182">
        <f>A804</f>
        <v>101</v>
      </c>
      <c r="B960" s="131" t="str">
        <f>B648</f>
        <v>Negative</v>
      </c>
      <c r="C960" s="180">
        <f>INPUT!AF6</f>
        <v>160</v>
      </c>
      <c r="D960" s="180">
        <f>INPUT!AE6</f>
        <v>10</v>
      </c>
      <c r="E960" s="180">
        <f>INPUT!AI6</f>
        <v>0</v>
      </c>
      <c r="F960" s="180">
        <f>INPUT!AH6</f>
        <v>0</v>
      </c>
      <c r="G960" s="481">
        <f>IF(B960="Positive",1/3*F960*E960^3,1/3*D960*C960^3)</f>
        <v>13653333.333333332</v>
      </c>
      <c r="H960" s="199">
        <f>IF(B960="Positive",IF(E960=0,0,(F804-K960*F960)/(K960+1)),IF(C960=0,0,(C804-2*E804-K960*D960)/(K960+1)))</f>
        <v>558.7770783930888</v>
      </c>
      <c r="I960" s="199">
        <f>IF(B960="Positive",D492,E492)</f>
        <v>12</v>
      </c>
      <c r="J960" s="199">
        <f>IF(B960="Positive",H492,I492)</f>
        <v>1936.3312351792665</v>
      </c>
      <c r="K960" s="180">
        <f>IF(B960="Positive",INPUT!AG6,INPUT!AD6)</f>
        <v>2</v>
      </c>
      <c r="L960" s="131">
        <f>IF(H960=0,4,MIN(MAX((IF(K960=1,8,0.894)*G960/H960/I960^3)^(1/3),1),4))</f>
        <v>2.3295102753141137</v>
      </c>
      <c r="M960" s="194">
        <f>IF(H960=0,5.34,MIN((5.34+2.84*(G960/H960/I960^3)^(1/3))/((K960+1)^2),5.34))</f>
        <v>1.3563979013960836</v>
      </c>
    </row>
    <row r="961">
      <c r="A961" s="182">
        <f>A805</f>
        <v>101</v>
      </c>
      <c r="B961" s="131" t="str">
        <f>B649</f>
        <v>Negative</v>
      </c>
      <c r="C961" s="180">
        <f>INPUT!AF7</f>
        <v>160</v>
      </c>
      <c r="D961" s="180">
        <f>INPUT!AE7</f>
        <v>10</v>
      </c>
      <c r="E961" s="180">
        <f>INPUT!AI7</f>
        <v>0</v>
      </c>
      <c r="F961" s="180">
        <f>INPUT!AH7</f>
        <v>0</v>
      </c>
      <c r="G961" s="481">
        <f>IF(B961="Positive",1/3*F961*E961^3,1/3*D961*C961^3)</f>
        <v>13653333.333333332</v>
      </c>
      <c r="H961" s="199">
        <f>IF(B961="Positive",IF(E961=0,0,(F805-K961*F961)/(K961+1)),IF(C961=0,0,(C805-2*E805-K961*D961)/(K961+1)))</f>
        <v>558.7770783930888</v>
      </c>
      <c r="I961" s="199">
        <f>IF(B961="Positive",D493,E493)</f>
        <v>12</v>
      </c>
      <c r="J961" s="199">
        <f>IF(B961="Positive",H493,I493)</f>
        <v>1936.3312351792665</v>
      </c>
      <c r="K961" s="180">
        <f>IF(B961="Positive",INPUT!AG7,INPUT!AD7)</f>
        <v>2</v>
      </c>
      <c r="L961" s="131">
        <f>IF(H961=0,4,MIN(MAX((IF(K961=1,8,0.894)*G961/H961/I961^3)^(1/3),1),4))</f>
        <v>2.3295102753141137</v>
      </c>
      <c r="M961" s="194">
        <f>IF(H961=0,5.34,MIN((5.34+2.84*(G961/H961/I961^3)^(1/3))/((K961+1)^2),5.34))</f>
        <v>1.3563979013960836</v>
      </c>
    </row>
    <row r="962">
      <c r="A962" s="182">
        <f>A806</f>
        <v>101</v>
      </c>
      <c r="B962" s="131" t="str">
        <f>B650</f>
        <v>Negative</v>
      </c>
      <c r="C962" s="180">
        <f>INPUT!AF8</f>
        <v>160</v>
      </c>
      <c r="D962" s="180">
        <f>INPUT!AE8</f>
        <v>10</v>
      </c>
      <c r="E962" s="180">
        <f>INPUT!AI8</f>
        <v>0</v>
      </c>
      <c r="F962" s="180">
        <f>INPUT!AH8</f>
        <v>0</v>
      </c>
      <c r="G962" s="481">
        <f>IF(B962="Positive",1/3*F962*E962^3,1/3*D962*C962^3)</f>
        <v>13653333.333333332</v>
      </c>
      <c r="H962" s="199">
        <f>IF(B962="Positive",IF(E962=0,0,(F806-K962*F962)/(K962+1)),IF(C962=0,0,(C806-2*E806-K962*D962)/(K962+1)))</f>
        <v>558.7770783930888</v>
      </c>
      <c r="I962" s="199">
        <f>IF(B962="Positive",D494,E494)</f>
        <v>12</v>
      </c>
      <c r="J962" s="199">
        <f>IF(B962="Positive",H494,I494)</f>
        <v>1936.3312351792665</v>
      </c>
      <c r="K962" s="180">
        <f>IF(B962="Positive",INPUT!AG8,INPUT!AD8)</f>
        <v>2</v>
      </c>
      <c r="L962" s="131">
        <f>IF(H962=0,4,MIN(MAX((IF(K962=1,8,0.894)*G962/H962/I962^3)^(1/3),1),4))</f>
        <v>2.3295102753141137</v>
      </c>
      <c r="M962" s="194">
        <f>IF(H962=0,5.34,MIN((5.34+2.84*(G962/H962/I962^3)^(1/3))/((K962+1)^2),5.34))</f>
        <v>1.3563979013960836</v>
      </c>
    </row>
    <row r="963">
      <c r="A963" s="182">
        <f>A807</f>
        <v>101</v>
      </c>
      <c r="B963" s="131" t="str">
        <f>B651</f>
        <v>Negative</v>
      </c>
      <c r="C963" s="180">
        <f>INPUT!AF9</f>
        <v>160</v>
      </c>
      <c r="D963" s="180">
        <f>INPUT!AE9</f>
        <v>10</v>
      </c>
      <c r="E963" s="180">
        <f>INPUT!AI9</f>
        <v>0</v>
      </c>
      <c r="F963" s="180">
        <f>INPUT!AH9</f>
        <v>0</v>
      </c>
      <c r="G963" s="481">
        <f>IF(B963="Positive",1/3*F963*E963^3,1/3*D963*C963^3)</f>
        <v>13653333.333333332</v>
      </c>
      <c r="H963" s="199">
        <f>IF(B963="Positive",IF(E963=0,0,(F807-K963*F963)/(K963+1)),IF(C963=0,0,(C807-2*E807-K963*D963)/(K963+1)))</f>
        <v>558.7770783930888</v>
      </c>
      <c r="I963" s="199">
        <f>IF(B963="Positive",D495,E495)</f>
        <v>12</v>
      </c>
      <c r="J963" s="199">
        <f>IF(B963="Positive",H495,I495)</f>
        <v>1936.3312351792665</v>
      </c>
      <c r="K963" s="180">
        <f>IF(B963="Positive",INPUT!AG9,INPUT!AD9)</f>
        <v>2</v>
      </c>
      <c r="L963" s="131">
        <f>IF(H963=0,4,MIN(MAX((IF(K963=1,8,0.894)*G963/H963/I963^3)^(1/3),1),4))</f>
        <v>2.3295102753141137</v>
      </c>
      <c r="M963" s="194">
        <f>IF(H963=0,5.34,MIN((5.34+2.84*(G963/H963/I963^3)^(1/3))/((K963+1)^2),5.34))</f>
        <v>1.3563979013960836</v>
      </c>
    </row>
    <row r="964">
      <c r="A964" s="182">
        <f>A808</f>
        <v>101</v>
      </c>
      <c r="B964" s="131" t="str">
        <f>B652</f>
        <v>Negative</v>
      </c>
      <c r="C964" s="180">
        <f>INPUT!AF10</f>
        <v>160</v>
      </c>
      <c r="D964" s="180">
        <f>INPUT!AE10</f>
        <v>10</v>
      </c>
      <c r="E964" s="180">
        <f>INPUT!AI10</f>
        <v>0</v>
      </c>
      <c r="F964" s="180">
        <f>INPUT!AH10</f>
        <v>0</v>
      </c>
      <c r="G964" s="481">
        <f>IF(B964="Positive",1/3*F964*E964^3,1/3*D964*C964^3)</f>
        <v>13653333.333333332</v>
      </c>
      <c r="H964" s="199">
        <f>IF(B964="Positive",IF(E964=0,0,(F808-K964*F964)/(K964+1)),IF(C964=0,0,(C808-2*E808-K964*D964)/(K964+1)))</f>
        <v>558.7770783930888</v>
      </c>
      <c r="I964" s="199">
        <f>IF(B964="Positive",D496,E496)</f>
        <v>12</v>
      </c>
      <c r="J964" s="199">
        <f>IF(B964="Positive",H496,I496)</f>
        <v>1936.3312351792665</v>
      </c>
      <c r="K964" s="180">
        <f>IF(B964="Positive",INPUT!AG10,INPUT!AD10)</f>
        <v>2</v>
      </c>
      <c r="L964" s="131">
        <f>IF(H964=0,4,MIN(MAX((IF(K964=1,8,0.894)*G964/H964/I964^3)^(1/3),1),4))</f>
        <v>2.3295102753141137</v>
      </c>
      <c r="M964" s="194">
        <f>IF(H964=0,5.34,MIN((5.34+2.84*(G964/H964/I964^3)^(1/3))/((K964+1)^2),5.34))</f>
        <v>1.3563979013960836</v>
      </c>
    </row>
    <row r="965">
      <c r="A965" s="182">
        <f>A809</f>
        <v>101</v>
      </c>
      <c r="B965" s="131" t="str">
        <f>B653</f>
        <v>Negative</v>
      </c>
      <c r="C965" s="180">
        <f>INPUT!AF11</f>
        <v>160</v>
      </c>
      <c r="D965" s="180">
        <f>INPUT!AE11</f>
        <v>10</v>
      </c>
      <c r="E965" s="180">
        <f>INPUT!AI11</f>
        <v>0</v>
      </c>
      <c r="F965" s="180">
        <f>INPUT!AH11</f>
        <v>0</v>
      </c>
      <c r="G965" s="481">
        <f>IF(B965="Positive",1/3*F965*E965^3,1/3*D965*C965^3)</f>
        <v>13653333.333333332</v>
      </c>
      <c r="H965" s="199">
        <f>IF(B965="Positive",IF(E965=0,0,(F809-K965*F965)/(K965+1)),IF(C965=0,0,(C809-2*E809-K965*D965)/(K965+1)))</f>
        <v>558.7770783930888</v>
      </c>
      <c r="I965" s="199">
        <f>IF(B965="Positive",D497,E497)</f>
        <v>12</v>
      </c>
      <c r="J965" s="199">
        <f>IF(B965="Positive",H497,I497)</f>
        <v>1936.3312351792665</v>
      </c>
      <c r="K965" s="180">
        <f>IF(B965="Positive",INPUT!AG11,INPUT!AD11)</f>
        <v>2</v>
      </c>
      <c r="L965" s="131">
        <f>IF(H965=0,4,MIN(MAX((IF(K965=1,8,0.894)*G965/H965/I965^3)^(1/3),1),4))</f>
        <v>2.3295102753141137</v>
      </c>
      <c r="M965" s="194">
        <f>IF(H965=0,5.34,MIN((5.34+2.84*(G965/H965/I965^3)^(1/3))/((K965+1)^2),5.34))</f>
        <v>1.3563979013960836</v>
      </c>
    </row>
    <row r="966">
      <c r="A966" s="182">
        <f>A810</f>
        <v>101</v>
      </c>
      <c r="B966" s="131" t="str">
        <f>B654</f>
        <v>Negative</v>
      </c>
      <c r="C966" s="180">
        <f>INPUT!AF12</f>
        <v>160</v>
      </c>
      <c r="D966" s="180">
        <f>INPUT!AE12</f>
        <v>10</v>
      </c>
      <c r="E966" s="180">
        <f>INPUT!AI12</f>
        <v>0</v>
      </c>
      <c r="F966" s="180">
        <f>INPUT!AH12</f>
        <v>0</v>
      </c>
      <c r="G966" s="481">
        <f>IF(B966="Positive",1/3*F966*E966^3,1/3*D966*C966^3)</f>
        <v>13653333.333333332</v>
      </c>
      <c r="H966" s="199">
        <f>IF(B966="Positive",IF(E966=0,0,(F810-K966*F966)/(K966+1)),IF(C966=0,0,(C810-2*E810-K966*D966)/(K966+1)))</f>
        <v>558.7770783930888</v>
      </c>
      <c r="I966" s="199">
        <f>IF(B966="Positive",D498,E498)</f>
        <v>12</v>
      </c>
      <c r="J966" s="199">
        <f>IF(B966="Positive",H498,I498)</f>
        <v>1936.3312351792665</v>
      </c>
      <c r="K966" s="180">
        <f>IF(B966="Positive",INPUT!AG12,INPUT!AD12)</f>
        <v>2</v>
      </c>
      <c r="L966" s="131">
        <f>IF(H966=0,4,MIN(MAX((IF(K966=1,8,0.894)*G966/H966/I966^3)^(1/3),1),4))</f>
        <v>2.3295102753141137</v>
      </c>
      <c r="M966" s="194">
        <f>IF(H966=0,5.34,MIN((5.34+2.84*(G966/H966/I966^3)^(1/3))/((K966+1)^2),5.34))</f>
        <v>1.3563979013960836</v>
      </c>
    </row>
    <row r="967">
      <c r="A967" s="182">
        <f>A811</f>
        <v>101</v>
      </c>
      <c r="B967" s="131" t="str">
        <f>B655</f>
        <v>Negative</v>
      </c>
      <c r="C967" s="180">
        <f>INPUT!AF13</f>
        <v>160</v>
      </c>
      <c r="D967" s="180">
        <f>INPUT!AE13</f>
        <v>10</v>
      </c>
      <c r="E967" s="180">
        <f>INPUT!AI13</f>
        <v>0</v>
      </c>
      <c r="F967" s="180">
        <f>INPUT!AH13</f>
        <v>0</v>
      </c>
      <c r="G967" s="481">
        <f>IF(B967="Positive",1/3*F967*E967^3,1/3*D967*C967^3)</f>
        <v>13653333.333333332</v>
      </c>
      <c r="H967" s="199">
        <f>IF(B967="Positive",IF(E967=0,0,(F811-K967*F967)/(K967+1)),IF(C967=0,0,(C811-2*E811-K967*D967)/(K967+1)))</f>
        <v>558.7770783930888</v>
      </c>
      <c r="I967" s="199">
        <f>IF(B967="Positive",D499,E499)</f>
        <v>12</v>
      </c>
      <c r="J967" s="199">
        <f>IF(B967="Positive",H499,I499)</f>
        <v>1936.3312351792665</v>
      </c>
      <c r="K967" s="180">
        <f>IF(B967="Positive",INPUT!AG13,INPUT!AD13)</f>
        <v>2</v>
      </c>
      <c r="L967" s="131">
        <f>IF(H967=0,4,MIN(MAX((IF(K967=1,8,0.894)*G967/H967/I967^3)^(1/3),1),4))</f>
        <v>2.3295102753141137</v>
      </c>
      <c r="M967" s="194">
        <f>IF(H967=0,5.34,MIN((5.34+2.84*(G967/H967/I967^3)^(1/3))/((K967+1)^2),5.34))</f>
        <v>1.3563979013960836</v>
      </c>
    </row>
    <row r="968">
      <c r="A968" s="182">
        <f>A812</f>
        <v>101</v>
      </c>
      <c r="B968" s="131" t="str">
        <f>B656</f>
        <v>Negative</v>
      </c>
      <c r="C968" s="180">
        <f>INPUT!AF14</f>
        <v>160</v>
      </c>
      <c r="D968" s="180">
        <f>INPUT!AE14</f>
        <v>10</v>
      </c>
      <c r="E968" s="180">
        <f>INPUT!AI14</f>
        <v>0</v>
      </c>
      <c r="F968" s="180">
        <f>INPUT!AH14</f>
        <v>0</v>
      </c>
      <c r="G968" s="481">
        <f>IF(B968="Positive",1/3*F968*E968^3,1/3*D968*C968^3)</f>
        <v>13653333.333333332</v>
      </c>
      <c r="H968" s="199">
        <f>IF(B968="Positive",IF(E968=0,0,(F812-K968*F968)/(K968+1)),IF(C968=0,0,(C812-2*E812-K968*D968)/(K968+1)))</f>
        <v>558.7770783930888</v>
      </c>
      <c r="I968" s="199">
        <f>IF(B968="Positive",D500,E500)</f>
        <v>12</v>
      </c>
      <c r="J968" s="199">
        <f>IF(B968="Positive",H500,I500)</f>
        <v>1936.3312351792665</v>
      </c>
      <c r="K968" s="180">
        <f>IF(B968="Positive",INPUT!AG14,INPUT!AD14)</f>
        <v>2</v>
      </c>
      <c r="L968" s="131">
        <f>IF(H968=0,4,MIN(MAX((IF(K968=1,8,0.894)*G968/H968/I968^3)^(1/3),1),4))</f>
        <v>2.3295102753141137</v>
      </c>
      <c r="M968" s="194">
        <f>IF(H968=0,5.34,MIN((5.34+2.84*(G968/H968/I968^3)^(1/3))/((K968+1)^2),5.34))</f>
        <v>1.3563979013960836</v>
      </c>
    </row>
    <row r="969">
      <c r="A969" s="182">
        <f>A813</f>
        <v>101</v>
      </c>
      <c r="B969" s="131" t="str">
        <f>B657</f>
        <v>Negative</v>
      </c>
      <c r="C969" s="180">
        <f>INPUT!AF15</f>
        <v>160</v>
      </c>
      <c r="D969" s="180">
        <f>INPUT!AE15</f>
        <v>10</v>
      </c>
      <c r="E969" s="180">
        <f>INPUT!AI15</f>
        <v>0</v>
      </c>
      <c r="F969" s="180">
        <f>INPUT!AH15</f>
        <v>0</v>
      </c>
      <c r="G969" s="481">
        <f>IF(B969="Positive",1/3*F969*E969^3,1/3*D969*C969^3)</f>
        <v>13653333.333333332</v>
      </c>
      <c r="H969" s="199">
        <f>IF(B969="Positive",IF(E969=0,0,(F813-K969*F969)/(K969+1)),IF(C969=0,0,(C813-2*E813-K969*D969)/(K969+1)))</f>
        <v>558.7770783930888</v>
      </c>
      <c r="I969" s="199">
        <f>IF(B969="Positive",D501,E501)</f>
        <v>12</v>
      </c>
      <c r="J969" s="199">
        <f>IF(B969="Positive",H501,I501)</f>
        <v>1936.3312351792665</v>
      </c>
      <c r="K969" s="180">
        <f>IF(B969="Positive",INPUT!AG15,INPUT!AD15)</f>
        <v>2</v>
      </c>
      <c r="L969" s="131">
        <f>IF(H969=0,4,MIN(MAX((IF(K969=1,8,0.894)*G969/H969/I969^3)^(1/3),1),4))</f>
        <v>2.3295102753141137</v>
      </c>
      <c r="M969" s="194">
        <f>IF(H969=0,5.34,MIN((5.34+2.84*(G969/H969/I969^3)^(1/3))/((K969+1)^2),5.34))</f>
        <v>1.3563979013960836</v>
      </c>
    </row>
    <row r="970">
      <c r="A970" s="182">
        <f>A814</f>
        <v>101</v>
      </c>
      <c r="B970" s="131" t="str">
        <f>B658</f>
        <v>Negative</v>
      </c>
      <c r="C970" s="180">
        <f>INPUT!AF16</f>
        <v>160</v>
      </c>
      <c r="D970" s="180">
        <f>INPUT!AE16</f>
        <v>10</v>
      </c>
      <c r="E970" s="180">
        <f>INPUT!AI16</f>
        <v>0</v>
      </c>
      <c r="F970" s="180">
        <f>INPUT!AH16</f>
        <v>0</v>
      </c>
      <c r="G970" s="481">
        <f>IF(B970="Positive",1/3*F970*E970^3,1/3*D970*C970^3)</f>
        <v>13653333.333333332</v>
      </c>
      <c r="H970" s="199">
        <f>IF(B970="Positive",IF(E970=0,0,(F814-K970*F970)/(K970+1)),IF(C970=0,0,(C814-2*E814-K970*D970)/(K970+1)))</f>
        <v>558.7770783930888</v>
      </c>
      <c r="I970" s="199">
        <f>IF(B970="Positive",D502,E502)</f>
        <v>12</v>
      </c>
      <c r="J970" s="199">
        <f>IF(B970="Positive",H502,I502)</f>
        <v>1936.3312351792665</v>
      </c>
      <c r="K970" s="180">
        <f>IF(B970="Positive",INPUT!AG16,INPUT!AD16)</f>
        <v>2</v>
      </c>
      <c r="L970" s="131">
        <f>IF(H970=0,4,MIN(MAX((IF(K970=1,8,0.894)*G970/H970/I970^3)^(1/3),1),4))</f>
        <v>2.3295102753141137</v>
      </c>
      <c r="M970" s="194">
        <f>IF(H970=0,5.34,MIN((5.34+2.84*(G970/H970/I970^3)^(1/3))/((K970+1)^2),5.34))</f>
        <v>1.3563979013960836</v>
      </c>
    </row>
    <row r="971">
      <c r="A971" s="182">
        <f>A815</f>
        <v>101</v>
      </c>
      <c r="B971" s="131" t="str">
        <f>B659</f>
        <v>Negative</v>
      </c>
      <c r="C971" s="180">
        <f>INPUT!AF17</f>
        <v>160</v>
      </c>
      <c r="D971" s="180">
        <f>INPUT!AE17</f>
        <v>10</v>
      </c>
      <c r="E971" s="180">
        <f>INPUT!AI17</f>
        <v>0</v>
      </c>
      <c r="F971" s="180">
        <f>INPUT!AH17</f>
        <v>0</v>
      </c>
      <c r="G971" s="481">
        <f>IF(B971="Positive",1/3*F971*E971^3,1/3*D971*C971^3)</f>
        <v>13653333.333333332</v>
      </c>
      <c r="H971" s="199">
        <f>IF(B971="Positive",IF(E971=0,0,(F815-K971*F971)/(K971+1)),IF(C971=0,0,(C815-2*E815-K971*D971)/(K971+1)))</f>
        <v>558.7770783930888</v>
      </c>
      <c r="I971" s="199">
        <f>IF(B971="Positive",D503,E503)</f>
        <v>12</v>
      </c>
      <c r="J971" s="199">
        <f>IF(B971="Positive",H503,I503)</f>
        <v>1936.3312351792665</v>
      </c>
      <c r="K971" s="180">
        <f>IF(B971="Positive",INPUT!AG17,INPUT!AD17)</f>
        <v>2</v>
      </c>
      <c r="L971" s="131">
        <f>IF(H971=0,4,MIN(MAX((IF(K971=1,8,0.894)*G971/H971/I971^3)^(1/3),1),4))</f>
        <v>2.3295102753141137</v>
      </c>
      <c r="M971" s="194">
        <f>IF(H971=0,5.34,MIN((5.34+2.84*(G971/H971/I971^3)^(1/3))/((K971+1)^2),5.34))</f>
        <v>1.3563979013960836</v>
      </c>
    </row>
    <row r="972">
      <c r="A972" s="182">
        <f>A816</f>
        <v>101</v>
      </c>
      <c r="B972" s="131" t="str">
        <f>B660</f>
        <v>Negative</v>
      </c>
      <c r="C972" s="180">
        <f>INPUT!AF18</f>
        <v>160</v>
      </c>
      <c r="D972" s="180">
        <f>INPUT!AE18</f>
        <v>10</v>
      </c>
      <c r="E972" s="180">
        <f>INPUT!AI18</f>
        <v>0</v>
      </c>
      <c r="F972" s="180">
        <f>INPUT!AH18</f>
        <v>0</v>
      </c>
      <c r="G972" s="481">
        <f>IF(B972="Positive",1/3*F972*E972^3,1/3*D972*C972^3)</f>
        <v>13653333.333333332</v>
      </c>
      <c r="H972" s="199">
        <f>IF(B972="Positive",IF(E972=0,0,(F816-K972*F972)/(K972+1)),IF(C972=0,0,(C816-2*E816-K972*D972)/(K972+1)))</f>
        <v>558.7770783930888</v>
      </c>
      <c r="I972" s="199">
        <f>IF(B972="Positive",D504,E504)</f>
        <v>12</v>
      </c>
      <c r="J972" s="199">
        <f>IF(B972="Positive",H504,I504)</f>
        <v>1936.3312351792665</v>
      </c>
      <c r="K972" s="180">
        <f>IF(B972="Positive",INPUT!AG18,INPUT!AD18)</f>
        <v>2</v>
      </c>
      <c r="L972" s="131">
        <f>IF(H972=0,4,MIN(MAX((IF(K972=1,8,0.894)*G972/H972/I972^3)^(1/3),1),4))</f>
        <v>2.3295102753141137</v>
      </c>
      <c r="M972" s="194">
        <f>IF(H972=0,5.34,MIN((5.34+2.84*(G972/H972/I972^3)^(1/3))/((K972+1)^2),5.34))</f>
        <v>1.3563979013960836</v>
      </c>
    </row>
    <row r="973">
      <c r="A973" s="182">
        <f>A817</f>
        <v>101</v>
      </c>
      <c r="B973" s="131" t="str">
        <f>B661</f>
        <v>Negative</v>
      </c>
      <c r="C973" s="180">
        <f>INPUT!AF19</f>
        <v>160</v>
      </c>
      <c r="D973" s="180">
        <f>INPUT!AE19</f>
        <v>10</v>
      </c>
      <c r="E973" s="180">
        <f>INPUT!AI19</f>
        <v>0</v>
      </c>
      <c r="F973" s="180">
        <f>INPUT!AH19</f>
        <v>0</v>
      </c>
      <c r="G973" s="481">
        <f>IF(B973="Positive",1/3*F973*E973^3,1/3*D973*C973^3)</f>
        <v>13653333.333333332</v>
      </c>
      <c r="H973" s="199">
        <f>IF(B973="Positive",IF(E973=0,0,(F817-K973*F973)/(K973+1)),IF(C973=0,0,(C817-2*E817-K973*D973)/(K973+1)))</f>
        <v>558.7770783930888</v>
      </c>
      <c r="I973" s="199">
        <f>IF(B973="Positive",D505,E505)</f>
        <v>12</v>
      </c>
      <c r="J973" s="199">
        <f>IF(B973="Positive",H505,I505)</f>
        <v>1936.3312351792665</v>
      </c>
      <c r="K973" s="180">
        <f>IF(B973="Positive",INPUT!AG19,INPUT!AD19)</f>
        <v>2</v>
      </c>
      <c r="L973" s="131">
        <f>IF(H973=0,4,MIN(MAX((IF(K973=1,8,0.894)*G973/H973/I973^3)^(1/3),1),4))</f>
        <v>2.3295102753141137</v>
      </c>
      <c r="M973" s="194">
        <f>IF(H973=0,5.34,MIN((5.34+2.84*(G973/H973/I973^3)^(1/3))/((K973+1)^2),5.34))</f>
        <v>1.3563979013960836</v>
      </c>
    </row>
    <row r="974">
      <c r="A974" s="182">
        <f>A818</f>
        <v>101</v>
      </c>
      <c r="B974" s="131" t="str">
        <f>B662</f>
        <v>Negative</v>
      </c>
      <c r="C974" s="180">
        <f>INPUT!AF20</f>
        <v>160</v>
      </c>
      <c r="D974" s="180">
        <f>INPUT!AE20</f>
        <v>10</v>
      </c>
      <c r="E974" s="180">
        <f>INPUT!AI20</f>
        <v>0</v>
      </c>
      <c r="F974" s="180">
        <f>INPUT!AH20</f>
        <v>0</v>
      </c>
      <c r="G974" s="481">
        <f>IF(B974="Positive",1/3*F974*E974^3,1/3*D974*C974^3)</f>
        <v>13653333.333333332</v>
      </c>
      <c r="H974" s="199">
        <f>IF(B974="Positive",IF(E974=0,0,(F818-K974*F974)/(K974+1)),IF(C974=0,0,(C818-2*E818-K974*D974)/(K974+1)))</f>
        <v>558.7770783930888</v>
      </c>
      <c r="I974" s="199">
        <f>IF(B974="Positive",D506,E506)</f>
        <v>12</v>
      </c>
      <c r="J974" s="199">
        <f>IF(B974="Positive",H506,I506)</f>
        <v>1936.3312351792665</v>
      </c>
      <c r="K974" s="180">
        <f>IF(B974="Positive",INPUT!AG20,INPUT!AD20)</f>
        <v>2</v>
      </c>
      <c r="L974" s="131">
        <f>IF(H974=0,4,MIN(MAX((IF(K974=1,8,0.894)*G974/H974/I974^3)^(1/3),1),4))</f>
        <v>2.3295102753141137</v>
      </c>
      <c r="M974" s="194">
        <f>IF(H974=0,5.34,MIN((5.34+2.84*(G974/H974/I974^3)^(1/3))/((K974+1)^2),5.34))</f>
        <v>1.3563979013960836</v>
      </c>
    </row>
    <row r="975">
      <c r="A975" s="182">
        <f>A819</f>
        <v>101</v>
      </c>
      <c r="B975" s="131" t="str">
        <f>B663</f>
        <v>Negative</v>
      </c>
      <c r="C975" s="180">
        <f>INPUT!AF21</f>
        <v>160</v>
      </c>
      <c r="D975" s="180">
        <f>INPUT!AE21</f>
        <v>10</v>
      </c>
      <c r="E975" s="180">
        <f>INPUT!AI21</f>
        <v>0</v>
      </c>
      <c r="F975" s="180">
        <f>INPUT!AH21</f>
        <v>0</v>
      </c>
      <c r="G975" s="481">
        <f>IF(B975="Positive",1/3*F975*E975^3,1/3*D975*C975^3)</f>
        <v>13653333.333333332</v>
      </c>
      <c r="H975" s="199">
        <f>IF(B975="Positive",IF(E975=0,0,(F819-K975*F975)/(K975+1)),IF(C975=0,0,(C819-2*E819-K975*D975)/(K975+1)))</f>
        <v>558.7770783930888</v>
      </c>
      <c r="I975" s="199">
        <f>IF(B975="Positive",D507,E507)</f>
        <v>12</v>
      </c>
      <c r="J975" s="199">
        <f>IF(B975="Positive",H507,I507)</f>
        <v>1936.3312351792665</v>
      </c>
      <c r="K975" s="180">
        <f>IF(B975="Positive",INPUT!AG21,INPUT!AD21)</f>
        <v>2</v>
      </c>
      <c r="L975" s="131">
        <f>IF(H975=0,4,MIN(MAX((IF(K975=1,8,0.894)*G975/H975/I975^3)^(1/3),1),4))</f>
        <v>2.3295102753141137</v>
      </c>
      <c r="M975" s="194">
        <f>IF(H975=0,5.34,MIN((5.34+2.84*(G975/H975/I975^3)^(1/3))/((K975+1)^2),5.34))</f>
        <v>1.3563979013960836</v>
      </c>
    </row>
    <row r="976">
      <c r="A976" s="182">
        <f>A820</f>
        <v>101</v>
      </c>
      <c r="B976" s="131" t="str">
        <f>B664</f>
        <v>Negative</v>
      </c>
      <c r="C976" s="180">
        <f>INPUT!AF22</f>
        <v>160</v>
      </c>
      <c r="D976" s="180">
        <f>INPUT!AE22</f>
        <v>10</v>
      </c>
      <c r="E976" s="180">
        <f>INPUT!AI22</f>
        <v>0</v>
      </c>
      <c r="F976" s="180">
        <f>INPUT!AH22</f>
        <v>0</v>
      </c>
      <c r="G976" s="481">
        <f>IF(B976="Positive",1/3*F976*E976^3,1/3*D976*C976^3)</f>
        <v>13653333.333333332</v>
      </c>
      <c r="H976" s="199">
        <f>IF(B976="Positive",IF(E976=0,0,(F820-K976*F976)/(K976+1)),IF(C976=0,0,(C820-2*E820-K976*D976)/(K976+1)))</f>
        <v>558.7770783930888</v>
      </c>
      <c r="I976" s="199">
        <f>IF(B976="Positive",D508,E508)</f>
        <v>12</v>
      </c>
      <c r="J976" s="199">
        <f>IF(B976="Positive",H508,I508)</f>
        <v>1936.3312351792665</v>
      </c>
      <c r="K976" s="180">
        <f>IF(B976="Positive",INPUT!AG22,INPUT!AD22)</f>
        <v>2</v>
      </c>
      <c r="L976" s="131">
        <f>IF(H976=0,4,MIN(MAX((IF(K976=1,8,0.894)*G976/H976/I976^3)^(1/3),1),4))</f>
        <v>2.3295102753141137</v>
      </c>
      <c r="M976" s="194">
        <f>IF(H976=0,5.34,MIN((5.34+2.84*(G976/H976/I976^3)^(1/3))/((K976+1)^2),5.34))</f>
        <v>1.3563979013960836</v>
      </c>
    </row>
    <row r="977">
      <c r="A977" s="182">
        <f>A821</f>
        <v>101</v>
      </c>
      <c r="B977" s="131" t="str">
        <f>B665</f>
        <v>Negative</v>
      </c>
      <c r="C977" s="180">
        <f>INPUT!AF23</f>
        <v>160</v>
      </c>
      <c r="D977" s="180">
        <f>INPUT!AE23</f>
        <v>10</v>
      </c>
      <c r="E977" s="180">
        <f>INPUT!AI23</f>
        <v>0</v>
      </c>
      <c r="F977" s="180">
        <f>INPUT!AH23</f>
        <v>0</v>
      </c>
      <c r="G977" s="481">
        <f>IF(B977="Positive",1/3*F977*E977^3,1/3*D977*C977^3)</f>
        <v>13653333.333333332</v>
      </c>
      <c r="H977" s="199">
        <f>IF(B977="Positive",IF(E977=0,0,(F821-K977*F977)/(K977+1)),IF(C977=0,0,(C821-2*E821-K977*D977)/(K977+1)))</f>
        <v>558.7770783930888</v>
      </c>
      <c r="I977" s="199">
        <f>IF(B977="Positive",D509,E509)</f>
        <v>12</v>
      </c>
      <c r="J977" s="199">
        <f>IF(B977="Positive",H509,I509)</f>
        <v>1936.3312351792665</v>
      </c>
      <c r="K977" s="180">
        <f>IF(B977="Positive",INPUT!AG23,INPUT!AD23)</f>
        <v>2</v>
      </c>
      <c r="L977" s="131">
        <f>IF(H977=0,4,MIN(MAX((IF(K977=1,8,0.894)*G977/H977/I977^3)^(1/3),1),4))</f>
        <v>2.3295102753141137</v>
      </c>
      <c r="M977" s="194">
        <f>IF(H977=0,5.34,MIN((5.34+2.84*(G977/H977/I977^3)^(1/3))/((K977+1)^2),5.34))</f>
        <v>1.3563979013960836</v>
      </c>
    </row>
    <row r="978">
      <c r="A978" s="182">
        <f>A822</f>
        <v>101</v>
      </c>
      <c r="B978" s="131" t="str">
        <f>B666</f>
        <v>Negative</v>
      </c>
      <c r="C978" s="180">
        <f>INPUT!AF24</f>
        <v>160</v>
      </c>
      <c r="D978" s="180">
        <f>INPUT!AE24</f>
        <v>10</v>
      </c>
      <c r="E978" s="180">
        <f>INPUT!AI24</f>
        <v>0</v>
      </c>
      <c r="F978" s="180">
        <f>INPUT!AH24</f>
        <v>0</v>
      </c>
      <c r="G978" s="481">
        <f>IF(B978="Positive",1/3*F978*E978^3,1/3*D978*C978^3)</f>
        <v>13653333.333333332</v>
      </c>
      <c r="H978" s="199">
        <f>IF(B978="Positive",IF(E978=0,0,(F822-K978*F978)/(K978+1)),IF(C978=0,0,(C822-2*E822-K978*D978)/(K978+1)))</f>
        <v>558.7770783930888</v>
      </c>
      <c r="I978" s="199">
        <f>IF(B978="Positive",D510,E510)</f>
        <v>12</v>
      </c>
      <c r="J978" s="199">
        <f>IF(B978="Positive",H510,I510)</f>
        <v>1936.3312351792665</v>
      </c>
      <c r="K978" s="180">
        <f>IF(B978="Positive",INPUT!AG24,INPUT!AD24)</f>
        <v>2</v>
      </c>
      <c r="L978" s="131">
        <f>IF(H978=0,4,MIN(MAX((IF(K978=1,8,0.894)*G978/H978/I978^3)^(1/3),1),4))</f>
        <v>2.3295102753141137</v>
      </c>
      <c r="M978" s="194">
        <f>IF(H978=0,5.34,MIN((5.34+2.84*(G978/H978/I978^3)^(1/3))/((K978+1)^2),5.34))</f>
        <v>1.3563979013960836</v>
      </c>
    </row>
    <row r="979">
      <c r="A979" s="182">
        <f>A823</f>
        <v>101</v>
      </c>
      <c r="B979" s="131" t="str">
        <f>B667</f>
        <v>Negative</v>
      </c>
      <c r="C979" s="180">
        <f>INPUT!AF25</f>
        <v>160</v>
      </c>
      <c r="D979" s="180">
        <f>INPUT!AE25</f>
        <v>10</v>
      </c>
      <c r="E979" s="180">
        <f>INPUT!AI25</f>
        <v>0</v>
      </c>
      <c r="F979" s="180">
        <f>INPUT!AH25</f>
        <v>0</v>
      </c>
      <c r="G979" s="481">
        <f>IF(B979="Positive",1/3*F979*E979^3,1/3*D979*C979^3)</f>
        <v>13653333.333333332</v>
      </c>
      <c r="H979" s="199">
        <f>IF(B979="Positive",IF(E979=0,0,(F823-K979*F979)/(K979+1)),IF(C979=0,0,(C823-2*E823-K979*D979)/(K979+1)))</f>
        <v>558.7770783930888</v>
      </c>
      <c r="I979" s="199">
        <f>IF(B979="Positive",D511,E511)</f>
        <v>12</v>
      </c>
      <c r="J979" s="199">
        <f>IF(B979="Positive",H511,I511)</f>
        <v>1936.3312351792665</v>
      </c>
      <c r="K979" s="180">
        <f>IF(B979="Positive",INPUT!AG25,INPUT!AD25)</f>
        <v>2</v>
      </c>
      <c r="L979" s="131">
        <f>IF(H979=0,4,MIN(MAX((IF(K979=1,8,0.894)*G979/H979/I979^3)^(1/3),1),4))</f>
        <v>2.3295102753141137</v>
      </c>
      <c r="M979" s="194">
        <f>IF(H979=0,5.34,MIN((5.34+2.84*(G979/H979/I979^3)^(1/3))/((K979+1)^2),5.34))</f>
        <v>1.3563979013960836</v>
      </c>
    </row>
    <row r="980">
      <c r="A980" s="182">
        <f>A824</f>
        <v>101</v>
      </c>
      <c r="B980" s="131" t="str">
        <f>B668</f>
        <v>Negative</v>
      </c>
      <c r="C980" s="180">
        <f>INPUT!AF26</f>
        <v>160</v>
      </c>
      <c r="D980" s="180">
        <f>INPUT!AE26</f>
        <v>10</v>
      </c>
      <c r="E980" s="180">
        <f>INPUT!AI26</f>
        <v>0</v>
      </c>
      <c r="F980" s="180">
        <f>INPUT!AH26</f>
        <v>0</v>
      </c>
      <c r="G980" s="481">
        <f>IF(B980="Positive",1/3*F980*E980^3,1/3*D980*C980^3)</f>
        <v>13653333.333333332</v>
      </c>
      <c r="H980" s="199">
        <f>IF(B980="Positive",IF(E980=0,0,(F824-K980*F980)/(K980+1)),IF(C980=0,0,(C824-2*E824-K980*D980)/(K980+1)))</f>
        <v>558.7770783930888</v>
      </c>
      <c r="I980" s="199">
        <f>IF(B980="Positive",D512,E512)</f>
        <v>12</v>
      </c>
      <c r="J980" s="199">
        <f>IF(B980="Positive",H512,I512)</f>
        <v>1936.3312351792665</v>
      </c>
      <c r="K980" s="180">
        <f>IF(B980="Positive",INPUT!AG26,INPUT!AD26)</f>
        <v>2</v>
      </c>
      <c r="L980" s="131">
        <f>IF(H980=0,4,MIN(MAX((IF(K980=1,8,0.894)*G980/H980/I980^3)^(1/3),1),4))</f>
        <v>2.3295102753141137</v>
      </c>
      <c r="M980" s="194">
        <f>IF(H980=0,5.34,MIN((5.34+2.84*(G980/H980/I980^3)^(1/3))/((K980+1)^2),5.34))</f>
        <v>1.3563979013960836</v>
      </c>
    </row>
    <row r="981">
      <c r="A981" s="182">
        <f>A825</f>
        <v>101</v>
      </c>
      <c r="B981" s="131" t="str">
        <f>B669</f>
        <v>Negative</v>
      </c>
      <c r="C981" s="180">
        <f>INPUT!AF27</f>
        <v>160</v>
      </c>
      <c r="D981" s="180">
        <f>INPUT!AE27</f>
        <v>10</v>
      </c>
      <c r="E981" s="180">
        <f>INPUT!AI27</f>
        <v>0</v>
      </c>
      <c r="F981" s="180">
        <f>INPUT!AH27</f>
        <v>0</v>
      </c>
      <c r="G981" s="481">
        <f>IF(B981="Positive",1/3*F981*E981^3,1/3*D981*C981^3)</f>
        <v>13653333.333333332</v>
      </c>
      <c r="H981" s="199">
        <f>IF(B981="Positive",IF(E981=0,0,(F825-K981*F981)/(K981+1)),IF(C981=0,0,(C825-2*E825-K981*D981)/(K981+1)))</f>
        <v>558.7770783930888</v>
      </c>
      <c r="I981" s="199">
        <f>IF(B981="Positive",D513,E513)</f>
        <v>12</v>
      </c>
      <c r="J981" s="199">
        <f>IF(B981="Positive",H513,I513)</f>
        <v>1936.3312351792665</v>
      </c>
      <c r="K981" s="180">
        <f>IF(B981="Positive",INPUT!AG27,INPUT!AD27)</f>
        <v>2</v>
      </c>
      <c r="L981" s="131">
        <f>IF(H981=0,4,MIN(MAX((IF(K981=1,8,0.894)*G981/H981/I981^3)^(1/3),1),4))</f>
        <v>2.3295102753141137</v>
      </c>
      <c r="M981" s="194">
        <f>IF(H981=0,5.34,MIN((5.34+2.84*(G981/H981/I981^3)^(1/3))/((K981+1)^2),5.34))</f>
        <v>1.3563979013960836</v>
      </c>
    </row>
    <row r="982">
      <c r="A982" s="182">
        <f>A826</f>
        <v>101</v>
      </c>
      <c r="B982" s="131" t="str">
        <f>B670</f>
        <v>Negative</v>
      </c>
      <c r="C982" s="180">
        <f>INPUT!AF28</f>
        <v>160</v>
      </c>
      <c r="D982" s="180">
        <f>INPUT!AE28</f>
        <v>10</v>
      </c>
      <c r="E982" s="180">
        <f>INPUT!AI28</f>
        <v>0</v>
      </c>
      <c r="F982" s="180">
        <f>INPUT!AH28</f>
        <v>0</v>
      </c>
      <c r="G982" s="481">
        <f>IF(B982="Positive",1/3*F982*E982^3,1/3*D982*C982^3)</f>
        <v>13653333.333333332</v>
      </c>
      <c r="H982" s="199">
        <f>IF(B982="Positive",IF(E982=0,0,(F826-K982*F982)/(K982+1)),IF(C982=0,0,(C826-2*E826-K982*D982)/(K982+1)))</f>
        <v>558.7770783930888</v>
      </c>
      <c r="I982" s="199">
        <f>IF(B982="Positive",D514,E514)</f>
        <v>12</v>
      </c>
      <c r="J982" s="199">
        <f>IF(B982="Positive",H514,I514)</f>
        <v>1936.3312351792665</v>
      </c>
      <c r="K982" s="180">
        <f>IF(B982="Positive",INPUT!AG28,INPUT!AD28)</f>
        <v>2</v>
      </c>
      <c r="L982" s="131">
        <f>IF(H982=0,4,MIN(MAX((IF(K982=1,8,0.894)*G982/H982/I982^3)^(1/3),1),4))</f>
        <v>2.3295102753141137</v>
      </c>
      <c r="M982" s="194">
        <f>IF(H982=0,5.34,MIN((5.34+2.84*(G982/H982/I982^3)^(1/3))/((K982+1)^2),5.34))</f>
        <v>1.3563979013960836</v>
      </c>
    </row>
    <row r="983">
      <c r="A983" s="182">
        <f>A827</f>
        <v>101</v>
      </c>
      <c r="B983" s="131" t="str">
        <f>B671</f>
        <v>Negative</v>
      </c>
      <c r="C983" s="180">
        <f>INPUT!AF29</f>
        <v>160</v>
      </c>
      <c r="D983" s="180">
        <f>INPUT!AE29</f>
        <v>10</v>
      </c>
      <c r="E983" s="180">
        <f>INPUT!AI29</f>
        <v>0</v>
      </c>
      <c r="F983" s="180">
        <f>INPUT!AH29</f>
        <v>0</v>
      </c>
      <c r="G983" s="481">
        <f>IF(B983="Positive",1/3*F983*E983^3,1/3*D983*C983^3)</f>
        <v>13653333.333333332</v>
      </c>
      <c r="H983" s="199">
        <f>IF(B983="Positive",IF(E983=0,0,(F827-K983*F983)/(K983+1)),IF(C983=0,0,(C827-2*E827-K983*D983)/(K983+1)))</f>
        <v>558.7770783930888</v>
      </c>
      <c r="I983" s="199">
        <f>IF(B983="Positive",D515,E515)</f>
        <v>12</v>
      </c>
      <c r="J983" s="199">
        <f>IF(B983="Positive",H515,I515)</f>
        <v>1936.3312351792665</v>
      </c>
      <c r="K983" s="180">
        <f>IF(B983="Positive",INPUT!AG29,INPUT!AD29)</f>
        <v>2</v>
      </c>
      <c r="L983" s="131">
        <f>IF(H983=0,4,MIN(MAX((IF(K983=1,8,0.894)*G983/H983/I983^3)^(1/3),1),4))</f>
        <v>2.3295102753141137</v>
      </c>
      <c r="M983" s="194">
        <f>IF(H983=0,5.34,MIN((5.34+2.84*(G983/H983/I983^3)^(1/3))/((K983+1)^2),5.34))</f>
        <v>1.3563979013960836</v>
      </c>
    </row>
    <row r="984">
      <c r="A984" s="182">
        <f>A828</f>
        <v>101</v>
      </c>
      <c r="B984" s="131" t="str">
        <f>B672</f>
        <v>Negative</v>
      </c>
      <c r="C984" s="180">
        <f>INPUT!AF30</f>
        <v>160</v>
      </c>
      <c r="D984" s="180">
        <f>INPUT!AE30</f>
        <v>10</v>
      </c>
      <c r="E984" s="180">
        <f>INPUT!AI30</f>
        <v>0</v>
      </c>
      <c r="F984" s="180">
        <f>INPUT!AH30</f>
        <v>0</v>
      </c>
      <c r="G984" s="481">
        <f>IF(B984="Positive",1/3*F984*E984^3,1/3*D984*C984^3)</f>
        <v>13653333.333333332</v>
      </c>
      <c r="H984" s="199">
        <f>IF(B984="Positive",IF(E984=0,0,(F828-K984*F984)/(K984+1)),IF(C984=0,0,(C828-2*E828-K984*D984)/(K984+1)))</f>
        <v>558.7770783930888</v>
      </c>
      <c r="I984" s="199">
        <f>IF(B984="Positive",D516,E516)</f>
        <v>12</v>
      </c>
      <c r="J984" s="199">
        <f>IF(B984="Positive",H516,I516)</f>
        <v>1936.3312351792665</v>
      </c>
      <c r="K984" s="180">
        <f>IF(B984="Positive",INPUT!AG30,INPUT!AD30)</f>
        <v>2</v>
      </c>
      <c r="L984" s="131">
        <f>IF(H984=0,4,MIN(MAX((IF(K984=1,8,0.894)*G984/H984/I984^3)^(1/3),1),4))</f>
        <v>2.3295102753141137</v>
      </c>
      <c r="M984" s="194">
        <f>IF(H984=0,5.34,MIN((5.34+2.84*(G984/H984/I984^3)^(1/3))/((K984+1)^2),5.34))</f>
        <v>1.3563979013960836</v>
      </c>
    </row>
    <row r="985">
      <c r="A985" s="182">
        <f>A829</f>
        <v>101</v>
      </c>
      <c r="B985" s="131" t="str">
        <f>B673</f>
        <v>Negative</v>
      </c>
      <c r="C985" s="180">
        <f>INPUT!AF31</f>
        <v>160</v>
      </c>
      <c r="D985" s="180">
        <f>INPUT!AE31</f>
        <v>10</v>
      </c>
      <c r="E985" s="180">
        <f>INPUT!AI31</f>
        <v>0</v>
      </c>
      <c r="F985" s="180">
        <f>INPUT!AH31</f>
        <v>0</v>
      </c>
      <c r="G985" s="481">
        <f>IF(B985="Positive",1/3*F985*E985^3,1/3*D985*C985^3)</f>
        <v>13653333.333333332</v>
      </c>
      <c r="H985" s="199">
        <f>IF(B985="Positive",IF(E985=0,0,(F829-K985*F985)/(K985+1)),IF(C985=0,0,(C829-2*E829-K985*D985)/(K985+1)))</f>
        <v>558.7770783930888</v>
      </c>
      <c r="I985" s="199">
        <f>IF(B985="Positive",D517,E517)</f>
        <v>12</v>
      </c>
      <c r="J985" s="199">
        <f>IF(B985="Positive",H517,I517)</f>
        <v>1936.3312351792665</v>
      </c>
      <c r="K985" s="180">
        <f>IF(B985="Positive",INPUT!AG31,INPUT!AD31)</f>
        <v>2</v>
      </c>
      <c r="L985" s="131">
        <f>IF(H985=0,4,MIN(MAX((IF(K985=1,8,0.894)*G985/H985/I985^3)^(1/3),1),4))</f>
        <v>2.3295102753141137</v>
      </c>
      <c r="M985" s="194">
        <f>IF(H985=0,5.34,MIN((5.34+2.84*(G985/H985/I985^3)^(1/3))/((K985+1)^2),5.34))</f>
        <v>1.3563979013960836</v>
      </c>
    </row>
    <row r="986">
      <c r="A986" s="182">
        <f>A830</f>
        <v>101</v>
      </c>
      <c r="B986" s="131" t="str">
        <f>B674</f>
        <v>Negative</v>
      </c>
      <c r="C986" s="180">
        <f>INPUT!AF32</f>
        <v>160</v>
      </c>
      <c r="D986" s="180">
        <f>INPUT!AE32</f>
        <v>10</v>
      </c>
      <c r="E986" s="180">
        <f>INPUT!AI32</f>
        <v>0</v>
      </c>
      <c r="F986" s="180">
        <f>INPUT!AH32</f>
        <v>0</v>
      </c>
      <c r="G986" s="481">
        <f>IF(B986="Positive",1/3*F986*E986^3,1/3*D986*C986^3)</f>
        <v>13653333.333333332</v>
      </c>
      <c r="H986" s="199">
        <f>IF(B986="Positive",IF(E986=0,0,(F830-K986*F986)/(K986+1)),IF(C986=0,0,(C830-2*E830-K986*D986)/(K986+1)))</f>
        <v>558.7770783930888</v>
      </c>
      <c r="I986" s="199">
        <f>IF(B986="Positive",D518,E518)</f>
        <v>12</v>
      </c>
      <c r="J986" s="199">
        <f>IF(B986="Positive",H518,I518)</f>
        <v>1936.3312351792665</v>
      </c>
      <c r="K986" s="180">
        <f>IF(B986="Positive",INPUT!AG32,INPUT!AD32)</f>
        <v>2</v>
      </c>
      <c r="L986" s="131">
        <f>IF(H986=0,4,MIN(MAX((IF(K986=1,8,0.894)*G986/H986/I986^3)^(1/3),1),4))</f>
        <v>2.3295102753141137</v>
      </c>
      <c r="M986" s="194">
        <f>IF(H986=0,5.34,MIN((5.34+2.84*(G986/H986/I986^3)^(1/3))/((K986+1)^2),5.34))</f>
        <v>1.3563979013960836</v>
      </c>
    </row>
    <row r="987">
      <c r="A987" s="182">
        <f>A831</f>
        <v>101</v>
      </c>
      <c r="B987" s="131" t="str">
        <f>B675</f>
        <v>Negative</v>
      </c>
      <c r="C987" s="180">
        <f>INPUT!AF33</f>
        <v>160</v>
      </c>
      <c r="D987" s="180">
        <f>INPUT!AE33</f>
        <v>10</v>
      </c>
      <c r="E987" s="180">
        <f>INPUT!AI33</f>
        <v>0</v>
      </c>
      <c r="F987" s="180">
        <f>INPUT!AH33</f>
        <v>0</v>
      </c>
      <c r="G987" s="481">
        <f>IF(B987="Positive",1/3*F987*E987^3,1/3*D987*C987^3)</f>
        <v>13653333.333333332</v>
      </c>
      <c r="H987" s="199">
        <f>IF(B987="Positive",IF(E987=0,0,(F831-K987*F987)/(K987+1)),IF(C987=0,0,(C831-2*E831-K987*D987)/(K987+1)))</f>
        <v>558.7770783930888</v>
      </c>
      <c r="I987" s="199">
        <f>IF(B987="Positive",D519,E519)</f>
        <v>12</v>
      </c>
      <c r="J987" s="199">
        <f>IF(B987="Positive",H519,I519)</f>
        <v>1936.3312351792665</v>
      </c>
      <c r="K987" s="180">
        <f>IF(B987="Positive",INPUT!AG33,INPUT!AD33)</f>
        <v>2</v>
      </c>
      <c r="L987" s="131">
        <f>IF(H987=0,4,MIN(MAX((IF(K987=1,8,0.894)*G987/H987/I987^3)^(1/3),1),4))</f>
        <v>2.3295102753141137</v>
      </c>
      <c r="M987" s="194">
        <f>IF(H987=0,5.34,MIN((5.34+2.84*(G987/H987/I987^3)^(1/3))/((K987+1)^2),5.34))</f>
        <v>1.3563979013960836</v>
      </c>
    </row>
    <row r="988">
      <c r="A988" s="182">
        <f>A832</f>
        <v>101</v>
      </c>
      <c r="B988" s="131" t="str">
        <f>B676</f>
        <v>Negative</v>
      </c>
      <c r="C988" s="180">
        <f>INPUT!AF34</f>
        <v>160</v>
      </c>
      <c r="D988" s="180">
        <f>INPUT!AE34</f>
        <v>10</v>
      </c>
      <c r="E988" s="180">
        <f>INPUT!AI34</f>
        <v>0</v>
      </c>
      <c r="F988" s="180">
        <f>INPUT!AH34</f>
        <v>0</v>
      </c>
      <c r="G988" s="481">
        <f>IF(B988="Positive",1/3*F988*E988^3,1/3*D988*C988^3)</f>
        <v>13653333.333333332</v>
      </c>
      <c r="H988" s="199">
        <f>IF(B988="Positive",IF(E988=0,0,(F832-K988*F988)/(K988+1)),IF(C988=0,0,(C832-2*E832-K988*D988)/(K988+1)))</f>
        <v>558.7770783930888</v>
      </c>
      <c r="I988" s="199">
        <f>IF(B988="Positive",D520,E520)</f>
        <v>12</v>
      </c>
      <c r="J988" s="199">
        <f>IF(B988="Positive",H520,I520)</f>
        <v>1936.3312351792665</v>
      </c>
      <c r="K988" s="180">
        <f>IF(B988="Positive",INPUT!AG34,INPUT!AD34)</f>
        <v>2</v>
      </c>
      <c r="L988" s="131">
        <f>IF(H988=0,4,MIN(MAX((IF(K988=1,8,0.894)*G988/H988/I988^3)^(1/3),1),4))</f>
        <v>2.3295102753141137</v>
      </c>
      <c r="M988" s="194">
        <f>IF(H988=0,5.34,MIN((5.34+2.84*(G988/H988/I988^3)^(1/3))/((K988+1)^2),5.34))</f>
        <v>1.3563979013960836</v>
      </c>
    </row>
    <row r="989">
      <c r="A989" s="182">
        <f>A833</f>
        <v>101</v>
      </c>
      <c r="B989" s="131" t="str">
        <f>B677</f>
        <v>Negative</v>
      </c>
      <c r="C989" s="180">
        <f>INPUT!AF35</f>
        <v>160</v>
      </c>
      <c r="D989" s="180">
        <f>INPUT!AE35</f>
        <v>10</v>
      </c>
      <c r="E989" s="180">
        <f>INPUT!AI35</f>
        <v>0</v>
      </c>
      <c r="F989" s="180">
        <f>INPUT!AH35</f>
        <v>0</v>
      </c>
      <c r="G989" s="481">
        <f>IF(B989="Positive",1/3*F989*E989^3,1/3*D989*C989^3)</f>
        <v>13653333.333333332</v>
      </c>
      <c r="H989" s="199">
        <f>IF(B989="Positive",IF(E989=0,0,(F833-K989*F989)/(K989+1)),IF(C989=0,0,(C833-2*E833-K989*D989)/(K989+1)))</f>
        <v>558.7770783930888</v>
      </c>
      <c r="I989" s="199">
        <f>IF(B989="Positive",D521,E521)</f>
        <v>12</v>
      </c>
      <c r="J989" s="199">
        <f>IF(B989="Positive",H521,I521)</f>
        <v>1936.3312351792665</v>
      </c>
      <c r="K989" s="180">
        <f>IF(B989="Positive",INPUT!AG35,INPUT!AD35)</f>
        <v>2</v>
      </c>
      <c r="L989" s="131">
        <f>IF(H989=0,4,MIN(MAX((IF(K989=1,8,0.894)*G989/H989/I989^3)^(1/3),1),4))</f>
        <v>2.3295102753141137</v>
      </c>
      <c r="M989" s="194">
        <f>IF(H989=0,5.34,MIN((5.34+2.84*(G989/H989/I989^3)^(1/3))/((K989+1)^2),5.34))</f>
        <v>1.3563979013960836</v>
      </c>
    </row>
    <row r="990">
      <c r="A990" s="182">
        <f>A834</f>
        <v>101</v>
      </c>
      <c r="B990" s="131" t="str">
        <f>B678</f>
        <v>Negative</v>
      </c>
      <c r="C990" s="180">
        <f>INPUT!AF36</f>
        <v>160</v>
      </c>
      <c r="D990" s="180">
        <f>INPUT!AE36</f>
        <v>10</v>
      </c>
      <c r="E990" s="180">
        <f>INPUT!AI36</f>
        <v>0</v>
      </c>
      <c r="F990" s="180">
        <f>INPUT!AH36</f>
        <v>0</v>
      </c>
      <c r="G990" s="481">
        <f>IF(B990="Positive",1/3*F990*E990^3,1/3*D990*C990^3)</f>
        <v>13653333.333333332</v>
      </c>
      <c r="H990" s="199">
        <f>IF(B990="Positive",IF(E990=0,0,(F834-K990*F990)/(K990+1)),IF(C990=0,0,(C834-2*E834-K990*D990)/(K990+1)))</f>
        <v>558.7770783930888</v>
      </c>
      <c r="I990" s="199">
        <f>IF(B990="Positive",D522,E522)</f>
        <v>12</v>
      </c>
      <c r="J990" s="199">
        <f>IF(B990="Positive",H522,I522)</f>
        <v>1936.3312351792665</v>
      </c>
      <c r="K990" s="180">
        <f>IF(B990="Positive",INPUT!AG36,INPUT!AD36)</f>
        <v>2</v>
      </c>
      <c r="L990" s="131">
        <f>IF(H990=0,4,MIN(MAX((IF(K990=1,8,0.894)*G990/H990/I990^3)^(1/3),1),4))</f>
        <v>2.3295102753141137</v>
      </c>
      <c r="M990" s="194">
        <f>IF(H990=0,5.34,MIN((5.34+2.84*(G990/H990/I990^3)^(1/3))/((K990+1)^2),5.34))</f>
        <v>1.3563979013960836</v>
      </c>
    </row>
    <row r="991">
      <c r="A991" s="182">
        <f>A835</f>
        <v>101</v>
      </c>
      <c r="B991" s="131" t="str">
        <f>B679</f>
        <v>Negative</v>
      </c>
      <c r="C991" s="180">
        <f>INPUT!AF37</f>
        <v>160</v>
      </c>
      <c r="D991" s="180">
        <f>INPUT!AE37</f>
        <v>10</v>
      </c>
      <c r="E991" s="180">
        <f>INPUT!AI37</f>
        <v>0</v>
      </c>
      <c r="F991" s="180">
        <f>INPUT!AH37</f>
        <v>0</v>
      </c>
      <c r="G991" s="481">
        <f>IF(B991="Positive",1/3*F991*E991^3,1/3*D991*C991^3)</f>
        <v>13653333.333333332</v>
      </c>
      <c r="H991" s="199">
        <f>IF(B991="Positive",IF(E991=0,0,(F835-K991*F991)/(K991+1)),IF(C991=0,0,(C835-2*E835-K991*D991)/(K991+1)))</f>
        <v>558.7770783930888</v>
      </c>
      <c r="I991" s="199">
        <f>IF(B991="Positive",D523,E523)</f>
        <v>12</v>
      </c>
      <c r="J991" s="199">
        <f>IF(B991="Positive",H523,I523)</f>
        <v>1936.3312351792665</v>
      </c>
      <c r="K991" s="180">
        <f>IF(B991="Positive",INPUT!AG37,INPUT!AD37)</f>
        <v>2</v>
      </c>
      <c r="L991" s="131">
        <f>IF(H991=0,4,MIN(MAX((IF(K991=1,8,0.894)*G991/H991/I991^3)^(1/3),1),4))</f>
        <v>2.3295102753141137</v>
      </c>
      <c r="M991" s="194">
        <f>IF(H991=0,5.34,MIN((5.34+2.84*(G991/H991/I991^3)^(1/3))/((K991+1)^2),5.34))</f>
        <v>1.3563979013960836</v>
      </c>
    </row>
    <row r="992">
      <c r="A992" s="182">
        <f>A836</f>
        <v>101</v>
      </c>
      <c r="B992" s="131" t="str">
        <f>B680</f>
        <v>Negative</v>
      </c>
      <c r="C992" s="180">
        <f>INPUT!AF38</f>
        <v>160</v>
      </c>
      <c r="D992" s="180">
        <f>INPUT!AE38</f>
        <v>10</v>
      </c>
      <c r="E992" s="180">
        <f>INPUT!AI38</f>
        <v>0</v>
      </c>
      <c r="F992" s="180">
        <f>INPUT!AH38</f>
        <v>0</v>
      </c>
      <c r="G992" s="481">
        <f>IF(B992="Positive",1/3*F992*E992^3,1/3*D992*C992^3)</f>
        <v>13653333.333333332</v>
      </c>
      <c r="H992" s="199">
        <f>IF(B992="Positive",IF(E992=0,0,(F836-K992*F992)/(K992+1)),IF(C992=0,0,(C836-2*E836-K992*D992)/(K992+1)))</f>
        <v>558.7770783930888</v>
      </c>
      <c r="I992" s="199">
        <f>IF(B992="Positive",D524,E524)</f>
        <v>12</v>
      </c>
      <c r="J992" s="199">
        <f>IF(B992="Positive",H524,I524)</f>
        <v>1936.3312351792665</v>
      </c>
      <c r="K992" s="180">
        <f>IF(B992="Positive",INPUT!AG38,INPUT!AD38)</f>
        <v>2</v>
      </c>
      <c r="L992" s="131">
        <f>IF(H992=0,4,MIN(MAX((IF(K992=1,8,0.894)*G992/H992/I992^3)^(1/3),1),4))</f>
        <v>2.3295102753141137</v>
      </c>
      <c r="M992" s="194">
        <f>IF(H992=0,5.34,MIN((5.34+2.84*(G992/H992/I992^3)^(1/3))/((K992+1)^2),5.34))</f>
        <v>1.3563979013960836</v>
      </c>
    </row>
    <row r="993">
      <c r="A993" s="182">
        <f>A837</f>
        <v>101</v>
      </c>
      <c r="B993" s="131" t="str">
        <f>B681</f>
        <v>Negative</v>
      </c>
      <c r="C993" s="180">
        <f>INPUT!AF39</f>
        <v>160</v>
      </c>
      <c r="D993" s="180">
        <f>INPUT!AE39</f>
        <v>10</v>
      </c>
      <c r="E993" s="180">
        <f>INPUT!AI39</f>
        <v>0</v>
      </c>
      <c r="F993" s="180">
        <f>INPUT!AH39</f>
        <v>0</v>
      </c>
      <c r="G993" s="481">
        <f>IF(B993="Positive",1/3*F993*E993^3,1/3*D993*C993^3)</f>
        <v>13653333.333333332</v>
      </c>
      <c r="H993" s="199">
        <f>IF(B993="Positive",IF(E993=0,0,(F837-K993*F993)/(K993+1)),IF(C993=0,0,(C837-2*E837-K993*D993)/(K993+1)))</f>
        <v>558.7770783930888</v>
      </c>
      <c r="I993" s="199">
        <f>IF(B993="Positive",D525,E525)</f>
        <v>12</v>
      </c>
      <c r="J993" s="199">
        <f>IF(B993="Positive",H525,I525)</f>
        <v>1936.3312351792665</v>
      </c>
      <c r="K993" s="180">
        <f>IF(B993="Positive",INPUT!AG39,INPUT!AD39)</f>
        <v>2</v>
      </c>
      <c r="L993" s="131">
        <f>IF(H993=0,4,MIN(MAX((IF(K993=1,8,0.894)*G993/H993/I993^3)^(1/3),1),4))</f>
        <v>2.3295102753141137</v>
      </c>
      <c r="M993" s="194">
        <f>IF(H993=0,5.34,MIN((5.34+2.84*(G993/H993/I993^3)^(1/3))/((K993+1)^2),5.34))</f>
        <v>1.3563979013960836</v>
      </c>
    </row>
    <row r="994">
      <c r="A994" s="182">
        <f>A838</f>
        <v>101</v>
      </c>
      <c r="B994" s="131" t="str">
        <f>B682</f>
        <v>Negative</v>
      </c>
      <c r="C994" s="180">
        <f>INPUT!AF40</f>
        <v>160</v>
      </c>
      <c r="D994" s="180">
        <f>INPUT!AE40</f>
        <v>10</v>
      </c>
      <c r="E994" s="180">
        <f>INPUT!AI40</f>
        <v>0</v>
      </c>
      <c r="F994" s="180">
        <f>INPUT!AH40</f>
        <v>0</v>
      </c>
      <c r="G994" s="481">
        <f>IF(B994="Positive",1/3*F994*E994^3,1/3*D994*C994^3)</f>
        <v>13653333.333333332</v>
      </c>
      <c r="H994" s="199">
        <f>IF(B994="Positive",IF(E994=0,0,(F838-K994*F994)/(K994+1)),IF(C994=0,0,(C838-2*E838-K994*D994)/(K994+1)))</f>
        <v>558.7770783930888</v>
      </c>
      <c r="I994" s="199">
        <f>IF(B994="Positive",D526,E526)</f>
        <v>12</v>
      </c>
      <c r="J994" s="199">
        <f>IF(B994="Positive",H526,I526)</f>
        <v>1936.3312351792665</v>
      </c>
      <c r="K994" s="180">
        <f>IF(B994="Positive",INPUT!AG40,INPUT!AD40)</f>
        <v>2</v>
      </c>
      <c r="L994" s="131">
        <f>IF(H994=0,4,MIN(MAX((IF(K994=1,8,0.894)*G994/H994/I994^3)^(1/3),1),4))</f>
        <v>2.3295102753141137</v>
      </c>
      <c r="M994" s="194">
        <f>IF(H994=0,5.34,MIN((5.34+2.84*(G994/H994/I994^3)^(1/3))/((K994+1)^2),5.34))</f>
        <v>1.3563979013960836</v>
      </c>
    </row>
    <row r="995">
      <c r="A995" s="182">
        <f>A839</f>
        <v>101</v>
      </c>
      <c r="B995" s="131" t="str">
        <f>B683</f>
        <v>Negative</v>
      </c>
      <c r="C995" s="180">
        <f>INPUT!AF41</f>
        <v>160</v>
      </c>
      <c r="D995" s="180">
        <f>INPUT!AE41</f>
        <v>10</v>
      </c>
      <c r="E995" s="180">
        <f>INPUT!AI41</f>
        <v>0</v>
      </c>
      <c r="F995" s="180">
        <f>INPUT!AH41</f>
        <v>0</v>
      </c>
      <c r="G995" s="481">
        <f>IF(B995="Positive",1/3*F995*E995^3,1/3*D995*C995^3)</f>
        <v>13653333.333333332</v>
      </c>
      <c r="H995" s="199">
        <f>IF(B995="Positive",IF(E995=0,0,(F839-K995*F995)/(K995+1)),IF(C995=0,0,(C839-2*E839-K995*D995)/(K995+1)))</f>
        <v>558.7770783930888</v>
      </c>
      <c r="I995" s="199">
        <f>IF(B995="Positive",D527,E527)</f>
        <v>12</v>
      </c>
      <c r="J995" s="199">
        <f>IF(B995="Positive",H527,I527)</f>
        <v>1936.3312351792665</v>
      </c>
      <c r="K995" s="180">
        <f>IF(B995="Positive",INPUT!AG41,INPUT!AD41)</f>
        <v>2</v>
      </c>
      <c r="L995" s="131">
        <f>IF(H995=0,4,MIN(MAX((IF(K995=1,8,0.894)*G995/H995/I995^3)^(1/3),1),4))</f>
        <v>2.3295102753141137</v>
      </c>
      <c r="M995" s="194">
        <f>IF(H995=0,5.34,MIN((5.34+2.84*(G995/H995/I995^3)^(1/3))/((K995+1)^2),5.34))</f>
        <v>1.3563979013960836</v>
      </c>
    </row>
    <row r="996">
      <c r="A996" s="182">
        <f>A840</f>
        <v>101</v>
      </c>
      <c r="B996" s="131" t="str">
        <f>B684</f>
        <v>Negative</v>
      </c>
      <c r="C996" s="180">
        <f>INPUT!AF42</f>
        <v>160</v>
      </c>
      <c r="D996" s="180">
        <f>INPUT!AE42</f>
        <v>10</v>
      </c>
      <c r="E996" s="180">
        <f>INPUT!AI42</f>
        <v>0</v>
      </c>
      <c r="F996" s="180">
        <f>INPUT!AH42</f>
        <v>0</v>
      </c>
      <c r="G996" s="481">
        <f>IF(B996="Positive",1/3*F996*E996^3,1/3*D996*C996^3)</f>
        <v>13653333.333333332</v>
      </c>
      <c r="H996" s="199">
        <f>IF(B996="Positive",IF(E996=0,0,(F840-K996*F996)/(K996+1)),IF(C996=0,0,(C840-2*E840-K996*D996)/(K996+1)))</f>
        <v>558.7770783930888</v>
      </c>
      <c r="I996" s="199">
        <f>IF(B996="Positive",D528,E528)</f>
        <v>12</v>
      </c>
      <c r="J996" s="199">
        <f>IF(B996="Positive",H528,I528)</f>
        <v>1936.3312351792665</v>
      </c>
      <c r="K996" s="180">
        <f>IF(B996="Positive",INPUT!AG42,INPUT!AD42)</f>
        <v>2</v>
      </c>
      <c r="L996" s="131">
        <f>IF(H996=0,4,MIN(MAX((IF(K996=1,8,0.894)*G996/H996/I996^3)^(1/3),1),4))</f>
        <v>2.3295102753141137</v>
      </c>
      <c r="M996" s="194">
        <f>IF(H996=0,5.34,MIN((5.34+2.84*(G996/H996/I996^3)^(1/3))/((K996+1)^2),5.34))</f>
        <v>1.3563979013960836</v>
      </c>
    </row>
    <row r="997">
      <c r="A997" s="182">
        <f>A841</f>
        <v>101</v>
      </c>
      <c r="B997" s="131" t="str">
        <f>B685</f>
        <v>Negative</v>
      </c>
      <c r="C997" s="180">
        <f>INPUT!AF43</f>
        <v>160</v>
      </c>
      <c r="D997" s="180">
        <f>INPUT!AE43</f>
        <v>10</v>
      </c>
      <c r="E997" s="180">
        <f>INPUT!AI43</f>
        <v>0</v>
      </c>
      <c r="F997" s="180">
        <f>INPUT!AH43</f>
        <v>0</v>
      </c>
      <c r="G997" s="481">
        <f>IF(B997="Positive",1/3*F997*E997^3,1/3*D997*C997^3)</f>
        <v>13653333.333333332</v>
      </c>
      <c r="H997" s="199">
        <f>IF(B997="Positive",IF(E997=0,0,(F841-K997*F997)/(K997+1)),IF(C997=0,0,(C841-2*E841-K997*D997)/(K997+1)))</f>
        <v>558.7770783930888</v>
      </c>
      <c r="I997" s="199">
        <f>IF(B997="Positive",D529,E529)</f>
        <v>12</v>
      </c>
      <c r="J997" s="199">
        <f>IF(B997="Positive",H529,I529)</f>
        <v>1936.3312351792665</v>
      </c>
      <c r="K997" s="180">
        <f>IF(B997="Positive",INPUT!AG43,INPUT!AD43)</f>
        <v>2</v>
      </c>
      <c r="L997" s="131">
        <f>IF(H997=0,4,MIN(MAX((IF(K997=1,8,0.894)*G997/H997/I997^3)^(1/3),1),4))</f>
        <v>2.3295102753141137</v>
      </c>
      <c r="M997" s="194">
        <f>IF(H997=0,5.34,MIN((5.34+2.84*(G997/H997/I997^3)^(1/3))/((K997+1)^2),5.34))</f>
        <v>1.3563979013960836</v>
      </c>
    </row>
    <row r="998">
      <c r="A998" s="182">
        <f>A842</f>
        <v>101</v>
      </c>
      <c r="B998" s="131" t="str">
        <f>B686</f>
        <v>Negative</v>
      </c>
      <c r="C998" s="180">
        <f>INPUT!AF44</f>
        <v>160</v>
      </c>
      <c r="D998" s="180">
        <f>INPUT!AE44</f>
        <v>10</v>
      </c>
      <c r="E998" s="180">
        <f>INPUT!AI44</f>
        <v>0</v>
      </c>
      <c r="F998" s="180">
        <f>INPUT!AH44</f>
        <v>0</v>
      </c>
      <c r="G998" s="481">
        <f>IF(B998="Positive",1/3*F998*E998^3,1/3*D998*C998^3)</f>
        <v>13653333.333333332</v>
      </c>
      <c r="H998" s="199">
        <f>IF(B998="Positive",IF(E998=0,0,(F842-K998*F998)/(K998+1)),IF(C998=0,0,(C842-2*E842-K998*D998)/(K998+1)))</f>
        <v>558.7770783930888</v>
      </c>
      <c r="I998" s="199">
        <f>IF(B998="Positive",D530,E530)</f>
        <v>12</v>
      </c>
      <c r="J998" s="199">
        <f>IF(B998="Positive",H530,I530)</f>
        <v>1936.3312351792665</v>
      </c>
      <c r="K998" s="180">
        <f>IF(B998="Positive",INPUT!AG44,INPUT!AD44)</f>
        <v>2</v>
      </c>
      <c r="L998" s="131">
        <f>IF(H998=0,4,MIN(MAX((IF(K998=1,8,0.894)*G998/H998/I998^3)^(1/3),1),4))</f>
        <v>2.3295102753141137</v>
      </c>
      <c r="M998" s="194">
        <f>IF(H998=0,5.34,MIN((5.34+2.84*(G998/H998/I998^3)^(1/3))/((K998+1)^2),5.34))</f>
        <v>1.3563979013960836</v>
      </c>
    </row>
    <row r="999">
      <c r="A999" s="182">
        <f>A843</f>
        <v>101</v>
      </c>
      <c r="B999" s="131" t="str">
        <f>B687</f>
        <v>Negative</v>
      </c>
      <c r="C999" s="180">
        <f>INPUT!AF45</f>
        <v>160</v>
      </c>
      <c r="D999" s="180">
        <f>INPUT!AE45</f>
        <v>10</v>
      </c>
      <c r="E999" s="180">
        <f>INPUT!AI45</f>
        <v>0</v>
      </c>
      <c r="F999" s="180">
        <f>INPUT!AH45</f>
        <v>0</v>
      </c>
      <c r="G999" s="481">
        <f>IF(B999="Positive",1/3*F999*E999^3,1/3*D999*C999^3)</f>
        <v>13653333.333333332</v>
      </c>
      <c r="H999" s="199">
        <f>IF(B999="Positive",IF(E999=0,0,(F843-K999*F999)/(K999+1)),IF(C999=0,0,(C843-2*E843-K999*D999)/(K999+1)))</f>
        <v>558.7770783930888</v>
      </c>
      <c r="I999" s="199">
        <f>IF(B999="Positive",D531,E531)</f>
        <v>12</v>
      </c>
      <c r="J999" s="199">
        <f>IF(B999="Positive",H531,I531)</f>
        <v>1936.3312351792665</v>
      </c>
      <c r="K999" s="180">
        <f>IF(B999="Positive",INPUT!AG45,INPUT!AD45)</f>
        <v>2</v>
      </c>
      <c r="L999" s="131">
        <f>IF(H999=0,4,MIN(MAX((IF(K999=1,8,0.894)*G999/H999/I999^3)^(1/3),1),4))</f>
        <v>2.3295102753141137</v>
      </c>
      <c r="M999" s="194">
        <f>IF(H999=0,5.34,MIN((5.34+2.84*(G999/H999/I999^3)^(1/3))/((K999+1)^2),5.34))</f>
        <v>1.3563979013960836</v>
      </c>
    </row>
    <row r="1000">
      <c r="A1000" s="182">
        <f>A844</f>
        <v>101</v>
      </c>
      <c r="B1000" s="131" t="str">
        <f>B688</f>
        <v>Negative</v>
      </c>
      <c r="C1000" s="180">
        <f>INPUT!AF46</f>
        <v>160</v>
      </c>
      <c r="D1000" s="180">
        <f>INPUT!AE46</f>
        <v>10</v>
      </c>
      <c r="E1000" s="180">
        <f>INPUT!AI46</f>
        <v>0</v>
      </c>
      <c r="F1000" s="180">
        <f>INPUT!AH46</f>
        <v>0</v>
      </c>
      <c r="G1000" s="481">
        <f>IF(B1000="Positive",1/3*F1000*E1000^3,1/3*D1000*C1000^3)</f>
        <v>13653333.333333332</v>
      </c>
      <c r="H1000" s="199">
        <f>IF(B1000="Positive",IF(E1000=0,0,(F844-K1000*F1000)/(K1000+1)),IF(C1000=0,0,(C844-2*E844-K1000*D1000)/(K1000+1)))</f>
        <v>558.7770783930888</v>
      </c>
      <c r="I1000" s="199">
        <f>IF(B1000="Positive",D532,E532)</f>
        <v>12</v>
      </c>
      <c r="J1000" s="199">
        <f>IF(B1000="Positive",H532,I532)</f>
        <v>1936.3312351792665</v>
      </c>
      <c r="K1000" s="180">
        <f>IF(B1000="Positive",INPUT!AG46,INPUT!AD46)</f>
        <v>2</v>
      </c>
      <c r="L1000" s="131">
        <f>IF(H1000=0,4,MIN(MAX((IF(K1000=1,8,0.894)*G1000/H1000/I1000^3)^(1/3),1),4))</f>
        <v>2.3295102753141137</v>
      </c>
      <c r="M1000" s="194">
        <f>IF(H1000=0,5.34,MIN((5.34+2.84*(G1000/H1000/I1000^3)^(1/3))/((K1000+1)^2),5.34))</f>
        <v>1.3563979013960836</v>
      </c>
    </row>
    <row r="1001">
      <c r="A1001" s="182">
        <f>A845</f>
        <v>101</v>
      </c>
      <c r="B1001" s="131" t="str">
        <f>B689</f>
        <v>Negative</v>
      </c>
      <c r="C1001" s="180">
        <f>INPUT!AF47</f>
        <v>160</v>
      </c>
      <c r="D1001" s="180">
        <f>INPUT!AE47</f>
        <v>10</v>
      </c>
      <c r="E1001" s="180">
        <f>INPUT!AI47</f>
        <v>0</v>
      </c>
      <c r="F1001" s="180">
        <f>INPUT!AH47</f>
        <v>0</v>
      </c>
      <c r="G1001" s="481">
        <f>IF(B1001="Positive",1/3*F1001*E1001^3,1/3*D1001*C1001^3)</f>
        <v>13653333.333333332</v>
      </c>
      <c r="H1001" s="199">
        <f>IF(B1001="Positive",IF(E1001=0,0,(F845-K1001*F1001)/(K1001+1)),IF(C1001=0,0,(C845-2*E845-K1001*D1001)/(K1001+1)))</f>
        <v>558.7770783930888</v>
      </c>
      <c r="I1001" s="199">
        <f>IF(B1001="Positive",D533,E533)</f>
        <v>12</v>
      </c>
      <c r="J1001" s="199">
        <f>IF(B1001="Positive",H533,I533)</f>
        <v>1936.3312351792665</v>
      </c>
      <c r="K1001" s="180">
        <f>IF(B1001="Positive",INPUT!AG47,INPUT!AD47)</f>
        <v>2</v>
      </c>
      <c r="L1001" s="131">
        <f>IF(H1001=0,4,MIN(MAX((IF(K1001=1,8,0.894)*G1001/H1001/I1001^3)^(1/3),1),4))</f>
        <v>2.3295102753141137</v>
      </c>
      <c r="M1001" s="194">
        <f>IF(H1001=0,5.34,MIN((5.34+2.84*(G1001/H1001/I1001^3)^(1/3))/((K1001+1)^2),5.34))</f>
        <v>1.3563979013960836</v>
      </c>
    </row>
    <row r="1002">
      <c r="A1002" s="182">
        <f>A846</f>
        <v>101</v>
      </c>
      <c r="B1002" s="131" t="str">
        <f>B690</f>
        <v>Negative</v>
      </c>
      <c r="C1002" s="180">
        <f>INPUT!AF48</f>
        <v>160</v>
      </c>
      <c r="D1002" s="180">
        <f>INPUT!AE48</f>
        <v>10</v>
      </c>
      <c r="E1002" s="180">
        <f>INPUT!AI48</f>
        <v>0</v>
      </c>
      <c r="F1002" s="180">
        <f>INPUT!AH48</f>
        <v>0</v>
      </c>
      <c r="G1002" s="481">
        <f>IF(B1002="Positive",1/3*F1002*E1002^3,1/3*D1002*C1002^3)</f>
        <v>13653333.333333332</v>
      </c>
      <c r="H1002" s="199">
        <f>IF(B1002="Positive",IF(E1002=0,0,(F846-K1002*F1002)/(K1002+1)),IF(C1002=0,0,(C846-2*E846-K1002*D1002)/(K1002+1)))</f>
        <v>558.7770783930888</v>
      </c>
      <c r="I1002" s="199">
        <f>IF(B1002="Positive",D534,E534)</f>
        <v>12</v>
      </c>
      <c r="J1002" s="199">
        <f>IF(B1002="Positive",H534,I534)</f>
        <v>1936.3312351792665</v>
      </c>
      <c r="K1002" s="180">
        <f>IF(B1002="Positive",INPUT!AG48,INPUT!AD48)</f>
        <v>2</v>
      </c>
      <c r="L1002" s="131">
        <f>IF(H1002=0,4,MIN(MAX((IF(K1002=1,8,0.894)*G1002/H1002/I1002^3)^(1/3),1),4))</f>
        <v>2.3295102753141137</v>
      </c>
      <c r="M1002" s="194">
        <f>IF(H1002=0,5.34,MIN((5.34+2.84*(G1002/H1002/I1002^3)^(1/3))/((K1002+1)^2),5.34))</f>
        <v>1.3563979013960836</v>
      </c>
    </row>
    <row r="1003">
      <c r="A1003" s="182">
        <f>A847</f>
        <v>101</v>
      </c>
      <c r="B1003" s="131" t="str">
        <f>B691</f>
        <v>Negative</v>
      </c>
      <c r="C1003" s="180">
        <f>INPUT!AF49</f>
        <v>160</v>
      </c>
      <c r="D1003" s="180">
        <f>INPUT!AE49</f>
        <v>10</v>
      </c>
      <c r="E1003" s="180">
        <f>INPUT!AI49</f>
        <v>0</v>
      </c>
      <c r="F1003" s="180">
        <f>INPUT!AH49</f>
        <v>0</v>
      </c>
      <c r="G1003" s="481">
        <f>IF(B1003="Positive",1/3*F1003*E1003^3,1/3*D1003*C1003^3)</f>
        <v>13653333.333333332</v>
      </c>
      <c r="H1003" s="199">
        <f>IF(B1003="Positive",IF(E1003=0,0,(F847-K1003*F1003)/(K1003+1)),IF(C1003=0,0,(C847-2*E847-K1003*D1003)/(K1003+1)))</f>
        <v>558.7770783930888</v>
      </c>
      <c r="I1003" s="199">
        <f>IF(B1003="Positive",D535,E535)</f>
        <v>12</v>
      </c>
      <c r="J1003" s="199">
        <f>IF(B1003="Positive",H535,I535)</f>
        <v>1936.3312351792665</v>
      </c>
      <c r="K1003" s="180">
        <f>IF(B1003="Positive",INPUT!AG49,INPUT!AD49)</f>
        <v>2</v>
      </c>
      <c r="L1003" s="131">
        <f>IF(H1003=0,4,MIN(MAX((IF(K1003=1,8,0.894)*G1003/H1003/I1003^3)^(1/3),1),4))</f>
        <v>2.3295102753141137</v>
      </c>
      <c r="M1003" s="194">
        <f>IF(H1003=0,5.34,MIN((5.34+2.84*(G1003/H1003/I1003^3)^(1/3))/((K1003+1)^2),5.34))</f>
        <v>1.3563979013960836</v>
      </c>
    </row>
    <row r="1004">
      <c r="A1004" s="182">
        <f>A848</f>
        <v>101</v>
      </c>
      <c r="B1004" s="131" t="str">
        <f>B692</f>
        <v>Negative</v>
      </c>
      <c r="C1004" s="180">
        <f>INPUT!AF50</f>
        <v>160</v>
      </c>
      <c r="D1004" s="180">
        <f>INPUT!AE50</f>
        <v>10</v>
      </c>
      <c r="E1004" s="180">
        <f>INPUT!AI50</f>
        <v>0</v>
      </c>
      <c r="F1004" s="180">
        <f>INPUT!AH50</f>
        <v>0</v>
      </c>
      <c r="G1004" s="481">
        <f>IF(B1004="Positive",1/3*F1004*E1004^3,1/3*D1004*C1004^3)</f>
        <v>13653333.333333332</v>
      </c>
      <c r="H1004" s="199">
        <f>IF(B1004="Positive",IF(E1004=0,0,(F848-K1004*F1004)/(K1004+1)),IF(C1004=0,0,(C848-2*E848-K1004*D1004)/(K1004+1)))</f>
        <v>558.7770783930888</v>
      </c>
      <c r="I1004" s="199">
        <f>IF(B1004="Positive",D536,E536)</f>
        <v>12</v>
      </c>
      <c r="J1004" s="199">
        <f>IF(B1004="Positive",H536,I536)</f>
        <v>1936.3312351792665</v>
      </c>
      <c r="K1004" s="180">
        <f>IF(B1004="Positive",INPUT!AG50,INPUT!AD50)</f>
        <v>2</v>
      </c>
      <c r="L1004" s="131">
        <f>IF(H1004=0,4,MIN(MAX((IF(K1004=1,8,0.894)*G1004/H1004/I1004^3)^(1/3),1),4))</f>
        <v>2.3295102753141137</v>
      </c>
      <c r="M1004" s="194">
        <f>IF(H1004=0,5.34,MIN((5.34+2.84*(G1004/H1004/I1004^3)^(1/3))/((K1004+1)^2),5.34))</f>
        <v>1.3563979013960836</v>
      </c>
    </row>
    <row r="1005">
      <c r="A1005" s="182">
        <f>A849</f>
        <v>101</v>
      </c>
      <c r="B1005" s="131" t="str">
        <f>B693</f>
        <v>Negative</v>
      </c>
      <c r="C1005" s="180">
        <f>INPUT!AF51</f>
        <v>160</v>
      </c>
      <c r="D1005" s="180">
        <f>INPUT!AE51</f>
        <v>10</v>
      </c>
      <c r="E1005" s="180">
        <f>INPUT!AI51</f>
        <v>0</v>
      </c>
      <c r="F1005" s="180">
        <f>INPUT!AH51</f>
        <v>0</v>
      </c>
      <c r="G1005" s="481">
        <f>IF(B1005="Positive",1/3*F1005*E1005^3,1/3*D1005*C1005^3)</f>
        <v>13653333.333333332</v>
      </c>
      <c r="H1005" s="199">
        <f>IF(B1005="Positive",IF(E1005=0,0,(F849-K1005*F1005)/(K1005+1)),IF(C1005=0,0,(C849-2*E849-K1005*D1005)/(K1005+1)))</f>
        <v>558.7770783930888</v>
      </c>
      <c r="I1005" s="199">
        <f>IF(B1005="Positive",D537,E537)</f>
        <v>12</v>
      </c>
      <c r="J1005" s="199">
        <f>IF(B1005="Positive",H537,I537)</f>
        <v>1936.3312351792665</v>
      </c>
      <c r="K1005" s="180">
        <f>IF(B1005="Positive",INPUT!AG51,INPUT!AD51)</f>
        <v>2</v>
      </c>
      <c r="L1005" s="131">
        <f>IF(H1005=0,4,MIN(MAX((IF(K1005=1,8,0.894)*G1005/H1005/I1005^3)^(1/3),1),4))</f>
        <v>2.3295102753141137</v>
      </c>
      <c r="M1005" s="194">
        <f>IF(H1005=0,5.34,MIN((5.34+2.84*(G1005/H1005/I1005^3)^(1/3))/((K1005+1)^2),5.34))</f>
        <v>1.3563979013960836</v>
      </c>
    </row>
    <row r="1006">
      <c r="A1006" s="182">
        <f>A850</f>
        <v>101</v>
      </c>
      <c r="B1006" s="131" t="str">
        <f>B694</f>
        <v>Negative</v>
      </c>
      <c r="C1006" s="180">
        <f>INPUT!AF52</f>
        <v>160</v>
      </c>
      <c r="D1006" s="180">
        <f>INPUT!AE52</f>
        <v>10</v>
      </c>
      <c r="E1006" s="180">
        <f>INPUT!AI52</f>
        <v>0</v>
      </c>
      <c r="F1006" s="180">
        <f>INPUT!AH52</f>
        <v>0</v>
      </c>
      <c r="G1006" s="481">
        <f>IF(B1006="Positive",1/3*F1006*E1006^3,1/3*D1006*C1006^3)</f>
        <v>13653333.333333332</v>
      </c>
      <c r="H1006" s="199">
        <f>IF(B1006="Positive",IF(E1006=0,0,(F850-K1006*F1006)/(K1006+1)),IF(C1006=0,0,(C850-2*E850-K1006*D1006)/(K1006+1)))</f>
        <v>558.7770783930888</v>
      </c>
      <c r="I1006" s="199">
        <f>IF(B1006="Positive",D538,E538)</f>
        <v>12</v>
      </c>
      <c r="J1006" s="199">
        <f>IF(B1006="Positive",H538,I538)</f>
        <v>1936.3312351792665</v>
      </c>
      <c r="K1006" s="180">
        <f>IF(B1006="Positive",INPUT!AG52,INPUT!AD52)</f>
        <v>2</v>
      </c>
      <c r="L1006" s="131">
        <f>IF(H1006=0,4,MIN(MAX((IF(K1006=1,8,0.894)*G1006/H1006/I1006^3)^(1/3),1),4))</f>
        <v>2.3295102753141137</v>
      </c>
      <c r="M1006" s="194">
        <f>IF(H1006=0,5.34,MIN((5.34+2.84*(G1006/H1006/I1006^3)^(1/3))/((K1006+1)^2),5.34))</f>
        <v>1.3563979013960836</v>
      </c>
    </row>
    <row r="1007">
      <c r="A1007" s="182">
        <f>A851</f>
        <v>101</v>
      </c>
      <c r="B1007" s="131" t="str">
        <f>B695</f>
        <v>Negative</v>
      </c>
      <c r="C1007" s="180">
        <f>INPUT!AF53</f>
        <v>160</v>
      </c>
      <c r="D1007" s="180">
        <f>INPUT!AE53</f>
        <v>10</v>
      </c>
      <c r="E1007" s="180">
        <f>INPUT!AI53</f>
        <v>0</v>
      </c>
      <c r="F1007" s="180">
        <f>INPUT!AH53</f>
        <v>0</v>
      </c>
      <c r="G1007" s="481">
        <f>IF(B1007="Positive",1/3*F1007*E1007^3,1/3*D1007*C1007^3)</f>
        <v>13653333.333333332</v>
      </c>
      <c r="H1007" s="199">
        <f>IF(B1007="Positive",IF(E1007=0,0,(F851-K1007*F1007)/(K1007+1)),IF(C1007=0,0,(C851-2*E851-K1007*D1007)/(K1007+1)))</f>
        <v>558.7770783930888</v>
      </c>
      <c r="I1007" s="199">
        <f>IF(B1007="Positive",D539,E539)</f>
        <v>12</v>
      </c>
      <c r="J1007" s="199">
        <f>IF(B1007="Positive",H539,I539)</f>
        <v>1936.3312351792665</v>
      </c>
      <c r="K1007" s="180">
        <f>IF(B1007="Positive",INPUT!AG53,INPUT!AD53)</f>
        <v>2</v>
      </c>
      <c r="L1007" s="131">
        <f>IF(H1007=0,4,MIN(MAX((IF(K1007=1,8,0.894)*G1007/H1007/I1007^3)^(1/3),1),4))</f>
        <v>2.3295102753141137</v>
      </c>
      <c r="M1007" s="194">
        <f>IF(H1007=0,5.34,MIN((5.34+2.84*(G1007/H1007/I1007^3)^(1/3))/((K1007+1)^2),5.34))</f>
        <v>1.3563979013960836</v>
      </c>
    </row>
    <row r="1008">
      <c r="A1008" s="182">
        <f>A852</f>
        <v>101</v>
      </c>
      <c r="B1008" s="131" t="str">
        <f>B696</f>
        <v>Negative</v>
      </c>
      <c r="C1008" s="180">
        <f>INPUT!AF54</f>
        <v>160</v>
      </c>
      <c r="D1008" s="180">
        <f>INPUT!AE54</f>
        <v>10</v>
      </c>
      <c r="E1008" s="180">
        <f>INPUT!AI54</f>
        <v>0</v>
      </c>
      <c r="F1008" s="180">
        <f>INPUT!AH54</f>
        <v>0</v>
      </c>
      <c r="G1008" s="481">
        <f>IF(B1008="Positive",1/3*F1008*E1008^3,1/3*D1008*C1008^3)</f>
        <v>13653333.333333332</v>
      </c>
      <c r="H1008" s="199">
        <f>IF(B1008="Positive",IF(E1008=0,0,(F852-K1008*F1008)/(K1008+1)),IF(C1008=0,0,(C852-2*E852-K1008*D1008)/(K1008+1)))</f>
        <v>558.7770783930888</v>
      </c>
      <c r="I1008" s="199">
        <f>IF(B1008="Positive",D540,E540)</f>
        <v>12</v>
      </c>
      <c r="J1008" s="199">
        <f>IF(B1008="Positive",H540,I540)</f>
        <v>1936.3312351792665</v>
      </c>
      <c r="K1008" s="180">
        <f>IF(B1008="Positive",INPUT!AG54,INPUT!AD54)</f>
        <v>2</v>
      </c>
      <c r="L1008" s="131">
        <f>IF(H1008=0,4,MIN(MAX((IF(K1008=1,8,0.894)*G1008/H1008/I1008^3)^(1/3),1),4))</f>
        <v>2.3295102753141137</v>
      </c>
      <c r="M1008" s="194">
        <f>IF(H1008=0,5.34,MIN((5.34+2.84*(G1008/H1008/I1008^3)^(1/3))/((K1008+1)^2),5.34))</f>
        <v>1.3563979013960836</v>
      </c>
    </row>
    <row r="1009">
      <c r="A1009" s="182">
        <f>A853</f>
        <v>101</v>
      </c>
      <c r="B1009" s="131" t="str">
        <f>B697</f>
        <v>Negative</v>
      </c>
      <c r="C1009" s="180">
        <f>INPUT!AF55</f>
        <v>160</v>
      </c>
      <c r="D1009" s="180">
        <f>INPUT!AE55</f>
        <v>10</v>
      </c>
      <c r="E1009" s="180">
        <f>INPUT!AI55</f>
        <v>0</v>
      </c>
      <c r="F1009" s="180">
        <f>INPUT!AH55</f>
        <v>0</v>
      </c>
      <c r="G1009" s="481">
        <f>IF(B1009="Positive",1/3*F1009*E1009^3,1/3*D1009*C1009^3)</f>
        <v>13653333.333333332</v>
      </c>
      <c r="H1009" s="199">
        <f>IF(B1009="Positive",IF(E1009=0,0,(F853-K1009*F1009)/(K1009+1)),IF(C1009=0,0,(C853-2*E853-K1009*D1009)/(K1009+1)))</f>
        <v>558.7770783930888</v>
      </c>
      <c r="I1009" s="199">
        <f>IF(B1009="Positive",D541,E541)</f>
        <v>12</v>
      </c>
      <c r="J1009" s="199">
        <f>IF(B1009="Positive",H541,I541)</f>
        <v>1936.3312351792665</v>
      </c>
      <c r="K1009" s="180">
        <f>IF(B1009="Positive",INPUT!AG55,INPUT!AD55)</f>
        <v>2</v>
      </c>
      <c r="L1009" s="131">
        <f>IF(H1009=0,4,MIN(MAX((IF(K1009=1,8,0.894)*G1009/H1009/I1009^3)^(1/3),1),4))</f>
        <v>2.3295102753141137</v>
      </c>
      <c r="M1009" s="194">
        <f>IF(H1009=0,5.34,MIN((5.34+2.84*(G1009/H1009/I1009^3)^(1/3))/((K1009+1)^2),5.34))</f>
        <v>1.3563979013960836</v>
      </c>
    </row>
    <row r="1010">
      <c r="A1010" s="182">
        <f>A854</f>
        <v>101</v>
      </c>
      <c r="B1010" s="131" t="str">
        <f>B698</f>
        <v>Negative</v>
      </c>
      <c r="C1010" s="180">
        <f>INPUT!AF56</f>
        <v>160</v>
      </c>
      <c r="D1010" s="180">
        <f>INPUT!AE56</f>
        <v>10</v>
      </c>
      <c r="E1010" s="180">
        <f>INPUT!AI56</f>
        <v>0</v>
      </c>
      <c r="F1010" s="180">
        <f>INPUT!AH56</f>
        <v>0</v>
      </c>
      <c r="G1010" s="481">
        <f>IF(B1010="Positive",1/3*F1010*E1010^3,1/3*D1010*C1010^3)</f>
        <v>13653333.333333332</v>
      </c>
      <c r="H1010" s="199">
        <f>IF(B1010="Positive",IF(E1010=0,0,(F854-K1010*F1010)/(K1010+1)),IF(C1010=0,0,(C854-2*E854-K1010*D1010)/(K1010+1)))</f>
        <v>558.7770783930888</v>
      </c>
      <c r="I1010" s="199">
        <f>IF(B1010="Positive",D542,E542)</f>
        <v>12</v>
      </c>
      <c r="J1010" s="199">
        <f>IF(B1010="Positive",H542,I542)</f>
        <v>1936.3312351792665</v>
      </c>
      <c r="K1010" s="180">
        <f>IF(B1010="Positive",INPUT!AG56,INPUT!AD56)</f>
        <v>2</v>
      </c>
      <c r="L1010" s="131">
        <f>IF(H1010=0,4,MIN(MAX((IF(K1010=1,8,0.894)*G1010/H1010/I1010^3)^(1/3),1),4))</f>
        <v>2.3295102753141137</v>
      </c>
      <c r="M1010" s="194">
        <f>IF(H1010=0,5.34,MIN((5.34+2.84*(G1010/H1010/I1010^3)^(1/3))/((K1010+1)^2),5.34))</f>
        <v>1.3563979013960836</v>
      </c>
    </row>
    <row r="1011">
      <c r="A1011" s="182">
        <f>A855</f>
        <v>101</v>
      </c>
      <c r="B1011" s="131" t="str">
        <f>B699</f>
        <v>Negative</v>
      </c>
      <c r="C1011" s="180">
        <f>INPUT!AF57</f>
        <v>160</v>
      </c>
      <c r="D1011" s="180">
        <f>INPUT!AE57</f>
        <v>10</v>
      </c>
      <c r="E1011" s="180">
        <f>INPUT!AI57</f>
        <v>0</v>
      </c>
      <c r="F1011" s="180">
        <f>INPUT!AH57</f>
        <v>0</v>
      </c>
      <c r="G1011" s="481">
        <f>IF(B1011="Positive",1/3*F1011*E1011^3,1/3*D1011*C1011^3)</f>
        <v>13653333.333333332</v>
      </c>
      <c r="H1011" s="199">
        <f>IF(B1011="Positive",IF(E1011=0,0,(F855-K1011*F1011)/(K1011+1)),IF(C1011=0,0,(C855-2*E855-K1011*D1011)/(K1011+1)))</f>
        <v>558.7770783930888</v>
      </c>
      <c r="I1011" s="199">
        <f>IF(B1011="Positive",D543,E543)</f>
        <v>12</v>
      </c>
      <c r="J1011" s="199">
        <f>IF(B1011="Positive",H543,I543)</f>
        <v>1936.3312351792665</v>
      </c>
      <c r="K1011" s="180">
        <f>IF(B1011="Positive",INPUT!AG57,INPUT!AD57)</f>
        <v>2</v>
      </c>
      <c r="L1011" s="131">
        <f>IF(H1011=0,4,MIN(MAX((IF(K1011=1,8,0.894)*G1011/H1011/I1011^3)^(1/3),1),4))</f>
        <v>2.3295102753141137</v>
      </c>
      <c r="M1011" s="194">
        <f>IF(H1011=0,5.34,MIN((5.34+2.84*(G1011/H1011/I1011^3)^(1/3))/((K1011+1)^2),5.34))</f>
        <v>1.3563979013960836</v>
      </c>
    </row>
    <row r="1012">
      <c r="A1012" s="182">
        <f>A856</f>
        <v>101</v>
      </c>
      <c r="B1012" s="131" t="str">
        <f>B700</f>
        <v>Negative</v>
      </c>
      <c r="C1012" s="180">
        <f>INPUT!AF58</f>
        <v>160</v>
      </c>
      <c r="D1012" s="180">
        <f>INPUT!AE58</f>
        <v>10</v>
      </c>
      <c r="E1012" s="180">
        <f>INPUT!AI58</f>
        <v>0</v>
      </c>
      <c r="F1012" s="180">
        <f>INPUT!AH58</f>
        <v>0</v>
      </c>
      <c r="G1012" s="481">
        <f>IF(B1012="Positive",1/3*F1012*E1012^3,1/3*D1012*C1012^3)</f>
        <v>13653333.333333332</v>
      </c>
      <c r="H1012" s="199">
        <f>IF(B1012="Positive",IF(E1012=0,0,(F856-K1012*F1012)/(K1012+1)),IF(C1012=0,0,(C856-2*E856-K1012*D1012)/(K1012+1)))</f>
        <v>558.7770783930888</v>
      </c>
      <c r="I1012" s="199">
        <f>IF(B1012="Positive",D544,E544)</f>
        <v>12</v>
      </c>
      <c r="J1012" s="199">
        <f>IF(B1012="Positive",H544,I544)</f>
        <v>1936.3312351792665</v>
      </c>
      <c r="K1012" s="180">
        <f>IF(B1012="Positive",INPUT!AG58,INPUT!AD58)</f>
        <v>2</v>
      </c>
      <c r="L1012" s="131">
        <f>IF(H1012=0,4,MIN(MAX((IF(K1012=1,8,0.894)*G1012/H1012/I1012^3)^(1/3),1),4))</f>
        <v>2.3295102753141137</v>
      </c>
      <c r="M1012" s="194">
        <f>IF(H1012=0,5.34,MIN((5.34+2.84*(G1012/H1012/I1012^3)^(1/3))/((K1012+1)^2),5.34))</f>
        <v>1.3563979013960836</v>
      </c>
    </row>
    <row r="1013">
      <c r="A1013" s="182">
        <f>A857</f>
        <v>101</v>
      </c>
      <c r="B1013" s="131" t="str">
        <f>B701</f>
        <v>Negative</v>
      </c>
      <c r="C1013" s="180">
        <f>INPUT!AF59</f>
        <v>160</v>
      </c>
      <c r="D1013" s="180">
        <f>INPUT!AE59</f>
        <v>10</v>
      </c>
      <c r="E1013" s="180">
        <f>INPUT!AI59</f>
        <v>0</v>
      </c>
      <c r="F1013" s="180">
        <f>INPUT!AH59</f>
        <v>0</v>
      </c>
      <c r="G1013" s="481">
        <f>IF(B1013="Positive",1/3*F1013*E1013^3,1/3*D1013*C1013^3)</f>
        <v>13653333.333333332</v>
      </c>
      <c r="H1013" s="199">
        <f>IF(B1013="Positive",IF(E1013=0,0,(F857-K1013*F1013)/(K1013+1)),IF(C1013=0,0,(C857-2*E857-K1013*D1013)/(K1013+1)))</f>
        <v>558.7770783930888</v>
      </c>
      <c r="I1013" s="199">
        <f>IF(B1013="Positive",D545,E545)</f>
        <v>12</v>
      </c>
      <c r="J1013" s="199">
        <f>IF(B1013="Positive",H545,I545)</f>
        <v>1936.3312351792665</v>
      </c>
      <c r="K1013" s="180">
        <f>IF(B1013="Positive",INPUT!AG59,INPUT!AD59)</f>
        <v>2</v>
      </c>
      <c r="L1013" s="131">
        <f>IF(H1013=0,4,MIN(MAX((IF(K1013=1,8,0.894)*G1013/H1013/I1013^3)^(1/3),1),4))</f>
        <v>2.3295102753141137</v>
      </c>
      <c r="M1013" s="194">
        <f>IF(H1013=0,5.34,MIN((5.34+2.84*(G1013/H1013/I1013^3)^(1/3))/((K1013+1)^2),5.34))</f>
        <v>1.3563979013960836</v>
      </c>
    </row>
    <row r="1014">
      <c r="A1014" s="182">
        <f>A858</f>
        <v>101</v>
      </c>
      <c r="B1014" s="131" t="str">
        <f>B702</f>
        <v>Negative</v>
      </c>
      <c r="C1014" s="180">
        <f>INPUT!AF60</f>
        <v>160</v>
      </c>
      <c r="D1014" s="180">
        <f>INPUT!AE60</f>
        <v>10</v>
      </c>
      <c r="E1014" s="180">
        <f>INPUT!AI60</f>
        <v>0</v>
      </c>
      <c r="F1014" s="180">
        <f>INPUT!AH60</f>
        <v>0</v>
      </c>
      <c r="G1014" s="481">
        <f>IF(B1014="Positive",1/3*F1014*E1014^3,1/3*D1014*C1014^3)</f>
        <v>13653333.333333332</v>
      </c>
      <c r="H1014" s="199">
        <f>IF(B1014="Positive",IF(E1014=0,0,(F858-K1014*F1014)/(K1014+1)),IF(C1014=0,0,(C858-2*E858-K1014*D1014)/(K1014+1)))</f>
        <v>558.7770783930888</v>
      </c>
      <c r="I1014" s="199">
        <f>IF(B1014="Positive",D546,E546)</f>
        <v>12</v>
      </c>
      <c r="J1014" s="199">
        <f>IF(B1014="Positive",H546,I546)</f>
        <v>1936.3312351792665</v>
      </c>
      <c r="K1014" s="180">
        <f>IF(B1014="Positive",INPUT!AG60,INPUT!AD60)</f>
        <v>2</v>
      </c>
      <c r="L1014" s="131">
        <f>IF(H1014=0,4,MIN(MAX((IF(K1014=1,8,0.894)*G1014/H1014/I1014^3)^(1/3),1),4))</f>
        <v>2.3295102753141137</v>
      </c>
      <c r="M1014" s="194">
        <f>IF(H1014=0,5.34,MIN((5.34+2.84*(G1014/H1014/I1014^3)^(1/3))/((K1014+1)^2),5.34))</f>
        <v>1.3563979013960836</v>
      </c>
    </row>
    <row r="1015">
      <c r="A1015" s="182">
        <f>A859</f>
        <v>101</v>
      </c>
      <c r="B1015" s="131" t="str">
        <f>B703</f>
        <v>Negative</v>
      </c>
      <c r="C1015" s="180">
        <f>INPUT!AF61</f>
        <v>160</v>
      </c>
      <c r="D1015" s="180">
        <f>INPUT!AE61</f>
        <v>10</v>
      </c>
      <c r="E1015" s="180">
        <f>INPUT!AI61</f>
        <v>0</v>
      </c>
      <c r="F1015" s="180">
        <f>INPUT!AH61</f>
        <v>0</v>
      </c>
      <c r="G1015" s="481">
        <f>IF(B1015="Positive",1/3*F1015*E1015^3,1/3*D1015*C1015^3)</f>
        <v>13653333.333333332</v>
      </c>
      <c r="H1015" s="199">
        <f>IF(B1015="Positive",IF(E1015=0,0,(F859-K1015*F1015)/(K1015+1)),IF(C1015=0,0,(C859-2*E859-K1015*D1015)/(K1015+1)))</f>
        <v>558.7770783930888</v>
      </c>
      <c r="I1015" s="199">
        <f>IF(B1015="Positive",D547,E547)</f>
        <v>12</v>
      </c>
      <c r="J1015" s="199">
        <f>IF(B1015="Positive",H547,I547)</f>
        <v>1936.3312351792665</v>
      </c>
      <c r="K1015" s="180">
        <f>IF(B1015="Positive",INPUT!AG61,INPUT!AD61)</f>
        <v>2</v>
      </c>
      <c r="L1015" s="131">
        <f>IF(H1015=0,4,MIN(MAX((IF(K1015=1,8,0.894)*G1015/H1015/I1015^3)^(1/3),1),4))</f>
        <v>2.3295102753141137</v>
      </c>
      <c r="M1015" s="194">
        <f>IF(H1015=0,5.34,MIN((5.34+2.84*(G1015/H1015/I1015^3)^(1/3))/((K1015+1)^2),5.34))</f>
        <v>1.3563979013960836</v>
      </c>
    </row>
    <row r="1016">
      <c r="A1016" s="182">
        <f>A860</f>
        <v>101</v>
      </c>
      <c r="B1016" s="131" t="str">
        <f>B704</f>
        <v>Negative</v>
      </c>
      <c r="C1016" s="180">
        <f>INPUT!AF62</f>
        <v>160</v>
      </c>
      <c r="D1016" s="180">
        <f>INPUT!AE62</f>
        <v>10</v>
      </c>
      <c r="E1016" s="180">
        <f>INPUT!AI62</f>
        <v>0</v>
      </c>
      <c r="F1016" s="180">
        <f>INPUT!AH62</f>
        <v>0</v>
      </c>
      <c r="G1016" s="481">
        <f>IF(B1016="Positive",1/3*F1016*E1016^3,1/3*D1016*C1016^3)</f>
        <v>13653333.333333332</v>
      </c>
      <c r="H1016" s="199">
        <f>IF(B1016="Positive",IF(E1016=0,0,(F860-K1016*F1016)/(K1016+1)),IF(C1016=0,0,(C860-2*E860-K1016*D1016)/(K1016+1)))</f>
        <v>558.7770783930888</v>
      </c>
      <c r="I1016" s="199">
        <f>IF(B1016="Positive",D548,E548)</f>
        <v>12</v>
      </c>
      <c r="J1016" s="199">
        <f>IF(B1016="Positive",H548,I548)</f>
        <v>1936.3312351792665</v>
      </c>
      <c r="K1016" s="180">
        <f>IF(B1016="Positive",INPUT!AG62,INPUT!AD62)</f>
        <v>2</v>
      </c>
      <c r="L1016" s="131">
        <f>IF(H1016=0,4,MIN(MAX((IF(K1016=1,8,0.894)*G1016/H1016/I1016^3)^(1/3),1),4))</f>
        <v>2.3295102753141137</v>
      </c>
      <c r="M1016" s="194">
        <f>IF(H1016=0,5.34,MIN((5.34+2.84*(G1016/H1016/I1016^3)^(1/3))/((K1016+1)^2),5.34))</f>
        <v>1.3563979013960836</v>
      </c>
    </row>
    <row r="1017">
      <c r="A1017" s="182">
        <f>A861</f>
        <v>101</v>
      </c>
      <c r="B1017" s="131" t="str">
        <f>B705</f>
        <v>Negative</v>
      </c>
      <c r="C1017" s="180">
        <f>INPUT!AF63</f>
        <v>160</v>
      </c>
      <c r="D1017" s="180">
        <f>INPUT!AE63</f>
        <v>10</v>
      </c>
      <c r="E1017" s="180">
        <f>INPUT!AI63</f>
        <v>0</v>
      </c>
      <c r="F1017" s="180">
        <f>INPUT!AH63</f>
        <v>0</v>
      </c>
      <c r="G1017" s="481">
        <f>IF(B1017="Positive",1/3*F1017*E1017^3,1/3*D1017*C1017^3)</f>
        <v>13653333.333333332</v>
      </c>
      <c r="H1017" s="199">
        <f>IF(B1017="Positive",IF(E1017=0,0,(F861-K1017*F1017)/(K1017+1)),IF(C1017=0,0,(C861-2*E861-K1017*D1017)/(K1017+1)))</f>
        <v>558.7770783930888</v>
      </c>
      <c r="I1017" s="199">
        <f>IF(B1017="Positive",D549,E549)</f>
        <v>12</v>
      </c>
      <c r="J1017" s="199">
        <f>IF(B1017="Positive",H549,I549)</f>
        <v>1936.3312351792665</v>
      </c>
      <c r="K1017" s="180">
        <f>IF(B1017="Positive",INPUT!AG63,INPUT!AD63)</f>
        <v>2</v>
      </c>
      <c r="L1017" s="131">
        <f>IF(H1017=0,4,MIN(MAX((IF(K1017=1,8,0.894)*G1017/H1017/I1017^3)^(1/3),1),4))</f>
        <v>2.3295102753141137</v>
      </c>
      <c r="M1017" s="194">
        <f>IF(H1017=0,5.34,MIN((5.34+2.84*(G1017/H1017/I1017^3)^(1/3))/((K1017+1)^2),5.34))</f>
        <v>1.3563979013960836</v>
      </c>
    </row>
    <row r="1018">
      <c r="A1018" s="182">
        <f>A862</f>
        <v>101</v>
      </c>
      <c r="B1018" s="131" t="str">
        <f>B706</f>
        <v>Negative</v>
      </c>
      <c r="C1018" s="180">
        <f>INPUT!AF64</f>
        <v>160</v>
      </c>
      <c r="D1018" s="180">
        <f>INPUT!AE64</f>
        <v>10</v>
      </c>
      <c r="E1018" s="180">
        <f>INPUT!AI64</f>
        <v>0</v>
      </c>
      <c r="F1018" s="180">
        <f>INPUT!AH64</f>
        <v>0</v>
      </c>
      <c r="G1018" s="481">
        <f>IF(B1018="Positive",1/3*F1018*E1018^3,1/3*D1018*C1018^3)</f>
        <v>13653333.333333332</v>
      </c>
      <c r="H1018" s="199">
        <f>IF(B1018="Positive",IF(E1018=0,0,(F862-K1018*F1018)/(K1018+1)),IF(C1018=0,0,(C862-2*E862-K1018*D1018)/(K1018+1)))</f>
        <v>558.7770783930888</v>
      </c>
      <c r="I1018" s="199">
        <f>IF(B1018="Positive",D550,E550)</f>
        <v>12</v>
      </c>
      <c r="J1018" s="199">
        <f>IF(B1018="Positive",H550,I550)</f>
        <v>1936.3312351792665</v>
      </c>
      <c r="K1018" s="180">
        <f>IF(B1018="Positive",INPUT!AG64,INPUT!AD64)</f>
        <v>2</v>
      </c>
      <c r="L1018" s="131">
        <f>IF(H1018=0,4,MIN(MAX((IF(K1018=1,8,0.894)*G1018/H1018/I1018^3)^(1/3),1),4))</f>
        <v>2.3295102753141137</v>
      </c>
      <c r="M1018" s="194">
        <f>IF(H1018=0,5.34,MIN((5.34+2.84*(G1018/H1018/I1018^3)^(1/3))/((K1018+1)^2),5.34))</f>
        <v>1.3563979013960836</v>
      </c>
    </row>
    <row r="1019">
      <c r="A1019" s="182">
        <f>A863</f>
        <v>101</v>
      </c>
      <c r="B1019" s="131" t="str">
        <f>B707</f>
        <v>Negative</v>
      </c>
      <c r="C1019" s="180">
        <f>INPUT!AF65</f>
        <v>160</v>
      </c>
      <c r="D1019" s="180">
        <f>INPUT!AE65</f>
        <v>10</v>
      </c>
      <c r="E1019" s="180">
        <f>INPUT!AI65</f>
        <v>0</v>
      </c>
      <c r="F1019" s="180">
        <f>INPUT!AH65</f>
        <v>0</v>
      </c>
      <c r="G1019" s="481">
        <f>IF(B1019="Positive",1/3*F1019*E1019^3,1/3*D1019*C1019^3)</f>
        <v>13653333.333333332</v>
      </c>
      <c r="H1019" s="199">
        <f>IF(B1019="Positive",IF(E1019=0,0,(F863-K1019*F1019)/(K1019+1)),IF(C1019=0,0,(C863-2*E863-K1019*D1019)/(K1019+1)))</f>
        <v>558.7770783930888</v>
      </c>
      <c r="I1019" s="199">
        <f>IF(B1019="Positive",D551,E551)</f>
        <v>12</v>
      </c>
      <c r="J1019" s="199">
        <f>IF(B1019="Positive",H551,I551)</f>
        <v>1936.3312351792665</v>
      </c>
      <c r="K1019" s="180">
        <f>IF(B1019="Positive",INPUT!AG65,INPUT!AD65)</f>
        <v>2</v>
      </c>
      <c r="L1019" s="131">
        <f>IF(H1019=0,4,MIN(MAX((IF(K1019=1,8,0.894)*G1019/H1019/I1019^3)^(1/3),1),4))</f>
        <v>2.3295102753141137</v>
      </c>
      <c r="M1019" s="194">
        <f>IF(H1019=0,5.34,MIN((5.34+2.84*(G1019/H1019/I1019^3)^(1/3))/((K1019+1)^2),5.34))</f>
        <v>1.3563979013960836</v>
      </c>
    </row>
    <row r="1020">
      <c r="A1020" s="182">
        <f>A864</f>
        <v>101</v>
      </c>
      <c r="B1020" s="131" t="str">
        <f>B708</f>
        <v>Negative</v>
      </c>
      <c r="C1020" s="180">
        <f>INPUT!AF66</f>
        <v>160</v>
      </c>
      <c r="D1020" s="180">
        <f>INPUT!AE66</f>
        <v>10</v>
      </c>
      <c r="E1020" s="180">
        <f>INPUT!AI66</f>
        <v>0</v>
      </c>
      <c r="F1020" s="180">
        <f>INPUT!AH66</f>
        <v>0</v>
      </c>
      <c r="G1020" s="481">
        <f>IF(B1020="Positive",1/3*F1020*E1020^3,1/3*D1020*C1020^3)</f>
        <v>13653333.333333332</v>
      </c>
      <c r="H1020" s="199">
        <f>IF(B1020="Positive",IF(E1020=0,0,(F864-K1020*F1020)/(K1020+1)),IF(C1020=0,0,(C864-2*E864-K1020*D1020)/(K1020+1)))</f>
        <v>558.7770783930888</v>
      </c>
      <c r="I1020" s="199">
        <f>IF(B1020="Positive",D552,E552)</f>
        <v>12</v>
      </c>
      <c r="J1020" s="199">
        <f>IF(B1020="Positive",H552,I552)</f>
        <v>1936.3312351792665</v>
      </c>
      <c r="K1020" s="180">
        <f>IF(B1020="Positive",INPUT!AG66,INPUT!AD66)</f>
        <v>2</v>
      </c>
      <c r="L1020" s="131">
        <f>IF(H1020=0,4,MIN(MAX((IF(K1020=1,8,0.894)*G1020/H1020/I1020^3)^(1/3),1),4))</f>
        <v>2.3295102753141137</v>
      </c>
      <c r="M1020" s="194">
        <f>IF(H1020=0,5.34,MIN((5.34+2.84*(G1020/H1020/I1020^3)^(1/3))/((K1020+1)^2),5.34))</f>
        <v>1.3563979013960836</v>
      </c>
    </row>
    <row r="1021">
      <c r="A1021" s="182">
        <f>A865</f>
        <v>101</v>
      </c>
      <c r="B1021" s="131" t="str">
        <f>B709</f>
        <v>Negative</v>
      </c>
      <c r="C1021" s="180">
        <f>INPUT!AF67</f>
        <v>160</v>
      </c>
      <c r="D1021" s="180">
        <f>INPUT!AE67</f>
        <v>10</v>
      </c>
      <c r="E1021" s="180">
        <f>INPUT!AI67</f>
        <v>0</v>
      </c>
      <c r="F1021" s="180">
        <f>INPUT!AH67</f>
        <v>0</v>
      </c>
      <c r="G1021" s="481">
        <f>IF(B1021="Positive",1/3*F1021*E1021^3,1/3*D1021*C1021^3)</f>
        <v>13653333.333333332</v>
      </c>
      <c r="H1021" s="199">
        <f>IF(B1021="Positive",IF(E1021=0,0,(F865-K1021*F1021)/(K1021+1)),IF(C1021=0,0,(C865-2*E865-K1021*D1021)/(K1021+1)))</f>
        <v>558.7770783930888</v>
      </c>
      <c r="I1021" s="199">
        <f>IF(B1021="Positive",D553,E553)</f>
        <v>12</v>
      </c>
      <c r="J1021" s="199">
        <f>IF(B1021="Positive",H553,I553)</f>
        <v>1936.3312351792665</v>
      </c>
      <c r="K1021" s="180">
        <f>IF(B1021="Positive",INPUT!AG67,INPUT!AD67)</f>
        <v>2</v>
      </c>
      <c r="L1021" s="131">
        <f>IF(H1021=0,4,MIN(MAX((IF(K1021=1,8,0.894)*G1021/H1021/I1021^3)^(1/3),1),4))</f>
        <v>2.3295102753141137</v>
      </c>
      <c r="M1021" s="194">
        <f>IF(H1021=0,5.34,MIN((5.34+2.84*(G1021/H1021/I1021^3)^(1/3))/((K1021+1)^2),5.34))</f>
        <v>1.3563979013960836</v>
      </c>
    </row>
    <row r="1022">
      <c r="A1022" s="182">
        <f>A866</f>
        <v>101</v>
      </c>
      <c r="B1022" s="131" t="str">
        <f>B710</f>
        <v>Negative</v>
      </c>
      <c r="C1022" s="180">
        <f>INPUT!AF68</f>
        <v>160</v>
      </c>
      <c r="D1022" s="180">
        <f>INPUT!AE68</f>
        <v>10</v>
      </c>
      <c r="E1022" s="180">
        <f>INPUT!AI68</f>
        <v>0</v>
      </c>
      <c r="F1022" s="180">
        <f>INPUT!AH68</f>
        <v>0</v>
      </c>
      <c r="G1022" s="481">
        <f>IF(B1022="Positive",1/3*F1022*E1022^3,1/3*D1022*C1022^3)</f>
        <v>13653333.333333332</v>
      </c>
      <c r="H1022" s="199">
        <f>IF(B1022="Positive",IF(E1022=0,0,(F866-K1022*F1022)/(K1022+1)),IF(C1022=0,0,(C866-2*E866-K1022*D1022)/(K1022+1)))</f>
        <v>558.7770783930888</v>
      </c>
      <c r="I1022" s="199">
        <f>IF(B1022="Positive",D554,E554)</f>
        <v>12</v>
      </c>
      <c r="J1022" s="199">
        <f>IF(B1022="Positive",H554,I554)</f>
        <v>1936.3312351792665</v>
      </c>
      <c r="K1022" s="180">
        <f>IF(B1022="Positive",INPUT!AG68,INPUT!AD68)</f>
        <v>2</v>
      </c>
      <c r="L1022" s="131">
        <f>IF(H1022=0,4,MIN(MAX((IF(K1022=1,8,0.894)*G1022/H1022/I1022^3)^(1/3),1),4))</f>
        <v>2.3295102753141137</v>
      </c>
      <c r="M1022" s="194">
        <f>IF(H1022=0,5.34,MIN((5.34+2.84*(G1022/H1022/I1022^3)^(1/3))/((K1022+1)^2),5.34))</f>
        <v>1.3563979013960836</v>
      </c>
    </row>
    <row r="1023">
      <c r="A1023" s="182">
        <f>A867</f>
        <v>101</v>
      </c>
      <c r="B1023" s="131" t="str">
        <f>B711</f>
        <v>Negative</v>
      </c>
      <c r="C1023" s="180">
        <f>INPUT!AF69</f>
        <v>160</v>
      </c>
      <c r="D1023" s="180">
        <f>INPUT!AE69</f>
        <v>10</v>
      </c>
      <c r="E1023" s="180">
        <f>INPUT!AI69</f>
        <v>0</v>
      </c>
      <c r="F1023" s="180">
        <f>INPUT!AH69</f>
        <v>0</v>
      </c>
      <c r="G1023" s="481">
        <f>IF(B1023="Positive",1/3*F1023*E1023^3,1/3*D1023*C1023^3)</f>
        <v>13653333.333333332</v>
      </c>
      <c r="H1023" s="199">
        <f>IF(B1023="Positive",IF(E1023=0,0,(F867-K1023*F1023)/(K1023+1)),IF(C1023=0,0,(C867-2*E867-K1023*D1023)/(K1023+1)))</f>
        <v>558.7770783930888</v>
      </c>
      <c r="I1023" s="199">
        <f>IF(B1023="Positive",D555,E555)</f>
        <v>12</v>
      </c>
      <c r="J1023" s="199">
        <f>IF(B1023="Positive",H555,I555)</f>
        <v>1936.3312351792665</v>
      </c>
      <c r="K1023" s="180">
        <f>IF(B1023="Positive",INPUT!AG69,INPUT!AD69)</f>
        <v>2</v>
      </c>
      <c r="L1023" s="131">
        <f>IF(H1023=0,4,MIN(MAX((IF(K1023=1,8,0.894)*G1023/H1023/I1023^3)^(1/3),1),4))</f>
        <v>2.3295102753141137</v>
      </c>
      <c r="M1023" s="194">
        <f>IF(H1023=0,5.34,MIN((5.34+2.84*(G1023/H1023/I1023^3)^(1/3))/((K1023+1)^2),5.34))</f>
        <v>1.3563979013960836</v>
      </c>
    </row>
    <row r="1024">
      <c r="A1024" s="182">
        <f>A868</f>
        <v>101</v>
      </c>
      <c r="B1024" s="131" t="str">
        <f>B712</f>
        <v>Negative</v>
      </c>
      <c r="C1024" s="180">
        <f>INPUT!AF70</f>
        <v>160</v>
      </c>
      <c r="D1024" s="180">
        <f>INPUT!AE70</f>
        <v>10</v>
      </c>
      <c r="E1024" s="180">
        <f>INPUT!AI70</f>
        <v>0</v>
      </c>
      <c r="F1024" s="180">
        <f>INPUT!AH70</f>
        <v>0</v>
      </c>
      <c r="G1024" s="481">
        <f>IF(B1024="Positive",1/3*F1024*E1024^3,1/3*D1024*C1024^3)</f>
        <v>13653333.333333332</v>
      </c>
      <c r="H1024" s="199">
        <f>IF(B1024="Positive",IF(E1024=0,0,(F868-K1024*F1024)/(K1024+1)),IF(C1024=0,0,(C868-2*E868-K1024*D1024)/(K1024+1)))</f>
        <v>558.7770783930888</v>
      </c>
      <c r="I1024" s="199">
        <f>IF(B1024="Positive",D556,E556)</f>
        <v>12</v>
      </c>
      <c r="J1024" s="199">
        <f>IF(B1024="Positive",H556,I556)</f>
        <v>1936.3312351792665</v>
      </c>
      <c r="K1024" s="180">
        <f>IF(B1024="Positive",INPUT!AG70,INPUT!AD70)</f>
        <v>2</v>
      </c>
      <c r="L1024" s="131">
        <f>IF(H1024=0,4,MIN(MAX((IF(K1024=1,8,0.894)*G1024/H1024/I1024^3)^(1/3),1),4))</f>
        <v>2.3295102753141137</v>
      </c>
      <c r="M1024" s="194">
        <f>IF(H1024=0,5.34,MIN((5.34+2.84*(G1024/H1024/I1024^3)^(1/3))/((K1024+1)^2),5.34))</f>
        <v>1.3563979013960836</v>
      </c>
    </row>
    <row r="1025">
      <c r="A1025" s="182">
        <f>A869</f>
        <v>101</v>
      </c>
      <c r="B1025" s="131" t="str">
        <f>B713</f>
        <v>Negative</v>
      </c>
      <c r="C1025" s="180">
        <f>INPUT!AF71</f>
        <v>160</v>
      </c>
      <c r="D1025" s="180">
        <f>INPUT!AE71</f>
        <v>10</v>
      </c>
      <c r="E1025" s="180">
        <f>INPUT!AI71</f>
        <v>0</v>
      </c>
      <c r="F1025" s="180">
        <f>INPUT!AH71</f>
        <v>0</v>
      </c>
      <c r="G1025" s="481">
        <f>IF(B1025="Positive",1/3*F1025*E1025^3,1/3*D1025*C1025^3)</f>
        <v>13653333.333333332</v>
      </c>
      <c r="H1025" s="199">
        <f>IF(B1025="Positive",IF(E1025=0,0,(F869-K1025*F1025)/(K1025+1)),IF(C1025=0,0,(C869-2*E869-K1025*D1025)/(K1025+1)))</f>
        <v>558.7770783930888</v>
      </c>
      <c r="I1025" s="199">
        <f>IF(B1025="Positive",D557,E557)</f>
        <v>12</v>
      </c>
      <c r="J1025" s="199">
        <f>IF(B1025="Positive",H557,I557)</f>
        <v>1936.3312351792665</v>
      </c>
      <c r="K1025" s="180">
        <f>IF(B1025="Positive",INPUT!AG71,INPUT!AD71)</f>
        <v>2</v>
      </c>
      <c r="L1025" s="131">
        <f>IF(H1025=0,4,MIN(MAX((IF(K1025=1,8,0.894)*G1025/H1025/I1025^3)^(1/3),1),4))</f>
        <v>2.3295102753141137</v>
      </c>
      <c r="M1025" s="194">
        <f>IF(H1025=0,5.34,MIN((5.34+2.84*(G1025/H1025/I1025^3)^(1/3))/((K1025+1)^2),5.34))</f>
        <v>1.3563979013960836</v>
      </c>
    </row>
    <row r="1026">
      <c r="A1026" s="182">
        <f>A870</f>
        <v>101</v>
      </c>
      <c r="B1026" s="131" t="str">
        <f>B714</f>
        <v>Negative</v>
      </c>
      <c r="C1026" s="180">
        <f>INPUT!AF72</f>
        <v>160</v>
      </c>
      <c r="D1026" s="180">
        <f>INPUT!AE72</f>
        <v>10</v>
      </c>
      <c r="E1026" s="180">
        <f>INPUT!AI72</f>
        <v>0</v>
      </c>
      <c r="F1026" s="180">
        <f>INPUT!AH72</f>
        <v>0</v>
      </c>
      <c r="G1026" s="481">
        <f>IF(B1026="Positive",1/3*F1026*E1026^3,1/3*D1026*C1026^3)</f>
        <v>13653333.333333332</v>
      </c>
      <c r="H1026" s="199">
        <f>IF(B1026="Positive",IF(E1026=0,0,(F870-K1026*F1026)/(K1026+1)),IF(C1026=0,0,(C870-2*E870-K1026*D1026)/(K1026+1)))</f>
        <v>558.7770783930888</v>
      </c>
      <c r="I1026" s="199">
        <f>IF(B1026="Positive",D558,E558)</f>
        <v>12</v>
      </c>
      <c r="J1026" s="199">
        <f>IF(B1026="Positive",H558,I558)</f>
        <v>1936.3312351792665</v>
      </c>
      <c r="K1026" s="180">
        <f>IF(B1026="Positive",INPUT!AG72,INPUT!AD72)</f>
        <v>2</v>
      </c>
      <c r="L1026" s="131">
        <f>IF(H1026=0,4,MIN(MAX((IF(K1026=1,8,0.894)*G1026/H1026/I1026^3)^(1/3),1),4))</f>
        <v>2.3295102753141137</v>
      </c>
      <c r="M1026" s="194">
        <f>IF(H1026=0,5.34,MIN((5.34+2.84*(G1026/H1026/I1026^3)^(1/3))/((K1026+1)^2),5.34))</f>
        <v>1.3563979013960836</v>
      </c>
    </row>
    <row r="1027">
      <c r="A1027" s="182">
        <f>A871</f>
        <v>101</v>
      </c>
      <c r="B1027" s="131" t="str">
        <f>B715</f>
        <v>Negative</v>
      </c>
      <c r="C1027" s="180">
        <f>INPUT!AF73</f>
        <v>160</v>
      </c>
      <c r="D1027" s="180">
        <f>INPUT!AE73</f>
        <v>10</v>
      </c>
      <c r="E1027" s="180">
        <f>INPUT!AI73</f>
        <v>0</v>
      </c>
      <c r="F1027" s="180">
        <f>INPUT!AH73</f>
        <v>0</v>
      </c>
      <c r="G1027" s="481">
        <f>IF(B1027="Positive",1/3*F1027*E1027^3,1/3*D1027*C1027^3)</f>
        <v>13653333.333333332</v>
      </c>
      <c r="H1027" s="199">
        <f>IF(B1027="Positive",IF(E1027=0,0,(F871-K1027*F1027)/(K1027+1)),IF(C1027=0,0,(C871-2*E871-K1027*D1027)/(K1027+1)))</f>
        <v>558.7770783930888</v>
      </c>
      <c r="I1027" s="199">
        <f>IF(B1027="Positive",D559,E559)</f>
        <v>12</v>
      </c>
      <c r="J1027" s="199">
        <f>IF(B1027="Positive",H559,I559)</f>
        <v>1936.3312351792665</v>
      </c>
      <c r="K1027" s="180">
        <f>IF(B1027="Positive",INPUT!AG73,INPUT!AD73)</f>
        <v>2</v>
      </c>
      <c r="L1027" s="131">
        <f>IF(H1027=0,4,MIN(MAX((IF(K1027=1,8,0.894)*G1027/H1027/I1027^3)^(1/3),1),4))</f>
        <v>2.3295102753141137</v>
      </c>
      <c r="M1027" s="194">
        <f>IF(H1027=0,5.34,MIN((5.34+2.84*(G1027/H1027/I1027^3)^(1/3))/((K1027+1)^2),5.34))</f>
        <v>1.3563979013960836</v>
      </c>
    </row>
    <row r="1028">
      <c r="A1028" s="182">
        <f>A872</f>
        <v>101</v>
      </c>
      <c r="B1028" s="131" t="str">
        <f>B716</f>
        <v>Negative</v>
      </c>
      <c r="C1028" s="180">
        <f>INPUT!AF74</f>
        <v>160</v>
      </c>
      <c r="D1028" s="180">
        <f>INPUT!AE74</f>
        <v>10</v>
      </c>
      <c r="E1028" s="180">
        <f>INPUT!AI74</f>
        <v>0</v>
      </c>
      <c r="F1028" s="180">
        <f>INPUT!AH74</f>
        <v>0</v>
      </c>
      <c r="G1028" s="481">
        <f>IF(B1028="Positive",1/3*F1028*E1028^3,1/3*D1028*C1028^3)</f>
        <v>13653333.333333332</v>
      </c>
      <c r="H1028" s="199">
        <f>IF(B1028="Positive",IF(E1028=0,0,(F872-K1028*F1028)/(K1028+1)),IF(C1028=0,0,(C872-2*E872-K1028*D1028)/(K1028+1)))</f>
        <v>558.7770783930888</v>
      </c>
      <c r="I1028" s="199">
        <f>IF(B1028="Positive",D560,E560)</f>
        <v>12</v>
      </c>
      <c r="J1028" s="199">
        <f>IF(B1028="Positive",H560,I560)</f>
        <v>1936.3312351792665</v>
      </c>
      <c r="K1028" s="180">
        <f>IF(B1028="Positive",INPUT!AG74,INPUT!AD74)</f>
        <v>2</v>
      </c>
      <c r="L1028" s="131">
        <f>IF(H1028=0,4,MIN(MAX((IF(K1028=1,8,0.894)*G1028/H1028/I1028^3)^(1/3),1),4))</f>
        <v>2.3295102753141137</v>
      </c>
      <c r="M1028" s="194">
        <f>IF(H1028=0,5.34,MIN((5.34+2.84*(G1028/H1028/I1028^3)^(1/3))/((K1028+1)^2),5.34))</f>
        <v>1.3563979013960836</v>
      </c>
    </row>
    <row r="1029">
      <c r="A1029" s="182">
        <f>A873</f>
        <v>101</v>
      </c>
      <c r="B1029" s="131" t="str">
        <f>B717</f>
        <v>Negative</v>
      </c>
      <c r="C1029" s="180">
        <f>INPUT!AF75</f>
        <v>160</v>
      </c>
      <c r="D1029" s="180">
        <f>INPUT!AE75</f>
        <v>10</v>
      </c>
      <c r="E1029" s="180">
        <f>INPUT!AI75</f>
        <v>0</v>
      </c>
      <c r="F1029" s="180">
        <f>INPUT!AH75</f>
        <v>0</v>
      </c>
      <c r="G1029" s="481">
        <f>IF(B1029="Positive",1/3*F1029*E1029^3,1/3*D1029*C1029^3)</f>
        <v>13653333.333333332</v>
      </c>
      <c r="H1029" s="199">
        <f>IF(B1029="Positive",IF(E1029=0,0,(F873-K1029*F1029)/(K1029+1)),IF(C1029=0,0,(C873-2*E873-K1029*D1029)/(K1029+1)))</f>
        <v>558.7770783930888</v>
      </c>
      <c r="I1029" s="199">
        <f>IF(B1029="Positive",D561,E561)</f>
        <v>12</v>
      </c>
      <c r="J1029" s="199">
        <f>IF(B1029="Positive",H561,I561)</f>
        <v>1936.3312351792665</v>
      </c>
      <c r="K1029" s="180">
        <f>IF(B1029="Positive",INPUT!AG75,INPUT!AD75)</f>
        <v>2</v>
      </c>
      <c r="L1029" s="131">
        <f>IF(H1029=0,4,MIN(MAX((IF(K1029=1,8,0.894)*G1029/H1029/I1029^3)^(1/3),1),4))</f>
        <v>2.3295102753141137</v>
      </c>
      <c r="M1029" s="194">
        <f>IF(H1029=0,5.34,MIN((5.34+2.84*(G1029/H1029/I1029^3)^(1/3))/((K1029+1)^2),5.34))</f>
        <v>1.3563979013960836</v>
      </c>
    </row>
    <row r="1030">
      <c r="A1030" s="182">
        <f>A874</f>
        <v>101</v>
      </c>
      <c r="B1030" s="131" t="str">
        <f>B718</f>
        <v>Negative</v>
      </c>
      <c r="C1030" s="180">
        <f>INPUT!AF76</f>
        <v>160</v>
      </c>
      <c r="D1030" s="180">
        <f>INPUT!AE76</f>
        <v>10</v>
      </c>
      <c r="E1030" s="180">
        <f>INPUT!AI76</f>
        <v>0</v>
      </c>
      <c r="F1030" s="180">
        <f>INPUT!AH76</f>
        <v>0</v>
      </c>
      <c r="G1030" s="481">
        <f>IF(B1030="Positive",1/3*F1030*E1030^3,1/3*D1030*C1030^3)</f>
        <v>13653333.333333332</v>
      </c>
      <c r="H1030" s="199">
        <f>IF(B1030="Positive",IF(E1030=0,0,(F874-K1030*F1030)/(K1030+1)),IF(C1030=0,0,(C874-2*E874-K1030*D1030)/(K1030+1)))</f>
        <v>558.7770783930888</v>
      </c>
      <c r="I1030" s="199">
        <f>IF(B1030="Positive",D562,E562)</f>
        <v>12</v>
      </c>
      <c r="J1030" s="199">
        <f>IF(B1030="Positive",H562,I562)</f>
        <v>1936.3312351792665</v>
      </c>
      <c r="K1030" s="180">
        <f>IF(B1030="Positive",INPUT!AG76,INPUT!AD76)</f>
        <v>2</v>
      </c>
      <c r="L1030" s="131">
        <f>IF(H1030=0,4,MIN(MAX((IF(K1030=1,8,0.894)*G1030/H1030/I1030^3)^(1/3),1),4))</f>
        <v>2.3295102753141137</v>
      </c>
      <c r="M1030" s="194">
        <f>IF(H1030=0,5.34,MIN((5.34+2.84*(G1030/H1030/I1030^3)^(1/3))/((K1030+1)^2),5.34))</f>
        <v>1.3563979013960836</v>
      </c>
    </row>
    <row r="1031">
      <c r="A1031" s="182">
        <f>A875</f>
        <v>101</v>
      </c>
      <c r="B1031" s="131" t="str">
        <f>B719</f>
        <v>Negative</v>
      </c>
      <c r="C1031" s="180">
        <f>INPUT!AF77</f>
        <v>160</v>
      </c>
      <c r="D1031" s="180">
        <f>INPUT!AE77</f>
        <v>10</v>
      </c>
      <c r="E1031" s="180">
        <f>INPUT!AI77</f>
        <v>0</v>
      </c>
      <c r="F1031" s="180">
        <f>INPUT!AH77</f>
        <v>0</v>
      </c>
      <c r="G1031" s="481">
        <f>IF(B1031="Positive",1/3*F1031*E1031^3,1/3*D1031*C1031^3)</f>
        <v>13653333.333333332</v>
      </c>
      <c r="H1031" s="199">
        <f>IF(B1031="Positive",IF(E1031=0,0,(F875-K1031*F1031)/(K1031+1)),IF(C1031=0,0,(C875-2*E875-K1031*D1031)/(K1031+1)))</f>
        <v>558.7770783930888</v>
      </c>
      <c r="I1031" s="199">
        <f>IF(B1031="Positive",D563,E563)</f>
        <v>12</v>
      </c>
      <c r="J1031" s="199">
        <f>IF(B1031="Positive",H563,I563)</f>
        <v>1936.3312351792665</v>
      </c>
      <c r="K1031" s="180">
        <f>IF(B1031="Positive",INPUT!AG77,INPUT!AD77)</f>
        <v>2</v>
      </c>
      <c r="L1031" s="131">
        <f>IF(H1031=0,4,MIN(MAX((IF(K1031=1,8,0.894)*G1031/H1031/I1031^3)^(1/3),1),4))</f>
        <v>2.3295102753141137</v>
      </c>
      <c r="M1031" s="194">
        <f>IF(H1031=0,5.34,MIN((5.34+2.84*(G1031/H1031/I1031^3)^(1/3))/((K1031+1)^2),5.34))</f>
        <v>1.3563979013960836</v>
      </c>
    </row>
    <row r="1032">
      <c r="A1032" s="182">
        <f>A876</f>
        <v>101</v>
      </c>
      <c r="B1032" s="131" t="str">
        <f>B720</f>
        <v>Negative</v>
      </c>
      <c r="C1032" s="180">
        <f>INPUT!AF78</f>
        <v>160</v>
      </c>
      <c r="D1032" s="180">
        <f>INPUT!AE78</f>
        <v>10</v>
      </c>
      <c r="E1032" s="180">
        <f>INPUT!AI78</f>
        <v>0</v>
      </c>
      <c r="F1032" s="180">
        <f>INPUT!AH78</f>
        <v>0</v>
      </c>
      <c r="G1032" s="481">
        <f>IF(B1032="Positive",1/3*F1032*E1032^3,1/3*D1032*C1032^3)</f>
        <v>13653333.333333332</v>
      </c>
      <c r="H1032" s="199">
        <f>IF(B1032="Positive",IF(E1032=0,0,(F876-K1032*F1032)/(K1032+1)),IF(C1032=0,0,(C876-2*E876-K1032*D1032)/(K1032+1)))</f>
        <v>558.7770783930888</v>
      </c>
      <c r="I1032" s="199">
        <f>IF(B1032="Positive",D564,E564)</f>
        <v>12</v>
      </c>
      <c r="J1032" s="199">
        <f>IF(B1032="Positive",H564,I564)</f>
        <v>1936.3312351792665</v>
      </c>
      <c r="K1032" s="180">
        <f>IF(B1032="Positive",INPUT!AG78,INPUT!AD78)</f>
        <v>2</v>
      </c>
      <c r="L1032" s="131">
        <f>IF(H1032=0,4,MIN(MAX((IF(K1032=1,8,0.894)*G1032/H1032/I1032^3)^(1/3),1),4))</f>
        <v>2.3295102753141137</v>
      </c>
      <c r="M1032" s="194">
        <f>IF(H1032=0,5.34,MIN((5.34+2.84*(G1032/H1032/I1032^3)^(1/3))/((K1032+1)^2),5.34))</f>
        <v>1.3563979013960836</v>
      </c>
    </row>
    <row r="1033">
      <c r="A1033" s="182">
        <f>A877</f>
        <v>101</v>
      </c>
      <c r="B1033" s="131" t="str">
        <f>B721</f>
        <v>Negative</v>
      </c>
      <c r="C1033" s="180">
        <f>INPUT!AF79</f>
        <v>160</v>
      </c>
      <c r="D1033" s="180">
        <f>INPUT!AE79</f>
        <v>10</v>
      </c>
      <c r="E1033" s="180">
        <f>INPUT!AI79</f>
        <v>0</v>
      </c>
      <c r="F1033" s="180">
        <f>INPUT!AH79</f>
        <v>0</v>
      </c>
      <c r="G1033" s="481">
        <f>IF(B1033="Positive",1/3*F1033*E1033^3,1/3*D1033*C1033^3)</f>
        <v>13653333.333333332</v>
      </c>
      <c r="H1033" s="199">
        <f>IF(B1033="Positive",IF(E1033=0,0,(F877-K1033*F1033)/(K1033+1)),IF(C1033=0,0,(C877-2*E877-K1033*D1033)/(K1033+1)))</f>
        <v>558.7770783930888</v>
      </c>
      <c r="I1033" s="199">
        <f>IF(B1033="Positive",D565,E565)</f>
        <v>12</v>
      </c>
      <c r="J1033" s="199">
        <f>IF(B1033="Positive",H565,I565)</f>
        <v>1936.3312351792665</v>
      </c>
      <c r="K1033" s="180">
        <f>IF(B1033="Positive",INPUT!AG79,INPUT!AD79)</f>
        <v>2</v>
      </c>
      <c r="L1033" s="131">
        <f>IF(H1033=0,4,MIN(MAX((IF(K1033=1,8,0.894)*G1033/H1033/I1033^3)^(1/3),1),4))</f>
        <v>2.3295102753141137</v>
      </c>
      <c r="M1033" s="194">
        <f>IF(H1033=0,5.34,MIN((5.34+2.84*(G1033/H1033/I1033^3)^(1/3))/((K1033+1)^2),5.34))</f>
        <v>1.3563979013960836</v>
      </c>
    </row>
    <row r="1034">
      <c r="A1034" s="182">
        <f>A878</f>
        <v>101</v>
      </c>
      <c r="B1034" s="131" t="str">
        <f>B722</f>
        <v>Negative</v>
      </c>
      <c r="C1034" s="180">
        <f>INPUT!AF80</f>
        <v>160</v>
      </c>
      <c r="D1034" s="180">
        <f>INPUT!AE80</f>
        <v>10</v>
      </c>
      <c r="E1034" s="180">
        <f>INPUT!AI80</f>
        <v>0</v>
      </c>
      <c r="F1034" s="180">
        <f>INPUT!AH80</f>
        <v>0</v>
      </c>
      <c r="G1034" s="481">
        <f>IF(B1034="Positive",1/3*F1034*E1034^3,1/3*D1034*C1034^3)</f>
        <v>13653333.333333332</v>
      </c>
      <c r="H1034" s="199">
        <f>IF(B1034="Positive",IF(E1034=0,0,(F878-K1034*F1034)/(K1034+1)),IF(C1034=0,0,(C878-2*E878-K1034*D1034)/(K1034+1)))</f>
        <v>558.7770783930888</v>
      </c>
      <c r="I1034" s="199">
        <f>IF(B1034="Positive",D566,E566)</f>
        <v>12</v>
      </c>
      <c r="J1034" s="199">
        <f>IF(B1034="Positive",H566,I566)</f>
        <v>1936.3312351792665</v>
      </c>
      <c r="K1034" s="180">
        <f>IF(B1034="Positive",INPUT!AG80,INPUT!AD80)</f>
        <v>2</v>
      </c>
      <c r="L1034" s="131">
        <f>IF(H1034=0,4,MIN(MAX((IF(K1034=1,8,0.894)*G1034/H1034/I1034^3)^(1/3),1),4))</f>
        <v>2.3295102753141137</v>
      </c>
      <c r="M1034" s="194">
        <f>IF(H1034=0,5.34,MIN((5.34+2.84*(G1034/H1034/I1034^3)^(1/3))/((K1034+1)^2),5.34))</f>
        <v>1.3563979013960836</v>
      </c>
    </row>
    <row r="1035">
      <c r="A1035" s="182">
        <f>A879</f>
        <v>101</v>
      </c>
      <c r="B1035" s="131" t="str">
        <f>B723</f>
        <v>Negative</v>
      </c>
      <c r="C1035" s="180">
        <f>INPUT!AF81</f>
        <v>160</v>
      </c>
      <c r="D1035" s="180">
        <f>INPUT!AE81</f>
        <v>10</v>
      </c>
      <c r="E1035" s="180">
        <f>INPUT!AI81</f>
        <v>0</v>
      </c>
      <c r="F1035" s="180">
        <f>INPUT!AH81</f>
        <v>0</v>
      </c>
      <c r="G1035" s="481">
        <f>IF(B1035="Positive",1/3*F1035*E1035^3,1/3*D1035*C1035^3)</f>
        <v>13653333.333333332</v>
      </c>
      <c r="H1035" s="199">
        <f>IF(B1035="Positive",IF(E1035=0,0,(F879-K1035*F1035)/(K1035+1)),IF(C1035=0,0,(C879-2*E879-K1035*D1035)/(K1035+1)))</f>
        <v>558.7770783930888</v>
      </c>
      <c r="I1035" s="199">
        <f>IF(B1035="Positive",D567,E567)</f>
        <v>12</v>
      </c>
      <c r="J1035" s="199">
        <f>IF(B1035="Positive",H567,I567)</f>
        <v>1936.3312351792665</v>
      </c>
      <c r="K1035" s="180">
        <f>IF(B1035="Positive",INPUT!AG81,INPUT!AD81)</f>
        <v>2</v>
      </c>
      <c r="L1035" s="131">
        <f>IF(H1035=0,4,MIN(MAX((IF(K1035=1,8,0.894)*G1035/H1035/I1035^3)^(1/3),1),4))</f>
        <v>2.3295102753141137</v>
      </c>
      <c r="M1035" s="194">
        <f>IF(H1035=0,5.34,MIN((5.34+2.84*(G1035/H1035/I1035^3)^(1/3))/((K1035+1)^2),5.34))</f>
        <v>1.3563979013960836</v>
      </c>
    </row>
    <row r="1036">
      <c r="A1036" s="182">
        <f>A880</f>
        <v>101</v>
      </c>
      <c r="B1036" s="131" t="str">
        <f>B724</f>
        <v>Negative</v>
      </c>
      <c r="C1036" s="180">
        <f>INPUT!AF82</f>
        <v>160</v>
      </c>
      <c r="D1036" s="180">
        <f>INPUT!AE82</f>
        <v>10</v>
      </c>
      <c r="E1036" s="180">
        <f>INPUT!AI82</f>
        <v>0</v>
      </c>
      <c r="F1036" s="180">
        <f>INPUT!AH82</f>
        <v>0</v>
      </c>
      <c r="G1036" s="481">
        <f>IF(B1036="Positive",1/3*F1036*E1036^3,1/3*D1036*C1036^3)</f>
        <v>13653333.333333332</v>
      </c>
      <c r="H1036" s="199">
        <f>IF(B1036="Positive",IF(E1036=0,0,(F880-K1036*F1036)/(K1036+1)),IF(C1036=0,0,(C880-2*E880-K1036*D1036)/(K1036+1)))</f>
        <v>558.7770783930888</v>
      </c>
      <c r="I1036" s="199">
        <f>IF(B1036="Positive",D568,E568)</f>
        <v>12</v>
      </c>
      <c r="J1036" s="199">
        <f>IF(B1036="Positive",H568,I568)</f>
        <v>1936.3312351792665</v>
      </c>
      <c r="K1036" s="180">
        <f>IF(B1036="Positive",INPUT!AG82,INPUT!AD82)</f>
        <v>2</v>
      </c>
      <c r="L1036" s="131">
        <f>IF(H1036=0,4,MIN(MAX((IF(K1036=1,8,0.894)*G1036/H1036/I1036^3)^(1/3),1),4))</f>
        <v>2.3295102753141137</v>
      </c>
      <c r="M1036" s="194">
        <f>IF(H1036=0,5.34,MIN((5.34+2.84*(G1036/H1036/I1036^3)^(1/3))/((K1036+1)^2),5.34))</f>
        <v>1.3563979013960836</v>
      </c>
    </row>
    <row r="1037">
      <c r="A1037" s="182">
        <f>A881</f>
        <v>101</v>
      </c>
      <c r="B1037" s="131" t="str">
        <f>B725</f>
        <v>Negative</v>
      </c>
      <c r="C1037" s="180">
        <f>INPUT!AF83</f>
        <v>160</v>
      </c>
      <c r="D1037" s="180">
        <f>INPUT!AE83</f>
        <v>10</v>
      </c>
      <c r="E1037" s="180">
        <f>INPUT!AI83</f>
        <v>0</v>
      </c>
      <c r="F1037" s="180">
        <f>INPUT!AH83</f>
        <v>0</v>
      </c>
      <c r="G1037" s="481">
        <f>IF(B1037="Positive",1/3*F1037*E1037^3,1/3*D1037*C1037^3)</f>
        <v>13653333.333333332</v>
      </c>
      <c r="H1037" s="199">
        <f>IF(B1037="Positive",IF(E1037=0,0,(F881-K1037*F1037)/(K1037+1)),IF(C1037=0,0,(C881-2*E881-K1037*D1037)/(K1037+1)))</f>
        <v>558.7770783930888</v>
      </c>
      <c r="I1037" s="199">
        <f>IF(B1037="Positive",D569,E569)</f>
        <v>12</v>
      </c>
      <c r="J1037" s="199">
        <f>IF(B1037="Positive",H569,I569)</f>
        <v>1936.3312351792665</v>
      </c>
      <c r="K1037" s="180">
        <f>IF(B1037="Positive",INPUT!AG83,INPUT!AD83)</f>
        <v>2</v>
      </c>
      <c r="L1037" s="131">
        <f>IF(H1037=0,4,MIN(MAX((IF(K1037=1,8,0.894)*G1037/H1037/I1037^3)^(1/3),1),4))</f>
        <v>2.3295102753141137</v>
      </c>
      <c r="M1037" s="194">
        <f>IF(H1037=0,5.34,MIN((5.34+2.84*(G1037/H1037/I1037^3)^(1/3))/((K1037+1)^2),5.34))</f>
        <v>1.3563979013960836</v>
      </c>
    </row>
    <row r="1038">
      <c r="A1038" s="182">
        <f>A882</f>
        <v>101</v>
      </c>
      <c r="B1038" s="131" t="str">
        <f>B726</f>
        <v>Negative</v>
      </c>
      <c r="C1038" s="180">
        <f>INPUT!AF84</f>
        <v>160</v>
      </c>
      <c r="D1038" s="180">
        <f>INPUT!AE84</f>
        <v>10</v>
      </c>
      <c r="E1038" s="180">
        <f>INPUT!AI84</f>
        <v>0</v>
      </c>
      <c r="F1038" s="180">
        <f>INPUT!AH84</f>
        <v>0</v>
      </c>
      <c r="G1038" s="481">
        <f>IF(B1038="Positive",1/3*F1038*E1038^3,1/3*D1038*C1038^3)</f>
        <v>13653333.333333332</v>
      </c>
      <c r="H1038" s="199">
        <f>IF(B1038="Positive",IF(E1038=0,0,(F882-K1038*F1038)/(K1038+1)),IF(C1038=0,0,(C882-2*E882-K1038*D1038)/(K1038+1)))</f>
        <v>558.7770783930888</v>
      </c>
      <c r="I1038" s="199">
        <f>IF(B1038="Positive",D570,E570)</f>
        <v>12</v>
      </c>
      <c r="J1038" s="199">
        <f>IF(B1038="Positive",H570,I570)</f>
        <v>1936.3312351792665</v>
      </c>
      <c r="K1038" s="180">
        <f>IF(B1038="Positive",INPUT!AG84,INPUT!AD84)</f>
        <v>2</v>
      </c>
      <c r="L1038" s="131">
        <f>IF(H1038=0,4,MIN(MAX((IF(K1038=1,8,0.894)*G1038/H1038/I1038^3)^(1/3),1),4))</f>
        <v>2.3295102753141137</v>
      </c>
      <c r="M1038" s="194">
        <f>IF(H1038=0,5.34,MIN((5.34+2.84*(G1038/H1038/I1038^3)^(1/3))/((K1038+1)^2),5.34))</f>
        <v>1.3563979013960836</v>
      </c>
    </row>
    <row r="1039">
      <c r="A1039" s="182">
        <f>A883</f>
        <v>101</v>
      </c>
      <c r="B1039" s="131" t="str">
        <f>B727</f>
        <v>Negative</v>
      </c>
      <c r="C1039" s="180">
        <f>INPUT!AF85</f>
        <v>160</v>
      </c>
      <c r="D1039" s="180">
        <f>INPUT!AE85</f>
        <v>10</v>
      </c>
      <c r="E1039" s="180">
        <f>INPUT!AI85</f>
        <v>0</v>
      </c>
      <c r="F1039" s="180">
        <f>INPUT!AH85</f>
        <v>0</v>
      </c>
      <c r="G1039" s="481">
        <f>IF(B1039="Positive",1/3*F1039*E1039^3,1/3*D1039*C1039^3)</f>
        <v>13653333.333333332</v>
      </c>
      <c r="H1039" s="199">
        <f>IF(B1039="Positive",IF(E1039=0,0,(F883-K1039*F1039)/(K1039+1)),IF(C1039=0,0,(C883-2*E883-K1039*D1039)/(K1039+1)))</f>
        <v>558.7770783930888</v>
      </c>
      <c r="I1039" s="199">
        <f>IF(B1039="Positive",D571,E571)</f>
        <v>12</v>
      </c>
      <c r="J1039" s="199">
        <f>IF(B1039="Positive",H571,I571)</f>
        <v>1936.3312351792665</v>
      </c>
      <c r="K1039" s="180">
        <f>IF(B1039="Positive",INPUT!AG85,INPUT!AD85)</f>
        <v>2</v>
      </c>
      <c r="L1039" s="131">
        <f>IF(H1039=0,4,MIN(MAX((IF(K1039=1,8,0.894)*G1039/H1039/I1039^3)^(1/3),1),4))</f>
        <v>2.3295102753141137</v>
      </c>
      <c r="M1039" s="194">
        <f>IF(H1039=0,5.34,MIN((5.34+2.84*(G1039/H1039/I1039^3)^(1/3))/((K1039+1)^2),5.34))</f>
        <v>1.3563979013960836</v>
      </c>
    </row>
    <row r="1040">
      <c r="A1040" s="182">
        <f>A884</f>
        <v>101</v>
      </c>
      <c r="B1040" s="131" t="str">
        <f>B728</f>
        <v>Negative</v>
      </c>
      <c r="C1040" s="180">
        <f>INPUT!AF86</f>
        <v>160</v>
      </c>
      <c r="D1040" s="180">
        <f>INPUT!AE86</f>
        <v>10</v>
      </c>
      <c r="E1040" s="180">
        <f>INPUT!AI86</f>
        <v>0</v>
      </c>
      <c r="F1040" s="180">
        <f>INPUT!AH86</f>
        <v>0</v>
      </c>
      <c r="G1040" s="481">
        <f>IF(B1040="Positive",1/3*F1040*E1040^3,1/3*D1040*C1040^3)</f>
        <v>13653333.333333332</v>
      </c>
      <c r="H1040" s="199">
        <f>IF(B1040="Positive",IF(E1040=0,0,(F884-K1040*F1040)/(K1040+1)),IF(C1040=0,0,(C884-2*E884-K1040*D1040)/(K1040+1)))</f>
        <v>558.7770783930888</v>
      </c>
      <c r="I1040" s="199">
        <f>IF(B1040="Positive",D572,E572)</f>
        <v>12</v>
      </c>
      <c r="J1040" s="199">
        <f>IF(B1040="Positive",H572,I572)</f>
        <v>1936.3312351792665</v>
      </c>
      <c r="K1040" s="180">
        <f>IF(B1040="Positive",INPUT!AG86,INPUT!AD86)</f>
        <v>2</v>
      </c>
      <c r="L1040" s="131">
        <f>IF(H1040=0,4,MIN(MAX((IF(K1040=1,8,0.894)*G1040/H1040/I1040^3)^(1/3),1),4))</f>
        <v>2.3295102753141137</v>
      </c>
      <c r="M1040" s="194">
        <f>IF(H1040=0,5.34,MIN((5.34+2.84*(G1040/H1040/I1040^3)^(1/3))/((K1040+1)^2),5.34))</f>
        <v>1.3563979013960836</v>
      </c>
    </row>
    <row r="1041">
      <c r="A1041" s="182">
        <f>A885</f>
        <v>101</v>
      </c>
      <c r="B1041" s="131" t="str">
        <f>B729</f>
        <v>Negative</v>
      </c>
      <c r="C1041" s="180">
        <f>INPUT!AF87</f>
        <v>160</v>
      </c>
      <c r="D1041" s="180">
        <f>INPUT!AE87</f>
        <v>10</v>
      </c>
      <c r="E1041" s="180">
        <f>INPUT!AI87</f>
        <v>0</v>
      </c>
      <c r="F1041" s="180">
        <f>INPUT!AH87</f>
        <v>0</v>
      </c>
      <c r="G1041" s="481">
        <f>IF(B1041="Positive",1/3*F1041*E1041^3,1/3*D1041*C1041^3)</f>
        <v>13653333.333333332</v>
      </c>
      <c r="H1041" s="199">
        <f>IF(B1041="Positive",IF(E1041=0,0,(F885-K1041*F1041)/(K1041+1)),IF(C1041=0,0,(C885-2*E885-K1041*D1041)/(K1041+1)))</f>
        <v>558.7770783930888</v>
      </c>
      <c r="I1041" s="199">
        <f>IF(B1041="Positive",D573,E573)</f>
        <v>12</v>
      </c>
      <c r="J1041" s="199">
        <f>IF(B1041="Positive",H573,I573)</f>
        <v>1936.3312351792665</v>
      </c>
      <c r="K1041" s="180">
        <f>IF(B1041="Positive",INPUT!AG87,INPUT!AD87)</f>
        <v>2</v>
      </c>
      <c r="L1041" s="131">
        <f>IF(H1041=0,4,MIN(MAX((IF(K1041=1,8,0.894)*G1041/H1041/I1041^3)^(1/3),1),4))</f>
        <v>2.3295102753141137</v>
      </c>
      <c r="M1041" s="194">
        <f>IF(H1041=0,5.34,MIN((5.34+2.84*(G1041/H1041/I1041^3)^(1/3))/((K1041+1)^2),5.34))</f>
        <v>1.3563979013960836</v>
      </c>
    </row>
    <row r="1042">
      <c r="A1042" s="182">
        <f>A886</f>
        <v>101</v>
      </c>
      <c r="B1042" s="131" t="str">
        <f>B730</f>
        <v>Negative</v>
      </c>
      <c r="C1042" s="180">
        <f>INPUT!AF88</f>
        <v>160</v>
      </c>
      <c r="D1042" s="180">
        <f>INPUT!AE88</f>
        <v>10</v>
      </c>
      <c r="E1042" s="180">
        <f>INPUT!AI88</f>
        <v>0</v>
      </c>
      <c r="F1042" s="180">
        <f>INPUT!AH88</f>
        <v>0</v>
      </c>
      <c r="G1042" s="481">
        <f>IF(B1042="Positive",1/3*F1042*E1042^3,1/3*D1042*C1042^3)</f>
        <v>13653333.333333332</v>
      </c>
      <c r="H1042" s="199">
        <f>IF(B1042="Positive",IF(E1042=0,0,(F886-K1042*F1042)/(K1042+1)),IF(C1042=0,0,(C886-2*E886-K1042*D1042)/(K1042+1)))</f>
        <v>558.7770783930888</v>
      </c>
      <c r="I1042" s="199">
        <f>IF(B1042="Positive",D574,E574)</f>
        <v>12</v>
      </c>
      <c r="J1042" s="199">
        <f>IF(B1042="Positive",H574,I574)</f>
        <v>1936.3312351792665</v>
      </c>
      <c r="K1042" s="180">
        <f>IF(B1042="Positive",INPUT!AG88,INPUT!AD88)</f>
        <v>2</v>
      </c>
      <c r="L1042" s="131">
        <f>IF(H1042=0,4,MIN(MAX((IF(K1042=1,8,0.894)*G1042/H1042/I1042^3)^(1/3),1),4))</f>
        <v>2.3295102753141137</v>
      </c>
      <c r="M1042" s="194">
        <f>IF(H1042=0,5.34,MIN((5.34+2.84*(G1042/H1042/I1042^3)^(1/3))/((K1042+1)^2),5.34))</f>
        <v>1.3563979013960836</v>
      </c>
    </row>
    <row r="1043">
      <c r="A1043" s="182">
        <f>A887</f>
        <v>101</v>
      </c>
      <c r="B1043" s="131" t="str">
        <f>B731</f>
        <v>Negative</v>
      </c>
      <c r="C1043" s="180">
        <f>INPUT!AF89</f>
        <v>160</v>
      </c>
      <c r="D1043" s="180">
        <f>INPUT!AE89</f>
        <v>10</v>
      </c>
      <c r="E1043" s="180">
        <f>INPUT!AI89</f>
        <v>0</v>
      </c>
      <c r="F1043" s="180">
        <f>INPUT!AH89</f>
        <v>0</v>
      </c>
      <c r="G1043" s="481">
        <f>IF(B1043="Positive",1/3*F1043*E1043^3,1/3*D1043*C1043^3)</f>
        <v>13653333.333333332</v>
      </c>
      <c r="H1043" s="199">
        <f>IF(B1043="Positive",IF(E1043=0,0,(F887-K1043*F1043)/(K1043+1)),IF(C1043=0,0,(C887-2*E887-K1043*D1043)/(K1043+1)))</f>
        <v>558.7770783930888</v>
      </c>
      <c r="I1043" s="199">
        <f>IF(B1043="Positive",D575,E575)</f>
        <v>12</v>
      </c>
      <c r="J1043" s="199">
        <f>IF(B1043="Positive",H575,I575)</f>
        <v>1936.3312351792665</v>
      </c>
      <c r="K1043" s="180">
        <f>IF(B1043="Positive",INPUT!AG89,INPUT!AD89)</f>
        <v>2</v>
      </c>
      <c r="L1043" s="131">
        <f>IF(H1043=0,4,MIN(MAX((IF(K1043=1,8,0.894)*G1043/H1043/I1043^3)^(1/3),1),4))</f>
        <v>2.3295102753141137</v>
      </c>
      <c r="M1043" s="194">
        <f>IF(H1043=0,5.34,MIN((5.34+2.84*(G1043/H1043/I1043^3)^(1/3))/((K1043+1)^2),5.34))</f>
        <v>1.3563979013960836</v>
      </c>
    </row>
    <row r="1044">
      <c r="A1044" s="182">
        <f>A888</f>
        <v>101</v>
      </c>
      <c r="B1044" s="131" t="str">
        <f>B732</f>
        <v>Negative</v>
      </c>
      <c r="C1044" s="180">
        <f>INPUT!AF90</f>
        <v>160</v>
      </c>
      <c r="D1044" s="180">
        <f>INPUT!AE90</f>
        <v>10</v>
      </c>
      <c r="E1044" s="180">
        <f>INPUT!AI90</f>
        <v>0</v>
      </c>
      <c r="F1044" s="180">
        <f>INPUT!AH90</f>
        <v>0</v>
      </c>
      <c r="G1044" s="481">
        <f>IF(B1044="Positive",1/3*F1044*E1044^3,1/3*D1044*C1044^3)</f>
        <v>13653333.333333332</v>
      </c>
      <c r="H1044" s="199">
        <f>IF(B1044="Positive",IF(E1044=0,0,(F888-K1044*F1044)/(K1044+1)),IF(C1044=0,0,(C888-2*E888-K1044*D1044)/(K1044+1)))</f>
        <v>558.7770783930888</v>
      </c>
      <c r="I1044" s="199">
        <f>IF(B1044="Positive",D576,E576)</f>
        <v>12</v>
      </c>
      <c r="J1044" s="199">
        <f>IF(B1044="Positive",H576,I576)</f>
        <v>1936.3312351792665</v>
      </c>
      <c r="K1044" s="180">
        <f>IF(B1044="Positive",INPUT!AG90,INPUT!AD90)</f>
        <v>2</v>
      </c>
      <c r="L1044" s="131">
        <f>IF(H1044=0,4,MIN(MAX((IF(K1044=1,8,0.894)*G1044/H1044/I1044^3)^(1/3),1),4))</f>
        <v>2.3295102753141137</v>
      </c>
      <c r="M1044" s="194">
        <f>IF(H1044=0,5.34,MIN((5.34+2.84*(G1044/H1044/I1044^3)^(1/3))/((K1044+1)^2),5.34))</f>
        <v>1.3563979013960836</v>
      </c>
    </row>
    <row r="1045">
      <c r="A1045" s="182">
        <f>A889</f>
        <v>101</v>
      </c>
      <c r="B1045" s="131" t="str">
        <f>B733</f>
        <v>Negative</v>
      </c>
      <c r="C1045" s="180">
        <f>INPUT!AF91</f>
        <v>160</v>
      </c>
      <c r="D1045" s="180">
        <f>INPUT!AE91</f>
        <v>10</v>
      </c>
      <c r="E1045" s="180">
        <f>INPUT!AI91</f>
        <v>0</v>
      </c>
      <c r="F1045" s="180">
        <f>INPUT!AH91</f>
        <v>0</v>
      </c>
      <c r="G1045" s="481">
        <f>IF(B1045="Positive",1/3*F1045*E1045^3,1/3*D1045*C1045^3)</f>
        <v>13653333.333333332</v>
      </c>
      <c r="H1045" s="199">
        <f>IF(B1045="Positive",IF(E1045=0,0,(F889-K1045*F1045)/(K1045+1)),IF(C1045=0,0,(C889-2*E889-K1045*D1045)/(K1045+1)))</f>
        <v>558.7770783930888</v>
      </c>
      <c r="I1045" s="199">
        <f>IF(B1045="Positive",D577,E577)</f>
        <v>12</v>
      </c>
      <c r="J1045" s="199">
        <f>IF(B1045="Positive",H577,I577)</f>
        <v>1936.3312351792665</v>
      </c>
      <c r="K1045" s="180">
        <f>IF(B1045="Positive",INPUT!AG91,INPUT!AD91)</f>
        <v>2</v>
      </c>
      <c r="L1045" s="131">
        <f>IF(H1045=0,4,MIN(MAX((IF(K1045=1,8,0.894)*G1045/H1045/I1045^3)^(1/3),1),4))</f>
        <v>2.3295102753141137</v>
      </c>
      <c r="M1045" s="194">
        <f>IF(H1045=0,5.34,MIN((5.34+2.84*(G1045/H1045/I1045^3)^(1/3))/((K1045+1)^2),5.34))</f>
        <v>1.3563979013960836</v>
      </c>
    </row>
    <row r="1046">
      <c r="A1046" s="182">
        <f>A890</f>
        <v>101</v>
      </c>
      <c r="B1046" s="131" t="str">
        <f>B734</f>
        <v>Negative</v>
      </c>
      <c r="C1046" s="180">
        <f>INPUT!AF92</f>
        <v>160</v>
      </c>
      <c r="D1046" s="180">
        <f>INPUT!AE92</f>
        <v>10</v>
      </c>
      <c r="E1046" s="180">
        <f>INPUT!AI92</f>
        <v>0</v>
      </c>
      <c r="F1046" s="180">
        <f>INPUT!AH92</f>
        <v>0</v>
      </c>
      <c r="G1046" s="481">
        <f>IF(B1046="Positive",1/3*F1046*E1046^3,1/3*D1046*C1046^3)</f>
        <v>13653333.333333332</v>
      </c>
      <c r="H1046" s="199">
        <f>IF(B1046="Positive",IF(E1046=0,0,(F890-K1046*F1046)/(K1046+1)),IF(C1046=0,0,(C890-2*E890-K1046*D1046)/(K1046+1)))</f>
        <v>558.7770783930888</v>
      </c>
      <c r="I1046" s="199">
        <f>IF(B1046="Positive",D578,E578)</f>
        <v>12</v>
      </c>
      <c r="J1046" s="199">
        <f>IF(B1046="Positive",H578,I578)</f>
        <v>1936.3312351792665</v>
      </c>
      <c r="K1046" s="180">
        <f>IF(B1046="Positive",INPUT!AG92,INPUT!AD92)</f>
        <v>2</v>
      </c>
      <c r="L1046" s="131">
        <f>IF(H1046=0,4,MIN(MAX((IF(K1046=1,8,0.894)*G1046/H1046/I1046^3)^(1/3),1),4))</f>
        <v>2.3295102753141137</v>
      </c>
      <c r="M1046" s="194">
        <f>IF(H1046=0,5.34,MIN((5.34+2.84*(G1046/H1046/I1046^3)^(1/3))/((K1046+1)^2),5.34))</f>
        <v>1.3563979013960836</v>
      </c>
    </row>
    <row r="1047">
      <c r="A1047" s="182">
        <f>A891</f>
        <v>101</v>
      </c>
      <c r="B1047" s="131" t="str">
        <f>B735</f>
        <v>Negative</v>
      </c>
      <c r="C1047" s="180">
        <f>INPUT!AF93</f>
        <v>160</v>
      </c>
      <c r="D1047" s="180">
        <f>INPUT!AE93</f>
        <v>10</v>
      </c>
      <c r="E1047" s="180">
        <f>INPUT!AI93</f>
        <v>0</v>
      </c>
      <c r="F1047" s="180">
        <f>INPUT!AH93</f>
        <v>0</v>
      </c>
      <c r="G1047" s="481">
        <f>IF(B1047="Positive",1/3*F1047*E1047^3,1/3*D1047*C1047^3)</f>
        <v>13653333.333333332</v>
      </c>
      <c r="H1047" s="199">
        <f>IF(B1047="Positive",IF(E1047=0,0,(F891-K1047*F1047)/(K1047+1)),IF(C1047=0,0,(C891-2*E891-K1047*D1047)/(K1047+1)))</f>
        <v>558.7770783930888</v>
      </c>
      <c r="I1047" s="199">
        <f>IF(B1047="Positive",D579,E579)</f>
        <v>12</v>
      </c>
      <c r="J1047" s="199">
        <f>IF(B1047="Positive",H579,I579)</f>
        <v>1936.3312351792665</v>
      </c>
      <c r="K1047" s="180">
        <f>IF(B1047="Positive",INPUT!AG93,INPUT!AD93)</f>
        <v>2</v>
      </c>
      <c r="L1047" s="131">
        <f>IF(H1047=0,4,MIN(MAX((IF(K1047=1,8,0.894)*G1047/H1047/I1047^3)^(1/3),1),4))</f>
        <v>2.3295102753141137</v>
      </c>
      <c r="M1047" s="194">
        <f>IF(H1047=0,5.34,MIN((5.34+2.84*(G1047/H1047/I1047^3)^(1/3))/((K1047+1)^2),5.34))</f>
        <v>1.3563979013960836</v>
      </c>
    </row>
    <row r="1048">
      <c r="A1048" s="182">
        <f>A892</f>
        <v>101</v>
      </c>
      <c r="B1048" s="131" t="str">
        <f>B736</f>
        <v>Negative</v>
      </c>
      <c r="C1048" s="180">
        <f>INPUT!AF94</f>
        <v>160</v>
      </c>
      <c r="D1048" s="180">
        <f>INPUT!AE94</f>
        <v>10</v>
      </c>
      <c r="E1048" s="180">
        <f>INPUT!AI94</f>
        <v>0</v>
      </c>
      <c r="F1048" s="180">
        <f>INPUT!AH94</f>
        <v>0</v>
      </c>
      <c r="G1048" s="481">
        <f>IF(B1048="Positive",1/3*F1048*E1048^3,1/3*D1048*C1048^3)</f>
        <v>13653333.333333332</v>
      </c>
      <c r="H1048" s="199">
        <f>IF(B1048="Positive",IF(E1048=0,0,(F892-K1048*F1048)/(K1048+1)),IF(C1048=0,0,(C892-2*E892-K1048*D1048)/(K1048+1)))</f>
        <v>558.7770783930888</v>
      </c>
      <c r="I1048" s="199">
        <f>IF(B1048="Positive",D580,E580)</f>
        <v>12</v>
      </c>
      <c r="J1048" s="199">
        <f>IF(B1048="Positive",H580,I580)</f>
        <v>1936.3312351792665</v>
      </c>
      <c r="K1048" s="180">
        <f>IF(B1048="Positive",INPUT!AG94,INPUT!AD94)</f>
        <v>2</v>
      </c>
      <c r="L1048" s="131">
        <f>IF(H1048=0,4,MIN(MAX((IF(K1048=1,8,0.894)*G1048/H1048/I1048^3)^(1/3),1),4))</f>
        <v>2.3295102753141137</v>
      </c>
      <c r="M1048" s="194">
        <f>IF(H1048=0,5.34,MIN((5.34+2.84*(G1048/H1048/I1048^3)^(1/3))/((K1048+1)^2),5.34))</f>
        <v>1.3563979013960836</v>
      </c>
    </row>
    <row r="1049">
      <c r="A1049" s="182">
        <f>A893</f>
        <v>101</v>
      </c>
      <c r="B1049" s="131" t="str">
        <f>B737</f>
        <v>Negative</v>
      </c>
      <c r="C1049" s="180">
        <f>INPUT!AF95</f>
        <v>160</v>
      </c>
      <c r="D1049" s="180">
        <f>INPUT!AE95</f>
        <v>10</v>
      </c>
      <c r="E1049" s="180">
        <f>INPUT!AI95</f>
        <v>0</v>
      </c>
      <c r="F1049" s="180">
        <f>INPUT!AH95</f>
        <v>0</v>
      </c>
      <c r="G1049" s="481">
        <f>IF(B1049="Positive",1/3*F1049*E1049^3,1/3*D1049*C1049^3)</f>
        <v>13653333.333333332</v>
      </c>
      <c r="H1049" s="199">
        <f>IF(B1049="Positive",IF(E1049=0,0,(F893-K1049*F1049)/(K1049+1)),IF(C1049=0,0,(C893-2*E893-K1049*D1049)/(K1049+1)))</f>
        <v>558.7770783930888</v>
      </c>
      <c r="I1049" s="199">
        <f>IF(B1049="Positive",D581,E581)</f>
        <v>12</v>
      </c>
      <c r="J1049" s="199">
        <f>IF(B1049="Positive",H581,I581)</f>
        <v>1936.3312351792665</v>
      </c>
      <c r="K1049" s="180">
        <f>IF(B1049="Positive",INPUT!AG95,INPUT!AD95)</f>
        <v>2</v>
      </c>
      <c r="L1049" s="131">
        <f>IF(H1049=0,4,MIN(MAX((IF(K1049=1,8,0.894)*G1049/H1049/I1049^3)^(1/3),1),4))</f>
        <v>2.3295102753141137</v>
      </c>
      <c r="M1049" s="194">
        <f>IF(H1049=0,5.34,MIN((5.34+2.84*(G1049/H1049/I1049^3)^(1/3))/((K1049+1)^2),5.34))</f>
        <v>1.3563979013960836</v>
      </c>
    </row>
    <row r="1050">
      <c r="A1050" s="182">
        <f>A894</f>
        <v>101</v>
      </c>
      <c r="B1050" s="131" t="str">
        <f>B738</f>
        <v>Negative</v>
      </c>
      <c r="C1050" s="180">
        <f>INPUT!AF96</f>
        <v>160</v>
      </c>
      <c r="D1050" s="180">
        <f>INPUT!AE96</f>
        <v>10</v>
      </c>
      <c r="E1050" s="180">
        <f>INPUT!AI96</f>
        <v>0</v>
      </c>
      <c r="F1050" s="180">
        <f>INPUT!AH96</f>
        <v>0</v>
      </c>
      <c r="G1050" s="481">
        <f>IF(B1050="Positive",1/3*F1050*E1050^3,1/3*D1050*C1050^3)</f>
        <v>13653333.333333332</v>
      </c>
      <c r="H1050" s="199">
        <f>IF(B1050="Positive",IF(E1050=0,0,(F894-K1050*F1050)/(K1050+1)),IF(C1050=0,0,(C894-2*E894-K1050*D1050)/(K1050+1)))</f>
        <v>558.7770783930888</v>
      </c>
      <c r="I1050" s="199">
        <f>IF(B1050="Positive",D582,E582)</f>
        <v>12</v>
      </c>
      <c r="J1050" s="199">
        <f>IF(B1050="Positive",H582,I582)</f>
        <v>1936.3312351792665</v>
      </c>
      <c r="K1050" s="180">
        <f>IF(B1050="Positive",INPUT!AG96,INPUT!AD96)</f>
        <v>2</v>
      </c>
      <c r="L1050" s="131">
        <f>IF(H1050=0,4,MIN(MAX((IF(K1050=1,8,0.894)*G1050/H1050/I1050^3)^(1/3),1),4))</f>
        <v>2.3295102753141137</v>
      </c>
      <c r="M1050" s="194">
        <f>IF(H1050=0,5.34,MIN((5.34+2.84*(G1050/H1050/I1050^3)^(1/3))/((K1050+1)^2),5.34))</f>
        <v>1.3563979013960836</v>
      </c>
    </row>
    <row r="1051">
      <c r="A1051" s="182">
        <f>A895</f>
        <v>101</v>
      </c>
      <c r="B1051" s="131" t="str">
        <f>B739</f>
        <v>Negative</v>
      </c>
      <c r="C1051" s="180">
        <f>INPUT!AF97</f>
        <v>160</v>
      </c>
      <c r="D1051" s="180">
        <f>INPUT!AE97</f>
        <v>10</v>
      </c>
      <c r="E1051" s="180">
        <f>INPUT!AI97</f>
        <v>0</v>
      </c>
      <c r="F1051" s="180">
        <f>INPUT!AH97</f>
        <v>0</v>
      </c>
      <c r="G1051" s="481">
        <f>IF(B1051="Positive",1/3*F1051*E1051^3,1/3*D1051*C1051^3)</f>
        <v>13653333.333333332</v>
      </c>
      <c r="H1051" s="199">
        <f>IF(B1051="Positive",IF(E1051=0,0,(F895-K1051*F1051)/(K1051+1)),IF(C1051=0,0,(C895-2*E895-K1051*D1051)/(K1051+1)))</f>
        <v>558.7770783930888</v>
      </c>
      <c r="I1051" s="199">
        <f>IF(B1051="Positive",D583,E583)</f>
        <v>12</v>
      </c>
      <c r="J1051" s="199">
        <f>IF(B1051="Positive",H583,I583)</f>
        <v>1936.3312351792665</v>
      </c>
      <c r="K1051" s="180">
        <f>IF(B1051="Positive",INPUT!AG97,INPUT!AD97)</f>
        <v>2</v>
      </c>
      <c r="L1051" s="131">
        <f>IF(H1051=0,4,MIN(MAX((IF(K1051=1,8,0.894)*G1051/H1051/I1051^3)^(1/3),1),4))</f>
        <v>2.3295102753141137</v>
      </c>
      <c r="M1051" s="194">
        <f>IF(H1051=0,5.34,MIN((5.34+2.84*(G1051/H1051/I1051^3)^(1/3))/((K1051+1)^2),5.34))</f>
        <v>1.3563979013960836</v>
      </c>
    </row>
    <row r="1052">
      <c r="A1052" s="182">
        <f>A896</f>
        <v>101</v>
      </c>
      <c r="B1052" s="131" t="str">
        <f>B740</f>
        <v>Negative</v>
      </c>
      <c r="C1052" s="180">
        <f>INPUT!AF98</f>
        <v>160</v>
      </c>
      <c r="D1052" s="180">
        <f>INPUT!AE98</f>
        <v>10</v>
      </c>
      <c r="E1052" s="180">
        <f>INPUT!AI98</f>
        <v>0</v>
      </c>
      <c r="F1052" s="180">
        <f>INPUT!AH98</f>
        <v>0</v>
      </c>
      <c r="G1052" s="481">
        <f>IF(B1052="Positive",1/3*F1052*E1052^3,1/3*D1052*C1052^3)</f>
        <v>13653333.333333332</v>
      </c>
      <c r="H1052" s="199">
        <f>IF(B1052="Positive",IF(E1052=0,0,(F896-K1052*F1052)/(K1052+1)),IF(C1052=0,0,(C896-2*E896-K1052*D1052)/(K1052+1)))</f>
        <v>558.7770783930888</v>
      </c>
      <c r="I1052" s="199">
        <f>IF(B1052="Positive",D584,E584)</f>
        <v>12</v>
      </c>
      <c r="J1052" s="199">
        <f>IF(B1052="Positive",H584,I584)</f>
        <v>1936.3312351792665</v>
      </c>
      <c r="K1052" s="180">
        <f>IF(B1052="Positive",INPUT!AG98,INPUT!AD98)</f>
        <v>2</v>
      </c>
      <c r="L1052" s="131">
        <f>IF(H1052=0,4,MIN(MAX((IF(K1052=1,8,0.894)*G1052/H1052/I1052^3)^(1/3),1),4))</f>
        <v>2.3295102753141137</v>
      </c>
      <c r="M1052" s="194">
        <f>IF(H1052=0,5.34,MIN((5.34+2.84*(G1052/H1052/I1052^3)^(1/3))/((K1052+1)^2),5.34))</f>
        <v>1.3563979013960836</v>
      </c>
    </row>
    <row r="1053">
      <c r="A1053" s="182">
        <f>A897</f>
        <v>101</v>
      </c>
      <c r="B1053" s="131" t="str">
        <f>B741</f>
        <v>Negative</v>
      </c>
      <c r="C1053" s="180">
        <f>INPUT!AF99</f>
        <v>160</v>
      </c>
      <c r="D1053" s="180">
        <f>INPUT!AE99</f>
        <v>10</v>
      </c>
      <c r="E1053" s="180">
        <f>INPUT!AI99</f>
        <v>0</v>
      </c>
      <c r="F1053" s="180">
        <f>INPUT!AH99</f>
        <v>0</v>
      </c>
      <c r="G1053" s="481">
        <f>IF(B1053="Positive",1/3*F1053*E1053^3,1/3*D1053*C1053^3)</f>
        <v>13653333.333333332</v>
      </c>
      <c r="H1053" s="199">
        <f>IF(B1053="Positive",IF(E1053=0,0,(F897-K1053*F1053)/(K1053+1)),IF(C1053=0,0,(C897-2*E897-K1053*D1053)/(K1053+1)))</f>
        <v>558.7770783930888</v>
      </c>
      <c r="I1053" s="199">
        <f>IF(B1053="Positive",D585,E585)</f>
        <v>12</v>
      </c>
      <c r="J1053" s="199">
        <f>IF(B1053="Positive",H585,I585)</f>
        <v>1936.3312351792665</v>
      </c>
      <c r="K1053" s="180">
        <f>IF(B1053="Positive",INPUT!AG99,INPUT!AD99)</f>
        <v>2</v>
      </c>
      <c r="L1053" s="131">
        <f>IF(H1053=0,4,MIN(MAX((IF(K1053=1,8,0.894)*G1053/H1053/I1053^3)^(1/3),1),4))</f>
        <v>2.3295102753141137</v>
      </c>
      <c r="M1053" s="194">
        <f>IF(H1053=0,5.34,MIN((5.34+2.84*(G1053/H1053/I1053^3)^(1/3))/((K1053+1)^2),5.34))</f>
        <v>1.3563979013960836</v>
      </c>
    </row>
    <row r="1054">
      <c r="A1054" s="182">
        <f>A898</f>
        <v>101</v>
      </c>
      <c r="B1054" s="131" t="str">
        <f>B742</f>
        <v>Negative</v>
      </c>
      <c r="C1054" s="180">
        <f>INPUT!AF100</f>
        <v>160</v>
      </c>
      <c r="D1054" s="180">
        <f>INPUT!AE100</f>
        <v>10</v>
      </c>
      <c r="E1054" s="180">
        <f>INPUT!AI100</f>
        <v>0</v>
      </c>
      <c r="F1054" s="180">
        <f>INPUT!AH100</f>
        <v>0</v>
      </c>
      <c r="G1054" s="481">
        <f>IF(B1054="Positive",1/3*F1054*E1054^3,1/3*D1054*C1054^3)</f>
        <v>13653333.333333332</v>
      </c>
      <c r="H1054" s="199">
        <f>IF(B1054="Positive",IF(E1054=0,0,(F898-K1054*F1054)/(K1054+1)),IF(C1054=0,0,(C898-2*E898-K1054*D1054)/(K1054+1)))</f>
        <v>558.7770783930888</v>
      </c>
      <c r="I1054" s="199">
        <f>IF(B1054="Positive",D586,E586)</f>
        <v>12</v>
      </c>
      <c r="J1054" s="199">
        <f>IF(B1054="Positive",H586,I586)</f>
        <v>1936.3312351792665</v>
      </c>
      <c r="K1054" s="180">
        <f>IF(B1054="Positive",INPUT!AG100,INPUT!AD100)</f>
        <v>2</v>
      </c>
      <c r="L1054" s="131">
        <f>IF(H1054=0,4,MIN(MAX((IF(K1054=1,8,0.894)*G1054/H1054/I1054^3)^(1/3),1),4))</f>
        <v>2.3295102753141137</v>
      </c>
      <c r="M1054" s="194">
        <f>IF(H1054=0,5.34,MIN((5.34+2.84*(G1054/H1054/I1054^3)^(1/3))/((K1054+1)^2),5.34))</f>
        <v>1.3563979013960836</v>
      </c>
    </row>
    <row r="1055">
      <c r="A1055" s="182">
        <f>A899</f>
        <v>101</v>
      </c>
      <c r="B1055" s="131" t="str">
        <f>B743</f>
        <v>Negative</v>
      </c>
      <c r="C1055" s="180">
        <f>INPUT!AF101</f>
        <v>160</v>
      </c>
      <c r="D1055" s="180">
        <f>INPUT!AE101</f>
        <v>10</v>
      </c>
      <c r="E1055" s="180">
        <f>INPUT!AI101</f>
        <v>0</v>
      </c>
      <c r="F1055" s="180">
        <f>INPUT!AH101</f>
        <v>0</v>
      </c>
      <c r="G1055" s="481">
        <f>IF(B1055="Positive",1/3*F1055*E1055^3,1/3*D1055*C1055^3)</f>
        <v>13653333.333333332</v>
      </c>
      <c r="H1055" s="199">
        <f>IF(B1055="Positive",IF(E1055=0,0,(F899-K1055*F1055)/(K1055+1)),IF(C1055=0,0,(C899-2*E899-K1055*D1055)/(K1055+1)))</f>
        <v>558.7770783930888</v>
      </c>
      <c r="I1055" s="199">
        <f>IF(B1055="Positive",D587,E587)</f>
        <v>12</v>
      </c>
      <c r="J1055" s="199">
        <f>IF(B1055="Positive",H587,I587)</f>
        <v>1936.3312351792665</v>
      </c>
      <c r="K1055" s="180">
        <f>IF(B1055="Positive",INPUT!AG101,INPUT!AD101)</f>
        <v>2</v>
      </c>
      <c r="L1055" s="131">
        <f>IF(H1055=0,4,MIN(MAX((IF(K1055=1,8,0.894)*G1055/H1055/I1055^3)^(1/3),1),4))</f>
        <v>2.3295102753141137</v>
      </c>
      <c r="M1055" s="194">
        <f>IF(H1055=0,5.34,MIN((5.34+2.84*(G1055/H1055/I1055^3)^(1/3))/((K1055+1)^2),5.34))</f>
        <v>1.3563979013960836</v>
      </c>
    </row>
    <row r="1056">
      <c r="A1056" s="182">
        <f>A900</f>
        <v>101</v>
      </c>
      <c r="B1056" s="131" t="str">
        <f>B744</f>
        <v>Negative</v>
      </c>
      <c r="C1056" s="180">
        <f>INPUT!AF102</f>
        <v>160</v>
      </c>
      <c r="D1056" s="180">
        <f>INPUT!AE102</f>
        <v>10</v>
      </c>
      <c r="E1056" s="180">
        <f>INPUT!AI102</f>
        <v>0</v>
      </c>
      <c r="F1056" s="180">
        <f>INPUT!AH102</f>
        <v>0</v>
      </c>
      <c r="G1056" s="481">
        <f>IF(B1056="Positive",1/3*F1056*E1056^3,1/3*D1056*C1056^3)</f>
        <v>13653333.333333332</v>
      </c>
      <c r="H1056" s="199">
        <f>IF(B1056="Positive",IF(E1056=0,0,(F900-K1056*F1056)/(K1056+1)),IF(C1056=0,0,(C900-2*E900-K1056*D1056)/(K1056+1)))</f>
        <v>558.7770783930888</v>
      </c>
      <c r="I1056" s="199">
        <f>IF(B1056="Positive",D588,E588)</f>
        <v>12</v>
      </c>
      <c r="J1056" s="199">
        <f>IF(B1056="Positive",H588,I588)</f>
        <v>1936.3312351792665</v>
      </c>
      <c r="K1056" s="180">
        <f>IF(B1056="Positive",INPUT!AG102,INPUT!AD102)</f>
        <v>2</v>
      </c>
      <c r="L1056" s="131">
        <f>IF(H1056=0,4,MIN(MAX((IF(K1056=1,8,0.894)*G1056/H1056/I1056^3)^(1/3),1),4))</f>
        <v>2.3295102753141137</v>
      </c>
      <c r="M1056" s="194">
        <f>IF(H1056=0,5.34,MIN((5.34+2.84*(G1056/H1056/I1056^3)^(1/3))/((K1056+1)^2),5.34))</f>
        <v>1.3563979013960836</v>
      </c>
    </row>
    <row r="1057">
      <c r="A1057" s="182">
        <f>A901</f>
        <v>101</v>
      </c>
      <c r="B1057" s="131" t="str">
        <f>B745</f>
        <v>Negative</v>
      </c>
      <c r="C1057" s="180">
        <f>INPUT!AF103</f>
        <v>160</v>
      </c>
      <c r="D1057" s="180">
        <f>INPUT!AE103</f>
        <v>10</v>
      </c>
      <c r="E1057" s="180">
        <f>INPUT!AI103</f>
        <v>0</v>
      </c>
      <c r="F1057" s="180">
        <f>INPUT!AH103</f>
        <v>0</v>
      </c>
      <c r="G1057" s="481">
        <f>IF(B1057="Positive",1/3*F1057*E1057^3,1/3*D1057*C1057^3)</f>
        <v>13653333.333333332</v>
      </c>
      <c r="H1057" s="199">
        <f>IF(B1057="Positive",IF(E1057=0,0,(F901-K1057*F1057)/(K1057+1)),IF(C1057=0,0,(C901-2*E901-K1057*D1057)/(K1057+1)))</f>
        <v>558.7770783930888</v>
      </c>
      <c r="I1057" s="199">
        <f>IF(B1057="Positive",D589,E589)</f>
        <v>12</v>
      </c>
      <c r="J1057" s="199">
        <f>IF(B1057="Positive",H589,I589)</f>
        <v>1936.3312351792665</v>
      </c>
      <c r="K1057" s="180">
        <f>IF(B1057="Positive",INPUT!AG103,INPUT!AD103)</f>
        <v>2</v>
      </c>
      <c r="L1057" s="131">
        <f>IF(H1057=0,4,MIN(MAX((IF(K1057=1,8,0.894)*G1057/H1057/I1057^3)^(1/3),1),4))</f>
        <v>2.3295102753141137</v>
      </c>
      <c r="M1057" s="194">
        <f>IF(H1057=0,5.34,MIN((5.34+2.84*(G1057/H1057/I1057^3)^(1/3))/((K1057+1)^2),5.34))</f>
        <v>1.3563979013960836</v>
      </c>
    </row>
    <row r="1058">
      <c r="A1058" s="182">
        <f>A902</f>
        <v>101</v>
      </c>
      <c r="B1058" s="131" t="str">
        <f>B746</f>
        <v>Negative</v>
      </c>
      <c r="C1058" s="180">
        <f>INPUT!AF104</f>
        <v>160</v>
      </c>
      <c r="D1058" s="180">
        <f>INPUT!AE104</f>
        <v>10</v>
      </c>
      <c r="E1058" s="180">
        <f>INPUT!AI104</f>
        <v>0</v>
      </c>
      <c r="F1058" s="180">
        <f>INPUT!AH104</f>
        <v>0</v>
      </c>
      <c r="G1058" s="481">
        <f>IF(B1058="Positive",1/3*F1058*E1058^3,1/3*D1058*C1058^3)</f>
        <v>13653333.333333332</v>
      </c>
      <c r="H1058" s="199">
        <f>IF(B1058="Positive",IF(E1058=0,0,(F902-K1058*F1058)/(K1058+1)),IF(C1058=0,0,(C902-2*E902-K1058*D1058)/(K1058+1)))</f>
        <v>558.7770783930888</v>
      </c>
      <c r="I1058" s="199">
        <f>IF(B1058="Positive",D590,E590)</f>
        <v>12</v>
      </c>
      <c r="J1058" s="199">
        <f>IF(B1058="Positive",H590,I590)</f>
        <v>1936.3312351792665</v>
      </c>
      <c r="K1058" s="180">
        <f>IF(B1058="Positive",INPUT!AG104,INPUT!AD104)</f>
        <v>2</v>
      </c>
      <c r="L1058" s="131">
        <f>IF(H1058=0,4,MIN(MAX((IF(K1058=1,8,0.894)*G1058/H1058/I1058^3)^(1/3),1),4))</f>
        <v>2.3295102753141137</v>
      </c>
      <c r="M1058" s="194">
        <f>IF(H1058=0,5.34,MIN((5.34+2.84*(G1058/H1058/I1058^3)^(1/3))/((K1058+1)^2),5.34))</f>
        <v>1.3563979013960836</v>
      </c>
    </row>
    <row r="1059">
      <c r="A1059" s="182">
        <f>A903</f>
        <v>101</v>
      </c>
      <c r="B1059" s="131" t="str">
        <f>B747</f>
        <v>Negative</v>
      </c>
      <c r="C1059" s="180">
        <f>INPUT!AF105</f>
        <v>160</v>
      </c>
      <c r="D1059" s="180">
        <f>INPUT!AE105</f>
        <v>10</v>
      </c>
      <c r="E1059" s="180">
        <f>INPUT!AI105</f>
        <v>0</v>
      </c>
      <c r="F1059" s="180">
        <f>INPUT!AH105</f>
        <v>0</v>
      </c>
      <c r="G1059" s="481">
        <f>IF(B1059="Positive",1/3*F1059*E1059^3,1/3*D1059*C1059^3)</f>
        <v>13653333.333333332</v>
      </c>
      <c r="H1059" s="199">
        <f>IF(B1059="Positive",IF(E1059=0,0,(F903-K1059*F1059)/(K1059+1)),IF(C1059=0,0,(C903-2*E903-K1059*D1059)/(K1059+1)))</f>
        <v>558.7770783930888</v>
      </c>
      <c r="I1059" s="199">
        <f>IF(B1059="Positive",D591,E591)</f>
        <v>12</v>
      </c>
      <c r="J1059" s="199">
        <f>IF(B1059="Positive",H591,I591)</f>
        <v>1936.3312351792665</v>
      </c>
      <c r="K1059" s="180">
        <f>IF(B1059="Positive",INPUT!AG105,INPUT!AD105)</f>
        <v>2</v>
      </c>
      <c r="L1059" s="131">
        <f>IF(H1059=0,4,MIN(MAX((IF(K1059=1,8,0.894)*G1059/H1059/I1059^3)^(1/3),1),4))</f>
        <v>2.3295102753141137</v>
      </c>
      <c r="M1059" s="194">
        <f>IF(H1059=0,5.34,MIN((5.34+2.84*(G1059/H1059/I1059^3)^(1/3))/((K1059+1)^2),5.34))</f>
        <v>1.3563979013960836</v>
      </c>
    </row>
    <row r="1060">
      <c r="A1060" s="182">
        <f>A904</f>
        <v>101</v>
      </c>
      <c r="B1060" s="131" t="str">
        <f>B748</f>
        <v>Negative</v>
      </c>
      <c r="C1060" s="180">
        <f>INPUT!AF106</f>
        <v>160</v>
      </c>
      <c r="D1060" s="180">
        <f>INPUT!AE106</f>
        <v>10</v>
      </c>
      <c r="E1060" s="180">
        <f>INPUT!AI106</f>
        <v>0</v>
      </c>
      <c r="F1060" s="180">
        <f>INPUT!AH106</f>
        <v>0</v>
      </c>
      <c r="G1060" s="481">
        <f>IF(B1060="Positive",1/3*F1060*E1060^3,1/3*D1060*C1060^3)</f>
        <v>13653333.333333332</v>
      </c>
      <c r="H1060" s="199">
        <f>IF(B1060="Positive",IF(E1060=0,0,(F904-K1060*F1060)/(K1060+1)),IF(C1060=0,0,(C904-2*E904-K1060*D1060)/(K1060+1)))</f>
        <v>558.7770783930888</v>
      </c>
      <c r="I1060" s="199">
        <f>IF(B1060="Positive",D592,E592)</f>
        <v>12</v>
      </c>
      <c r="J1060" s="199">
        <f>IF(B1060="Positive",H592,I592)</f>
        <v>1936.3312351792665</v>
      </c>
      <c r="K1060" s="180">
        <f>IF(B1060="Positive",INPUT!AG106,INPUT!AD106)</f>
        <v>2</v>
      </c>
      <c r="L1060" s="131">
        <f>IF(H1060=0,4,MIN(MAX((IF(K1060=1,8,0.894)*G1060/H1060/I1060^3)^(1/3),1),4))</f>
        <v>2.3295102753141137</v>
      </c>
      <c r="M1060" s="194">
        <f>IF(H1060=0,5.34,MIN((5.34+2.84*(G1060/H1060/I1060^3)^(1/3))/((K1060+1)^2),5.34))</f>
        <v>1.3563979013960836</v>
      </c>
    </row>
    <row r="1061">
      <c r="A1061" s="182">
        <f>A905</f>
        <v>101</v>
      </c>
      <c r="B1061" s="131" t="str">
        <f>B749</f>
        <v>Negative</v>
      </c>
      <c r="C1061" s="180">
        <f>INPUT!AF107</f>
        <v>160</v>
      </c>
      <c r="D1061" s="180">
        <f>INPUT!AE107</f>
        <v>10</v>
      </c>
      <c r="E1061" s="180">
        <f>INPUT!AI107</f>
        <v>0</v>
      </c>
      <c r="F1061" s="180">
        <f>INPUT!AH107</f>
        <v>0</v>
      </c>
      <c r="G1061" s="481">
        <f>IF(B1061="Positive",1/3*F1061*E1061^3,1/3*D1061*C1061^3)</f>
        <v>13653333.333333332</v>
      </c>
      <c r="H1061" s="199">
        <f>IF(B1061="Positive",IF(E1061=0,0,(F905-K1061*F1061)/(K1061+1)),IF(C1061=0,0,(C905-2*E905-K1061*D1061)/(K1061+1)))</f>
        <v>558.7770783930888</v>
      </c>
      <c r="I1061" s="199">
        <f>IF(B1061="Positive",D593,E593)</f>
        <v>12</v>
      </c>
      <c r="J1061" s="199">
        <f>IF(B1061="Positive",H593,I593)</f>
        <v>1936.3312351792665</v>
      </c>
      <c r="K1061" s="180">
        <f>IF(B1061="Positive",INPUT!AG107,INPUT!AD107)</f>
        <v>2</v>
      </c>
      <c r="L1061" s="131">
        <f>IF(H1061=0,4,MIN(MAX((IF(K1061=1,8,0.894)*G1061/H1061/I1061^3)^(1/3),1),4))</f>
        <v>2.3295102753141137</v>
      </c>
      <c r="M1061" s="194">
        <f>IF(H1061=0,5.34,MIN((5.34+2.84*(G1061/H1061/I1061^3)^(1/3))/((K1061+1)^2),5.34))</f>
        <v>1.3563979013960836</v>
      </c>
    </row>
    <row r="1062">
      <c r="A1062" s="182">
        <f>A906</f>
        <v>101</v>
      </c>
      <c r="B1062" s="131" t="str">
        <f>B750</f>
        <v>Negative</v>
      </c>
      <c r="C1062" s="180">
        <f>INPUT!AF108</f>
        <v>160</v>
      </c>
      <c r="D1062" s="180">
        <f>INPUT!AE108</f>
        <v>10</v>
      </c>
      <c r="E1062" s="180">
        <f>INPUT!AI108</f>
        <v>0</v>
      </c>
      <c r="F1062" s="180">
        <f>INPUT!AH108</f>
        <v>0</v>
      </c>
      <c r="G1062" s="481">
        <f>IF(B1062="Positive",1/3*F1062*E1062^3,1/3*D1062*C1062^3)</f>
        <v>13653333.333333332</v>
      </c>
      <c r="H1062" s="199">
        <f>IF(B1062="Positive",IF(E1062=0,0,(F906-K1062*F1062)/(K1062+1)),IF(C1062=0,0,(C906-2*E906-K1062*D1062)/(K1062+1)))</f>
        <v>558.7770783930888</v>
      </c>
      <c r="I1062" s="199">
        <f>IF(B1062="Positive",D594,E594)</f>
        <v>12</v>
      </c>
      <c r="J1062" s="199">
        <f>IF(B1062="Positive",H594,I594)</f>
        <v>1936.3312351792665</v>
      </c>
      <c r="K1062" s="180">
        <f>IF(B1062="Positive",INPUT!AG108,INPUT!AD108)</f>
        <v>2</v>
      </c>
      <c r="L1062" s="131">
        <f>IF(H1062=0,4,MIN(MAX((IF(K1062=1,8,0.894)*G1062/H1062/I1062^3)^(1/3),1),4))</f>
        <v>2.3295102753141137</v>
      </c>
      <c r="M1062" s="194">
        <f>IF(H1062=0,5.34,MIN((5.34+2.84*(G1062/H1062/I1062^3)^(1/3))/((K1062+1)^2),5.34))</f>
        <v>1.3563979013960836</v>
      </c>
    </row>
    <row r="1063">
      <c r="A1063" s="182">
        <f>A907</f>
        <v>101</v>
      </c>
      <c r="B1063" s="131" t="str">
        <f>B751</f>
        <v>Negative</v>
      </c>
      <c r="C1063" s="180">
        <f>INPUT!AF109</f>
        <v>160</v>
      </c>
      <c r="D1063" s="180">
        <f>INPUT!AE109</f>
        <v>10</v>
      </c>
      <c r="E1063" s="180">
        <f>INPUT!AI109</f>
        <v>0</v>
      </c>
      <c r="F1063" s="180">
        <f>INPUT!AH109</f>
        <v>0</v>
      </c>
      <c r="G1063" s="481">
        <f>IF(B1063="Positive",1/3*F1063*E1063^3,1/3*D1063*C1063^3)</f>
        <v>13653333.333333332</v>
      </c>
      <c r="H1063" s="199">
        <f>IF(B1063="Positive",IF(E1063=0,0,(F907-K1063*F1063)/(K1063+1)),IF(C1063=0,0,(C907-2*E907-K1063*D1063)/(K1063+1)))</f>
        <v>558.7770783930888</v>
      </c>
      <c r="I1063" s="199">
        <f>IF(B1063="Positive",D595,E595)</f>
        <v>12</v>
      </c>
      <c r="J1063" s="199">
        <f>IF(B1063="Positive",H595,I595)</f>
        <v>1936.3312351792665</v>
      </c>
      <c r="K1063" s="180">
        <f>IF(B1063="Positive",INPUT!AG109,INPUT!AD109)</f>
        <v>2</v>
      </c>
      <c r="L1063" s="131">
        <f>IF(H1063=0,4,MIN(MAX((IF(K1063=1,8,0.894)*G1063/H1063/I1063^3)^(1/3),1),4))</f>
        <v>2.3295102753141137</v>
      </c>
      <c r="M1063" s="194">
        <f>IF(H1063=0,5.34,MIN((5.34+2.84*(G1063/H1063/I1063^3)^(1/3))/((K1063+1)^2),5.34))</f>
        <v>1.3563979013960836</v>
      </c>
    </row>
    <row r="1064">
      <c r="A1064" s="182">
        <f>A908</f>
        <v>101</v>
      </c>
      <c r="B1064" s="131" t="str">
        <f>B752</f>
        <v>Negative</v>
      </c>
      <c r="C1064" s="180">
        <f>INPUT!AF110</f>
        <v>160</v>
      </c>
      <c r="D1064" s="180">
        <f>INPUT!AE110</f>
        <v>10</v>
      </c>
      <c r="E1064" s="180">
        <f>INPUT!AI110</f>
        <v>0</v>
      </c>
      <c r="F1064" s="180">
        <f>INPUT!AH110</f>
        <v>0</v>
      </c>
      <c r="G1064" s="481">
        <f>IF(B1064="Positive",1/3*F1064*E1064^3,1/3*D1064*C1064^3)</f>
        <v>13653333.333333332</v>
      </c>
      <c r="H1064" s="199">
        <f>IF(B1064="Positive",IF(E1064=0,0,(F908-K1064*F1064)/(K1064+1)),IF(C1064=0,0,(C908-2*E908-K1064*D1064)/(K1064+1)))</f>
        <v>558.7770783930888</v>
      </c>
      <c r="I1064" s="199">
        <f>IF(B1064="Positive",D596,E596)</f>
        <v>12</v>
      </c>
      <c r="J1064" s="199">
        <f>IF(B1064="Positive",H596,I596)</f>
        <v>1936.3312351792665</v>
      </c>
      <c r="K1064" s="180">
        <f>IF(B1064="Positive",INPUT!AG110,INPUT!AD110)</f>
        <v>2</v>
      </c>
      <c r="L1064" s="131">
        <f>IF(H1064=0,4,MIN(MAX((IF(K1064=1,8,0.894)*G1064/H1064/I1064^3)^(1/3),1),4))</f>
        <v>2.3295102753141137</v>
      </c>
      <c r="M1064" s="194">
        <f>IF(H1064=0,5.34,MIN((5.34+2.84*(G1064/H1064/I1064^3)^(1/3))/((K1064+1)^2),5.34))</f>
        <v>1.3563979013960836</v>
      </c>
    </row>
    <row r="1065">
      <c r="A1065" s="182">
        <f>A909</f>
        <v>101</v>
      </c>
      <c r="B1065" s="131" t="str">
        <f>B753</f>
        <v>Negative</v>
      </c>
      <c r="C1065" s="180">
        <f>INPUT!AF111</f>
        <v>160</v>
      </c>
      <c r="D1065" s="180">
        <f>INPUT!AE111</f>
        <v>10</v>
      </c>
      <c r="E1065" s="180">
        <f>INPUT!AI111</f>
        <v>0</v>
      </c>
      <c r="F1065" s="180">
        <f>INPUT!AH111</f>
        <v>0</v>
      </c>
      <c r="G1065" s="481">
        <f>IF(B1065="Positive",1/3*F1065*E1065^3,1/3*D1065*C1065^3)</f>
        <v>13653333.333333332</v>
      </c>
      <c r="H1065" s="199">
        <f>IF(B1065="Positive",IF(E1065=0,0,(F909-K1065*F1065)/(K1065+1)),IF(C1065=0,0,(C909-2*E909-K1065*D1065)/(K1065+1)))</f>
        <v>558.7770783930888</v>
      </c>
      <c r="I1065" s="199">
        <f>IF(B1065="Positive",D597,E597)</f>
        <v>12</v>
      </c>
      <c r="J1065" s="199">
        <f>IF(B1065="Positive",H597,I597)</f>
        <v>1936.3312351792665</v>
      </c>
      <c r="K1065" s="180">
        <f>IF(B1065="Positive",INPUT!AG111,INPUT!AD111)</f>
        <v>2</v>
      </c>
      <c r="L1065" s="131">
        <f>IF(H1065=0,4,MIN(MAX((IF(K1065=1,8,0.894)*G1065/H1065/I1065^3)^(1/3),1),4))</f>
        <v>2.3295102753141137</v>
      </c>
      <c r="M1065" s="194">
        <f>IF(H1065=0,5.34,MIN((5.34+2.84*(G1065/H1065/I1065^3)^(1/3))/((K1065+1)^2),5.34))</f>
        <v>1.3563979013960836</v>
      </c>
    </row>
    <row r="1066">
      <c r="A1066" s="182">
        <f>A910</f>
        <v>101</v>
      </c>
      <c r="B1066" s="131" t="str">
        <f>B754</f>
        <v>Negative</v>
      </c>
      <c r="C1066" s="180">
        <f>INPUT!AF112</f>
        <v>160</v>
      </c>
      <c r="D1066" s="180">
        <f>INPUT!AE112</f>
        <v>10</v>
      </c>
      <c r="E1066" s="180">
        <f>INPUT!AI112</f>
        <v>0</v>
      </c>
      <c r="F1066" s="180">
        <f>INPUT!AH112</f>
        <v>0</v>
      </c>
      <c r="G1066" s="481">
        <f>IF(B1066="Positive",1/3*F1066*E1066^3,1/3*D1066*C1066^3)</f>
        <v>13653333.333333332</v>
      </c>
      <c r="H1066" s="199">
        <f>IF(B1066="Positive",IF(E1066=0,0,(F910-K1066*F1066)/(K1066+1)),IF(C1066=0,0,(C910-2*E910-K1066*D1066)/(K1066+1)))</f>
        <v>558.7770783930888</v>
      </c>
      <c r="I1066" s="199">
        <f>IF(B1066="Positive",D598,E598)</f>
        <v>12</v>
      </c>
      <c r="J1066" s="199">
        <f>IF(B1066="Positive",H598,I598)</f>
        <v>1936.3312351792665</v>
      </c>
      <c r="K1066" s="180">
        <f>IF(B1066="Positive",INPUT!AG112,INPUT!AD112)</f>
        <v>2</v>
      </c>
      <c r="L1066" s="131">
        <f>IF(H1066=0,4,MIN(MAX((IF(K1066=1,8,0.894)*G1066/H1066/I1066^3)^(1/3),1),4))</f>
        <v>2.3295102753141137</v>
      </c>
      <c r="M1066" s="194">
        <f>IF(H1066=0,5.34,MIN((5.34+2.84*(G1066/H1066/I1066^3)^(1/3))/((K1066+1)^2),5.34))</f>
        <v>1.3563979013960836</v>
      </c>
    </row>
    <row r="1067">
      <c r="A1067" s="182">
        <f>A911</f>
        <v>101</v>
      </c>
      <c r="B1067" s="131" t="str">
        <f>B755</f>
        <v>Negative</v>
      </c>
      <c r="C1067" s="180">
        <f>INPUT!AF113</f>
        <v>160</v>
      </c>
      <c r="D1067" s="180">
        <f>INPUT!AE113</f>
        <v>10</v>
      </c>
      <c r="E1067" s="180">
        <f>INPUT!AI113</f>
        <v>0</v>
      </c>
      <c r="F1067" s="180">
        <f>INPUT!AH113</f>
        <v>0</v>
      </c>
      <c r="G1067" s="481">
        <f>IF(B1067="Positive",1/3*F1067*E1067^3,1/3*D1067*C1067^3)</f>
        <v>13653333.333333332</v>
      </c>
      <c r="H1067" s="199">
        <f>IF(B1067="Positive",IF(E1067=0,0,(F911-K1067*F1067)/(K1067+1)),IF(C1067=0,0,(C911-2*E911-K1067*D1067)/(K1067+1)))</f>
        <v>558.7770783930888</v>
      </c>
      <c r="I1067" s="199">
        <f>IF(B1067="Positive",D599,E599)</f>
        <v>12</v>
      </c>
      <c r="J1067" s="199">
        <f>IF(B1067="Positive",H599,I599)</f>
        <v>1936.3312351792665</v>
      </c>
      <c r="K1067" s="180">
        <f>IF(B1067="Positive",INPUT!AG113,INPUT!AD113)</f>
        <v>2</v>
      </c>
      <c r="L1067" s="131">
        <f>IF(H1067=0,4,MIN(MAX((IF(K1067=1,8,0.894)*G1067/H1067/I1067^3)^(1/3),1),4))</f>
        <v>2.3295102753141137</v>
      </c>
      <c r="M1067" s="194">
        <f>IF(H1067=0,5.34,MIN((5.34+2.84*(G1067/H1067/I1067^3)^(1/3))/((K1067+1)^2),5.34))</f>
        <v>1.3563979013960836</v>
      </c>
    </row>
    <row r="1068">
      <c r="A1068" s="182">
        <f>A912</f>
        <v>101</v>
      </c>
      <c r="B1068" s="131" t="str">
        <f>B756</f>
        <v>Negative</v>
      </c>
      <c r="C1068" s="180">
        <f>INPUT!AF114</f>
        <v>160</v>
      </c>
      <c r="D1068" s="180">
        <f>INPUT!AE114</f>
        <v>10</v>
      </c>
      <c r="E1068" s="180">
        <f>INPUT!AI114</f>
        <v>0</v>
      </c>
      <c r="F1068" s="180">
        <f>INPUT!AH114</f>
        <v>0</v>
      </c>
      <c r="G1068" s="481">
        <f>IF(B1068="Positive",1/3*F1068*E1068^3,1/3*D1068*C1068^3)</f>
        <v>13653333.333333332</v>
      </c>
      <c r="H1068" s="199">
        <f>IF(B1068="Positive",IF(E1068=0,0,(F912-K1068*F1068)/(K1068+1)),IF(C1068=0,0,(C912-2*E912-K1068*D1068)/(K1068+1)))</f>
        <v>558.7770783930888</v>
      </c>
      <c r="I1068" s="199">
        <f>IF(B1068="Positive",D600,E600)</f>
        <v>12</v>
      </c>
      <c r="J1068" s="199">
        <f>IF(B1068="Positive",H600,I600)</f>
        <v>1936.3312351792665</v>
      </c>
      <c r="K1068" s="180">
        <f>IF(B1068="Positive",INPUT!AG114,INPUT!AD114)</f>
        <v>2</v>
      </c>
      <c r="L1068" s="131">
        <f>IF(H1068=0,4,MIN(MAX((IF(K1068=1,8,0.894)*G1068/H1068/I1068^3)^(1/3),1),4))</f>
        <v>2.3295102753141137</v>
      </c>
      <c r="M1068" s="194">
        <f>IF(H1068=0,5.34,MIN((5.34+2.84*(G1068/H1068/I1068^3)^(1/3))/((K1068+1)^2),5.34))</f>
        <v>1.3563979013960836</v>
      </c>
    </row>
    <row r="1069">
      <c r="A1069" s="182">
        <f>A913</f>
        <v>101</v>
      </c>
      <c r="B1069" s="131" t="str">
        <f>B757</f>
        <v>Negative</v>
      </c>
      <c r="C1069" s="180">
        <f>INPUT!AF115</f>
        <v>160</v>
      </c>
      <c r="D1069" s="180">
        <f>INPUT!AE115</f>
        <v>10</v>
      </c>
      <c r="E1069" s="180">
        <f>INPUT!AI115</f>
        <v>0</v>
      </c>
      <c r="F1069" s="180">
        <f>INPUT!AH115</f>
        <v>0</v>
      </c>
      <c r="G1069" s="481">
        <f>IF(B1069="Positive",1/3*F1069*E1069^3,1/3*D1069*C1069^3)</f>
        <v>13653333.333333332</v>
      </c>
      <c r="H1069" s="199">
        <f>IF(B1069="Positive",IF(E1069=0,0,(F913-K1069*F1069)/(K1069+1)),IF(C1069=0,0,(C913-2*E913-K1069*D1069)/(K1069+1)))</f>
        <v>558.7770783930888</v>
      </c>
      <c r="I1069" s="199">
        <f>IF(B1069="Positive",D601,E601)</f>
        <v>12</v>
      </c>
      <c r="J1069" s="199">
        <f>IF(B1069="Positive",H601,I601)</f>
        <v>1936.3312351792665</v>
      </c>
      <c r="K1069" s="180">
        <f>IF(B1069="Positive",INPUT!AG115,INPUT!AD115)</f>
        <v>2</v>
      </c>
      <c r="L1069" s="131">
        <f>IF(H1069=0,4,MIN(MAX((IF(K1069=1,8,0.894)*G1069/H1069/I1069^3)^(1/3),1),4))</f>
        <v>2.3295102753141137</v>
      </c>
      <c r="M1069" s="194">
        <f>IF(H1069=0,5.34,MIN((5.34+2.84*(G1069/H1069/I1069^3)^(1/3))/((K1069+1)^2),5.34))</f>
        <v>1.3563979013960836</v>
      </c>
    </row>
    <row r="1070">
      <c r="A1070" s="182">
        <f>A914</f>
        <v>101</v>
      </c>
      <c r="B1070" s="131" t="str">
        <f>B758</f>
        <v>Negative</v>
      </c>
      <c r="C1070" s="180">
        <f>INPUT!AF116</f>
        <v>160</v>
      </c>
      <c r="D1070" s="180">
        <f>INPUT!AE116</f>
        <v>10</v>
      </c>
      <c r="E1070" s="180">
        <f>INPUT!AI116</f>
        <v>0</v>
      </c>
      <c r="F1070" s="180">
        <f>INPUT!AH116</f>
        <v>0</v>
      </c>
      <c r="G1070" s="481">
        <f>IF(B1070="Positive",1/3*F1070*E1070^3,1/3*D1070*C1070^3)</f>
        <v>13653333.333333332</v>
      </c>
      <c r="H1070" s="199">
        <f>IF(B1070="Positive",IF(E1070=0,0,(F914-K1070*F1070)/(K1070+1)),IF(C1070=0,0,(C914-2*E914-K1070*D1070)/(K1070+1)))</f>
        <v>558.7770783930888</v>
      </c>
      <c r="I1070" s="199">
        <f>IF(B1070="Positive",D602,E602)</f>
        <v>12</v>
      </c>
      <c r="J1070" s="199">
        <f>IF(B1070="Positive",H602,I602)</f>
        <v>1936.3312351792665</v>
      </c>
      <c r="K1070" s="180">
        <f>IF(B1070="Positive",INPUT!AG116,INPUT!AD116)</f>
        <v>2</v>
      </c>
      <c r="L1070" s="131">
        <f>IF(H1070=0,4,MIN(MAX((IF(K1070=1,8,0.894)*G1070/H1070/I1070^3)^(1/3),1),4))</f>
        <v>2.3295102753141137</v>
      </c>
      <c r="M1070" s="194">
        <f>IF(H1070=0,5.34,MIN((5.34+2.84*(G1070/H1070/I1070^3)^(1/3))/((K1070+1)^2),5.34))</f>
        <v>1.3563979013960836</v>
      </c>
    </row>
    <row r="1071">
      <c r="A1071" s="182">
        <f>A915</f>
        <v>101</v>
      </c>
      <c r="B1071" s="131" t="str">
        <f>B759</f>
        <v>Negative</v>
      </c>
      <c r="C1071" s="180">
        <f>INPUT!AF117</f>
        <v>160</v>
      </c>
      <c r="D1071" s="180">
        <f>INPUT!AE117</f>
        <v>10</v>
      </c>
      <c r="E1071" s="180">
        <f>INPUT!AI117</f>
        <v>0</v>
      </c>
      <c r="F1071" s="180">
        <f>INPUT!AH117</f>
        <v>0</v>
      </c>
      <c r="G1071" s="481">
        <f>IF(B1071="Positive",1/3*F1071*E1071^3,1/3*D1071*C1071^3)</f>
        <v>13653333.333333332</v>
      </c>
      <c r="H1071" s="199">
        <f>IF(B1071="Positive",IF(E1071=0,0,(F915-K1071*F1071)/(K1071+1)),IF(C1071=0,0,(C915-2*E915-K1071*D1071)/(K1071+1)))</f>
        <v>558.7770783930888</v>
      </c>
      <c r="I1071" s="199">
        <f>IF(B1071="Positive",D603,E603)</f>
        <v>12</v>
      </c>
      <c r="J1071" s="199">
        <f>IF(B1071="Positive",H603,I603)</f>
        <v>1936.3312351792665</v>
      </c>
      <c r="K1071" s="180">
        <f>IF(B1071="Positive",INPUT!AG117,INPUT!AD117)</f>
        <v>2</v>
      </c>
      <c r="L1071" s="131">
        <f>IF(H1071=0,4,MIN(MAX((IF(K1071=1,8,0.894)*G1071/H1071/I1071^3)^(1/3),1),4))</f>
        <v>2.3295102753141137</v>
      </c>
      <c r="M1071" s="194">
        <f>IF(H1071=0,5.34,MIN((5.34+2.84*(G1071/H1071/I1071^3)^(1/3))/((K1071+1)^2),5.34))</f>
        <v>1.3563979013960836</v>
      </c>
    </row>
    <row r="1072">
      <c r="A1072" s="182">
        <f>A916</f>
        <v>101</v>
      </c>
      <c r="B1072" s="131" t="str">
        <f>B760</f>
        <v>Negative</v>
      </c>
      <c r="C1072" s="180">
        <f>INPUT!AF118</f>
        <v>160</v>
      </c>
      <c r="D1072" s="180">
        <f>INPUT!AE118</f>
        <v>10</v>
      </c>
      <c r="E1072" s="180">
        <f>INPUT!AI118</f>
        <v>0</v>
      </c>
      <c r="F1072" s="180">
        <f>INPUT!AH118</f>
        <v>0</v>
      </c>
      <c r="G1072" s="481">
        <f>IF(B1072="Positive",1/3*F1072*E1072^3,1/3*D1072*C1072^3)</f>
        <v>13653333.333333332</v>
      </c>
      <c r="H1072" s="199">
        <f>IF(B1072="Positive",IF(E1072=0,0,(F916-K1072*F1072)/(K1072+1)),IF(C1072=0,0,(C916-2*E916-K1072*D1072)/(K1072+1)))</f>
        <v>558.7770783930888</v>
      </c>
      <c r="I1072" s="199">
        <f>IF(B1072="Positive",D604,E604)</f>
        <v>12</v>
      </c>
      <c r="J1072" s="199">
        <f>IF(B1072="Positive",H604,I604)</f>
        <v>1936.3312351792665</v>
      </c>
      <c r="K1072" s="180">
        <f>IF(B1072="Positive",INPUT!AG118,INPUT!AD118)</f>
        <v>2</v>
      </c>
      <c r="L1072" s="131">
        <f>IF(H1072=0,4,MIN(MAX((IF(K1072=1,8,0.894)*G1072/H1072/I1072^3)^(1/3),1),4))</f>
        <v>2.3295102753141137</v>
      </c>
      <c r="M1072" s="194">
        <f>IF(H1072=0,5.34,MIN((5.34+2.84*(G1072/H1072/I1072^3)^(1/3))/((K1072+1)^2),5.34))</f>
        <v>1.3563979013960836</v>
      </c>
    </row>
    <row r="1073">
      <c r="A1073" s="182">
        <f>A917</f>
        <v>101</v>
      </c>
      <c r="B1073" s="131" t="str">
        <f>B761</f>
        <v>Negative</v>
      </c>
      <c r="C1073" s="180">
        <f>INPUT!AF119</f>
        <v>160</v>
      </c>
      <c r="D1073" s="180">
        <f>INPUT!AE119</f>
        <v>10</v>
      </c>
      <c r="E1073" s="180">
        <f>INPUT!AI119</f>
        <v>0</v>
      </c>
      <c r="F1073" s="180">
        <f>INPUT!AH119</f>
        <v>0</v>
      </c>
      <c r="G1073" s="481">
        <f>IF(B1073="Positive",1/3*F1073*E1073^3,1/3*D1073*C1073^3)</f>
        <v>13653333.333333332</v>
      </c>
      <c r="H1073" s="199">
        <f>IF(B1073="Positive",IF(E1073=0,0,(F917-K1073*F1073)/(K1073+1)),IF(C1073=0,0,(C917-2*E917-K1073*D1073)/(K1073+1)))</f>
        <v>558.7770783930888</v>
      </c>
      <c r="I1073" s="199">
        <f>IF(B1073="Positive",D605,E605)</f>
        <v>12</v>
      </c>
      <c r="J1073" s="199">
        <f>IF(B1073="Positive",H605,I605)</f>
        <v>1936.3312351792665</v>
      </c>
      <c r="K1073" s="180">
        <f>IF(B1073="Positive",INPUT!AG119,INPUT!AD119)</f>
        <v>2</v>
      </c>
      <c r="L1073" s="131">
        <f>IF(H1073=0,4,MIN(MAX((IF(K1073=1,8,0.894)*G1073/H1073/I1073^3)^(1/3),1),4))</f>
        <v>2.3295102753141137</v>
      </c>
      <c r="M1073" s="194">
        <f>IF(H1073=0,5.34,MIN((5.34+2.84*(G1073/H1073/I1073^3)^(1/3))/((K1073+1)^2),5.34))</f>
        <v>1.3563979013960836</v>
      </c>
    </row>
    <row r="1074">
      <c r="A1074" s="182">
        <f>A918</f>
        <v>101</v>
      </c>
      <c r="B1074" s="131" t="str">
        <f>B762</f>
        <v>Negative</v>
      </c>
      <c r="C1074" s="180">
        <f>INPUT!AF120</f>
        <v>160</v>
      </c>
      <c r="D1074" s="180">
        <f>INPUT!AE120</f>
        <v>10</v>
      </c>
      <c r="E1074" s="180">
        <f>INPUT!AI120</f>
        <v>0</v>
      </c>
      <c r="F1074" s="180">
        <f>INPUT!AH120</f>
        <v>0</v>
      </c>
      <c r="G1074" s="481">
        <f>IF(B1074="Positive",1/3*F1074*E1074^3,1/3*D1074*C1074^3)</f>
        <v>13653333.333333332</v>
      </c>
      <c r="H1074" s="199">
        <f>IF(B1074="Positive",IF(E1074=0,0,(F918-K1074*F1074)/(K1074+1)),IF(C1074=0,0,(C918-2*E918-K1074*D1074)/(K1074+1)))</f>
        <v>558.7770783930888</v>
      </c>
      <c r="I1074" s="199">
        <f>IF(B1074="Positive",D606,E606)</f>
        <v>12</v>
      </c>
      <c r="J1074" s="199">
        <f>IF(B1074="Positive",H606,I606)</f>
        <v>1936.3312351792665</v>
      </c>
      <c r="K1074" s="180">
        <f>IF(B1074="Positive",INPUT!AG120,INPUT!AD120)</f>
        <v>2</v>
      </c>
      <c r="L1074" s="131">
        <f>IF(H1074=0,4,MIN(MAX((IF(K1074=1,8,0.894)*G1074/H1074/I1074^3)^(1/3),1),4))</f>
        <v>2.3295102753141137</v>
      </c>
      <c r="M1074" s="194">
        <f>IF(H1074=0,5.34,MIN((5.34+2.84*(G1074/H1074/I1074^3)^(1/3))/((K1074+1)^2),5.34))</f>
        <v>1.3563979013960836</v>
      </c>
    </row>
    <row r="1075">
      <c r="A1075" s="182">
        <f>A919</f>
        <v>101</v>
      </c>
      <c r="B1075" s="131" t="str">
        <f>B763</f>
        <v>Negative</v>
      </c>
      <c r="C1075" s="180">
        <f>INPUT!AF121</f>
        <v>160</v>
      </c>
      <c r="D1075" s="180">
        <f>INPUT!AE121</f>
        <v>10</v>
      </c>
      <c r="E1075" s="180">
        <f>INPUT!AI121</f>
        <v>0</v>
      </c>
      <c r="F1075" s="180">
        <f>INPUT!AH121</f>
        <v>0</v>
      </c>
      <c r="G1075" s="481">
        <f>IF(B1075="Positive",1/3*F1075*E1075^3,1/3*D1075*C1075^3)</f>
        <v>13653333.333333332</v>
      </c>
      <c r="H1075" s="199">
        <f>IF(B1075="Positive",IF(E1075=0,0,(F919-K1075*F1075)/(K1075+1)),IF(C1075=0,0,(C919-2*E919-K1075*D1075)/(K1075+1)))</f>
        <v>558.7770783930888</v>
      </c>
      <c r="I1075" s="199">
        <f>IF(B1075="Positive",D607,E607)</f>
        <v>12</v>
      </c>
      <c r="J1075" s="199">
        <f>IF(B1075="Positive",H607,I607)</f>
        <v>1936.3312351792665</v>
      </c>
      <c r="K1075" s="180">
        <f>IF(B1075="Positive",INPUT!AG121,INPUT!AD121)</f>
        <v>2</v>
      </c>
      <c r="L1075" s="131">
        <f>IF(H1075=0,4,MIN(MAX((IF(K1075=1,8,0.894)*G1075/H1075/I1075^3)^(1/3),1),4))</f>
        <v>2.3295102753141137</v>
      </c>
      <c r="M1075" s="194">
        <f>IF(H1075=0,5.34,MIN((5.34+2.84*(G1075/H1075/I1075^3)^(1/3))/((K1075+1)^2),5.34))</f>
        <v>1.3563979013960836</v>
      </c>
    </row>
    <row r="1076">
      <c r="A1076" s="182">
        <f>A920</f>
        <v>101</v>
      </c>
      <c r="B1076" s="131" t="str">
        <f>B764</f>
        <v>Negative</v>
      </c>
      <c r="C1076" s="180">
        <f>INPUT!AF122</f>
        <v>160</v>
      </c>
      <c r="D1076" s="180">
        <f>INPUT!AE122</f>
        <v>10</v>
      </c>
      <c r="E1076" s="180">
        <f>INPUT!AI122</f>
        <v>0</v>
      </c>
      <c r="F1076" s="180">
        <f>INPUT!AH122</f>
        <v>0</v>
      </c>
      <c r="G1076" s="481">
        <f>IF(B1076="Positive",1/3*F1076*E1076^3,1/3*D1076*C1076^3)</f>
        <v>13653333.333333332</v>
      </c>
      <c r="H1076" s="199">
        <f>IF(B1076="Positive",IF(E1076=0,0,(F920-K1076*F1076)/(K1076+1)),IF(C1076=0,0,(C920-2*E920-K1076*D1076)/(K1076+1)))</f>
        <v>558.7770783930888</v>
      </c>
      <c r="I1076" s="199">
        <f>IF(B1076="Positive",D608,E608)</f>
        <v>12</v>
      </c>
      <c r="J1076" s="199">
        <f>IF(B1076="Positive",H608,I608)</f>
        <v>1936.3312351792665</v>
      </c>
      <c r="K1076" s="180">
        <f>IF(B1076="Positive",INPUT!AG122,INPUT!AD122)</f>
        <v>2</v>
      </c>
      <c r="L1076" s="131">
        <f>IF(H1076=0,4,MIN(MAX((IF(K1076=1,8,0.894)*G1076/H1076/I1076^3)^(1/3),1),4))</f>
        <v>2.3295102753141137</v>
      </c>
      <c r="M1076" s="194">
        <f>IF(H1076=0,5.34,MIN((5.34+2.84*(G1076/H1076/I1076^3)^(1/3))/((K1076+1)^2),5.34))</f>
        <v>1.3563979013960836</v>
      </c>
    </row>
    <row r="1077">
      <c r="A1077" s="182">
        <f>A921</f>
        <v>101</v>
      </c>
      <c r="B1077" s="131" t="str">
        <f>B765</f>
        <v>Negative</v>
      </c>
      <c r="C1077" s="180">
        <f>INPUT!AF123</f>
        <v>160</v>
      </c>
      <c r="D1077" s="180">
        <f>INPUT!AE123</f>
        <v>10</v>
      </c>
      <c r="E1077" s="180">
        <f>INPUT!AI123</f>
        <v>0</v>
      </c>
      <c r="F1077" s="180">
        <f>INPUT!AH123</f>
        <v>0</v>
      </c>
      <c r="G1077" s="481">
        <f>IF(B1077="Positive",1/3*F1077*E1077^3,1/3*D1077*C1077^3)</f>
        <v>13653333.333333332</v>
      </c>
      <c r="H1077" s="199">
        <f>IF(B1077="Positive",IF(E1077=0,0,(F921-K1077*F1077)/(K1077+1)),IF(C1077=0,0,(C921-2*E921-K1077*D1077)/(K1077+1)))</f>
        <v>558.7770783930888</v>
      </c>
      <c r="I1077" s="199">
        <f>IF(B1077="Positive",D609,E609)</f>
        <v>12</v>
      </c>
      <c r="J1077" s="199">
        <f>IF(B1077="Positive",H609,I609)</f>
        <v>1936.3312351792665</v>
      </c>
      <c r="K1077" s="180">
        <f>IF(B1077="Positive",INPUT!AG123,INPUT!AD123)</f>
        <v>2</v>
      </c>
      <c r="L1077" s="131">
        <f>IF(H1077=0,4,MIN(MAX((IF(K1077=1,8,0.894)*G1077/H1077/I1077^3)^(1/3),1),4))</f>
        <v>2.3295102753141137</v>
      </c>
      <c r="M1077" s="194">
        <f>IF(H1077=0,5.34,MIN((5.34+2.84*(G1077/H1077/I1077^3)^(1/3))/((K1077+1)^2),5.34))</f>
        <v>1.3563979013960836</v>
      </c>
    </row>
    <row r="1078">
      <c r="A1078" s="182">
        <f>A922</f>
        <v>101</v>
      </c>
      <c r="B1078" s="131" t="str">
        <f>B766</f>
        <v>Negative</v>
      </c>
      <c r="C1078" s="180">
        <f>INPUT!AF124</f>
        <v>160</v>
      </c>
      <c r="D1078" s="180">
        <f>INPUT!AE124</f>
        <v>10</v>
      </c>
      <c r="E1078" s="180">
        <f>INPUT!AI124</f>
        <v>0</v>
      </c>
      <c r="F1078" s="180">
        <f>INPUT!AH124</f>
        <v>0</v>
      </c>
      <c r="G1078" s="481">
        <f>IF(B1078="Positive",1/3*F1078*E1078^3,1/3*D1078*C1078^3)</f>
        <v>13653333.333333332</v>
      </c>
      <c r="H1078" s="199">
        <f>IF(B1078="Positive",IF(E1078=0,0,(F922-K1078*F1078)/(K1078+1)),IF(C1078=0,0,(C922-2*E922-K1078*D1078)/(K1078+1)))</f>
        <v>558.7770783930888</v>
      </c>
      <c r="I1078" s="199">
        <f>IF(B1078="Positive",D610,E610)</f>
        <v>12</v>
      </c>
      <c r="J1078" s="199">
        <f>IF(B1078="Positive",H610,I610)</f>
        <v>1936.3312351792665</v>
      </c>
      <c r="K1078" s="180">
        <f>IF(B1078="Positive",INPUT!AG124,INPUT!AD124)</f>
        <v>2</v>
      </c>
      <c r="L1078" s="131">
        <f>IF(H1078=0,4,MIN(MAX((IF(K1078=1,8,0.894)*G1078/H1078/I1078^3)^(1/3),1),4))</f>
        <v>2.3295102753141137</v>
      </c>
      <c r="M1078" s="194">
        <f>IF(H1078=0,5.34,MIN((5.34+2.84*(G1078/H1078/I1078^3)^(1/3))/((K1078+1)^2),5.34))</f>
        <v>1.3563979013960836</v>
      </c>
    </row>
    <row r="1079">
      <c r="A1079" s="182">
        <f>A923</f>
        <v>101</v>
      </c>
      <c r="B1079" s="131" t="str">
        <f>B767</f>
        <v>Negative</v>
      </c>
      <c r="C1079" s="180">
        <f>INPUT!AF125</f>
        <v>160</v>
      </c>
      <c r="D1079" s="180">
        <f>INPUT!AE125</f>
        <v>10</v>
      </c>
      <c r="E1079" s="180">
        <f>INPUT!AI125</f>
        <v>0</v>
      </c>
      <c r="F1079" s="180">
        <f>INPUT!AH125</f>
        <v>0</v>
      </c>
      <c r="G1079" s="481">
        <f>IF(B1079="Positive",1/3*F1079*E1079^3,1/3*D1079*C1079^3)</f>
        <v>13653333.333333332</v>
      </c>
      <c r="H1079" s="199">
        <f>IF(B1079="Positive",IF(E1079=0,0,(F923-K1079*F1079)/(K1079+1)),IF(C1079=0,0,(C923-2*E923-K1079*D1079)/(K1079+1)))</f>
        <v>558.7770783930888</v>
      </c>
      <c r="I1079" s="199">
        <f>IF(B1079="Positive",D611,E611)</f>
        <v>12</v>
      </c>
      <c r="J1079" s="199">
        <f>IF(B1079="Positive",H611,I611)</f>
        <v>1936.3312351792665</v>
      </c>
      <c r="K1079" s="180">
        <f>IF(B1079="Positive",INPUT!AG125,INPUT!AD125)</f>
        <v>2</v>
      </c>
      <c r="L1079" s="131">
        <f>IF(H1079=0,4,MIN(MAX((IF(K1079=1,8,0.894)*G1079/H1079/I1079^3)^(1/3),1),4))</f>
        <v>2.3295102753141137</v>
      </c>
      <c r="M1079" s="194">
        <f>IF(H1079=0,5.34,MIN((5.34+2.84*(G1079/H1079/I1079^3)^(1/3))/((K1079+1)^2),5.34))</f>
        <v>1.3563979013960836</v>
      </c>
    </row>
    <row r="1080">
      <c r="A1080" s="182">
        <f>A924</f>
        <v>101</v>
      </c>
      <c r="B1080" s="131" t="str">
        <f>B768</f>
        <v>Negative</v>
      </c>
      <c r="C1080" s="180">
        <f>INPUT!AF126</f>
        <v>160</v>
      </c>
      <c r="D1080" s="180">
        <f>INPUT!AE126</f>
        <v>10</v>
      </c>
      <c r="E1080" s="180">
        <f>INPUT!AI126</f>
        <v>0</v>
      </c>
      <c r="F1080" s="180">
        <f>INPUT!AH126</f>
        <v>0</v>
      </c>
      <c r="G1080" s="481">
        <f>IF(B1080="Positive",1/3*F1080*E1080^3,1/3*D1080*C1080^3)</f>
        <v>13653333.333333332</v>
      </c>
      <c r="H1080" s="199">
        <f>IF(B1080="Positive",IF(E1080=0,0,(F924-K1080*F1080)/(K1080+1)),IF(C1080=0,0,(C924-2*E924-K1080*D1080)/(K1080+1)))</f>
        <v>558.7770783930888</v>
      </c>
      <c r="I1080" s="199">
        <f>IF(B1080="Positive",D612,E612)</f>
        <v>12</v>
      </c>
      <c r="J1080" s="199">
        <f>IF(B1080="Positive",H612,I612)</f>
        <v>1936.3312351792665</v>
      </c>
      <c r="K1080" s="180">
        <f>IF(B1080="Positive",INPUT!AG126,INPUT!AD126)</f>
        <v>2</v>
      </c>
      <c r="L1080" s="131">
        <f>IF(H1080=0,4,MIN(MAX((IF(K1080=1,8,0.894)*G1080/H1080/I1080^3)^(1/3),1),4))</f>
        <v>2.3295102753141137</v>
      </c>
      <c r="M1080" s="194">
        <f>IF(H1080=0,5.34,MIN((5.34+2.84*(G1080/H1080/I1080^3)^(1/3))/((K1080+1)^2),5.34))</f>
        <v>1.3563979013960836</v>
      </c>
    </row>
    <row r="1081">
      <c r="A1081" s="182">
        <f>A925</f>
        <v>101</v>
      </c>
      <c r="B1081" s="131" t="str">
        <f>B769</f>
        <v>Negative</v>
      </c>
      <c r="C1081" s="180">
        <f>INPUT!AF127</f>
        <v>160</v>
      </c>
      <c r="D1081" s="180">
        <f>INPUT!AE127</f>
        <v>10</v>
      </c>
      <c r="E1081" s="180">
        <f>INPUT!AI127</f>
        <v>0</v>
      </c>
      <c r="F1081" s="180">
        <f>INPUT!AH127</f>
        <v>0</v>
      </c>
      <c r="G1081" s="481">
        <f>IF(B1081="Positive",1/3*F1081*E1081^3,1/3*D1081*C1081^3)</f>
        <v>13653333.333333332</v>
      </c>
      <c r="H1081" s="199">
        <f>IF(B1081="Positive",IF(E1081=0,0,(F925-K1081*F1081)/(K1081+1)),IF(C1081=0,0,(C925-2*E925-K1081*D1081)/(K1081+1)))</f>
        <v>558.7770783930888</v>
      </c>
      <c r="I1081" s="199">
        <f>IF(B1081="Positive",D613,E613)</f>
        <v>12</v>
      </c>
      <c r="J1081" s="199">
        <f>IF(B1081="Positive",H613,I613)</f>
        <v>1936.3312351792665</v>
      </c>
      <c r="K1081" s="180">
        <f>IF(B1081="Positive",INPUT!AG127,INPUT!AD127)</f>
        <v>2</v>
      </c>
      <c r="L1081" s="131">
        <f>IF(H1081=0,4,MIN(MAX((IF(K1081=1,8,0.894)*G1081/H1081/I1081^3)^(1/3),1),4))</f>
        <v>2.3295102753141137</v>
      </c>
      <c r="M1081" s="194">
        <f>IF(H1081=0,5.34,MIN((5.34+2.84*(G1081/H1081/I1081^3)^(1/3))/((K1081+1)^2),5.34))</f>
        <v>1.3563979013960836</v>
      </c>
    </row>
    <row r="1082">
      <c r="A1082" s="182">
        <f>A926</f>
        <v>101</v>
      </c>
      <c r="B1082" s="131" t="str">
        <f>B770</f>
        <v>Negative</v>
      </c>
      <c r="C1082" s="180">
        <f>INPUT!AF128</f>
        <v>160</v>
      </c>
      <c r="D1082" s="180">
        <f>INPUT!AE128</f>
        <v>10</v>
      </c>
      <c r="E1082" s="180">
        <f>INPUT!AI128</f>
        <v>0</v>
      </c>
      <c r="F1082" s="180">
        <f>INPUT!AH128</f>
        <v>0</v>
      </c>
      <c r="G1082" s="481">
        <f>IF(B1082="Positive",1/3*F1082*E1082^3,1/3*D1082*C1082^3)</f>
        <v>13653333.333333332</v>
      </c>
      <c r="H1082" s="199">
        <f>IF(B1082="Positive",IF(E1082=0,0,(F926-K1082*F1082)/(K1082+1)),IF(C1082=0,0,(C926-2*E926-K1082*D1082)/(K1082+1)))</f>
        <v>558.7770783930888</v>
      </c>
      <c r="I1082" s="199">
        <f>IF(B1082="Positive",D614,E614)</f>
        <v>12</v>
      </c>
      <c r="J1082" s="199">
        <f>IF(B1082="Positive",H614,I614)</f>
        <v>1936.3312351792665</v>
      </c>
      <c r="K1082" s="180">
        <f>IF(B1082="Positive",INPUT!AG128,INPUT!AD128)</f>
        <v>2</v>
      </c>
      <c r="L1082" s="131">
        <f>IF(H1082=0,4,MIN(MAX((IF(K1082=1,8,0.894)*G1082/H1082/I1082^3)^(1/3),1),4))</f>
        <v>2.3295102753141137</v>
      </c>
      <c r="M1082" s="194">
        <f>IF(H1082=0,5.34,MIN((5.34+2.84*(G1082/H1082/I1082^3)^(1/3))/((K1082+1)^2),5.34))</f>
        <v>1.3563979013960836</v>
      </c>
    </row>
    <row r="1083">
      <c r="A1083" s="182">
        <f>A927</f>
        <v>101</v>
      </c>
      <c r="B1083" s="131" t="str">
        <f>B771</f>
        <v>Negative</v>
      </c>
      <c r="C1083" s="180">
        <f>INPUT!AF129</f>
        <v>160</v>
      </c>
      <c r="D1083" s="180">
        <f>INPUT!AE129</f>
        <v>10</v>
      </c>
      <c r="E1083" s="180">
        <f>INPUT!AI129</f>
        <v>0</v>
      </c>
      <c r="F1083" s="180">
        <f>INPUT!AH129</f>
        <v>0</v>
      </c>
      <c r="G1083" s="481">
        <f>IF(B1083="Positive",1/3*F1083*E1083^3,1/3*D1083*C1083^3)</f>
        <v>13653333.333333332</v>
      </c>
      <c r="H1083" s="199">
        <f>IF(B1083="Positive",IF(E1083=0,0,(F927-K1083*F1083)/(K1083+1)),IF(C1083=0,0,(C927-2*E927-K1083*D1083)/(K1083+1)))</f>
        <v>558.7770783930888</v>
      </c>
      <c r="I1083" s="199">
        <f>IF(B1083="Positive",D615,E615)</f>
        <v>12</v>
      </c>
      <c r="J1083" s="199">
        <f>IF(B1083="Positive",H615,I615)</f>
        <v>1936.3312351792665</v>
      </c>
      <c r="K1083" s="180">
        <f>IF(B1083="Positive",INPUT!AG129,INPUT!AD129)</f>
        <v>2</v>
      </c>
      <c r="L1083" s="131">
        <f>IF(H1083=0,4,MIN(MAX((IF(K1083=1,8,0.894)*G1083/H1083/I1083^3)^(1/3),1),4))</f>
        <v>2.3295102753141137</v>
      </c>
      <c r="M1083" s="194">
        <f>IF(H1083=0,5.34,MIN((5.34+2.84*(G1083/H1083/I1083^3)^(1/3))/((K1083+1)^2),5.34))</f>
        <v>1.3563979013960836</v>
      </c>
    </row>
    <row r="1084">
      <c r="A1084" s="182">
        <f>A928</f>
        <v>101</v>
      </c>
      <c r="B1084" s="131" t="str">
        <f>B772</f>
        <v>Negative</v>
      </c>
      <c r="C1084" s="180">
        <f>INPUT!AF130</f>
        <v>160</v>
      </c>
      <c r="D1084" s="180">
        <f>INPUT!AE130</f>
        <v>10</v>
      </c>
      <c r="E1084" s="180">
        <f>INPUT!AI130</f>
        <v>0</v>
      </c>
      <c r="F1084" s="180">
        <f>INPUT!AH130</f>
        <v>0</v>
      </c>
      <c r="G1084" s="481">
        <f>IF(B1084="Positive",1/3*F1084*E1084^3,1/3*D1084*C1084^3)</f>
        <v>13653333.333333332</v>
      </c>
      <c r="H1084" s="199">
        <f>IF(B1084="Positive",IF(E1084=0,0,(F928-K1084*F1084)/(K1084+1)),IF(C1084=0,0,(C928-2*E928-K1084*D1084)/(K1084+1)))</f>
        <v>558.7770783930888</v>
      </c>
      <c r="I1084" s="199">
        <f>IF(B1084="Positive",D616,E616)</f>
        <v>12</v>
      </c>
      <c r="J1084" s="199">
        <f>IF(B1084="Positive",H616,I616)</f>
        <v>1936.3312351792665</v>
      </c>
      <c r="K1084" s="180">
        <f>IF(B1084="Positive",INPUT!AG130,INPUT!AD130)</f>
        <v>2</v>
      </c>
      <c r="L1084" s="131">
        <f>IF(H1084=0,4,MIN(MAX((IF(K1084=1,8,0.894)*G1084/H1084/I1084^3)^(1/3),1),4))</f>
        <v>2.3295102753141137</v>
      </c>
      <c r="M1084" s="194">
        <f>IF(H1084=0,5.34,MIN((5.34+2.84*(G1084/H1084/I1084^3)^(1/3))/((K1084+1)^2),5.34))</f>
        <v>1.3563979013960836</v>
      </c>
    </row>
    <row r="1085">
      <c r="A1085" s="182">
        <f>A929</f>
        <v>101</v>
      </c>
      <c r="B1085" s="131" t="str">
        <f>B773</f>
        <v>Negative</v>
      </c>
      <c r="C1085" s="180">
        <f>INPUT!AF131</f>
        <v>160</v>
      </c>
      <c r="D1085" s="180">
        <f>INPUT!AE131</f>
        <v>10</v>
      </c>
      <c r="E1085" s="180">
        <f>INPUT!AI131</f>
        <v>0</v>
      </c>
      <c r="F1085" s="180">
        <f>INPUT!AH131</f>
        <v>0</v>
      </c>
      <c r="G1085" s="481">
        <f>IF(B1085="Positive",1/3*F1085*E1085^3,1/3*D1085*C1085^3)</f>
        <v>13653333.333333332</v>
      </c>
      <c r="H1085" s="199">
        <f>IF(B1085="Positive",IF(E1085=0,0,(F929-K1085*F1085)/(K1085+1)),IF(C1085=0,0,(C929-2*E929-K1085*D1085)/(K1085+1)))</f>
        <v>558.7770783930888</v>
      </c>
      <c r="I1085" s="199">
        <f>IF(B1085="Positive",D617,E617)</f>
        <v>12</v>
      </c>
      <c r="J1085" s="199">
        <f>IF(B1085="Positive",H617,I617)</f>
        <v>1936.3312351792665</v>
      </c>
      <c r="K1085" s="180">
        <f>IF(B1085="Positive",INPUT!AG131,INPUT!AD131)</f>
        <v>2</v>
      </c>
      <c r="L1085" s="131">
        <f>IF(H1085=0,4,MIN(MAX((IF(K1085=1,8,0.894)*G1085/H1085/I1085^3)^(1/3),1),4))</f>
        <v>2.3295102753141137</v>
      </c>
      <c r="M1085" s="194">
        <f>IF(H1085=0,5.34,MIN((5.34+2.84*(G1085/H1085/I1085^3)^(1/3))/((K1085+1)^2),5.34))</f>
        <v>1.3563979013960836</v>
      </c>
    </row>
    <row r="1086">
      <c r="A1086" s="182">
        <f>A930</f>
        <v>101</v>
      </c>
      <c r="B1086" s="131" t="str">
        <f>B774</f>
        <v>Negative</v>
      </c>
      <c r="C1086" s="180">
        <f>INPUT!AF132</f>
        <v>160</v>
      </c>
      <c r="D1086" s="180">
        <f>INPUT!AE132</f>
        <v>10</v>
      </c>
      <c r="E1086" s="180">
        <f>INPUT!AI132</f>
        <v>0</v>
      </c>
      <c r="F1086" s="180">
        <f>INPUT!AH132</f>
        <v>0</v>
      </c>
      <c r="G1086" s="481">
        <f>IF(B1086="Positive",1/3*F1086*E1086^3,1/3*D1086*C1086^3)</f>
        <v>13653333.333333332</v>
      </c>
      <c r="H1086" s="199">
        <f>IF(B1086="Positive",IF(E1086=0,0,(F930-K1086*F1086)/(K1086+1)),IF(C1086=0,0,(C930-2*E930-K1086*D1086)/(K1086+1)))</f>
        <v>558.7770783930888</v>
      </c>
      <c r="I1086" s="199">
        <f>IF(B1086="Positive",D618,E618)</f>
        <v>12</v>
      </c>
      <c r="J1086" s="199">
        <f>IF(B1086="Positive",H618,I618)</f>
        <v>1936.3312351792665</v>
      </c>
      <c r="K1086" s="180">
        <f>IF(B1086="Positive",INPUT!AG132,INPUT!AD132)</f>
        <v>2</v>
      </c>
      <c r="L1086" s="131">
        <f>IF(H1086=0,4,MIN(MAX((IF(K1086=1,8,0.894)*G1086/H1086/I1086^3)^(1/3),1),4))</f>
        <v>2.3295102753141137</v>
      </c>
      <c r="M1086" s="194">
        <f>IF(H1086=0,5.34,MIN((5.34+2.84*(G1086/H1086/I1086^3)^(1/3))/((K1086+1)^2),5.34))</f>
        <v>1.3563979013960836</v>
      </c>
    </row>
    <row r="1087">
      <c r="A1087" s="182">
        <f>A931</f>
        <v>101</v>
      </c>
      <c r="B1087" s="131" t="str">
        <f>B775</f>
        <v>Negative</v>
      </c>
      <c r="C1087" s="180">
        <f>INPUT!AF133</f>
        <v>160</v>
      </c>
      <c r="D1087" s="180">
        <f>INPUT!AE133</f>
        <v>10</v>
      </c>
      <c r="E1087" s="180">
        <f>INPUT!AI133</f>
        <v>0</v>
      </c>
      <c r="F1087" s="180">
        <f>INPUT!AH133</f>
        <v>0</v>
      </c>
      <c r="G1087" s="481">
        <f>IF(B1087="Positive",1/3*F1087*E1087^3,1/3*D1087*C1087^3)</f>
        <v>13653333.333333332</v>
      </c>
      <c r="H1087" s="199">
        <f>IF(B1087="Positive",IF(E1087=0,0,(F931-K1087*F1087)/(K1087+1)),IF(C1087=0,0,(C931-2*E931-K1087*D1087)/(K1087+1)))</f>
        <v>558.7770783930888</v>
      </c>
      <c r="I1087" s="199">
        <f>IF(B1087="Positive",D619,E619)</f>
        <v>12</v>
      </c>
      <c r="J1087" s="199">
        <f>IF(B1087="Positive",H619,I619)</f>
        <v>1936.3312351792665</v>
      </c>
      <c r="K1087" s="180">
        <f>IF(B1087="Positive",INPUT!AG133,INPUT!AD133)</f>
        <v>2</v>
      </c>
      <c r="L1087" s="131">
        <f>IF(H1087=0,4,MIN(MAX((IF(K1087=1,8,0.894)*G1087/H1087/I1087^3)^(1/3),1),4))</f>
        <v>2.3295102753141137</v>
      </c>
      <c r="M1087" s="194">
        <f>IF(H1087=0,5.34,MIN((5.34+2.84*(G1087/H1087/I1087^3)^(1/3))/((K1087+1)^2),5.34))</f>
        <v>1.3563979013960836</v>
      </c>
    </row>
    <row r="1088">
      <c r="A1088" s="182">
        <f>A932</f>
        <v>101</v>
      </c>
      <c r="B1088" s="131" t="str">
        <f>B776</f>
        <v>Negative</v>
      </c>
      <c r="C1088" s="180">
        <f>INPUT!AF134</f>
        <v>160</v>
      </c>
      <c r="D1088" s="180">
        <f>INPUT!AE134</f>
        <v>10</v>
      </c>
      <c r="E1088" s="180">
        <f>INPUT!AI134</f>
        <v>0</v>
      </c>
      <c r="F1088" s="180">
        <f>INPUT!AH134</f>
        <v>0</v>
      </c>
      <c r="G1088" s="481">
        <f>IF(B1088="Positive",1/3*F1088*E1088^3,1/3*D1088*C1088^3)</f>
        <v>13653333.333333332</v>
      </c>
      <c r="H1088" s="199">
        <f>IF(B1088="Positive",IF(E1088=0,0,(F932-K1088*F1088)/(K1088+1)),IF(C1088=0,0,(C932-2*E932-K1088*D1088)/(K1088+1)))</f>
        <v>558.7770783930888</v>
      </c>
      <c r="I1088" s="199">
        <f>IF(B1088="Positive",D620,E620)</f>
        <v>12</v>
      </c>
      <c r="J1088" s="199">
        <f>IF(B1088="Positive",H620,I620)</f>
        <v>1936.3312351792665</v>
      </c>
      <c r="K1088" s="180">
        <f>IF(B1088="Positive",INPUT!AG134,INPUT!AD134)</f>
        <v>2</v>
      </c>
      <c r="L1088" s="131">
        <f>IF(H1088=0,4,MIN(MAX((IF(K1088=1,8,0.894)*G1088/H1088/I1088^3)^(1/3),1),4))</f>
        <v>2.3295102753141137</v>
      </c>
      <c r="M1088" s="194">
        <f>IF(H1088=0,5.34,MIN((5.34+2.84*(G1088/H1088/I1088^3)^(1/3))/((K1088+1)^2),5.34))</f>
        <v>1.3563979013960836</v>
      </c>
    </row>
    <row r="1089">
      <c r="A1089" s="182">
        <f>A933</f>
        <v>101</v>
      </c>
      <c r="B1089" s="131" t="str">
        <f>B777</f>
        <v>Negative</v>
      </c>
      <c r="C1089" s="180">
        <f>INPUT!AF135</f>
        <v>160</v>
      </c>
      <c r="D1089" s="180">
        <f>INPUT!AE135</f>
        <v>10</v>
      </c>
      <c r="E1089" s="180">
        <f>INPUT!AI135</f>
        <v>0</v>
      </c>
      <c r="F1089" s="180">
        <f>INPUT!AH135</f>
        <v>0</v>
      </c>
      <c r="G1089" s="481">
        <f>IF(B1089="Positive",1/3*F1089*E1089^3,1/3*D1089*C1089^3)</f>
        <v>13653333.333333332</v>
      </c>
      <c r="H1089" s="199">
        <f>IF(B1089="Positive",IF(E1089=0,0,(F933-K1089*F1089)/(K1089+1)),IF(C1089=0,0,(C933-2*E933-K1089*D1089)/(K1089+1)))</f>
        <v>558.7770783930888</v>
      </c>
      <c r="I1089" s="199">
        <f>IF(B1089="Positive",D621,E621)</f>
        <v>12</v>
      </c>
      <c r="J1089" s="199">
        <f>IF(B1089="Positive",H621,I621)</f>
        <v>1936.3312351792665</v>
      </c>
      <c r="K1089" s="180">
        <f>IF(B1089="Positive",INPUT!AG135,INPUT!AD135)</f>
        <v>2</v>
      </c>
      <c r="L1089" s="131">
        <f>IF(H1089=0,4,MIN(MAX((IF(K1089=1,8,0.894)*G1089/H1089/I1089^3)^(1/3),1),4))</f>
        <v>2.3295102753141137</v>
      </c>
      <c r="M1089" s="194">
        <f>IF(H1089=0,5.34,MIN((5.34+2.84*(G1089/H1089/I1089^3)^(1/3))/((K1089+1)^2),5.34))</f>
        <v>1.3563979013960836</v>
      </c>
    </row>
    <row r="1090">
      <c r="A1090" s="182">
        <f>A934</f>
        <v>101</v>
      </c>
      <c r="B1090" s="131" t="str">
        <f>B778</f>
        <v>Negative</v>
      </c>
      <c r="C1090" s="180">
        <f>INPUT!AF136</f>
        <v>160</v>
      </c>
      <c r="D1090" s="180">
        <f>INPUT!AE136</f>
        <v>10</v>
      </c>
      <c r="E1090" s="180">
        <f>INPUT!AI136</f>
        <v>0</v>
      </c>
      <c r="F1090" s="180">
        <f>INPUT!AH136</f>
        <v>0</v>
      </c>
      <c r="G1090" s="481">
        <f>IF(B1090="Positive",1/3*F1090*E1090^3,1/3*D1090*C1090^3)</f>
        <v>13653333.333333332</v>
      </c>
      <c r="H1090" s="199">
        <f>IF(B1090="Positive",IF(E1090=0,0,(F934-K1090*F1090)/(K1090+1)),IF(C1090=0,0,(C934-2*E934-K1090*D1090)/(K1090+1)))</f>
        <v>558.7770783930888</v>
      </c>
      <c r="I1090" s="199">
        <f>IF(B1090="Positive",D622,E622)</f>
        <v>12</v>
      </c>
      <c r="J1090" s="199">
        <f>IF(B1090="Positive",H622,I622)</f>
        <v>1936.3312351792665</v>
      </c>
      <c r="K1090" s="180">
        <f>IF(B1090="Positive",INPUT!AG136,INPUT!AD136)</f>
        <v>2</v>
      </c>
      <c r="L1090" s="131">
        <f>IF(H1090=0,4,MIN(MAX((IF(K1090=1,8,0.894)*G1090/H1090/I1090^3)^(1/3),1),4))</f>
        <v>2.3295102753141137</v>
      </c>
      <c r="M1090" s="194">
        <f>IF(H1090=0,5.34,MIN((5.34+2.84*(G1090/H1090/I1090^3)^(1/3))/((K1090+1)^2),5.34))</f>
        <v>1.3563979013960836</v>
      </c>
    </row>
    <row r="1091">
      <c r="A1091" s="182">
        <f>A935</f>
        <v>101</v>
      </c>
      <c r="B1091" s="131" t="str">
        <f>B779</f>
        <v>Negative</v>
      </c>
      <c r="C1091" s="180">
        <f>INPUT!AF137</f>
        <v>160</v>
      </c>
      <c r="D1091" s="180">
        <f>INPUT!AE137</f>
        <v>10</v>
      </c>
      <c r="E1091" s="180">
        <f>INPUT!AI137</f>
        <v>0</v>
      </c>
      <c r="F1091" s="180">
        <f>INPUT!AH137</f>
        <v>0</v>
      </c>
      <c r="G1091" s="481">
        <f>IF(B1091="Positive",1/3*F1091*E1091^3,1/3*D1091*C1091^3)</f>
        <v>13653333.333333332</v>
      </c>
      <c r="H1091" s="199">
        <f>IF(B1091="Positive",IF(E1091=0,0,(F935-K1091*F1091)/(K1091+1)),IF(C1091=0,0,(C935-2*E935-K1091*D1091)/(K1091+1)))</f>
        <v>558.7770783930888</v>
      </c>
      <c r="I1091" s="199">
        <f>IF(B1091="Positive",D623,E623)</f>
        <v>12</v>
      </c>
      <c r="J1091" s="199">
        <f>IF(B1091="Positive",H623,I623)</f>
        <v>1936.3312351792665</v>
      </c>
      <c r="K1091" s="180">
        <f>IF(B1091="Positive",INPUT!AG137,INPUT!AD137)</f>
        <v>2</v>
      </c>
      <c r="L1091" s="131">
        <f>IF(H1091=0,4,MIN(MAX((IF(K1091=1,8,0.894)*G1091/H1091/I1091^3)^(1/3),1),4))</f>
        <v>2.3295102753141137</v>
      </c>
      <c r="M1091" s="194">
        <f>IF(H1091=0,5.34,MIN((5.34+2.84*(G1091/H1091/I1091^3)^(1/3))/((K1091+1)^2),5.34))</f>
        <v>1.3563979013960836</v>
      </c>
    </row>
    <row r="1092">
      <c r="A1092" s="182">
        <f>A936</f>
        <v>101</v>
      </c>
      <c r="B1092" s="131" t="str">
        <f>B780</f>
        <v>Negative</v>
      </c>
      <c r="C1092" s="180">
        <f>INPUT!AF138</f>
        <v>160</v>
      </c>
      <c r="D1092" s="180">
        <f>INPUT!AE138</f>
        <v>10</v>
      </c>
      <c r="E1092" s="180">
        <f>INPUT!AI138</f>
        <v>0</v>
      </c>
      <c r="F1092" s="180">
        <f>INPUT!AH138</f>
        <v>0</v>
      </c>
      <c r="G1092" s="481">
        <f>IF(B1092="Positive",1/3*F1092*E1092^3,1/3*D1092*C1092^3)</f>
        <v>13653333.333333332</v>
      </c>
      <c r="H1092" s="199">
        <f>IF(B1092="Positive",IF(E1092=0,0,(F936-K1092*F1092)/(K1092+1)),IF(C1092=0,0,(C936-2*E936-K1092*D1092)/(K1092+1)))</f>
        <v>558.7770783930888</v>
      </c>
      <c r="I1092" s="199">
        <f>IF(B1092="Positive",D624,E624)</f>
        <v>12</v>
      </c>
      <c r="J1092" s="199">
        <f>IF(B1092="Positive",H624,I624)</f>
        <v>1936.3312351792665</v>
      </c>
      <c r="K1092" s="180">
        <f>IF(B1092="Positive",INPUT!AG138,INPUT!AD138)</f>
        <v>2</v>
      </c>
      <c r="L1092" s="131">
        <f>IF(H1092=0,4,MIN(MAX((IF(K1092=1,8,0.894)*G1092/H1092/I1092^3)^(1/3),1),4))</f>
        <v>2.3295102753141137</v>
      </c>
      <c r="M1092" s="194">
        <f>IF(H1092=0,5.34,MIN((5.34+2.84*(G1092/H1092/I1092^3)^(1/3))/((K1092+1)^2),5.34))</f>
        <v>1.3563979013960836</v>
      </c>
    </row>
    <row r="1093">
      <c r="A1093" s="182">
        <f>A937</f>
        <v>101</v>
      </c>
      <c r="B1093" s="131" t="str">
        <f>B781</f>
        <v>Negative</v>
      </c>
      <c r="C1093" s="180">
        <f>INPUT!AF139</f>
        <v>160</v>
      </c>
      <c r="D1093" s="180">
        <f>INPUT!AE139</f>
        <v>10</v>
      </c>
      <c r="E1093" s="180">
        <f>INPUT!AI139</f>
        <v>0</v>
      </c>
      <c r="F1093" s="180">
        <f>INPUT!AH139</f>
        <v>0</v>
      </c>
      <c r="G1093" s="481">
        <f>IF(B1093="Positive",1/3*F1093*E1093^3,1/3*D1093*C1093^3)</f>
        <v>13653333.333333332</v>
      </c>
      <c r="H1093" s="199">
        <f>IF(B1093="Positive",IF(E1093=0,0,(F937-K1093*F1093)/(K1093+1)),IF(C1093=0,0,(C937-2*E937-K1093*D1093)/(K1093+1)))</f>
        <v>558.7770783930888</v>
      </c>
      <c r="I1093" s="199">
        <f>IF(B1093="Positive",D625,E625)</f>
        <v>12</v>
      </c>
      <c r="J1093" s="199">
        <f>IF(B1093="Positive",H625,I625)</f>
        <v>1936.3312351792665</v>
      </c>
      <c r="K1093" s="180">
        <f>IF(B1093="Positive",INPUT!AG139,INPUT!AD139)</f>
        <v>2</v>
      </c>
      <c r="L1093" s="131">
        <f>IF(H1093=0,4,MIN(MAX((IF(K1093=1,8,0.894)*G1093/H1093/I1093^3)^(1/3),1),4))</f>
        <v>2.3295102753141137</v>
      </c>
      <c r="M1093" s="194">
        <f>IF(H1093=0,5.34,MIN((5.34+2.84*(G1093/H1093/I1093^3)^(1/3))/((K1093+1)^2),5.34))</f>
        <v>1.3563979013960836</v>
      </c>
    </row>
    <row r="1094">
      <c r="A1094" s="182">
        <f>A938</f>
        <v>101</v>
      </c>
      <c r="B1094" s="131" t="str">
        <f>B782</f>
        <v>Negative</v>
      </c>
      <c r="C1094" s="180">
        <f>INPUT!AF140</f>
        <v>160</v>
      </c>
      <c r="D1094" s="180">
        <f>INPUT!AE140</f>
        <v>10</v>
      </c>
      <c r="E1094" s="180">
        <f>INPUT!AI140</f>
        <v>0</v>
      </c>
      <c r="F1094" s="180">
        <f>INPUT!AH140</f>
        <v>0</v>
      </c>
      <c r="G1094" s="481">
        <f>IF(B1094="Positive",1/3*F1094*E1094^3,1/3*D1094*C1094^3)</f>
        <v>13653333.333333332</v>
      </c>
      <c r="H1094" s="199">
        <f>IF(B1094="Positive",IF(E1094=0,0,(F938-K1094*F1094)/(K1094+1)),IF(C1094=0,0,(C938-2*E938-K1094*D1094)/(K1094+1)))</f>
        <v>558.7770783930888</v>
      </c>
      <c r="I1094" s="199">
        <f>IF(B1094="Positive",D626,E626)</f>
        <v>12</v>
      </c>
      <c r="J1094" s="199">
        <f>IF(B1094="Positive",H626,I626)</f>
        <v>1936.3312351792665</v>
      </c>
      <c r="K1094" s="180">
        <f>IF(B1094="Positive",INPUT!AG140,INPUT!AD140)</f>
        <v>2</v>
      </c>
      <c r="L1094" s="131">
        <f>IF(H1094=0,4,MIN(MAX((IF(K1094=1,8,0.894)*G1094/H1094/I1094^3)^(1/3),1),4))</f>
        <v>2.3295102753141137</v>
      </c>
      <c r="M1094" s="194">
        <f>IF(H1094=0,5.34,MIN((5.34+2.84*(G1094/H1094/I1094^3)^(1/3))/((K1094+1)^2),5.34))</f>
        <v>1.3563979013960836</v>
      </c>
    </row>
    <row r="1095">
      <c r="A1095" s="182">
        <f>A939</f>
        <v>101</v>
      </c>
      <c r="B1095" s="131" t="str">
        <f>B783</f>
        <v>Negative</v>
      </c>
      <c r="C1095" s="180">
        <f>INPUT!AF141</f>
        <v>160</v>
      </c>
      <c r="D1095" s="180">
        <f>INPUT!AE141</f>
        <v>10</v>
      </c>
      <c r="E1095" s="180">
        <f>INPUT!AI141</f>
        <v>0</v>
      </c>
      <c r="F1095" s="180">
        <f>INPUT!AH141</f>
        <v>0</v>
      </c>
      <c r="G1095" s="481">
        <f>IF(B1095="Positive",1/3*F1095*E1095^3,1/3*D1095*C1095^3)</f>
        <v>13653333.333333332</v>
      </c>
      <c r="H1095" s="199">
        <f>IF(B1095="Positive",IF(E1095=0,0,(F939-K1095*F1095)/(K1095+1)),IF(C1095=0,0,(C939-2*E939-K1095*D1095)/(K1095+1)))</f>
        <v>558.7770783930888</v>
      </c>
      <c r="I1095" s="199">
        <f>IF(B1095="Positive",D627,E627)</f>
        <v>12</v>
      </c>
      <c r="J1095" s="199">
        <f>IF(B1095="Positive",H627,I627)</f>
        <v>1936.3312351792665</v>
      </c>
      <c r="K1095" s="180">
        <f>IF(B1095="Positive",INPUT!AG141,INPUT!AD141)</f>
        <v>2</v>
      </c>
      <c r="L1095" s="131">
        <f>IF(H1095=0,4,MIN(MAX((IF(K1095=1,8,0.894)*G1095/H1095/I1095^3)^(1/3),1),4))</f>
        <v>2.3295102753141137</v>
      </c>
      <c r="M1095" s="194">
        <f>IF(H1095=0,5.34,MIN((5.34+2.84*(G1095/H1095/I1095^3)^(1/3))/((K1095+1)^2),5.34))</f>
        <v>1.3563979013960836</v>
      </c>
    </row>
    <row r="1096">
      <c r="A1096" s="182">
        <f>A940</f>
        <v>101</v>
      </c>
      <c r="B1096" s="131" t="str">
        <f>B784</f>
        <v>Negative</v>
      </c>
      <c r="C1096" s="180">
        <f>INPUT!AF142</f>
        <v>160</v>
      </c>
      <c r="D1096" s="180">
        <f>INPUT!AE142</f>
        <v>10</v>
      </c>
      <c r="E1096" s="180">
        <f>INPUT!AI142</f>
        <v>0</v>
      </c>
      <c r="F1096" s="180">
        <f>INPUT!AH142</f>
        <v>0</v>
      </c>
      <c r="G1096" s="481">
        <f>IF(B1096="Positive",1/3*F1096*E1096^3,1/3*D1096*C1096^3)</f>
        <v>13653333.333333332</v>
      </c>
      <c r="H1096" s="199">
        <f>IF(B1096="Positive",IF(E1096=0,0,(F940-K1096*F1096)/(K1096+1)),IF(C1096=0,0,(C940-2*E940-K1096*D1096)/(K1096+1)))</f>
        <v>558.7770783930888</v>
      </c>
      <c r="I1096" s="199">
        <f>IF(B1096="Positive",D628,E628)</f>
        <v>12</v>
      </c>
      <c r="J1096" s="199">
        <f>IF(B1096="Positive",H628,I628)</f>
        <v>1936.3312351792665</v>
      </c>
      <c r="K1096" s="180">
        <f>IF(B1096="Positive",INPUT!AG142,INPUT!AD142)</f>
        <v>2</v>
      </c>
      <c r="L1096" s="131">
        <f>IF(H1096=0,4,MIN(MAX((IF(K1096=1,8,0.894)*G1096/H1096/I1096^3)^(1/3),1),4))</f>
        <v>2.3295102753141137</v>
      </c>
      <c r="M1096" s="194">
        <f>IF(H1096=0,5.34,MIN((5.34+2.84*(G1096/H1096/I1096^3)^(1/3))/((K1096+1)^2),5.34))</f>
        <v>1.3563979013960836</v>
      </c>
    </row>
    <row r="1097">
      <c r="A1097" s="182">
        <f>A941</f>
        <v>101</v>
      </c>
      <c r="B1097" s="131" t="str">
        <f>B785</f>
        <v>Negative</v>
      </c>
      <c r="C1097" s="180">
        <f>INPUT!AF143</f>
        <v>160</v>
      </c>
      <c r="D1097" s="180">
        <f>INPUT!AE143</f>
        <v>10</v>
      </c>
      <c r="E1097" s="180">
        <f>INPUT!AI143</f>
        <v>0</v>
      </c>
      <c r="F1097" s="180">
        <f>INPUT!AH143</f>
        <v>0</v>
      </c>
      <c r="G1097" s="481">
        <f>IF(B1097="Positive",1/3*F1097*E1097^3,1/3*D1097*C1097^3)</f>
        <v>13653333.333333332</v>
      </c>
      <c r="H1097" s="199">
        <f>IF(B1097="Positive",IF(E1097=0,0,(F941-K1097*F1097)/(K1097+1)),IF(C1097=0,0,(C941-2*E941-K1097*D1097)/(K1097+1)))</f>
        <v>558.7770783930888</v>
      </c>
      <c r="I1097" s="199">
        <f>IF(B1097="Positive",D629,E629)</f>
        <v>12</v>
      </c>
      <c r="J1097" s="199">
        <f>IF(B1097="Positive",H629,I629)</f>
        <v>1936.3312351792665</v>
      </c>
      <c r="K1097" s="180">
        <f>IF(B1097="Positive",INPUT!AG143,INPUT!AD143)</f>
        <v>2</v>
      </c>
      <c r="L1097" s="131">
        <f>IF(H1097=0,4,MIN(MAX((IF(K1097=1,8,0.894)*G1097/H1097/I1097^3)^(1/3),1),4))</f>
        <v>2.3295102753141137</v>
      </c>
      <c r="M1097" s="194">
        <f>IF(H1097=0,5.34,MIN((5.34+2.84*(G1097/H1097/I1097^3)^(1/3))/((K1097+1)^2),5.34))</f>
        <v>1.3563979013960836</v>
      </c>
    </row>
    <row r="1098">
      <c r="A1098" s="182">
        <f>A942</f>
        <v>101</v>
      </c>
      <c r="B1098" s="131" t="str">
        <f>B786</f>
        <v>Negative</v>
      </c>
      <c r="C1098" s="180">
        <f>INPUT!AF144</f>
        <v>160</v>
      </c>
      <c r="D1098" s="180">
        <f>INPUT!AE144</f>
        <v>10</v>
      </c>
      <c r="E1098" s="180">
        <f>INPUT!AI144</f>
        <v>0</v>
      </c>
      <c r="F1098" s="180">
        <f>INPUT!AH144</f>
        <v>0</v>
      </c>
      <c r="G1098" s="481">
        <f>IF(B1098="Positive",1/3*F1098*E1098^3,1/3*D1098*C1098^3)</f>
        <v>13653333.333333332</v>
      </c>
      <c r="H1098" s="199">
        <f>IF(B1098="Positive",IF(E1098=0,0,(F942-K1098*F1098)/(K1098+1)),IF(C1098=0,0,(C942-2*E942-K1098*D1098)/(K1098+1)))</f>
        <v>558.7770783930888</v>
      </c>
      <c r="I1098" s="199">
        <f>IF(B1098="Positive",D630,E630)</f>
        <v>12</v>
      </c>
      <c r="J1098" s="199">
        <f>IF(B1098="Positive",H630,I630)</f>
        <v>1936.3312351792665</v>
      </c>
      <c r="K1098" s="180">
        <f>IF(B1098="Positive",INPUT!AG144,INPUT!AD144)</f>
        <v>2</v>
      </c>
      <c r="L1098" s="131">
        <f>IF(H1098=0,4,MIN(MAX((IF(K1098=1,8,0.894)*G1098/H1098/I1098^3)^(1/3),1),4))</f>
        <v>2.3295102753141137</v>
      </c>
      <c r="M1098" s="194">
        <f>IF(H1098=0,5.34,MIN((5.34+2.84*(G1098/H1098/I1098^3)^(1/3))/((K1098+1)^2),5.34))</f>
        <v>1.3563979013960836</v>
      </c>
    </row>
    <row r="1099">
      <c r="A1099" s="182">
        <f>A943</f>
        <v>101</v>
      </c>
      <c r="B1099" s="131" t="str">
        <f>B787</f>
        <v>Negative</v>
      </c>
      <c r="C1099" s="180">
        <f>INPUT!AF145</f>
        <v>160</v>
      </c>
      <c r="D1099" s="180">
        <f>INPUT!AE145</f>
        <v>10</v>
      </c>
      <c r="E1099" s="180">
        <f>INPUT!AI145</f>
        <v>0</v>
      </c>
      <c r="F1099" s="180">
        <f>INPUT!AH145</f>
        <v>0</v>
      </c>
      <c r="G1099" s="481">
        <f>IF(B1099="Positive",1/3*F1099*E1099^3,1/3*D1099*C1099^3)</f>
        <v>13653333.333333332</v>
      </c>
      <c r="H1099" s="199">
        <f>IF(B1099="Positive",IF(E1099=0,0,(F943-K1099*F1099)/(K1099+1)),IF(C1099=0,0,(C943-2*E943-K1099*D1099)/(K1099+1)))</f>
        <v>558.7770783930888</v>
      </c>
      <c r="I1099" s="199">
        <f>IF(B1099="Positive",D631,E631)</f>
        <v>12</v>
      </c>
      <c r="J1099" s="199">
        <f>IF(B1099="Positive",H631,I631)</f>
        <v>1936.3312351792665</v>
      </c>
      <c r="K1099" s="180">
        <f>IF(B1099="Positive",INPUT!AG145,INPUT!AD145)</f>
        <v>2</v>
      </c>
      <c r="L1099" s="131">
        <f>IF(H1099=0,4,MIN(MAX((IF(K1099=1,8,0.894)*G1099/H1099/I1099^3)^(1/3),1),4))</f>
        <v>2.3295102753141137</v>
      </c>
      <c r="M1099" s="194">
        <f>IF(H1099=0,5.34,MIN((5.34+2.84*(G1099/H1099/I1099^3)^(1/3))/((K1099+1)^2),5.34))</f>
        <v>1.3563979013960836</v>
      </c>
    </row>
    <row r="1100">
      <c r="A1100" s="182">
        <f>A944</f>
        <v>101</v>
      </c>
      <c r="B1100" s="131" t="str">
        <f>B788</f>
        <v>Negative</v>
      </c>
      <c r="C1100" s="180">
        <f>INPUT!AF146</f>
        <v>160</v>
      </c>
      <c r="D1100" s="180">
        <f>INPUT!AE146</f>
        <v>10</v>
      </c>
      <c r="E1100" s="180">
        <f>INPUT!AI146</f>
        <v>0</v>
      </c>
      <c r="F1100" s="180">
        <f>INPUT!AH146</f>
        <v>0</v>
      </c>
      <c r="G1100" s="481">
        <f>IF(B1100="Positive",1/3*F1100*E1100^3,1/3*D1100*C1100^3)</f>
        <v>13653333.333333332</v>
      </c>
      <c r="H1100" s="199">
        <f>IF(B1100="Positive",IF(E1100=0,0,(F944-K1100*F1100)/(K1100+1)),IF(C1100=0,0,(C944-2*E944-K1100*D1100)/(K1100+1)))</f>
        <v>558.7770783930888</v>
      </c>
      <c r="I1100" s="199">
        <f>IF(B1100="Positive",D632,E632)</f>
        <v>12</v>
      </c>
      <c r="J1100" s="199">
        <f>IF(B1100="Positive",H632,I632)</f>
        <v>1936.3312351792665</v>
      </c>
      <c r="K1100" s="180">
        <f>IF(B1100="Positive",INPUT!AG146,INPUT!AD146)</f>
        <v>2</v>
      </c>
      <c r="L1100" s="131">
        <f>IF(H1100=0,4,MIN(MAX((IF(K1100=1,8,0.894)*G1100/H1100/I1100^3)^(1/3),1),4))</f>
        <v>2.3295102753141137</v>
      </c>
      <c r="M1100" s="194">
        <f>IF(H1100=0,5.34,MIN((5.34+2.84*(G1100/H1100/I1100^3)^(1/3))/((K1100+1)^2),5.34))</f>
        <v>1.3563979013960836</v>
      </c>
    </row>
    <row r="1101">
      <c r="A1101" s="182">
        <f>A945</f>
        <v>101</v>
      </c>
      <c r="B1101" s="131" t="str">
        <f>B789</f>
        <v>Negative</v>
      </c>
      <c r="C1101" s="180">
        <f>INPUT!AF147</f>
        <v>160</v>
      </c>
      <c r="D1101" s="180">
        <f>INPUT!AE147</f>
        <v>10</v>
      </c>
      <c r="E1101" s="180">
        <f>INPUT!AI147</f>
        <v>0</v>
      </c>
      <c r="F1101" s="180">
        <f>INPUT!AH147</f>
        <v>0</v>
      </c>
      <c r="G1101" s="481">
        <f>IF(B1101="Positive",1/3*F1101*E1101^3,1/3*D1101*C1101^3)</f>
        <v>13653333.333333332</v>
      </c>
      <c r="H1101" s="199">
        <f>IF(B1101="Positive",IF(E1101=0,0,(F945-K1101*F1101)/(K1101+1)),IF(C1101=0,0,(C945-2*E945-K1101*D1101)/(K1101+1)))</f>
        <v>558.7770783930888</v>
      </c>
      <c r="I1101" s="199">
        <f>IF(B1101="Positive",D633,E633)</f>
        <v>12</v>
      </c>
      <c r="J1101" s="199">
        <f>IF(B1101="Positive",H633,I633)</f>
        <v>1936.3312351792665</v>
      </c>
      <c r="K1101" s="180">
        <f>IF(B1101="Positive",INPUT!AG147,INPUT!AD147)</f>
        <v>2</v>
      </c>
      <c r="L1101" s="131">
        <f>IF(H1101=0,4,MIN(MAX((IF(K1101=1,8,0.894)*G1101/H1101/I1101^3)^(1/3),1),4))</f>
        <v>2.3295102753141137</v>
      </c>
      <c r="M1101" s="194">
        <f>IF(H1101=0,5.34,MIN((5.34+2.84*(G1101/H1101/I1101^3)^(1/3))/((K1101+1)^2),5.34))</f>
        <v>1.3563979013960836</v>
      </c>
    </row>
    <row r="1102">
      <c r="A1102" s="182">
        <f>A946</f>
        <v>101</v>
      </c>
      <c r="B1102" s="131" t="str">
        <f>B790</f>
        <v>Negative</v>
      </c>
      <c r="C1102" s="180">
        <f>INPUT!AF148</f>
        <v>160</v>
      </c>
      <c r="D1102" s="180">
        <f>INPUT!AE148</f>
        <v>10</v>
      </c>
      <c r="E1102" s="180">
        <f>INPUT!AI148</f>
        <v>0</v>
      </c>
      <c r="F1102" s="180">
        <f>INPUT!AH148</f>
        <v>0</v>
      </c>
      <c r="G1102" s="481">
        <f>IF(B1102="Positive",1/3*F1102*E1102^3,1/3*D1102*C1102^3)</f>
        <v>13653333.333333332</v>
      </c>
      <c r="H1102" s="199">
        <f>IF(B1102="Positive",IF(E1102=0,0,(F946-K1102*F1102)/(K1102+1)),IF(C1102=0,0,(C946-2*E946-K1102*D1102)/(K1102+1)))</f>
        <v>558.7770783930888</v>
      </c>
      <c r="I1102" s="199">
        <f>IF(B1102="Positive",D634,E634)</f>
        <v>12</v>
      </c>
      <c r="J1102" s="199">
        <f>IF(B1102="Positive",H634,I634)</f>
        <v>1936.3312351792665</v>
      </c>
      <c r="K1102" s="180">
        <f>IF(B1102="Positive",INPUT!AG148,INPUT!AD148)</f>
        <v>2</v>
      </c>
      <c r="L1102" s="131">
        <f>IF(H1102=0,4,MIN(MAX((IF(K1102=1,8,0.894)*G1102/H1102/I1102^3)^(1/3),1),4))</f>
        <v>2.3295102753141137</v>
      </c>
      <c r="M1102" s="194">
        <f>IF(H1102=0,5.34,MIN((5.34+2.84*(G1102/H1102/I1102^3)^(1/3))/((K1102+1)^2),5.34))</f>
        <v>1.3563979013960836</v>
      </c>
    </row>
    <row r="1103">
      <c r="A1103" s="182">
        <f>A947</f>
        <v>101</v>
      </c>
      <c r="B1103" s="131" t="str">
        <f>B791</f>
        <v>Negative</v>
      </c>
      <c r="C1103" s="180">
        <f>INPUT!AF149</f>
        <v>160</v>
      </c>
      <c r="D1103" s="180">
        <f>INPUT!AE149</f>
        <v>10</v>
      </c>
      <c r="E1103" s="180">
        <f>INPUT!AI149</f>
        <v>0</v>
      </c>
      <c r="F1103" s="180">
        <f>INPUT!AH149</f>
        <v>0</v>
      </c>
      <c r="G1103" s="481">
        <f>IF(B1103="Positive",1/3*F1103*E1103^3,1/3*D1103*C1103^3)</f>
        <v>13653333.333333332</v>
      </c>
      <c r="H1103" s="199">
        <f>IF(B1103="Positive",IF(E1103=0,0,(F947-K1103*F1103)/(K1103+1)),IF(C1103=0,0,(C947-2*E947-K1103*D1103)/(K1103+1)))</f>
        <v>558.7770783930888</v>
      </c>
      <c r="I1103" s="199">
        <f>IF(B1103="Positive",D635,E635)</f>
        <v>12</v>
      </c>
      <c r="J1103" s="199">
        <f>IF(B1103="Positive",H635,I635)</f>
        <v>1936.3312351792665</v>
      </c>
      <c r="K1103" s="180">
        <f>IF(B1103="Positive",INPUT!AG149,INPUT!AD149)</f>
        <v>2</v>
      </c>
      <c r="L1103" s="131">
        <f>IF(H1103=0,4,MIN(MAX((IF(K1103=1,8,0.894)*G1103/H1103/I1103^3)^(1/3),1),4))</f>
        <v>2.3295102753141137</v>
      </c>
      <c r="M1103" s="194">
        <f>IF(H1103=0,5.34,MIN((5.34+2.84*(G1103/H1103/I1103^3)^(1/3))/((K1103+1)^2),5.34))</f>
        <v>1.3563979013960836</v>
      </c>
    </row>
    <row r="1104">
      <c r="A1104" s="182">
        <f>A948</f>
        <v>101</v>
      </c>
      <c r="B1104" s="131" t="str">
        <f>B792</f>
        <v>Negative</v>
      </c>
      <c r="C1104" s="180">
        <f>INPUT!AF150</f>
        <v>160</v>
      </c>
      <c r="D1104" s="180">
        <f>INPUT!AE150</f>
        <v>10</v>
      </c>
      <c r="E1104" s="180">
        <f>INPUT!AI150</f>
        <v>0</v>
      </c>
      <c r="F1104" s="180">
        <f>INPUT!AH150</f>
        <v>0</v>
      </c>
      <c r="G1104" s="481">
        <f>IF(B1104="Positive",1/3*F1104*E1104^3,1/3*D1104*C1104^3)</f>
        <v>13653333.333333332</v>
      </c>
      <c r="H1104" s="199">
        <f>IF(B1104="Positive",IF(E1104=0,0,(F948-K1104*F1104)/(K1104+1)),IF(C1104=0,0,(C948-2*E948-K1104*D1104)/(K1104+1)))</f>
        <v>558.7770783930888</v>
      </c>
      <c r="I1104" s="199">
        <f>IF(B1104="Positive",D636,E636)</f>
        <v>12</v>
      </c>
      <c r="J1104" s="199">
        <f>IF(B1104="Positive",H636,I636)</f>
        <v>1936.3312351792665</v>
      </c>
      <c r="K1104" s="180">
        <f>IF(B1104="Positive",INPUT!AG150,INPUT!AD150)</f>
        <v>2</v>
      </c>
      <c r="L1104" s="131">
        <f>IF(H1104=0,4,MIN(MAX((IF(K1104=1,8,0.894)*G1104/H1104/I1104^3)^(1/3),1),4))</f>
        <v>2.3295102753141137</v>
      </c>
      <c r="M1104" s="194">
        <f>IF(H1104=0,5.34,MIN((5.34+2.84*(G1104/H1104/I1104^3)^(1/3))/((K1104+1)^2),5.34))</f>
        <v>1.3563979013960836</v>
      </c>
    </row>
    <row r="1105">
      <c r="A1105" s="182">
        <f>A949</f>
        <v>101</v>
      </c>
      <c r="B1105" s="131" t="str">
        <f>B793</f>
        <v>Negative</v>
      </c>
      <c r="C1105" s="180">
        <f>INPUT!AF151</f>
        <v>160</v>
      </c>
      <c r="D1105" s="180">
        <f>INPUT!AE151</f>
        <v>10</v>
      </c>
      <c r="E1105" s="180">
        <f>INPUT!AI151</f>
        <v>0</v>
      </c>
      <c r="F1105" s="180">
        <f>INPUT!AH151</f>
        <v>0</v>
      </c>
      <c r="G1105" s="481">
        <f>IF(B1105="Positive",1/3*F1105*E1105^3,1/3*D1105*C1105^3)</f>
        <v>13653333.333333332</v>
      </c>
      <c r="H1105" s="199">
        <f>IF(B1105="Positive",IF(E1105=0,0,(F949-K1105*F1105)/(K1105+1)),IF(C1105=0,0,(C949-2*E949-K1105*D1105)/(K1105+1)))</f>
        <v>558.7770783930888</v>
      </c>
      <c r="I1105" s="199">
        <f>IF(B1105="Positive",D637,E637)</f>
        <v>12</v>
      </c>
      <c r="J1105" s="199">
        <f>IF(B1105="Positive",H637,I637)</f>
        <v>1936.3312351792665</v>
      </c>
      <c r="K1105" s="180">
        <f>IF(B1105="Positive",INPUT!AG151,INPUT!AD151)</f>
        <v>2</v>
      </c>
      <c r="L1105" s="131">
        <f>IF(H1105=0,4,MIN(MAX((IF(K1105=1,8,0.894)*G1105/H1105/I1105^3)^(1/3),1),4))</f>
        <v>2.3295102753141137</v>
      </c>
      <c r="M1105" s="194">
        <f>IF(H1105=0,5.34,MIN((5.34+2.84*(G1105/H1105/I1105^3)^(1/3))/((K1105+1)^2),5.34))</f>
        <v>1.3563979013960836</v>
      </c>
    </row>
    <row r="1106">
      <c r="A1106" s="182">
        <f>A950</f>
        <v>101</v>
      </c>
      <c r="B1106" s="131" t="str">
        <f>B794</f>
        <v>Negative</v>
      </c>
      <c r="C1106" s="180">
        <f>INPUT!AF152</f>
        <v>160</v>
      </c>
      <c r="D1106" s="180">
        <f>INPUT!AE152</f>
        <v>10</v>
      </c>
      <c r="E1106" s="180">
        <f>INPUT!AI152</f>
        <v>0</v>
      </c>
      <c r="F1106" s="180">
        <f>INPUT!AH152</f>
        <v>0</v>
      </c>
      <c r="G1106" s="481">
        <f>IF(B1106="Positive",1/3*F1106*E1106^3,1/3*D1106*C1106^3)</f>
        <v>13653333.333333332</v>
      </c>
      <c r="H1106" s="199">
        <f>IF(B1106="Positive",IF(E1106=0,0,(F950-K1106*F1106)/(K1106+1)),IF(C1106=0,0,(C950-2*E950-K1106*D1106)/(K1106+1)))</f>
        <v>558.7770783930888</v>
      </c>
      <c r="I1106" s="199">
        <f>IF(B1106="Positive",D638,E638)</f>
        <v>12</v>
      </c>
      <c r="J1106" s="199">
        <f>IF(B1106="Positive",H638,I638)</f>
        <v>1936.3312351792665</v>
      </c>
      <c r="K1106" s="180">
        <f>IF(B1106="Positive",INPUT!AG152,INPUT!AD152)</f>
        <v>2</v>
      </c>
      <c r="L1106" s="131">
        <f>IF(H1106=0,4,MIN(MAX((IF(K1106=1,8,0.894)*G1106/H1106/I1106^3)^(1/3),1),4))</f>
        <v>2.3295102753141137</v>
      </c>
      <c r="M1106" s="194">
        <f>IF(H1106=0,5.34,MIN((5.34+2.84*(G1106/H1106/I1106^3)^(1/3))/((K1106+1)^2),5.34))</f>
        <v>1.3563979013960836</v>
      </c>
    </row>
    <row r="1107">
      <c r="A1107" s="182">
        <f>A951</f>
        <v>101</v>
      </c>
      <c r="B1107" s="131" t="str">
        <f>B795</f>
        <v>Negative</v>
      </c>
      <c r="C1107" s="180">
        <f>INPUT!AF153</f>
        <v>160</v>
      </c>
      <c r="D1107" s="180">
        <f>INPUT!AE153</f>
        <v>10</v>
      </c>
      <c r="E1107" s="180">
        <f>INPUT!AI153</f>
        <v>0</v>
      </c>
      <c r="F1107" s="180">
        <f>INPUT!AH153</f>
        <v>0</v>
      </c>
      <c r="G1107" s="481">
        <f>IF(B1107="Positive",1/3*F1107*E1107^3,1/3*D1107*C1107^3)</f>
        <v>13653333.333333332</v>
      </c>
      <c r="H1107" s="199">
        <f>IF(B1107="Positive",IF(E1107=0,0,(F951-K1107*F1107)/(K1107+1)),IF(C1107=0,0,(C951-2*E951-K1107*D1107)/(K1107+1)))</f>
        <v>558.7770783930888</v>
      </c>
      <c r="I1107" s="199">
        <f>IF(B1107="Positive",D639,E639)</f>
        <v>12</v>
      </c>
      <c r="J1107" s="199">
        <f>IF(B1107="Positive",H639,I639)</f>
        <v>1936.3312351792665</v>
      </c>
      <c r="K1107" s="180">
        <f>IF(B1107="Positive",INPUT!AG153,INPUT!AD153)</f>
        <v>2</v>
      </c>
      <c r="L1107" s="131">
        <f>IF(H1107=0,4,MIN(MAX((IF(K1107=1,8,0.894)*G1107/H1107/I1107^3)^(1/3),1),4))</f>
        <v>2.3295102753141137</v>
      </c>
      <c r="M1107" s="194">
        <f>IF(H1107=0,5.34,MIN((5.34+2.84*(G1107/H1107/I1107^3)^(1/3))/((K1107+1)^2),5.34))</f>
        <v>1.3563979013960836</v>
      </c>
    </row>
    <row r="1108">
      <c r="A1108" s="182">
        <f>A952</f>
        <v>101</v>
      </c>
      <c r="B1108" s="131" t="str">
        <f>B796</f>
        <v>Negative</v>
      </c>
      <c r="C1108" s="180">
        <f>INPUT!AF154</f>
        <v>160</v>
      </c>
      <c r="D1108" s="180">
        <f>INPUT!AE154</f>
        <v>10</v>
      </c>
      <c r="E1108" s="180">
        <f>INPUT!AI154</f>
        <v>0</v>
      </c>
      <c r="F1108" s="180">
        <f>INPUT!AH154</f>
        <v>0</v>
      </c>
      <c r="G1108" s="481">
        <f>IF(B1108="Positive",1/3*F1108*E1108^3,1/3*D1108*C1108^3)</f>
        <v>13653333.333333332</v>
      </c>
      <c r="H1108" s="199">
        <f>IF(B1108="Positive",IF(E1108=0,0,(F952-K1108*F1108)/(K1108+1)),IF(C1108=0,0,(C952-2*E952-K1108*D1108)/(K1108+1)))</f>
        <v>558.7770783930888</v>
      </c>
      <c r="I1108" s="199">
        <f>IF(B1108="Positive",D640,E640)</f>
        <v>12</v>
      </c>
      <c r="J1108" s="199">
        <f>IF(B1108="Positive",H640,I640)</f>
        <v>1936.3312351792665</v>
      </c>
      <c r="K1108" s="180">
        <f>IF(B1108="Positive",INPUT!AG154,INPUT!AD154)</f>
        <v>2</v>
      </c>
      <c r="L1108" s="131">
        <f>IF(H1108=0,4,MIN(MAX((IF(K1108=1,8,0.894)*G1108/H1108/I1108^3)^(1/3),1),4))</f>
        <v>2.3295102753141137</v>
      </c>
      <c r="M1108" s="194">
        <f>IF(H1108=0,5.34,MIN((5.34+2.84*(G1108/H1108/I1108^3)^(1/3))/((K1108+1)^2),5.34))</f>
        <v>1.3563979013960836</v>
      </c>
    </row>
    <row r="1109"/>
    <row r="1110" ht="15" customHeight="1">
      <c r="A1110" s="59" t="s">
        <v>399</v>
      </c>
      <c r="B1110" s="133"/>
      <c r="C1110" s="132"/>
      <c r="D1110" s="109"/>
      <c r="E1110" s="132"/>
      <c r="F1110" s="133"/>
      <c r="G1110" s="133"/>
      <c r="H1110" s="134"/>
      <c r="I1110" s="132"/>
      <c r="J1110" s="4"/>
      <c r="K1110" s="4"/>
    </row>
    <row r="1111" ht="15" customHeight="1">
      <c r="A1111" s="72" t="s">
        <v>230</v>
      </c>
      <c r="B1111" s="78" t="s">
        <v>242</v>
      </c>
      <c r="C1111" s="73" t="s">
        <v>364</v>
      </c>
      <c r="D1111" s="494" t="s">
        <v>400</v>
      </c>
      <c r="E1111" s="498"/>
      <c r="F1111" s="498"/>
      <c r="G1111" s="495"/>
      <c r="H1111" s="73" t="s">
        <v>401</v>
      </c>
      <c r="I1111" s="73" t="s">
        <v>402</v>
      </c>
      <c r="J1111" s="74" t="s">
        <v>367</v>
      </c>
      <c r="M1111" s="67"/>
    </row>
    <row r="1112" ht="15" customHeight="1">
      <c r="A1112" s="75"/>
      <c r="B1112" s="79" t="s">
        <v>250</v>
      </c>
      <c r="C1112" s="76"/>
      <c r="D1112" s="76" t="s">
        <v>368</v>
      </c>
      <c r="E1112" s="76" t="s">
        <v>403</v>
      </c>
      <c r="F1112" s="76" t="s">
        <v>404</v>
      </c>
      <c r="G1112" s="76" t="s">
        <v>405</v>
      </c>
      <c r="H1112" s="76"/>
      <c r="I1112" s="76"/>
      <c r="J1112" s="77" t="s">
        <v>406</v>
      </c>
      <c r="M1112" s="67"/>
    </row>
    <row r="1113" ht="15" customHeight="1">
      <c r="A1113" s="182">
        <f>A957</f>
        <v>101</v>
      </c>
      <c r="B1113" s="131" t="str">
        <f>B957</f>
        <v>Negative</v>
      </c>
      <c r="C1113" s="195" t="str">
        <f>C645</f>
        <v>BF</v>
      </c>
      <c r="D1113" s="131">
        <f>IF(K957=0,J957,H957)/I957</f>
        <v>46.5647565327574</v>
      </c>
      <c r="E1113" s="131">
        <f>0.95*SQRT(INPUT!$B$2*L957/(M801-0.3)/INPUT!AO3)</f>
        <v>0</v>
      </c>
      <c r="F1113" s="131">
        <f>0.57*SQRT(INPUT!$B$2*L957/INPUT!AO3/M801)</f>
        <v>0</v>
      </c>
      <c r="G1113" s="131">
        <f>IF(D1113&lt;=F1113,1*N489*INPUT!AO3*M801,IF(D1113&lt;=E1113,1*N489*INPUT!AO3*(M801-(M801-(M801-0.3)/N489)*((D1113-F1113)/(E1113-F1113))),0.9*INPUT!$B$2*1*L957/D1113/D1113))</f>
        <v>0</v>
      </c>
      <c r="H1113" s="131">
        <f>IF(D1113&lt;=1.12*SQRT(INPUT!$B$2*M957/INPUT!AO3),0.58*INPUT!AO3,IF(D1113&lt;=1.4*SQRT(INPUT!$B$2*M957/INPUT!AO3),0.65*SQRT(INPUT!AO3*INPUT!$B$2*M957)/D1113,0.9*INPUT!$B$2*M957/D1113/D1113))</f>
        <v>0</v>
      </c>
      <c r="I1113" s="131">
        <f>L801</f>
        <v>-0.44053693654699411</v>
      </c>
      <c r="J1113" s="454" t="e">
        <f>IF(C1113="OF","OF",G1113*SQRT(1-(I1113/H1113)^2))</f>
        <v>#DIV/0!</v>
      </c>
      <c r="M1113" s="67"/>
    </row>
    <row r="1114">
      <c r="A1114" s="182">
        <f>A958</f>
        <v>101</v>
      </c>
      <c r="B1114" s="131" t="str">
        <f>B958</f>
        <v>Negative</v>
      </c>
      <c r="C1114" s="195" t="str">
        <f>C646</f>
        <v>BF</v>
      </c>
      <c r="D1114" s="131">
        <f>IF(K958=0,J958,H958)/I958</f>
        <v>46.5647565327574</v>
      </c>
      <c r="E1114" s="131">
        <f>0.95*SQRT(INPUT!$B$2*L958/(M802-0.3)/INPUT!AO4)</f>
        <v>0</v>
      </c>
      <c r="F1114" s="131">
        <f>0.57*SQRT(INPUT!$B$2*L958/INPUT!AO4/M802)</f>
        <v>0</v>
      </c>
      <c r="G1114" s="131">
        <f>IF(D1114&lt;=F1114,1*N490*INPUT!AO4*M802,IF(D1114&lt;=E1114,1*N490*INPUT!AO4*(M802-(M802-(M802-0.3)/N490)*((D1114-F1114)/(E1114-F1114))),0.9*INPUT!$B$2*1*L958/D1114/D1114))</f>
        <v>0</v>
      </c>
      <c r="H1114" s="131">
        <f>IF(D1114&lt;=1.12*SQRT(INPUT!$B$2*M958/INPUT!AO4),0.58*INPUT!AO4,IF(D1114&lt;=1.4*SQRT(INPUT!$B$2*M958/INPUT!AO4),0.65*SQRT(INPUT!AO4*INPUT!$B$2*M958)/D1114,0.9*INPUT!$B$2*M958/D1114/D1114))</f>
        <v>0</v>
      </c>
      <c r="I1114" s="131">
        <f>L802</f>
        <v>-0.44053693654699411</v>
      </c>
      <c r="J1114" s="454" t="e">
        <f>IF(C1114="OF","OF",G1114*SQRT(1-(I1114/H1114)^2))</f>
        <v>#DIV/0!</v>
      </c>
      <c r="M1114" s="67"/>
    </row>
    <row r="1115">
      <c r="A1115" s="182">
        <f>A959</f>
        <v>101</v>
      </c>
      <c r="B1115" s="131" t="str">
        <f>B959</f>
        <v>Negative</v>
      </c>
      <c r="C1115" s="195" t="str">
        <f>C647</f>
        <v>BF</v>
      </c>
      <c r="D1115" s="131">
        <f>IF(K959=0,J959,H959)/I959</f>
        <v>46.5647565327574</v>
      </c>
      <c r="E1115" s="131">
        <f>0.95*SQRT(INPUT!$B$2*L959/(M803-0.3)/INPUT!AO5)</f>
        <v>0</v>
      </c>
      <c r="F1115" s="131">
        <f>0.57*SQRT(INPUT!$B$2*L959/INPUT!AO5/M803)</f>
        <v>0</v>
      </c>
      <c r="G1115" s="131">
        <f>IF(D1115&lt;=F1115,1*N491*INPUT!AO5*M803,IF(D1115&lt;=E1115,1*N491*INPUT!AO5*(M803-(M803-(M803-0.3)/N491)*((D1115-F1115)/(E1115-F1115))),0.9*INPUT!$B$2*1*L959/D1115/D1115))</f>
        <v>0</v>
      </c>
      <c r="H1115" s="131">
        <f>IF(D1115&lt;=1.12*SQRT(INPUT!$B$2*M959/INPUT!AO5),0.58*INPUT!AO5,IF(D1115&lt;=1.4*SQRT(INPUT!$B$2*M959/INPUT!AO5),0.65*SQRT(INPUT!AO5*INPUT!$B$2*M959)/D1115,0.9*INPUT!$B$2*M959/D1115/D1115))</f>
        <v>0</v>
      </c>
      <c r="I1115" s="131">
        <f>L803</f>
        <v>-0.44053693654699411</v>
      </c>
      <c r="J1115" s="454" t="e">
        <f>IF(C1115="OF","OF",G1115*SQRT(1-(I1115/H1115)^2))</f>
        <v>#DIV/0!</v>
      </c>
      <c r="M1115" s="67"/>
    </row>
    <row r="1116">
      <c r="A1116" s="182">
        <f>A960</f>
        <v>101</v>
      </c>
      <c r="B1116" s="131" t="str">
        <f>B960</f>
        <v>Negative</v>
      </c>
      <c r="C1116" s="195" t="str">
        <f>C648</f>
        <v>BF</v>
      </c>
      <c r="D1116" s="131">
        <f>IF(K960=0,J960,H960)/I960</f>
        <v>46.5647565327574</v>
      </c>
      <c r="E1116" s="131">
        <f>0.95*SQRT(INPUT!$B$2*L960/(M804-0.3)/INPUT!AO6)</f>
        <v>0</v>
      </c>
      <c r="F1116" s="131">
        <f>0.57*SQRT(INPUT!$B$2*L960/INPUT!AO6/M804)</f>
        <v>0</v>
      </c>
      <c r="G1116" s="131">
        <f>IF(D1116&lt;=F1116,1*N492*INPUT!AO6*M804,IF(D1116&lt;=E1116,1*N492*INPUT!AO6*(M804-(M804-(M804-0.3)/N492)*((D1116-F1116)/(E1116-F1116))),0.9*INPUT!$B$2*1*L960/D1116/D1116))</f>
        <v>0</v>
      </c>
      <c r="H1116" s="131">
        <f>IF(D1116&lt;=1.12*SQRT(INPUT!$B$2*M960/INPUT!AO6),0.58*INPUT!AO6,IF(D1116&lt;=1.4*SQRT(INPUT!$B$2*M960/INPUT!AO6),0.65*SQRT(INPUT!AO6*INPUT!$B$2*M960)/D1116,0.9*INPUT!$B$2*M960/D1116/D1116))</f>
        <v>0</v>
      </c>
      <c r="I1116" s="131">
        <f>L804</f>
        <v>-0.44053693654699411</v>
      </c>
      <c r="J1116" s="454" t="e">
        <f>IF(C1116="OF","OF",G1116*SQRT(1-(I1116/H1116)^2))</f>
        <v>#DIV/0!</v>
      </c>
      <c r="M1116" s="67"/>
    </row>
    <row r="1117">
      <c r="A1117" s="182">
        <f>A961</f>
        <v>101</v>
      </c>
      <c r="B1117" s="131" t="str">
        <f>B961</f>
        <v>Negative</v>
      </c>
      <c r="C1117" s="195" t="str">
        <f>C649</f>
        <v>BF</v>
      </c>
      <c r="D1117" s="131">
        <f>IF(K961=0,J961,H961)/I961</f>
        <v>46.5647565327574</v>
      </c>
      <c r="E1117" s="131">
        <f>0.95*SQRT(INPUT!$B$2*L961/(M805-0.3)/INPUT!AO7)</f>
        <v>0</v>
      </c>
      <c r="F1117" s="131">
        <f>0.57*SQRT(INPUT!$B$2*L961/INPUT!AO7/M805)</f>
        <v>0</v>
      </c>
      <c r="G1117" s="131">
        <f>IF(D1117&lt;=F1117,1*N493*INPUT!AO7*M805,IF(D1117&lt;=E1117,1*N493*INPUT!AO7*(M805-(M805-(M805-0.3)/N493)*((D1117-F1117)/(E1117-F1117))),0.9*INPUT!$B$2*1*L961/D1117/D1117))</f>
        <v>0</v>
      </c>
      <c r="H1117" s="131">
        <f>IF(D1117&lt;=1.12*SQRT(INPUT!$B$2*M961/INPUT!AO7),0.58*INPUT!AO7,IF(D1117&lt;=1.4*SQRT(INPUT!$B$2*M961/INPUT!AO7),0.65*SQRT(INPUT!AO7*INPUT!$B$2*M961)/D1117,0.9*INPUT!$B$2*M961/D1117/D1117))</f>
        <v>0</v>
      </c>
      <c r="I1117" s="131">
        <f>L805</f>
        <v>-0.44053693654699411</v>
      </c>
      <c r="J1117" s="454" t="e">
        <f>IF(C1117="OF","OF",G1117*SQRT(1-(I1117/H1117)^2))</f>
        <v>#DIV/0!</v>
      </c>
      <c r="M1117" s="67"/>
    </row>
    <row r="1118">
      <c r="A1118" s="182">
        <f>A962</f>
        <v>101</v>
      </c>
      <c r="B1118" s="131" t="str">
        <f>B962</f>
        <v>Negative</v>
      </c>
      <c r="C1118" s="195" t="str">
        <f>C650</f>
        <v>BF</v>
      </c>
      <c r="D1118" s="131">
        <f>IF(K962=0,J962,H962)/I962</f>
        <v>46.5647565327574</v>
      </c>
      <c r="E1118" s="131">
        <f>0.95*SQRT(INPUT!$B$2*L962/(M806-0.3)/INPUT!AO8)</f>
        <v>0</v>
      </c>
      <c r="F1118" s="131">
        <f>0.57*SQRT(INPUT!$B$2*L962/INPUT!AO8/M806)</f>
        <v>0</v>
      </c>
      <c r="G1118" s="131">
        <f>IF(D1118&lt;=F1118,1*N494*INPUT!AO8*M806,IF(D1118&lt;=E1118,1*N494*INPUT!AO8*(M806-(M806-(M806-0.3)/N494)*((D1118-F1118)/(E1118-F1118))),0.9*INPUT!$B$2*1*L962/D1118/D1118))</f>
        <v>0</v>
      </c>
      <c r="H1118" s="131">
        <f>IF(D1118&lt;=1.12*SQRT(INPUT!$B$2*M962/INPUT!AO8),0.58*INPUT!AO8,IF(D1118&lt;=1.4*SQRT(INPUT!$B$2*M962/INPUT!AO8),0.65*SQRT(INPUT!AO8*INPUT!$B$2*M962)/D1118,0.9*INPUT!$B$2*M962/D1118/D1118))</f>
        <v>0</v>
      </c>
      <c r="I1118" s="131">
        <f>L806</f>
        <v>-0.44053693654699411</v>
      </c>
      <c r="J1118" s="454" t="e">
        <f>IF(C1118="OF","OF",G1118*SQRT(1-(I1118/H1118)^2))</f>
        <v>#DIV/0!</v>
      </c>
      <c r="M1118" s="67"/>
    </row>
    <row r="1119">
      <c r="A1119" s="182">
        <f>A963</f>
        <v>101</v>
      </c>
      <c r="B1119" s="131" t="str">
        <f>B963</f>
        <v>Negative</v>
      </c>
      <c r="C1119" s="195" t="str">
        <f>C651</f>
        <v>BF</v>
      </c>
      <c r="D1119" s="131">
        <f>IF(K963=0,J963,H963)/I963</f>
        <v>46.5647565327574</v>
      </c>
      <c r="E1119" s="131">
        <f>0.95*SQRT(INPUT!$B$2*L963/(M807-0.3)/INPUT!AO9)</f>
        <v>0</v>
      </c>
      <c r="F1119" s="131">
        <f>0.57*SQRT(INPUT!$B$2*L963/INPUT!AO9/M807)</f>
        <v>0</v>
      </c>
      <c r="G1119" s="131">
        <f>IF(D1119&lt;=F1119,1*N495*INPUT!AO9*M807,IF(D1119&lt;=E1119,1*N495*INPUT!AO9*(M807-(M807-(M807-0.3)/N495)*((D1119-F1119)/(E1119-F1119))),0.9*INPUT!$B$2*1*L963/D1119/D1119))</f>
        <v>0</v>
      </c>
      <c r="H1119" s="131">
        <f>IF(D1119&lt;=1.12*SQRT(INPUT!$B$2*M963/INPUT!AO9),0.58*INPUT!AO9,IF(D1119&lt;=1.4*SQRT(INPUT!$B$2*M963/INPUT!AO9),0.65*SQRT(INPUT!AO9*INPUT!$B$2*M963)/D1119,0.9*INPUT!$B$2*M963/D1119/D1119))</f>
        <v>0</v>
      </c>
      <c r="I1119" s="131">
        <f>L807</f>
        <v>-0.44053693654699411</v>
      </c>
      <c r="J1119" s="454" t="e">
        <f>IF(C1119="OF","OF",G1119*SQRT(1-(I1119/H1119)^2))</f>
        <v>#DIV/0!</v>
      </c>
      <c r="M1119" s="67"/>
    </row>
    <row r="1120">
      <c r="A1120" s="182">
        <f>A964</f>
        <v>101</v>
      </c>
      <c r="B1120" s="131" t="str">
        <f>B964</f>
        <v>Negative</v>
      </c>
      <c r="C1120" s="195" t="str">
        <f>C652</f>
        <v>BF</v>
      </c>
      <c r="D1120" s="131">
        <f>IF(K964=0,J964,H964)/I964</f>
        <v>46.5647565327574</v>
      </c>
      <c r="E1120" s="131">
        <f>0.95*SQRT(INPUT!$B$2*L964/(M808-0.3)/INPUT!AO10)</f>
        <v>0</v>
      </c>
      <c r="F1120" s="131">
        <f>0.57*SQRT(INPUT!$B$2*L964/INPUT!AO10/M808)</f>
        <v>0</v>
      </c>
      <c r="G1120" s="131">
        <f>IF(D1120&lt;=F1120,1*N496*INPUT!AO10*M808,IF(D1120&lt;=E1120,1*N496*INPUT!AO10*(M808-(M808-(M808-0.3)/N496)*((D1120-F1120)/(E1120-F1120))),0.9*INPUT!$B$2*1*L964/D1120/D1120))</f>
        <v>0</v>
      </c>
      <c r="H1120" s="131">
        <f>IF(D1120&lt;=1.12*SQRT(INPUT!$B$2*M964/INPUT!AO10),0.58*INPUT!AO10,IF(D1120&lt;=1.4*SQRT(INPUT!$B$2*M964/INPUT!AO10),0.65*SQRT(INPUT!AO10*INPUT!$B$2*M964)/D1120,0.9*INPUT!$B$2*M964/D1120/D1120))</f>
        <v>0</v>
      </c>
      <c r="I1120" s="131">
        <f>L808</f>
        <v>-0.44053693654699411</v>
      </c>
      <c r="J1120" s="454" t="e">
        <f>IF(C1120="OF","OF",G1120*SQRT(1-(I1120/H1120)^2))</f>
        <v>#DIV/0!</v>
      </c>
      <c r="M1120" s="67"/>
    </row>
    <row r="1121">
      <c r="A1121" s="182">
        <f>A965</f>
        <v>101</v>
      </c>
      <c r="B1121" s="131" t="str">
        <f>B965</f>
        <v>Negative</v>
      </c>
      <c r="C1121" s="195" t="str">
        <f>C653</f>
        <v>BF</v>
      </c>
      <c r="D1121" s="131">
        <f>IF(K965=0,J965,H965)/I965</f>
        <v>46.5647565327574</v>
      </c>
      <c r="E1121" s="131">
        <f>0.95*SQRT(INPUT!$B$2*L965/(M809-0.3)/INPUT!AO11)</f>
        <v>0</v>
      </c>
      <c r="F1121" s="131">
        <f>0.57*SQRT(INPUT!$B$2*L965/INPUT!AO11/M809)</f>
        <v>0</v>
      </c>
      <c r="G1121" s="131">
        <f>IF(D1121&lt;=F1121,1*N497*INPUT!AO11*M809,IF(D1121&lt;=E1121,1*N497*INPUT!AO11*(M809-(M809-(M809-0.3)/N497)*((D1121-F1121)/(E1121-F1121))),0.9*INPUT!$B$2*1*L965/D1121/D1121))</f>
        <v>0</v>
      </c>
      <c r="H1121" s="131">
        <f>IF(D1121&lt;=1.12*SQRT(INPUT!$B$2*M965/INPUT!AO11),0.58*INPUT!AO11,IF(D1121&lt;=1.4*SQRT(INPUT!$B$2*M965/INPUT!AO11),0.65*SQRT(INPUT!AO11*INPUT!$B$2*M965)/D1121,0.9*INPUT!$B$2*M965/D1121/D1121))</f>
        <v>0</v>
      </c>
      <c r="I1121" s="131">
        <f>L809</f>
        <v>-0.44053693654699411</v>
      </c>
      <c r="J1121" s="454" t="e">
        <f>IF(C1121="OF","OF",G1121*SQRT(1-(I1121/H1121)^2))</f>
        <v>#DIV/0!</v>
      </c>
      <c r="M1121" s="67"/>
    </row>
    <row r="1122">
      <c r="A1122" s="182">
        <f>A966</f>
        <v>101</v>
      </c>
      <c r="B1122" s="131" t="str">
        <f>B966</f>
        <v>Negative</v>
      </c>
      <c r="C1122" s="195" t="str">
        <f>C654</f>
        <v>BF</v>
      </c>
      <c r="D1122" s="131">
        <f>IF(K966=0,J966,H966)/I966</f>
        <v>46.5647565327574</v>
      </c>
      <c r="E1122" s="131">
        <f>0.95*SQRT(INPUT!$B$2*L966/(M810-0.3)/INPUT!AO12)</f>
        <v>0</v>
      </c>
      <c r="F1122" s="131">
        <f>0.57*SQRT(INPUT!$B$2*L966/INPUT!AO12/M810)</f>
        <v>0</v>
      </c>
      <c r="G1122" s="131">
        <f>IF(D1122&lt;=F1122,1*N498*INPUT!AO12*M810,IF(D1122&lt;=E1122,1*N498*INPUT!AO12*(M810-(M810-(M810-0.3)/N498)*((D1122-F1122)/(E1122-F1122))),0.9*INPUT!$B$2*1*L966/D1122/D1122))</f>
        <v>0</v>
      </c>
      <c r="H1122" s="131">
        <f>IF(D1122&lt;=1.12*SQRT(INPUT!$B$2*M966/INPUT!AO12),0.58*INPUT!AO12,IF(D1122&lt;=1.4*SQRT(INPUT!$B$2*M966/INPUT!AO12),0.65*SQRT(INPUT!AO12*INPUT!$B$2*M966)/D1122,0.9*INPUT!$B$2*M966/D1122/D1122))</f>
        <v>0</v>
      </c>
      <c r="I1122" s="131">
        <f>L810</f>
        <v>-0.44053693654699411</v>
      </c>
      <c r="J1122" s="454" t="e">
        <f>IF(C1122="OF","OF",G1122*SQRT(1-(I1122/H1122)^2))</f>
        <v>#DIV/0!</v>
      </c>
      <c r="M1122" s="67"/>
    </row>
    <row r="1123">
      <c r="A1123" s="182">
        <f>A967</f>
        <v>101</v>
      </c>
      <c r="B1123" s="131" t="str">
        <f>B967</f>
        <v>Negative</v>
      </c>
      <c r="C1123" s="195" t="str">
        <f>C655</f>
        <v>BF</v>
      </c>
      <c r="D1123" s="131">
        <f>IF(K967=0,J967,H967)/I967</f>
        <v>46.5647565327574</v>
      </c>
      <c r="E1123" s="131">
        <f>0.95*SQRT(INPUT!$B$2*L967/(M811-0.3)/INPUT!AO13)</f>
        <v>0</v>
      </c>
      <c r="F1123" s="131">
        <f>0.57*SQRT(INPUT!$B$2*L967/INPUT!AO13/M811)</f>
        <v>0</v>
      </c>
      <c r="G1123" s="131">
        <f>IF(D1123&lt;=F1123,1*N499*INPUT!AO13*M811,IF(D1123&lt;=E1123,1*N499*INPUT!AO13*(M811-(M811-(M811-0.3)/N499)*((D1123-F1123)/(E1123-F1123))),0.9*INPUT!$B$2*1*L967/D1123/D1123))</f>
        <v>0</v>
      </c>
      <c r="H1123" s="131">
        <f>IF(D1123&lt;=1.12*SQRT(INPUT!$B$2*M967/INPUT!AO13),0.58*INPUT!AO13,IF(D1123&lt;=1.4*SQRT(INPUT!$B$2*M967/INPUT!AO13),0.65*SQRT(INPUT!AO13*INPUT!$B$2*M967)/D1123,0.9*INPUT!$B$2*M967/D1123/D1123))</f>
        <v>0</v>
      </c>
      <c r="I1123" s="131">
        <f>L811</f>
        <v>-0.44053693654699411</v>
      </c>
      <c r="J1123" s="454" t="e">
        <f>IF(C1123="OF","OF",G1123*SQRT(1-(I1123/H1123)^2))</f>
        <v>#DIV/0!</v>
      </c>
      <c r="M1123" s="67"/>
    </row>
    <row r="1124">
      <c r="A1124" s="182">
        <f>A968</f>
        <v>101</v>
      </c>
      <c r="B1124" s="131" t="str">
        <f>B968</f>
        <v>Negative</v>
      </c>
      <c r="C1124" s="195" t="str">
        <f>C656</f>
        <v>BF</v>
      </c>
      <c r="D1124" s="131">
        <f>IF(K968=0,J968,H968)/I968</f>
        <v>46.5647565327574</v>
      </c>
      <c r="E1124" s="131">
        <f>0.95*SQRT(INPUT!$B$2*L968/(M812-0.3)/INPUT!AO14)</f>
        <v>0</v>
      </c>
      <c r="F1124" s="131">
        <f>0.57*SQRT(INPUT!$B$2*L968/INPUT!AO14/M812)</f>
        <v>0</v>
      </c>
      <c r="G1124" s="131">
        <f>IF(D1124&lt;=F1124,1*N500*INPUT!AO14*M812,IF(D1124&lt;=E1124,1*N500*INPUT!AO14*(M812-(M812-(M812-0.3)/N500)*((D1124-F1124)/(E1124-F1124))),0.9*INPUT!$B$2*1*L968/D1124/D1124))</f>
        <v>0</v>
      </c>
      <c r="H1124" s="131">
        <f>IF(D1124&lt;=1.12*SQRT(INPUT!$B$2*M968/INPUT!AO14),0.58*INPUT!AO14,IF(D1124&lt;=1.4*SQRT(INPUT!$B$2*M968/INPUT!AO14),0.65*SQRT(INPUT!AO14*INPUT!$B$2*M968)/D1124,0.9*INPUT!$B$2*M968/D1124/D1124))</f>
        <v>0</v>
      </c>
      <c r="I1124" s="131">
        <f>L812</f>
        <v>-0.44053693654699411</v>
      </c>
      <c r="J1124" s="454" t="e">
        <f>IF(C1124="OF","OF",G1124*SQRT(1-(I1124/H1124)^2))</f>
        <v>#DIV/0!</v>
      </c>
      <c r="M1124" s="67"/>
    </row>
    <row r="1125">
      <c r="A1125" s="182">
        <f>A969</f>
        <v>101</v>
      </c>
      <c r="B1125" s="131" t="str">
        <f>B969</f>
        <v>Negative</v>
      </c>
      <c r="C1125" s="195" t="str">
        <f>C657</f>
        <v>BF</v>
      </c>
      <c r="D1125" s="131">
        <f>IF(K969=0,J969,H969)/I969</f>
        <v>46.5647565327574</v>
      </c>
      <c r="E1125" s="131">
        <f>0.95*SQRT(INPUT!$B$2*L969/(M813-0.3)/INPUT!AO15)</f>
        <v>0</v>
      </c>
      <c r="F1125" s="131">
        <f>0.57*SQRT(INPUT!$B$2*L969/INPUT!AO15/M813)</f>
        <v>0</v>
      </c>
      <c r="G1125" s="131">
        <f>IF(D1125&lt;=F1125,1*N501*INPUT!AO15*M813,IF(D1125&lt;=E1125,1*N501*INPUT!AO15*(M813-(M813-(M813-0.3)/N501)*((D1125-F1125)/(E1125-F1125))),0.9*INPUT!$B$2*1*L969/D1125/D1125))</f>
        <v>0</v>
      </c>
      <c r="H1125" s="131">
        <f>IF(D1125&lt;=1.12*SQRT(INPUT!$B$2*M969/INPUT!AO15),0.58*INPUT!AO15,IF(D1125&lt;=1.4*SQRT(INPUT!$B$2*M969/INPUT!AO15),0.65*SQRT(INPUT!AO15*INPUT!$B$2*M969)/D1125,0.9*INPUT!$B$2*M969/D1125/D1125))</f>
        <v>0</v>
      </c>
      <c r="I1125" s="131">
        <f>L813</f>
        <v>-0.44053693654699411</v>
      </c>
      <c r="J1125" s="454" t="e">
        <f>IF(C1125="OF","OF",G1125*SQRT(1-(I1125/H1125)^2))</f>
        <v>#DIV/0!</v>
      </c>
      <c r="M1125" s="67"/>
    </row>
    <row r="1126">
      <c r="A1126" s="182">
        <f>A970</f>
        <v>101</v>
      </c>
      <c r="B1126" s="131" t="str">
        <f>B970</f>
        <v>Negative</v>
      </c>
      <c r="C1126" s="195" t="str">
        <f>C658</f>
        <v>BF</v>
      </c>
      <c r="D1126" s="131">
        <f>IF(K970=0,J970,H970)/I970</f>
        <v>46.5647565327574</v>
      </c>
      <c r="E1126" s="131">
        <f>0.95*SQRT(INPUT!$B$2*L970/(M814-0.3)/INPUT!AO16)</f>
        <v>0</v>
      </c>
      <c r="F1126" s="131">
        <f>0.57*SQRT(INPUT!$B$2*L970/INPUT!AO16/M814)</f>
        <v>0</v>
      </c>
      <c r="G1126" s="131">
        <f>IF(D1126&lt;=F1126,1*N502*INPUT!AO16*M814,IF(D1126&lt;=E1126,1*N502*INPUT!AO16*(M814-(M814-(M814-0.3)/N502)*((D1126-F1126)/(E1126-F1126))),0.9*INPUT!$B$2*1*L970/D1126/D1126))</f>
        <v>0</v>
      </c>
      <c r="H1126" s="131">
        <f>IF(D1126&lt;=1.12*SQRT(INPUT!$B$2*M970/INPUT!AO16),0.58*INPUT!AO16,IF(D1126&lt;=1.4*SQRT(INPUT!$B$2*M970/INPUT!AO16),0.65*SQRT(INPUT!AO16*INPUT!$B$2*M970)/D1126,0.9*INPUT!$B$2*M970/D1126/D1126))</f>
        <v>0</v>
      </c>
      <c r="I1126" s="131">
        <f>L814</f>
        <v>-0.44053693654699411</v>
      </c>
      <c r="J1126" s="454" t="e">
        <f>IF(C1126="OF","OF",G1126*SQRT(1-(I1126/H1126)^2))</f>
        <v>#DIV/0!</v>
      </c>
      <c r="M1126" s="67"/>
    </row>
    <row r="1127">
      <c r="A1127" s="182">
        <f>A971</f>
        <v>101</v>
      </c>
      <c r="B1127" s="131" t="str">
        <f>B971</f>
        <v>Negative</v>
      </c>
      <c r="C1127" s="195" t="str">
        <f>C659</f>
        <v>BF</v>
      </c>
      <c r="D1127" s="131">
        <f>IF(K971=0,J971,H971)/I971</f>
        <v>46.5647565327574</v>
      </c>
      <c r="E1127" s="131">
        <f>0.95*SQRT(INPUT!$B$2*L971/(M815-0.3)/INPUT!AO17)</f>
        <v>0</v>
      </c>
      <c r="F1127" s="131">
        <f>0.57*SQRT(INPUT!$B$2*L971/INPUT!AO17/M815)</f>
        <v>0</v>
      </c>
      <c r="G1127" s="131">
        <f>IF(D1127&lt;=F1127,1*N503*INPUT!AO17*M815,IF(D1127&lt;=E1127,1*N503*INPUT!AO17*(M815-(M815-(M815-0.3)/N503)*((D1127-F1127)/(E1127-F1127))),0.9*INPUT!$B$2*1*L971/D1127/D1127))</f>
        <v>0</v>
      </c>
      <c r="H1127" s="131">
        <f>IF(D1127&lt;=1.12*SQRT(INPUT!$B$2*M971/INPUT!AO17),0.58*INPUT!AO17,IF(D1127&lt;=1.4*SQRT(INPUT!$B$2*M971/INPUT!AO17),0.65*SQRT(INPUT!AO17*INPUT!$B$2*M971)/D1127,0.9*INPUT!$B$2*M971/D1127/D1127))</f>
        <v>0</v>
      </c>
      <c r="I1127" s="131">
        <f>L815</f>
        <v>-0.44053693654699411</v>
      </c>
      <c r="J1127" s="454" t="e">
        <f>IF(C1127="OF","OF",G1127*SQRT(1-(I1127/H1127)^2))</f>
        <v>#DIV/0!</v>
      </c>
      <c r="M1127" s="67"/>
    </row>
    <row r="1128">
      <c r="A1128" s="182">
        <f>A972</f>
        <v>101</v>
      </c>
      <c r="B1128" s="131" t="str">
        <f>B972</f>
        <v>Negative</v>
      </c>
      <c r="C1128" s="195" t="str">
        <f>C660</f>
        <v>BF</v>
      </c>
      <c r="D1128" s="131">
        <f>IF(K972=0,J972,H972)/I972</f>
        <v>46.5647565327574</v>
      </c>
      <c r="E1128" s="131">
        <f>0.95*SQRT(INPUT!$B$2*L972/(M816-0.3)/INPUT!AO18)</f>
        <v>0</v>
      </c>
      <c r="F1128" s="131">
        <f>0.57*SQRT(INPUT!$B$2*L972/INPUT!AO18/M816)</f>
        <v>0</v>
      </c>
      <c r="G1128" s="131">
        <f>IF(D1128&lt;=F1128,1*N504*INPUT!AO18*M816,IF(D1128&lt;=E1128,1*N504*INPUT!AO18*(M816-(M816-(M816-0.3)/N504)*((D1128-F1128)/(E1128-F1128))),0.9*INPUT!$B$2*1*L972/D1128/D1128))</f>
        <v>0</v>
      </c>
      <c r="H1128" s="131">
        <f>IF(D1128&lt;=1.12*SQRT(INPUT!$B$2*M972/INPUT!AO18),0.58*INPUT!AO18,IF(D1128&lt;=1.4*SQRT(INPUT!$B$2*M972/INPUT!AO18),0.65*SQRT(INPUT!AO18*INPUT!$B$2*M972)/D1128,0.9*INPUT!$B$2*M972/D1128/D1128))</f>
        <v>0</v>
      </c>
      <c r="I1128" s="131">
        <f>L816</f>
        <v>-0.44053693654699411</v>
      </c>
      <c r="J1128" s="454" t="e">
        <f>IF(C1128="OF","OF",G1128*SQRT(1-(I1128/H1128)^2))</f>
        <v>#DIV/0!</v>
      </c>
      <c r="M1128" s="67"/>
    </row>
    <row r="1129">
      <c r="A1129" s="182">
        <f>A973</f>
        <v>101</v>
      </c>
      <c r="B1129" s="131" t="str">
        <f>B973</f>
        <v>Negative</v>
      </c>
      <c r="C1129" s="195" t="str">
        <f>C661</f>
        <v>BF</v>
      </c>
      <c r="D1129" s="131">
        <f>IF(K973=0,J973,H973)/I973</f>
        <v>46.5647565327574</v>
      </c>
      <c r="E1129" s="131">
        <f>0.95*SQRT(INPUT!$B$2*L973/(M817-0.3)/INPUT!AO19)</f>
        <v>0</v>
      </c>
      <c r="F1129" s="131">
        <f>0.57*SQRT(INPUT!$B$2*L973/INPUT!AO19/M817)</f>
        <v>0</v>
      </c>
      <c r="G1129" s="131">
        <f>IF(D1129&lt;=F1129,1*N505*INPUT!AO19*M817,IF(D1129&lt;=E1129,1*N505*INPUT!AO19*(M817-(M817-(M817-0.3)/N505)*((D1129-F1129)/(E1129-F1129))),0.9*INPUT!$B$2*1*L973/D1129/D1129))</f>
        <v>0</v>
      </c>
      <c r="H1129" s="131">
        <f>IF(D1129&lt;=1.12*SQRT(INPUT!$B$2*M973/INPUT!AO19),0.58*INPUT!AO19,IF(D1129&lt;=1.4*SQRT(INPUT!$B$2*M973/INPUT!AO19),0.65*SQRT(INPUT!AO19*INPUT!$B$2*M973)/D1129,0.9*INPUT!$B$2*M973/D1129/D1129))</f>
        <v>0</v>
      </c>
      <c r="I1129" s="131">
        <f>L817</f>
        <v>-0.44053693654699411</v>
      </c>
      <c r="J1129" s="454" t="e">
        <f>IF(C1129="OF","OF",G1129*SQRT(1-(I1129/H1129)^2))</f>
        <v>#DIV/0!</v>
      </c>
      <c r="M1129" s="67"/>
    </row>
    <row r="1130">
      <c r="A1130" s="182">
        <f>A974</f>
        <v>101</v>
      </c>
      <c r="B1130" s="131" t="str">
        <f>B974</f>
        <v>Negative</v>
      </c>
      <c r="C1130" s="195" t="str">
        <f>C662</f>
        <v>BF</v>
      </c>
      <c r="D1130" s="131">
        <f>IF(K974=0,J974,H974)/I974</f>
        <v>46.5647565327574</v>
      </c>
      <c r="E1130" s="131">
        <f>0.95*SQRT(INPUT!$B$2*L974/(M818-0.3)/INPUT!AO20)</f>
        <v>0</v>
      </c>
      <c r="F1130" s="131">
        <f>0.57*SQRT(INPUT!$B$2*L974/INPUT!AO20/M818)</f>
        <v>0</v>
      </c>
      <c r="G1130" s="131">
        <f>IF(D1130&lt;=F1130,1*N506*INPUT!AO20*M818,IF(D1130&lt;=E1130,1*N506*INPUT!AO20*(M818-(M818-(M818-0.3)/N506)*((D1130-F1130)/(E1130-F1130))),0.9*INPUT!$B$2*1*L974/D1130/D1130))</f>
        <v>0</v>
      </c>
      <c r="H1130" s="131">
        <f>IF(D1130&lt;=1.12*SQRT(INPUT!$B$2*M974/INPUT!AO20),0.58*INPUT!AO20,IF(D1130&lt;=1.4*SQRT(INPUT!$B$2*M974/INPUT!AO20),0.65*SQRT(INPUT!AO20*INPUT!$B$2*M974)/D1130,0.9*INPUT!$B$2*M974/D1130/D1130))</f>
        <v>0</v>
      </c>
      <c r="I1130" s="131">
        <f>L818</f>
        <v>-0.44053693654699411</v>
      </c>
      <c r="J1130" s="454" t="e">
        <f>IF(C1130="OF","OF",G1130*SQRT(1-(I1130/H1130)^2))</f>
        <v>#DIV/0!</v>
      </c>
      <c r="M1130" s="67"/>
    </row>
    <row r="1131">
      <c r="A1131" s="182">
        <f>A975</f>
        <v>101</v>
      </c>
      <c r="B1131" s="131" t="str">
        <f>B975</f>
        <v>Negative</v>
      </c>
      <c r="C1131" s="195" t="str">
        <f>C663</f>
        <v>BF</v>
      </c>
      <c r="D1131" s="131">
        <f>IF(K975=0,J975,H975)/I975</f>
        <v>46.5647565327574</v>
      </c>
      <c r="E1131" s="131">
        <f>0.95*SQRT(INPUT!$B$2*L975/(M819-0.3)/INPUT!AO21)</f>
        <v>0</v>
      </c>
      <c r="F1131" s="131">
        <f>0.57*SQRT(INPUT!$B$2*L975/INPUT!AO21/M819)</f>
        <v>0</v>
      </c>
      <c r="G1131" s="131">
        <f>IF(D1131&lt;=F1131,1*N507*INPUT!AO21*M819,IF(D1131&lt;=E1131,1*N507*INPUT!AO21*(M819-(M819-(M819-0.3)/N507)*((D1131-F1131)/(E1131-F1131))),0.9*INPUT!$B$2*1*L975/D1131/D1131))</f>
        <v>0</v>
      </c>
      <c r="H1131" s="131">
        <f>IF(D1131&lt;=1.12*SQRT(INPUT!$B$2*M975/INPUT!AO21),0.58*INPUT!AO21,IF(D1131&lt;=1.4*SQRT(INPUT!$B$2*M975/INPUT!AO21),0.65*SQRT(INPUT!AO21*INPUT!$B$2*M975)/D1131,0.9*INPUT!$B$2*M975/D1131/D1131))</f>
        <v>0</v>
      </c>
      <c r="I1131" s="131">
        <f>L819</f>
        <v>-0.44053693654699411</v>
      </c>
      <c r="J1131" s="454" t="e">
        <f>IF(C1131="OF","OF",G1131*SQRT(1-(I1131/H1131)^2))</f>
        <v>#DIV/0!</v>
      </c>
      <c r="M1131" s="67"/>
    </row>
    <row r="1132">
      <c r="A1132" s="182">
        <f>A976</f>
        <v>101</v>
      </c>
      <c r="B1132" s="131" t="str">
        <f>B976</f>
        <v>Negative</v>
      </c>
      <c r="C1132" s="195" t="str">
        <f>C664</f>
        <v>BF</v>
      </c>
      <c r="D1132" s="131">
        <f>IF(K976=0,J976,H976)/I976</f>
        <v>46.5647565327574</v>
      </c>
      <c r="E1132" s="131">
        <f>0.95*SQRT(INPUT!$B$2*L976/(M820-0.3)/INPUT!AO22)</f>
        <v>0</v>
      </c>
      <c r="F1132" s="131">
        <f>0.57*SQRT(INPUT!$B$2*L976/INPUT!AO22/M820)</f>
        <v>0</v>
      </c>
      <c r="G1132" s="131">
        <f>IF(D1132&lt;=F1132,1*N508*INPUT!AO22*M820,IF(D1132&lt;=E1132,1*N508*INPUT!AO22*(M820-(M820-(M820-0.3)/N508)*((D1132-F1132)/(E1132-F1132))),0.9*INPUT!$B$2*1*L976/D1132/D1132))</f>
        <v>0</v>
      </c>
      <c r="H1132" s="131">
        <f>IF(D1132&lt;=1.12*SQRT(INPUT!$B$2*M976/INPUT!AO22),0.58*INPUT!AO22,IF(D1132&lt;=1.4*SQRT(INPUT!$B$2*M976/INPUT!AO22),0.65*SQRT(INPUT!AO22*INPUT!$B$2*M976)/D1132,0.9*INPUT!$B$2*M976/D1132/D1132))</f>
        <v>0</v>
      </c>
      <c r="I1132" s="131">
        <f>L820</f>
        <v>-0.44053693654699411</v>
      </c>
      <c r="J1132" s="454" t="e">
        <f>IF(C1132="OF","OF",G1132*SQRT(1-(I1132/H1132)^2))</f>
        <v>#DIV/0!</v>
      </c>
      <c r="M1132" s="67"/>
    </row>
    <row r="1133">
      <c r="A1133" s="182">
        <f>A977</f>
        <v>101</v>
      </c>
      <c r="B1133" s="131" t="str">
        <f>B977</f>
        <v>Negative</v>
      </c>
      <c r="C1133" s="195" t="str">
        <f>C665</f>
        <v>BF</v>
      </c>
      <c r="D1133" s="131">
        <f>IF(K977=0,J977,H977)/I977</f>
        <v>46.5647565327574</v>
      </c>
      <c r="E1133" s="131">
        <f>0.95*SQRT(INPUT!$B$2*L977/(M821-0.3)/INPUT!AO23)</f>
        <v>0</v>
      </c>
      <c r="F1133" s="131">
        <f>0.57*SQRT(INPUT!$B$2*L977/INPUT!AO23/M821)</f>
        <v>0</v>
      </c>
      <c r="G1133" s="131">
        <f>IF(D1133&lt;=F1133,1*N509*INPUT!AO23*M821,IF(D1133&lt;=E1133,1*N509*INPUT!AO23*(M821-(M821-(M821-0.3)/N509)*((D1133-F1133)/(E1133-F1133))),0.9*INPUT!$B$2*1*L977/D1133/D1133))</f>
        <v>0</v>
      </c>
      <c r="H1133" s="131">
        <f>IF(D1133&lt;=1.12*SQRT(INPUT!$B$2*M977/INPUT!AO23),0.58*INPUT!AO23,IF(D1133&lt;=1.4*SQRT(INPUT!$B$2*M977/INPUT!AO23),0.65*SQRT(INPUT!AO23*INPUT!$B$2*M977)/D1133,0.9*INPUT!$B$2*M977/D1133/D1133))</f>
        <v>0</v>
      </c>
      <c r="I1133" s="131">
        <f>L821</f>
        <v>-0.44053693654699411</v>
      </c>
      <c r="J1133" s="454" t="e">
        <f>IF(C1133="OF","OF",G1133*SQRT(1-(I1133/H1133)^2))</f>
        <v>#DIV/0!</v>
      </c>
      <c r="M1133" s="67"/>
    </row>
    <row r="1134">
      <c r="A1134" s="182">
        <f>A978</f>
        <v>101</v>
      </c>
      <c r="B1134" s="131" t="str">
        <f>B978</f>
        <v>Negative</v>
      </c>
      <c r="C1134" s="195" t="str">
        <f>C666</f>
        <v>BF</v>
      </c>
      <c r="D1134" s="131">
        <f>IF(K978=0,J978,H978)/I978</f>
        <v>46.5647565327574</v>
      </c>
      <c r="E1134" s="131">
        <f>0.95*SQRT(INPUT!$B$2*L978/(M822-0.3)/INPUT!AO24)</f>
        <v>0</v>
      </c>
      <c r="F1134" s="131">
        <f>0.57*SQRT(INPUT!$B$2*L978/INPUT!AO24/M822)</f>
        <v>0</v>
      </c>
      <c r="G1134" s="131">
        <f>IF(D1134&lt;=F1134,1*N510*INPUT!AO24*M822,IF(D1134&lt;=E1134,1*N510*INPUT!AO24*(M822-(M822-(M822-0.3)/N510)*((D1134-F1134)/(E1134-F1134))),0.9*INPUT!$B$2*1*L978/D1134/D1134))</f>
        <v>0</v>
      </c>
      <c r="H1134" s="131">
        <f>IF(D1134&lt;=1.12*SQRT(INPUT!$B$2*M978/INPUT!AO24),0.58*INPUT!AO24,IF(D1134&lt;=1.4*SQRT(INPUT!$B$2*M978/INPUT!AO24),0.65*SQRT(INPUT!AO24*INPUT!$B$2*M978)/D1134,0.9*INPUT!$B$2*M978/D1134/D1134))</f>
        <v>0</v>
      </c>
      <c r="I1134" s="131">
        <f>L822</f>
        <v>-0.44053693654699411</v>
      </c>
      <c r="J1134" s="454" t="e">
        <f>IF(C1134="OF","OF",G1134*SQRT(1-(I1134/H1134)^2))</f>
        <v>#DIV/0!</v>
      </c>
      <c r="M1134" s="67"/>
    </row>
    <row r="1135">
      <c r="A1135" s="182">
        <f>A979</f>
        <v>101</v>
      </c>
      <c r="B1135" s="131" t="str">
        <f>B979</f>
        <v>Negative</v>
      </c>
      <c r="C1135" s="195" t="str">
        <f>C667</f>
        <v>BF</v>
      </c>
      <c r="D1135" s="131">
        <f>IF(K979=0,J979,H979)/I979</f>
        <v>46.5647565327574</v>
      </c>
      <c r="E1135" s="131">
        <f>0.95*SQRT(INPUT!$B$2*L979/(M823-0.3)/INPUT!AO25)</f>
        <v>0</v>
      </c>
      <c r="F1135" s="131">
        <f>0.57*SQRT(INPUT!$B$2*L979/INPUT!AO25/M823)</f>
        <v>0</v>
      </c>
      <c r="G1135" s="131">
        <f>IF(D1135&lt;=F1135,1*N511*INPUT!AO25*M823,IF(D1135&lt;=E1135,1*N511*INPUT!AO25*(M823-(M823-(M823-0.3)/N511)*((D1135-F1135)/(E1135-F1135))),0.9*INPUT!$B$2*1*L979/D1135/D1135))</f>
        <v>0</v>
      </c>
      <c r="H1135" s="131">
        <f>IF(D1135&lt;=1.12*SQRT(INPUT!$B$2*M979/INPUT!AO25),0.58*INPUT!AO25,IF(D1135&lt;=1.4*SQRT(INPUT!$B$2*M979/INPUT!AO25),0.65*SQRT(INPUT!AO25*INPUT!$B$2*M979)/D1135,0.9*INPUT!$B$2*M979/D1135/D1135))</f>
        <v>0</v>
      </c>
      <c r="I1135" s="131">
        <f>L823</f>
        <v>-0.44053693654699411</v>
      </c>
      <c r="J1135" s="454" t="e">
        <f>IF(C1135="OF","OF",G1135*SQRT(1-(I1135/H1135)^2))</f>
        <v>#DIV/0!</v>
      </c>
      <c r="M1135" s="67"/>
    </row>
    <row r="1136">
      <c r="A1136" s="182">
        <f>A980</f>
        <v>101</v>
      </c>
      <c r="B1136" s="131" t="str">
        <f>B980</f>
        <v>Negative</v>
      </c>
      <c r="C1136" s="195" t="str">
        <f>C668</f>
        <v>BF</v>
      </c>
      <c r="D1136" s="131">
        <f>IF(K980=0,J980,H980)/I980</f>
        <v>46.5647565327574</v>
      </c>
      <c r="E1136" s="131">
        <f>0.95*SQRT(INPUT!$B$2*L980/(M824-0.3)/INPUT!AO26)</f>
        <v>0</v>
      </c>
      <c r="F1136" s="131">
        <f>0.57*SQRT(INPUT!$B$2*L980/INPUT!AO26/M824)</f>
        <v>0</v>
      </c>
      <c r="G1136" s="131">
        <f>IF(D1136&lt;=F1136,1*N512*INPUT!AO26*M824,IF(D1136&lt;=E1136,1*N512*INPUT!AO26*(M824-(M824-(M824-0.3)/N512)*((D1136-F1136)/(E1136-F1136))),0.9*INPUT!$B$2*1*L980/D1136/D1136))</f>
        <v>0</v>
      </c>
      <c r="H1136" s="131">
        <f>IF(D1136&lt;=1.12*SQRT(INPUT!$B$2*M980/INPUT!AO26),0.58*INPUT!AO26,IF(D1136&lt;=1.4*SQRT(INPUT!$B$2*M980/INPUT!AO26),0.65*SQRT(INPUT!AO26*INPUT!$B$2*M980)/D1136,0.9*INPUT!$B$2*M980/D1136/D1136))</f>
        <v>0</v>
      </c>
      <c r="I1136" s="131">
        <f>L824</f>
        <v>-0.44053693654699411</v>
      </c>
      <c r="J1136" s="454" t="e">
        <f>IF(C1136="OF","OF",G1136*SQRT(1-(I1136/H1136)^2))</f>
        <v>#DIV/0!</v>
      </c>
      <c r="M1136" s="67"/>
    </row>
    <row r="1137">
      <c r="A1137" s="182">
        <f>A981</f>
        <v>101</v>
      </c>
      <c r="B1137" s="131" t="str">
        <f>B981</f>
        <v>Negative</v>
      </c>
      <c r="C1137" s="195" t="str">
        <f>C669</f>
        <v>BF</v>
      </c>
      <c r="D1137" s="131">
        <f>IF(K981=0,J981,H981)/I981</f>
        <v>46.5647565327574</v>
      </c>
      <c r="E1137" s="131">
        <f>0.95*SQRT(INPUT!$B$2*L981/(M825-0.3)/INPUT!AO27)</f>
        <v>0</v>
      </c>
      <c r="F1137" s="131">
        <f>0.57*SQRT(INPUT!$B$2*L981/INPUT!AO27/M825)</f>
        <v>0</v>
      </c>
      <c r="G1137" s="131">
        <f>IF(D1137&lt;=F1137,1*N513*INPUT!AO27*M825,IF(D1137&lt;=E1137,1*N513*INPUT!AO27*(M825-(M825-(M825-0.3)/N513)*((D1137-F1137)/(E1137-F1137))),0.9*INPUT!$B$2*1*L981/D1137/D1137))</f>
        <v>0</v>
      </c>
      <c r="H1137" s="131">
        <f>IF(D1137&lt;=1.12*SQRT(INPUT!$B$2*M981/INPUT!AO27),0.58*INPUT!AO27,IF(D1137&lt;=1.4*SQRT(INPUT!$B$2*M981/INPUT!AO27),0.65*SQRT(INPUT!AO27*INPUT!$B$2*M981)/D1137,0.9*INPUT!$B$2*M981/D1137/D1137))</f>
        <v>0</v>
      </c>
      <c r="I1137" s="131">
        <f>L825</f>
        <v>-0.44053693654699411</v>
      </c>
      <c r="J1137" s="454" t="e">
        <f>IF(C1137="OF","OF",G1137*SQRT(1-(I1137/H1137)^2))</f>
        <v>#DIV/0!</v>
      </c>
      <c r="M1137" s="67"/>
    </row>
    <row r="1138">
      <c r="A1138" s="182">
        <f>A982</f>
        <v>101</v>
      </c>
      <c r="B1138" s="131" t="str">
        <f>B982</f>
        <v>Negative</v>
      </c>
      <c r="C1138" s="195" t="str">
        <f>C670</f>
        <v>BF</v>
      </c>
      <c r="D1138" s="131">
        <f>IF(K982=0,J982,H982)/I982</f>
        <v>46.5647565327574</v>
      </c>
      <c r="E1138" s="131">
        <f>0.95*SQRT(INPUT!$B$2*L982/(M826-0.3)/INPUT!AO28)</f>
        <v>0</v>
      </c>
      <c r="F1138" s="131">
        <f>0.57*SQRT(INPUT!$B$2*L982/INPUT!AO28/M826)</f>
        <v>0</v>
      </c>
      <c r="G1138" s="131">
        <f>IF(D1138&lt;=F1138,1*N514*INPUT!AO28*M826,IF(D1138&lt;=E1138,1*N514*INPUT!AO28*(M826-(M826-(M826-0.3)/N514)*((D1138-F1138)/(E1138-F1138))),0.9*INPUT!$B$2*1*L982/D1138/D1138))</f>
        <v>0</v>
      </c>
      <c r="H1138" s="131">
        <f>IF(D1138&lt;=1.12*SQRT(INPUT!$B$2*M982/INPUT!AO28),0.58*INPUT!AO28,IF(D1138&lt;=1.4*SQRT(INPUT!$B$2*M982/INPUT!AO28),0.65*SQRT(INPUT!AO28*INPUT!$B$2*M982)/D1138,0.9*INPUT!$B$2*M982/D1138/D1138))</f>
        <v>0</v>
      </c>
      <c r="I1138" s="131">
        <f>L826</f>
        <v>-0.44053693654699411</v>
      </c>
      <c r="J1138" s="454" t="e">
        <f>IF(C1138="OF","OF",G1138*SQRT(1-(I1138/H1138)^2))</f>
        <v>#DIV/0!</v>
      </c>
      <c r="M1138" s="67"/>
    </row>
    <row r="1139">
      <c r="A1139" s="182">
        <f>A983</f>
        <v>101</v>
      </c>
      <c r="B1139" s="131" t="str">
        <f>B983</f>
        <v>Negative</v>
      </c>
      <c r="C1139" s="195" t="str">
        <f>C671</f>
        <v>BF</v>
      </c>
      <c r="D1139" s="131">
        <f>IF(K983=0,J983,H983)/I983</f>
        <v>46.5647565327574</v>
      </c>
      <c r="E1139" s="131">
        <f>0.95*SQRT(INPUT!$B$2*L983/(M827-0.3)/INPUT!AO29)</f>
        <v>0</v>
      </c>
      <c r="F1139" s="131">
        <f>0.57*SQRT(INPUT!$B$2*L983/INPUT!AO29/M827)</f>
        <v>0</v>
      </c>
      <c r="G1139" s="131">
        <f>IF(D1139&lt;=F1139,1*N515*INPUT!AO29*M827,IF(D1139&lt;=E1139,1*N515*INPUT!AO29*(M827-(M827-(M827-0.3)/N515)*((D1139-F1139)/(E1139-F1139))),0.9*INPUT!$B$2*1*L983/D1139/D1139))</f>
        <v>0</v>
      </c>
      <c r="H1139" s="131">
        <f>IF(D1139&lt;=1.12*SQRT(INPUT!$B$2*M983/INPUT!AO29),0.58*INPUT!AO29,IF(D1139&lt;=1.4*SQRT(INPUT!$B$2*M983/INPUT!AO29),0.65*SQRT(INPUT!AO29*INPUT!$B$2*M983)/D1139,0.9*INPUT!$B$2*M983/D1139/D1139))</f>
        <v>0</v>
      </c>
      <c r="I1139" s="131">
        <f>L827</f>
        <v>-0.44053693654699411</v>
      </c>
      <c r="J1139" s="454" t="e">
        <f>IF(C1139="OF","OF",G1139*SQRT(1-(I1139/H1139)^2))</f>
        <v>#DIV/0!</v>
      </c>
      <c r="M1139" s="67"/>
    </row>
    <row r="1140">
      <c r="A1140" s="182">
        <f>A984</f>
        <v>101</v>
      </c>
      <c r="B1140" s="131" t="str">
        <f>B984</f>
        <v>Negative</v>
      </c>
      <c r="C1140" s="195" t="str">
        <f>C672</f>
        <v>BF</v>
      </c>
      <c r="D1140" s="131">
        <f>IF(K984=0,J984,H984)/I984</f>
        <v>46.5647565327574</v>
      </c>
      <c r="E1140" s="131">
        <f>0.95*SQRT(INPUT!$B$2*L984/(M828-0.3)/INPUT!AO30)</f>
        <v>0</v>
      </c>
      <c r="F1140" s="131">
        <f>0.57*SQRT(INPUT!$B$2*L984/INPUT!AO30/M828)</f>
        <v>0</v>
      </c>
      <c r="G1140" s="131">
        <f>IF(D1140&lt;=F1140,1*N516*INPUT!AO30*M828,IF(D1140&lt;=E1140,1*N516*INPUT!AO30*(M828-(M828-(M828-0.3)/N516)*((D1140-F1140)/(E1140-F1140))),0.9*INPUT!$B$2*1*L984/D1140/D1140))</f>
        <v>0</v>
      </c>
      <c r="H1140" s="131">
        <f>IF(D1140&lt;=1.12*SQRT(INPUT!$B$2*M984/INPUT!AO30),0.58*INPUT!AO30,IF(D1140&lt;=1.4*SQRT(INPUT!$B$2*M984/INPUT!AO30),0.65*SQRT(INPUT!AO30*INPUT!$B$2*M984)/D1140,0.9*INPUT!$B$2*M984/D1140/D1140))</f>
        <v>0</v>
      </c>
      <c r="I1140" s="131">
        <f>L828</f>
        <v>-0.44053693654699411</v>
      </c>
      <c r="J1140" s="454" t="e">
        <f>IF(C1140="OF","OF",G1140*SQRT(1-(I1140/H1140)^2))</f>
        <v>#DIV/0!</v>
      </c>
      <c r="M1140" s="67"/>
    </row>
    <row r="1141">
      <c r="A1141" s="182">
        <f>A985</f>
        <v>101</v>
      </c>
      <c r="B1141" s="131" t="str">
        <f>B985</f>
        <v>Negative</v>
      </c>
      <c r="C1141" s="195" t="str">
        <f>C673</f>
        <v>BF</v>
      </c>
      <c r="D1141" s="131">
        <f>IF(K985=0,J985,H985)/I985</f>
        <v>46.5647565327574</v>
      </c>
      <c r="E1141" s="131">
        <f>0.95*SQRT(INPUT!$B$2*L985/(M829-0.3)/INPUT!AO31)</f>
        <v>0</v>
      </c>
      <c r="F1141" s="131">
        <f>0.57*SQRT(INPUT!$B$2*L985/INPUT!AO31/M829)</f>
        <v>0</v>
      </c>
      <c r="G1141" s="131">
        <f>IF(D1141&lt;=F1141,1*N517*INPUT!AO31*M829,IF(D1141&lt;=E1141,1*N517*INPUT!AO31*(M829-(M829-(M829-0.3)/N517)*((D1141-F1141)/(E1141-F1141))),0.9*INPUT!$B$2*1*L985/D1141/D1141))</f>
        <v>0</v>
      </c>
      <c r="H1141" s="131">
        <f>IF(D1141&lt;=1.12*SQRT(INPUT!$B$2*M985/INPUT!AO31),0.58*INPUT!AO31,IF(D1141&lt;=1.4*SQRT(INPUT!$B$2*M985/INPUT!AO31),0.65*SQRT(INPUT!AO31*INPUT!$B$2*M985)/D1141,0.9*INPUT!$B$2*M985/D1141/D1141))</f>
        <v>0</v>
      </c>
      <c r="I1141" s="131">
        <f>L829</f>
        <v>-0.44053693654699411</v>
      </c>
      <c r="J1141" s="454" t="e">
        <f>IF(C1141="OF","OF",G1141*SQRT(1-(I1141/H1141)^2))</f>
        <v>#DIV/0!</v>
      </c>
      <c r="M1141" s="67"/>
    </row>
    <row r="1142">
      <c r="A1142" s="182">
        <f>A986</f>
        <v>101</v>
      </c>
      <c r="B1142" s="131" t="str">
        <f>B986</f>
        <v>Negative</v>
      </c>
      <c r="C1142" s="195" t="str">
        <f>C674</f>
        <v>BF</v>
      </c>
      <c r="D1142" s="131">
        <f>IF(K986=0,J986,H986)/I986</f>
        <v>46.5647565327574</v>
      </c>
      <c r="E1142" s="131">
        <f>0.95*SQRT(INPUT!$B$2*L986/(M830-0.3)/INPUT!AO32)</f>
        <v>0</v>
      </c>
      <c r="F1142" s="131">
        <f>0.57*SQRT(INPUT!$B$2*L986/INPUT!AO32/M830)</f>
        <v>0</v>
      </c>
      <c r="G1142" s="131">
        <f>IF(D1142&lt;=F1142,1*N518*INPUT!AO32*M830,IF(D1142&lt;=E1142,1*N518*INPUT!AO32*(M830-(M830-(M830-0.3)/N518)*((D1142-F1142)/(E1142-F1142))),0.9*INPUT!$B$2*1*L986/D1142/D1142))</f>
        <v>0</v>
      </c>
      <c r="H1142" s="131">
        <f>IF(D1142&lt;=1.12*SQRT(INPUT!$B$2*M986/INPUT!AO32),0.58*INPUT!AO32,IF(D1142&lt;=1.4*SQRT(INPUT!$B$2*M986/INPUT!AO32),0.65*SQRT(INPUT!AO32*INPUT!$B$2*M986)/D1142,0.9*INPUT!$B$2*M986/D1142/D1142))</f>
        <v>0</v>
      </c>
      <c r="I1142" s="131">
        <f>L830</f>
        <v>-0.44053693654699411</v>
      </c>
      <c r="J1142" s="454" t="e">
        <f>IF(C1142="OF","OF",G1142*SQRT(1-(I1142/H1142)^2))</f>
        <v>#DIV/0!</v>
      </c>
      <c r="M1142" s="67"/>
    </row>
    <row r="1143">
      <c r="A1143" s="182">
        <f>A987</f>
        <v>101</v>
      </c>
      <c r="B1143" s="131" t="str">
        <f>B987</f>
        <v>Negative</v>
      </c>
      <c r="C1143" s="195" t="str">
        <f>C675</f>
        <v>BF</v>
      </c>
      <c r="D1143" s="131">
        <f>IF(K987=0,J987,H987)/I987</f>
        <v>46.5647565327574</v>
      </c>
      <c r="E1143" s="131">
        <f>0.95*SQRT(INPUT!$B$2*L987/(M831-0.3)/INPUT!AO33)</f>
        <v>0</v>
      </c>
      <c r="F1143" s="131">
        <f>0.57*SQRT(INPUT!$B$2*L987/INPUT!AO33/M831)</f>
        <v>0</v>
      </c>
      <c r="G1143" s="131">
        <f>IF(D1143&lt;=F1143,1*N519*INPUT!AO33*M831,IF(D1143&lt;=E1143,1*N519*INPUT!AO33*(M831-(M831-(M831-0.3)/N519)*((D1143-F1143)/(E1143-F1143))),0.9*INPUT!$B$2*1*L987/D1143/D1143))</f>
        <v>0</v>
      </c>
      <c r="H1143" s="131">
        <f>IF(D1143&lt;=1.12*SQRT(INPUT!$B$2*M987/INPUT!AO33),0.58*INPUT!AO33,IF(D1143&lt;=1.4*SQRT(INPUT!$B$2*M987/INPUT!AO33),0.65*SQRT(INPUT!AO33*INPUT!$B$2*M987)/D1143,0.9*INPUT!$B$2*M987/D1143/D1143))</f>
        <v>0</v>
      </c>
      <c r="I1143" s="131">
        <f>L831</f>
        <v>-0.44053693654699411</v>
      </c>
      <c r="J1143" s="454" t="e">
        <f>IF(C1143="OF","OF",G1143*SQRT(1-(I1143/H1143)^2))</f>
        <v>#DIV/0!</v>
      </c>
      <c r="M1143" s="67"/>
    </row>
    <row r="1144">
      <c r="A1144" s="182">
        <f>A988</f>
        <v>101</v>
      </c>
      <c r="B1144" s="131" t="str">
        <f>B988</f>
        <v>Negative</v>
      </c>
      <c r="C1144" s="195" t="str">
        <f>C676</f>
        <v>BF</v>
      </c>
      <c r="D1144" s="131">
        <f>IF(K988=0,J988,H988)/I988</f>
        <v>46.5647565327574</v>
      </c>
      <c r="E1144" s="131">
        <f>0.95*SQRT(INPUT!$B$2*L988/(M832-0.3)/INPUT!AO34)</f>
        <v>0</v>
      </c>
      <c r="F1144" s="131">
        <f>0.57*SQRT(INPUT!$B$2*L988/INPUT!AO34/M832)</f>
        <v>0</v>
      </c>
      <c r="G1144" s="131">
        <f>IF(D1144&lt;=F1144,1*N520*INPUT!AO34*M832,IF(D1144&lt;=E1144,1*N520*INPUT!AO34*(M832-(M832-(M832-0.3)/N520)*((D1144-F1144)/(E1144-F1144))),0.9*INPUT!$B$2*1*L988/D1144/D1144))</f>
        <v>0</v>
      </c>
      <c r="H1144" s="131">
        <f>IF(D1144&lt;=1.12*SQRT(INPUT!$B$2*M988/INPUT!AO34),0.58*INPUT!AO34,IF(D1144&lt;=1.4*SQRT(INPUT!$B$2*M988/INPUT!AO34),0.65*SQRT(INPUT!AO34*INPUT!$B$2*M988)/D1144,0.9*INPUT!$B$2*M988/D1144/D1144))</f>
        <v>0</v>
      </c>
      <c r="I1144" s="131">
        <f>L832</f>
        <v>-0.44053693654699411</v>
      </c>
      <c r="J1144" s="454" t="e">
        <f>IF(C1144="OF","OF",G1144*SQRT(1-(I1144/H1144)^2))</f>
        <v>#DIV/0!</v>
      </c>
      <c r="M1144" s="67"/>
    </row>
    <row r="1145">
      <c r="A1145" s="182">
        <f>A989</f>
        <v>101</v>
      </c>
      <c r="B1145" s="131" t="str">
        <f>B989</f>
        <v>Negative</v>
      </c>
      <c r="C1145" s="195" t="str">
        <f>C677</f>
        <v>BF</v>
      </c>
      <c r="D1145" s="131">
        <f>IF(K989=0,J989,H989)/I989</f>
        <v>46.5647565327574</v>
      </c>
      <c r="E1145" s="131">
        <f>0.95*SQRT(INPUT!$B$2*L989/(M833-0.3)/INPUT!AO35)</f>
        <v>0</v>
      </c>
      <c r="F1145" s="131">
        <f>0.57*SQRT(INPUT!$B$2*L989/INPUT!AO35/M833)</f>
        <v>0</v>
      </c>
      <c r="G1145" s="131">
        <f>IF(D1145&lt;=F1145,1*N521*INPUT!AO35*M833,IF(D1145&lt;=E1145,1*N521*INPUT!AO35*(M833-(M833-(M833-0.3)/N521)*((D1145-F1145)/(E1145-F1145))),0.9*INPUT!$B$2*1*L989/D1145/D1145))</f>
        <v>0</v>
      </c>
      <c r="H1145" s="131">
        <f>IF(D1145&lt;=1.12*SQRT(INPUT!$B$2*M989/INPUT!AO35),0.58*INPUT!AO35,IF(D1145&lt;=1.4*SQRT(INPUT!$B$2*M989/INPUT!AO35),0.65*SQRT(INPUT!AO35*INPUT!$B$2*M989)/D1145,0.9*INPUT!$B$2*M989/D1145/D1145))</f>
        <v>0</v>
      </c>
      <c r="I1145" s="131">
        <f>L833</f>
        <v>-0.44053693654699411</v>
      </c>
      <c r="J1145" s="454" t="e">
        <f>IF(C1145="OF","OF",G1145*SQRT(1-(I1145/H1145)^2))</f>
        <v>#DIV/0!</v>
      </c>
      <c r="M1145" s="67"/>
    </row>
    <row r="1146">
      <c r="A1146" s="182">
        <f>A990</f>
        <v>101</v>
      </c>
      <c r="B1146" s="131" t="str">
        <f>B990</f>
        <v>Negative</v>
      </c>
      <c r="C1146" s="195" t="str">
        <f>C678</f>
        <v>BF</v>
      </c>
      <c r="D1146" s="131">
        <f>IF(K990=0,J990,H990)/I990</f>
        <v>46.5647565327574</v>
      </c>
      <c r="E1146" s="131">
        <f>0.95*SQRT(INPUT!$B$2*L990/(M834-0.3)/INPUT!AO36)</f>
        <v>0</v>
      </c>
      <c r="F1146" s="131">
        <f>0.57*SQRT(INPUT!$B$2*L990/INPUT!AO36/M834)</f>
        <v>0</v>
      </c>
      <c r="G1146" s="131">
        <f>IF(D1146&lt;=F1146,1*N522*INPUT!AO36*M834,IF(D1146&lt;=E1146,1*N522*INPUT!AO36*(M834-(M834-(M834-0.3)/N522)*((D1146-F1146)/(E1146-F1146))),0.9*INPUT!$B$2*1*L990/D1146/D1146))</f>
        <v>0</v>
      </c>
      <c r="H1146" s="131">
        <f>IF(D1146&lt;=1.12*SQRT(INPUT!$B$2*M990/INPUT!AO36),0.58*INPUT!AO36,IF(D1146&lt;=1.4*SQRT(INPUT!$B$2*M990/INPUT!AO36),0.65*SQRT(INPUT!AO36*INPUT!$B$2*M990)/D1146,0.9*INPUT!$B$2*M990/D1146/D1146))</f>
        <v>0</v>
      </c>
      <c r="I1146" s="131">
        <f>L834</f>
        <v>-0.44053693654699411</v>
      </c>
      <c r="J1146" s="454" t="e">
        <f>IF(C1146="OF","OF",G1146*SQRT(1-(I1146/H1146)^2))</f>
        <v>#DIV/0!</v>
      </c>
      <c r="M1146" s="67"/>
    </row>
    <row r="1147">
      <c r="A1147" s="182">
        <f>A991</f>
        <v>101</v>
      </c>
      <c r="B1147" s="131" t="str">
        <f>B991</f>
        <v>Negative</v>
      </c>
      <c r="C1147" s="195" t="str">
        <f>C679</f>
        <v>BF</v>
      </c>
      <c r="D1147" s="131">
        <f>IF(K991=0,J991,H991)/I991</f>
        <v>46.5647565327574</v>
      </c>
      <c r="E1147" s="131">
        <f>0.95*SQRT(INPUT!$B$2*L991/(M835-0.3)/INPUT!AO37)</f>
        <v>0</v>
      </c>
      <c r="F1147" s="131">
        <f>0.57*SQRT(INPUT!$B$2*L991/INPUT!AO37/M835)</f>
        <v>0</v>
      </c>
      <c r="G1147" s="131">
        <f>IF(D1147&lt;=F1147,1*N523*INPUT!AO37*M835,IF(D1147&lt;=E1147,1*N523*INPUT!AO37*(M835-(M835-(M835-0.3)/N523)*((D1147-F1147)/(E1147-F1147))),0.9*INPUT!$B$2*1*L991/D1147/D1147))</f>
        <v>0</v>
      </c>
      <c r="H1147" s="131">
        <f>IF(D1147&lt;=1.12*SQRT(INPUT!$B$2*M991/INPUT!AO37),0.58*INPUT!AO37,IF(D1147&lt;=1.4*SQRT(INPUT!$B$2*M991/INPUT!AO37),0.65*SQRT(INPUT!AO37*INPUT!$B$2*M991)/D1147,0.9*INPUT!$B$2*M991/D1147/D1147))</f>
        <v>0</v>
      </c>
      <c r="I1147" s="131">
        <f>L835</f>
        <v>-0.44053693654699411</v>
      </c>
      <c r="J1147" s="454" t="e">
        <f>IF(C1147="OF","OF",G1147*SQRT(1-(I1147/H1147)^2))</f>
        <v>#DIV/0!</v>
      </c>
      <c r="M1147" s="67"/>
    </row>
    <row r="1148">
      <c r="A1148" s="182">
        <f>A992</f>
        <v>101</v>
      </c>
      <c r="B1148" s="131" t="str">
        <f>B992</f>
        <v>Negative</v>
      </c>
      <c r="C1148" s="195" t="str">
        <f>C680</f>
        <v>BF</v>
      </c>
      <c r="D1148" s="131">
        <f>IF(K992=0,J992,H992)/I992</f>
        <v>46.5647565327574</v>
      </c>
      <c r="E1148" s="131">
        <f>0.95*SQRT(INPUT!$B$2*L992/(M836-0.3)/INPUT!AO38)</f>
        <v>0</v>
      </c>
      <c r="F1148" s="131">
        <f>0.57*SQRT(INPUT!$B$2*L992/INPUT!AO38/M836)</f>
        <v>0</v>
      </c>
      <c r="G1148" s="131">
        <f>IF(D1148&lt;=F1148,1*N524*INPUT!AO38*M836,IF(D1148&lt;=E1148,1*N524*INPUT!AO38*(M836-(M836-(M836-0.3)/N524)*((D1148-F1148)/(E1148-F1148))),0.9*INPUT!$B$2*1*L992/D1148/D1148))</f>
        <v>0</v>
      </c>
      <c r="H1148" s="131">
        <f>IF(D1148&lt;=1.12*SQRT(INPUT!$B$2*M992/INPUT!AO38),0.58*INPUT!AO38,IF(D1148&lt;=1.4*SQRT(INPUT!$B$2*M992/INPUT!AO38),0.65*SQRT(INPUT!AO38*INPUT!$B$2*M992)/D1148,0.9*INPUT!$B$2*M992/D1148/D1148))</f>
        <v>0</v>
      </c>
      <c r="I1148" s="131">
        <f>L836</f>
        <v>-0.44053693654699411</v>
      </c>
      <c r="J1148" s="454" t="e">
        <f>IF(C1148="OF","OF",G1148*SQRT(1-(I1148/H1148)^2))</f>
        <v>#DIV/0!</v>
      </c>
      <c r="M1148" s="67"/>
    </row>
    <row r="1149">
      <c r="A1149" s="182">
        <f>A993</f>
        <v>101</v>
      </c>
      <c r="B1149" s="131" t="str">
        <f>B993</f>
        <v>Negative</v>
      </c>
      <c r="C1149" s="195" t="str">
        <f>C681</f>
        <v>BF</v>
      </c>
      <c r="D1149" s="131">
        <f>IF(K993=0,J993,H993)/I993</f>
        <v>46.5647565327574</v>
      </c>
      <c r="E1149" s="131">
        <f>0.95*SQRT(INPUT!$B$2*L993/(M837-0.3)/INPUT!AO39)</f>
        <v>0</v>
      </c>
      <c r="F1149" s="131">
        <f>0.57*SQRT(INPUT!$B$2*L993/INPUT!AO39/M837)</f>
        <v>0</v>
      </c>
      <c r="G1149" s="131">
        <f>IF(D1149&lt;=F1149,1*N525*INPUT!AO39*M837,IF(D1149&lt;=E1149,1*N525*INPUT!AO39*(M837-(M837-(M837-0.3)/N525)*((D1149-F1149)/(E1149-F1149))),0.9*INPUT!$B$2*1*L993/D1149/D1149))</f>
        <v>0</v>
      </c>
      <c r="H1149" s="131">
        <f>IF(D1149&lt;=1.12*SQRT(INPUT!$B$2*M993/INPUT!AO39),0.58*INPUT!AO39,IF(D1149&lt;=1.4*SQRT(INPUT!$B$2*M993/INPUT!AO39),0.65*SQRT(INPUT!AO39*INPUT!$B$2*M993)/D1149,0.9*INPUT!$B$2*M993/D1149/D1149))</f>
        <v>0</v>
      </c>
      <c r="I1149" s="131">
        <f>L837</f>
        <v>-0.44053693654699411</v>
      </c>
      <c r="J1149" s="454" t="e">
        <f>IF(C1149="OF","OF",G1149*SQRT(1-(I1149/H1149)^2))</f>
        <v>#DIV/0!</v>
      </c>
      <c r="M1149" s="67"/>
    </row>
    <row r="1150">
      <c r="A1150" s="182">
        <f>A994</f>
        <v>101</v>
      </c>
      <c r="B1150" s="131" t="str">
        <f>B994</f>
        <v>Negative</v>
      </c>
      <c r="C1150" s="195" t="str">
        <f>C682</f>
        <v>BF</v>
      </c>
      <c r="D1150" s="131">
        <f>IF(K994=0,J994,H994)/I994</f>
        <v>46.5647565327574</v>
      </c>
      <c r="E1150" s="131">
        <f>0.95*SQRT(INPUT!$B$2*L994/(M838-0.3)/INPUT!AO40)</f>
        <v>0</v>
      </c>
      <c r="F1150" s="131">
        <f>0.57*SQRT(INPUT!$B$2*L994/INPUT!AO40/M838)</f>
        <v>0</v>
      </c>
      <c r="G1150" s="131">
        <f>IF(D1150&lt;=F1150,1*N526*INPUT!AO40*M838,IF(D1150&lt;=E1150,1*N526*INPUT!AO40*(M838-(M838-(M838-0.3)/N526)*((D1150-F1150)/(E1150-F1150))),0.9*INPUT!$B$2*1*L994/D1150/D1150))</f>
        <v>0</v>
      </c>
      <c r="H1150" s="131">
        <f>IF(D1150&lt;=1.12*SQRT(INPUT!$B$2*M994/INPUT!AO40),0.58*INPUT!AO40,IF(D1150&lt;=1.4*SQRT(INPUT!$B$2*M994/INPUT!AO40),0.65*SQRT(INPUT!AO40*INPUT!$B$2*M994)/D1150,0.9*INPUT!$B$2*M994/D1150/D1150))</f>
        <v>0</v>
      </c>
      <c r="I1150" s="131">
        <f>L838</f>
        <v>-0.44053693654699411</v>
      </c>
      <c r="J1150" s="454" t="e">
        <f>IF(C1150="OF","OF",G1150*SQRT(1-(I1150/H1150)^2))</f>
        <v>#DIV/0!</v>
      </c>
      <c r="M1150" s="67"/>
    </row>
    <row r="1151">
      <c r="A1151" s="182">
        <f>A995</f>
        <v>101</v>
      </c>
      <c r="B1151" s="131" t="str">
        <f>B995</f>
        <v>Negative</v>
      </c>
      <c r="C1151" s="195" t="str">
        <f>C683</f>
        <v>BF</v>
      </c>
      <c r="D1151" s="131">
        <f>IF(K995=0,J995,H995)/I995</f>
        <v>46.5647565327574</v>
      </c>
      <c r="E1151" s="131">
        <f>0.95*SQRT(INPUT!$B$2*L995/(M839-0.3)/INPUT!AO41)</f>
        <v>0</v>
      </c>
      <c r="F1151" s="131">
        <f>0.57*SQRT(INPUT!$B$2*L995/INPUT!AO41/M839)</f>
        <v>0</v>
      </c>
      <c r="G1151" s="131">
        <f>IF(D1151&lt;=F1151,1*N527*INPUT!AO41*M839,IF(D1151&lt;=E1151,1*N527*INPUT!AO41*(M839-(M839-(M839-0.3)/N527)*((D1151-F1151)/(E1151-F1151))),0.9*INPUT!$B$2*1*L995/D1151/D1151))</f>
        <v>0</v>
      </c>
      <c r="H1151" s="131">
        <f>IF(D1151&lt;=1.12*SQRT(INPUT!$B$2*M995/INPUT!AO41),0.58*INPUT!AO41,IF(D1151&lt;=1.4*SQRT(INPUT!$B$2*M995/INPUT!AO41),0.65*SQRT(INPUT!AO41*INPUT!$B$2*M995)/D1151,0.9*INPUT!$B$2*M995/D1151/D1151))</f>
        <v>0</v>
      </c>
      <c r="I1151" s="131">
        <f>L839</f>
        <v>-0.44053693654699411</v>
      </c>
      <c r="J1151" s="454" t="e">
        <f>IF(C1151="OF","OF",G1151*SQRT(1-(I1151/H1151)^2))</f>
        <v>#DIV/0!</v>
      </c>
      <c r="M1151" s="67"/>
    </row>
    <row r="1152">
      <c r="A1152" s="182">
        <f>A996</f>
        <v>101</v>
      </c>
      <c r="B1152" s="131" t="str">
        <f>B996</f>
        <v>Negative</v>
      </c>
      <c r="C1152" s="195" t="str">
        <f>C684</f>
        <v>BF</v>
      </c>
      <c r="D1152" s="131">
        <f>IF(K996=0,J996,H996)/I996</f>
        <v>46.5647565327574</v>
      </c>
      <c r="E1152" s="131">
        <f>0.95*SQRT(INPUT!$B$2*L996/(M840-0.3)/INPUT!AO42)</f>
        <v>0</v>
      </c>
      <c r="F1152" s="131">
        <f>0.57*SQRT(INPUT!$B$2*L996/INPUT!AO42/M840)</f>
        <v>0</v>
      </c>
      <c r="G1152" s="131">
        <f>IF(D1152&lt;=F1152,1*N528*INPUT!AO42*M840,IF(D1152&lt;=E1152,1*N528*INPUT!AO42*(M840-(M840-(M840-0.3)/N528)*((D1152-F1152)/(E1152-F1152))),0.9*INPUT!$B$2*1*L996/D1152/D1152))</f>
        <v>0</v>
      </c>
      <c r="H1152" s="131">
        <f>IF(D1152&lt;=1.12*SQRT(INPUT!$B$2*M996/INPUT!AO42),0.58*INPUT!AO42,IF(D1152&lt;=1.4*SQRT(INPUT!$B$2*M996/INPUT!AO42),0.65*SQRT(INPUT!AO42*INPUT!$B$2*M996)/D1152,0.9*INPUT!$B$2*M996/D1152/D1152))</f>
        <v>0</v>
      </c>
      <c r="I1152" s="131">
        <f>L840</f>
        <v>-0.44053693654699411</v>
      </c>
      <c r="J1152" s="454" t="e">
        <f>IF(C1152="OF","OF",G1152*SQRT(1-(I1152/H1152)^2))</f>
        <v>#DIV/0!</v>
      </c>
      <c r="M1152" s="67"/>
    </row>
    <row r="1153">
      <c r="A1153" s="182">
        <f>A997</f>
        <v>101</v>
      </c>
      <c r="B1153" s="131" t="str">
        <f>B997</f>
        <v>Negative</v>
      </c>
      <c r="C1153" s="195" t="str">
        <f>C685</f>
        <v>BF</v>
      </c>
      <c r="D1153" s="131">
        <f>IF(K997=0,J997,H997)/I997</f>
        <v>46.5647565327574</v>
      </c>
      <c r="E1153" s="131">
        <f>0.95*SQRT(INPUT!$B$2*L997/(M841-0.3)/INPUT!AO43)</f>
        <v>0</v>
      </c>
      <c r="F1153" s="131">
        <f>0.57*SQRT(INPUT!$B$2*L997/INPUT!AO43/M841)</f>
        <v>0</v>
      </c>
      <c r="G1153" s="131">
        <f>IF(D1153&lt;=F1153,1*N529*INPUT!AO43*M841,IF(D1153&lt;=E1153,1*N529*INPUT!AO43*(M841-(M841-(M841-0.3)/N529)*((D1153-F1153)/(E1153-F1153))),0.9*INPUT!$B$2*1*L997/D1153/D1153))</f>
        <v>0</v>
      </c>
      <c r="H1153" s="131">
        <f>IF(D1153&lt;=1.12*SQRT(INPUT!$B$2*M997/INPUT!AO43),0.58*INPUT!AO43,IF(D1153&lt;=1.4*SQRT(INPUT!$B$2*M997/INPUT!AO43),0.65*SQRT(INPUT!AO43*INPUT!$B$2*M997)/D1153,0.9*INPUT!$B$2*M997/D1153/D1153))</f>
        <v>0</v>
      </c>
      <c r="I1153" s="131">
        <f>L841</f>
        <v>-0.44053693654699411</v>
      </c>
      <c r="J1153" s="454" t="e">
        <f>IF(C1153="OF","OF",G1153*SQRT(1-(I1153/H1153)^2))</f>
        <v>#DIV/0!</v>
      </c>
      <c r="M1153" s="67"/>
    </row>
    <row r="1154">
      <c r="A1154" s="182">
        <f>A998</f>
        <v>101</v>
      </c>
      <c r="B1154" s="131" t="str">
        <f>B998</f>
        <v>Negative</v>
      </c>
      <c r="C1154" s="195" t="str">
        <f>C686</f>
        <v>BF</v>
      </c>
      <c r="D1154" s="131">
        <f>IF(K998=0,J998,H998)/I998</f>
        <v>46.5647565327574</v>
      </c>
      <c r="E1154" s="131">
        <f>0.95*SQRT(INPUT!$B$2*L998/(M842-0.3)/INPUT!AO44)</f>
        <v>0</v>
      </c>
      <c r="F1154" s="131">
        <f>0.57*SQRT(INPUT!$B$2*L998/INPUT!AO44/M842)</f>
        <v>0</v>
      </c>
      <c r="G1154" s="131">
        <f>IF(D1154&lt;=F1154,1*N530*INPUT!AO44*M842,IF(D1154&lt;=E1154,1*N530*INPUT!AO44*(M842-(M842-(M842-0.3)/N530)*((D1154-F1154)/(E1154-F1154))),0.9*INPUT!$B$2*1*L998/D1154/D1154))</f>
        <v>0</v>
      </c>
      <c r="H1154" s="131">
        <f>IF(D1154&lt;=1.12*SQRT(INPUT!$B$2*M998/INPUT!AO44),0.58*INPUT!AO44,IF(D1154&lt;=1.4*SQRT(INPUT!$B$2*M998/INPUT!AO44),0.65*SQRT(INPUT!AO44*INPUT!$B$2*M998)/D1154,0.9*INPUT!$B$2*M998/D1154/D1154))</f>
        <v>0</v>
      </c>
      <c r="I1154" s="131">
        <f>L842</f>
        <v>-0.44053693654699411</v>
      </c>
      <c r="J1154" s="454" t="e">
        <f>IF(C1154="OF","OF",G1154*SQRT(1-(I1154/H1154)^2))</f>
        <v>#DIV/0!</v>
      </c>
      <c r="M1154" s="67"/>
    </row>
    <row r="1155">
      <c r="A1155" s="182">
        <f>A999</f>
        <v>101</v>
      </c>
      <c r="B1155" s="131" t="str">
        <f>B999</f>
        <v>Negative</v>
      </c>
      <c r="C1155" s="195" t="str">
        <f>C687</f>
        <v>BF</v>
      </c>
      <c r="D1155" s="131">
        <f>IF(K999=0,J999,H999)/I999</f>
        <v>46.5647565327574</v>
      </c>
      <c r="E1155" s="131">
        <f>0.95*SQRT(INPUT!$B$2*L999/(M843-0.3)/INPUT!AO45)</f>
        <v>0</v>
      </c>
      <c r="F1155" s="131">
        <f>0.57*SQRT(INPUT!$B$2*L999/INPUT!AO45/M843)</f>
        <v>0</v>
      </c>
      <c r="G1155" s="131">
        <f>IF(D1155&lt;=F1155,1*N531*INPUT!AO45*M843,IF(D1155&lt;=E1155,1*N531*INPUT!AO45*(M843-(M843-(M843-0.3)/N531)*((D1155-F1155)/(E1155-F1155))),0.9*INPUT!$B$2*1*L999/D1155/D1155))</f>
        <v>0</v>
      </c>
      <c r="H1155" s="131">
        <f>IF(D1155&lt;=1.12*SQRT(INPUT!$B$2*M999/INPUT!AO45),0.58*INPUT!AO45,IF(D1155&lt;=1.4*SQRT(INPUT!$B$2*M999/INPUT!AO45),0.65*SQRT(INPUT!AO45*INPUT!$B$2*M999)/D1155,0.9*INPUT!$B$2*M999/D1155/D1155))</f>
        <v>0</v>
      </c>
      <c r="I1155" s="131">
        <f>L843</f>
        <v>-0.44053693654699411</v>
      </c>
      <c r="J1155" s="454" t="e">
        <f>IF(C1155="OF","OF",G1155*SQRT(1-(I1155/H1155)^2))</f>
        <v>#DIV/0!</v>
      </c>
      <c r="M1155" s="67"/>
    </row>
    <row r="1156">
      <c r="A1156" s="182">
        <f>A1000</f>
        <v>101</v>
      </c>
      <c r="B1156" s="131" t="str">
        <f>B1000</f>
        <v>Negative</v>
      </c>
      <c r="C1156" s="195" t="str">
        <f>C688</f>
        <v>BF</v>
      </c>
      <c r="D1156" s="131">
        <f>IF(K1000=0,J1000,H1000)/I1000</f>
        <v>46.5647565327574</v>
      </c>
      <c r="E1156" s="131">
        <f>0.95*SQRT(INPUT!$B$2*L1000/(M844-0.3)/INPUT!AO46)</f>
        <v>0</v>
      </c>
      <c r="F1156" s="131">
        <f>0.57*SQRT(INPUT!$B$2*L1000/INPUT!AO46/M844)</f>
        <v>0</v>
      </c>
      <c r="G1156" s="131">
        <f>IF(D1156&lt;=F1156,1*N532*INPUT!AO46*M844,IF(D1156&lt;=E1156,1*N532*INPUT!AO46*(M844-(M844-(M844-0.3)/N532)*((D1156-F1156)/(E1156-F1156))),0.9*INPUT!$B$2*1*L1000/D1156/D1156))</f>
        <v>0</v>
      </c>
      <c r="H1156" s="131">
        <f>IF(D1156&lt;=1.12*SQRT(INPUT!$B$2*M1000/INPUT!AO46),0.58*INPUT!AO46,IF(D1156&lt;=1.4*SQRT(INPUT!$B$2*M1000/INPUT!AO46),0.65*SQRT(INPUT!AO46*INPUT!$B$2*M1000)/D1156,0.9*INPUT!$B$2*M1000/D1156/D1156))</f>
        <v>0</v>
      </c>
      <c r="I1156" s="131">
        <f>L844</f>
        <v>-0.44053693654699411</v>
      </c>
      <c r="J1156" s="454" t="e">
        <f>IF(C1156="OF","OF",G1156*SQRT(1-(I1156/H1156)^2))</f>
        <v>#DIV/0!</v>
      </c>
      <c r="M1156" s="67"/>
    </row>
    <row r="1157">
      <c r="A1157" s="182">
        <f>A1001</f>
        <v>101</v>
      </c>
      <c r="B1157" s="131" t="str">
        <f>B1001</f>
        <v>Negative</v>
      </c>
      <c r="C1157" s="195" t="str">
        <f>C689</f>
        <v>BF</v>
      </c>
      <c r="D1157" s="131">
        <f>IF(K1001=0,J1001,H1001)/I1001</f>
        <v>46.5647565327574</v>
      </c>
      <c r="E1157" s="131">
        <f>0.95*SQRT(INPUT!$B$2*L1001/(M845-0.3)/INPUT!AO47)</f>
        <v>0</v>
      </c>
      <c r="F1157" s="131">
        <f>0.57*SQRT(INPUT!$B$2*L1001/INPUT!AO47/M845)</f>
        <v>0</v>
      </c>
      <c r="G1157" s="131">
        <f>IF(D1157&lt;=F1157,1*N533*INPUT!AO47*M845,IF(D1157&lt;=E1157,1*N533*INPUT!AO47*(M845-(M845-(M845-0.3)/N533)*((D1157-F1157)/(E1157-F1157))),0.9*INPUT!$B$2*1*L1001/D1157/D1157))</f>
        <v>0</v>
      </c>
      <c r="H1157" s="131">
        <f>IF(D1157&lt;=1.12*SQRT(INPUT!$B$2*M1001/INPUT!AO47),0.58*INPUT!AO47,IF(D1157&lt;=1.4*SQRT(INPUT!$B$2*M1001/INPUT!AO47),0.65*SQRT(INPUT!AO47*INPUT!$B$2*M1001)/D1157,0.9*INPUT!$B$2*M1001/D1157/D1157))</f>
        <v>0</v>
      </c>
      <c r="I1157" s="131">
        <f>L845</f>
        <v>-0.44053693654699411</v>
      </c>
      <c r="J1157" s="454" t="e">
        <f>IF(C1157="OF","OF",G1157*SQRT(1-(I1157/H1157)^2))</f>
        <v>#DIV/0!</v>
      </c>
      <c r="M1157" s="67"/>
    </row>
    <row r="1158">
      <c r="A1158" s="182">
        <f>A1002</f>
        <v>101</v>
      </c>
      <c r="B1158" s="131" t="str">
        <f>B1002</f>
        <v>Negative</v>
      </c>
      <c r="C1158" s="195" t="str">
        <f>C690</f>
        <v>BF</v>
      </c>
      <c r="D1158" s="131">
        <f>IF(K1002=0,J1002,H1002)/I1002</f>
        <v>46.5647565327574</v>
      </c>
      <c r="E1158" s="131">
        <f>0.95*SQRT(INPUT!$B$2*L1002/(M846-0.3)/INPUT!AO48)</f>
        <v>0</v>
      </c>
      <c r="F1158" s="131">
        <f>0.57*SQRT(INPUT!$B$2*L1002/INPUT!AO48/M846)</f>
        <v>0</v>
      </c>
      <c r="G1158" s="131">
        <f>IF(D1158&lt;=F1158,1*N534*INPUT!AO48*M846,IF(D1158&lt;=E1158,1*N534*INPUT!AO48*(M846-(M846-(M846-0.3)/N534)*((D1158-F1158)/(E1158-F1158))),0.9*INPUT!$B$2*1*L1002/D1158/D1158))</f>
        <v>0</v>
      </c>
      <c r="H1158" s="131">
        <f>IF(D1158&lt;=1.12*SQRT(INPUT!$B$2*M1002/INPUT!AO48),0.58*INPUT!AO48,IF(D1158&lt;=1.4*SQRT(INPUT!$B$2*M1002/INPUT!AO48),0.65*SQRT(INPUT!AO48*INPUT!$B$2*M1002)/D1158,0.9*INPUT!$B$2*M1002/D1158/D1158))</f>
        <v>0</v>
      </c>
      <c r="I1158" s="131">
        <f>L846</f>
        <v>-0.44053693654699411</v>
      </c>
      <c r="J1158" s="454" t="e">
        <f>IF(C1158="OF","OF",G1158*SQRT(1-(I1158/H1158)^2))</f>
        <v>#DIV/0!</v>
      </c>
      <c r="M1158" s="67"/>
    </row>
    <row r="1159">
      <c r="A1159" s="182">
        <f>A1003</f>
        <v>101</v>
      </c>
      <c r="B1159" s="131" t="str">
        <f>B1003</f>
        <v>Negative</v>
      </c>
      <c r="C1159" s="195" t="str">
        <f>C691</f>
        <v>BF</v>
      </c>
      <c r="D1159" s="131">
        <f>IF(K1003=0,J1003,H1003)/I1003</f>
        <v>46.5647565327574</v>
      </c>
      <c r="E1159" s="131">
        <f>0.95*SQRT(INPUT!$B$2*L1003/(M847-0.3)/INPUT!AO49)</f>
        <v>0</v>
      </c>
      <c r="F1159" s="131">
        <f>0.57*SQRT(INPUT!$B$2*L1003/INPUT!AO49/M847)</f>
        <v>0</v>
      </c>
      <c r="G1159" s="131">
        <f>IF(D1159&lt;=F1159,1*N535*INPUT!AO49*M847,IF(D1159&lt;=E1159,1*N535*INPUT!AO49*(M847-(M847-(M847-0.3)/N535)*((D1159-F1159)/(E1159-F1159))),0.9*INPUT!$B$2*1*L1003/D1159/D1159))</f>
        <v>0</v>
      </c>
      <c r="H1159" s="131">
        <f>IF(D1159&lt;=1.12*SQRT(INPUT!$B$2*M1003/INPUT!AO49),0.58*INPUT!AO49,IF(D1159&lt;=1.4*SQRT(INPUT!$B$2*M1003/INPUT!AO49),0.65*SQRT(INPUT!AO49*INPUT!$B$2*M1003)/D1159,0.9*INPUT!$B$2*M1003/D1159/D1159))</f>
        <v>0</v>
      </c>
      <c r="I1159" s="131">
        <f>L847</f>
        <v>-0.44053693654699411</v>
      </c>
      <c r="J1159" s="454" t="e">
        <f>IF(C1159="OF","OF",G1159*SQRT(1-(I1159/H1159)^2))</f>
        <v>#DIV/0!</v>
      </c>
      <c r="M1159" s="67"/>
    </row>
    <row r="1160">
      <c r="A1160" s="182">
        <f>A1004</f>
        <v>101</v>
      </c>
      <c r="B1160" s="131" t="str">
        <f>B1004</f>
        <v>Negative</v>
      </c>
      <c r="C1160" s="195" t="str">
        <f>C692</f>
        <v>BF</v>
      </c>
      <c r="D1160" s="131">
        <f>IF(K1004=0,J1004,H1004)/I1004</f>
        <v>46.5647565327574</v>
      </c>
      <c r="E1160" s="131">
        <f>0.95*SQRT(INPUT!$B$2*L1004/(M848-0.3)/INPUT!AO50)</f>
        <v>0</v>
      </c>
      <c r="F1160" s="131">
        <f>0.57*SQRT(INPUT!$B$2*L1004/INPUT!AO50/M848)</f>
        <v>0</v>
      </c>
      <c r="G1160" s="131">
        <f>IF(D1160&lt;=F1160,1*N536*INPUT!AO50*M848,IF(D1160&lt;=E1160,1*N536*INPUT!AO50*(M848-(M848-(M848-0.3)/N536)*((D1160-F1160)/(E1160-F1160))),0.9*INPUT!$B$2*1*L1004/D1160/D1160))</f>
        <v>0</v>
      </c>
      <c r="H1160" s="131">
        <f>IF(D1160&lt;=1.12*SQRT(INPUT!$B$2*M1004/INPUT!AO50),0.58*INPUT!AO50,IF(D1160&lt;=1.4*SQRT(INPUT!$B$2*M1004/INPUT!AO50),0.65*SQRT(INPUT!AO50*INPUT!$B$2*M1004)/D1160,0.9*INPUT!$B$2*M1004/D1160/D1160))</f>
        <v>0</v>
      </c>
      <c r="I1160" s="131">
        <f>L848</f>
        <v>-0.44053693654699411</v>
      </c>
      <c r="J1160" s="454" t="e">
        <f>IF(C1160="OF","OF",G1160*SQRT(1-(I1160/H1160)^2))</f>
        <v>#DIV/0!</v>
      </c>
      <c r="M1160" s="67"/>
    </row>
    <row r="1161">
      <c r="A1161" s="182">
        <f>A1005</f>
        <v>101</v>
      </c>
      <c r="B1161" s="131" t="str">
        <f>B1005</f>
        <v>Negative</v>
      </c>
      <c r="C1161" s="195" t="str">
        <f>C693</f>
        <v>BF</v>
      </c>
      <c r="D1161" s="131">
        <f>IF(K1005=0,J1005,H1005)/I1005</f>
        <v>46.5647565327574</v>
      </c>
      <c r="E1161" s="131">
        <f>0.95*SQRT(INPUT!$B$2*L1005/(M849-0.3)/INPUT!AO51)</f>
        <v>0</v>
      </c>
      <c r="F1161" s="131">
        <f>0.57*SQRT(INPUT!$B$2*L1005/INPUT!AO51/M849)</f>
        <v>0</v>
      </c>
      <c r="G1161" s="131">
        <f>IF(D1161&lt;=F1161,1*N537*INPUT!AO51*M849,IF(D1161&lt;=E1161,1*N537*INPUT!AO51*(M849-(M849-(M849-0.3)/N537)*((D1161-F1161)/(E1161-F1161))),0.9*INPUT!$B$2*1*L1005/D1161/D1161))</f>
        <v>0</v>
      </c>
      <c r="H1161" s="131">
        <f>IF(D1161&lt;=1.12*SQRT(INPUT!$B$2*M1005/INPUT!AO51),0.58*INPUT!AO51,IF(D1161&lt;=1.4*SQRT(INPUT!$B$2*M1005/INPUT!AO51),0.65*SQRT(INPUT!AO51*INPUT!$B$2*M1005)/D1161,0.9*INPUT!$B$2*M1005/D1161/D1161))</f>
        <v>0</v>
      </c>
      <c r="I1161" s="131">
        <f>L849</f>
        <v>-0.44053693654699411</v>
      </c>
      <c r="J1161" s="454" t="e">
        <f>IF(C1161="OF","OF",G1161*SQRT(1-(I1161/H1161)^2))</f>
        <v>#DIV/0!</v>
      </c>
      <c r="M1161" s="67"/>
    </row>
    <row r="1162">
      <c r="A1162" s="182">
        <f>A1006</f>
        <v>101</v>
      </c>
      <c r="B1162" s="131" t="str">
        <f>B1006</f>
        <v>Negative</v>
      </c>
      <c r="C1162" s="195" t="str">
        <f>C694</f>
        <v>BF</v>
      </c>
      <c r="D1162" s="131">
        <f>IF(K1006=0,J1006,H1006)/I1006</f>
        <v>46.5647565327574</v>
      </c>
      <c r="E1162" s="131">
        <f>0.95*SQRT(INPUT!$B$2*L1006/(M850-0.3)/INPUT!AO52)</f>
        <v>0</v>
      </c>
      <c r="F1162" s="131">
        <f>0.57*SQRT(INPUT!$B$2*L1006/INPUT!AO52/M850)</f>
        <v>0</v>
      </c>
      <c r="G1162" s="131">
        <f>IF(D1162&lt;=F1162,1*N538*INPUT!AO52*M850,IF(D1162&lt;=E1162,1*N538*INPUT!AO52*(M850-(M850-(M850-0.3)/N538)*((D1162-F1162)/(E1162-F1162))),0.9*INPUT!$B$2*1*L1006/D1162/D1162))</f>
        <v>0</v>
      </c>
      <c r="H1162" s="131">
        <f>IF(D1162&lt;=1.12*SQRT(INPUT!$B$2*M1006/INPUT!AO52),0.58*INPUT!AO52,IF(D1162&lt;=1.4*SQRT(INPUT!$B$2*M1006/INPUT!AO52),0.65*SQRT(INPUT!AO52*INPUT!$B$2*M1006)/D1162,0.9*INPUT!$B$2*M1006/D1162/D1162))</f>
        <v>0</v>
      </c>
      <c r="I1162" s="131">
        <f>L850</f>
        <v>-0.44053693654699411</v>
      </c>
      <c r="J1162" s="454" t="e">
        <f>IF(C1162="OF","OF",G1162*SQRT(1-(I1162/H1162)^2))</f>
        <v>#DIV/0!</v>
      </c>
      <c r="M1162" s="67"/>
    </row>
    <row r="1163">
      <c r="A1163" s="182">
        <f>A1007</f>
        <v>101</v>
      </c>
      <c r="B1163" s="131" t="str">
        <f>B1007</f>
        <v>Negative</v>
      </c>
      <c r="C1163" s="195" t="str">
        <f>C695</f>
        <v>BF</v>
      </c>
      <c r="D1163" s="131">
        <f>IF(K1007=0,J1007,H1007)/I1007</f>
        <v>46.5647565327574</v>
      </c>
      <c r="E1163" s="131">
        <f>0.95*SQRT(INPUT!$B$2*L1007/(M851-0.3)/INPUT!AO53)</f>
        <v>0</v>
      </c>
      <c r="F1163" s="131">
        <f>0.57*SQRT(INPUT!$B$2*L1007/INPUT!AO53/M851)</f>
        <v>0</v>
      </c>
      <c r="G1163" s="131">
        <f>IF(D1163&lt;=F1163,1*N539*INPUT!AO53*M851,IF(D1163&lt;=E1163,1*N539*INPUT!AO53*(M851-(M851-(M851-0.3)/N539)*((D1163-F1163)/(E1163-F1163))),0.9*INPUT!$B$2*1*L1007/D1163/D1163))</f>
        <v>0</v>
      </c>
      <c r="H1163" s="131">
        <f>IF(D1163&lt;=1.12*SQRT(INPUT!$B$2*M1007/INPUT!AO53),0.58*INPUT!AO53,IF(D1163&lt;=1.4*SQRT(INPUT!$B$2*M1007/INPUT!AO53),0.65*SQRT(INPUT!AO53*INPUT!$B$2*M1007)/D1163,0.9*INPUT!$B$2*M1007/D1163/D1163))</f>
        <v>0</v>
      </c>
      <c r="I1163" s="131">
        <f>L851</f>
        <v>-0.44053693654699411</v>
      </c>
      <c r="J1163" s="454" t="e">
        <f>IF(C1163="OF","OF",G1163*SQRT(1-(I1163/H1163)^2))</f>
        <v>#DIV/0!</v>
      </c>
      <c r="M1163" s="67"/>
    </row>
    <row r="1164">
      <c r="A1164" s="182">
        <f>A1008</f>
        <v>101</v>
      </c>
      <c r="B1164" s="131" t="str">
        <f>B1008</f>
        <v>Negative</v>
      </c>
      <c r="C1164" s="195" t="str">
        <f>C696</f>
        <v>BF</v>
      </c>
      <c r="D1164" s="131">
        <f>IF(K1008=0,J1008,H1008)/I1008</f>
        <v>46.5647565327574</v>
      </c>
      <c r="E1164" s="131">
        <f>0.95*SQRT(INPUT!$B$2*L1008/(M852-0.3)/INPUT!AO54)</f>
        <v>0</v>
      </c>
      <c r="F1164" s="131">
        <f>0.57*SQRT(INPUT!$B$2*L1008/INPUT!AO54/M852)</f>
        <v>0</v>
      </c>
      <c r="G1164" s="131">
        <f>IF(D1164&lt;=F1164,1*N540*INPUT!AO54*M852,IF(D1164&lt;=E1164,1*N540*INPUT!AO54*(M852-(M852-(M852-0.3)/N540)*((D1164-F1164)/(E1164-F1164))),0.9*INPUT!$B$2*1*L1008/D1164/D1164))</f>
        <v>0</v>
      </c>
      <c r="H1164" s="131">
        <f>IF(D1164&lt;=1.12*SQRT(INPUT!$B$2*M1008/INPUT!AO54),0.58*INPUT!AO54,IF(D1164&lt;=1.4*SQRT(INPUT!$B$2*M1008/INPUT!AO54),0.65*SQRT(INPUT!AO54*INPUT!$B$2*M1008)/D1164,0.9*INPUT!$B$2*M1008/D1164/D1164))</f>
        <v>0</v>
      </c>
      <c r="I1164" s="131">
        <f>L852</f>
        <v>-0.44053693654699411</v>
      </c>
      <c r="J1164" s="454" t="e">
        <f>IF(C1164="OF","OF",G1164*SQRT(1-(I1164/H1164)^2))</f>
        <v>#DIV/0!</v>
      </c>
      <c r="M1164" s="67"/>
    </row>
    <row r="1165">
      <c r="A1165" s="182">
        <f>A1009</f>
        <v>101</v>
      </c>
      <c r="B1165" s="131" t="str">
        <f>B1009</f>
        <v>Negative</v>
      </c>
      <c r="C1165" s="195" t="str">
        <f>C697</f>
        <v>BF</v>
      </c>
      <c r="D1165" s="131">
        <f>IF(K1009=0,J1009,H1009)/I1009</f>
        <v>46.5647565327574</v>
      </c>
      <c r="E1165" s="131">
        <f>0.95*SQRT(INPUT!$B$2*L1009/(M853-0.3)/INPUT!AO55)</f>
        <v>0</v>
      </c>
      <c r="F1165" s="131">
        <f>0.57*SQRT(INPUT!$B$2*L1009/INPUT!AO55/M853)</f>
        <v>0</v>
      </c>
      <c r="G1165" s="131">
        <f>IF(D1165&lt;=F1165,1*N541*INPUT!AO55*M853,IF(D1165&lt;=E1165,1*N541*INPUT!AO55*(M853-(M853-(M853-0.3)/N541)*((D1165-F1165)/(E1165-F1165))),0.9*INPUT!$B$2*1*L1009/D1165/D1165))</f>
        <v>0</v>
      </c>
      <c r="H1165" s="131">
        <f>IF(D1165&lt;=1.12*SQRT(INPUT!$B$2*M1009/INPUT!AO55),0.58*INPUT!AO55,IF(D1165&lt;=1.4*SQRT(INPUT!$B$2*M1009/INPUT!AO55),0.65*SQRT(INPUT!AO55*INPUT!$B$2*M1009)/D1165,0.9*INPUT!$B$2*M1009/D1165/D1165))</f>
        <v>0</v>
      </c>
      <c r="I1165" s="131">
        <f>L853</f>
        <v>-0.44053693654699411</v>
      </c>
      <c r="J1165" s="454" t="e">
        <f>IF(C1165="OF","OF",G1165*SQRT(1-(I1165/H1165)^2))</f>
        <v>#DIV/0!</v>
      </c>
      <c r="M1165" s="67"/>
    </row>
    <row r="1166">
      <c r="A1166" s="182">
        <f>A1010</f>
        <v>101</v>
      </c>
      <c r="B1166" s="131" t="str">
        <f>B1010</f>
        <v>Negative</v>
      </c>
      <c r="C1166" s="195" t="str">
        <f>C698</f>
        <v>BF</v>
      </c>
      <c r="D1166" s="131">
        <f>IF(K1010=0,J1010,H1010)/I1010</f>
        <v>46.5647565327574</v>
      </c>
      <c r="E1166" s="131">
        <f>0.95*SQRT(INPUT!$B$2*L1010/(M854-0.3)/INPUT!AO56)</f>
        <v>0</v>
      </c>
      <c r="F1166" s="131">
        <f>0.57*SQRT(INPUT!$B$2*L1010/INPUT!AO56/M854)</f>
        <v>0</v>
      </c>
      <c r="G1166" s="131">
        <f>IF(D1166&lt;=F1166,1*N542*INPUT!AO56*M854,IF(D1166&lt;=E1166,1*N542*INPUT!AO56*(M854-(M854-(M854-0.3)/N542)*((D1166-F1166)/(E1166-F1166))),0.9*INPUT!$B$2*1*L1010/D1166/D1166))</f>
        <v>0</v>
      </c>
      <c r="H1166" s="131">
        <f>IF(D1166&lt;=1.12*SQRT(INPUT!$B$2*M1010/INPUT!AO56),0.58*INPUT!AO56,IF(D1166&lt;=1.4*SQRT(INPUT!$B$2*M1010/INPUT!AO56),0.65*SQRT(INPUT!AO56*INPUT!$B$2*M1010)/D1166,0.9*INPUT!$B$2*M1010/D1166/D1166))</f>
        <v>0</v>
      </c>
      <c r="I1166" s="131">
        <f>L854</f>
        <v>-0.44053693654699411</v>
      </c>
      <c r="J1166" s="454" t="e">
        <f>IF(C1166="OF","OF",G1166*SQRT(1-(I1166/H1166)^2))</f>
        <v>#DIV/0!</v>
      </c>
      <c r="M1166" s="67"/>
    </row>
    <row r="1167">
      <c r="A1167" s="182">
        <f>A1011</f>
        <v>101</v>
      </c>
      <c r="B1167" s="131" t="str">
        <f>B1011</f>
        <v>Negative</v>
      </c>
      <c r="C1167" s="195" t="str">
        <f>C699</f>
        <v>BF</v>
      </c>
      <c r="D1167" s="131">
        <f>IF(K1011=0,J1011,H1011)/I1011</f>
        <v>46.5647565327574</v>
      </c>
      <c r="E1167" s="131">
        <f>0.95*SQRT(INPUT!$B$2*L1011/(M855-0.3)/INPUT!AO57)</f>
        <v>0</v>
      </c>
      <c r="F1167" s="131">
        <f>0.57*SQRT(INPUT!$B$2*L1011/INPUT!AO57/M855)</f>
        <v>0</v>
      </c>
      <c r="G1167" s="131">
        <f>IF(D1167&lt;=F1167,1*N543*INPUT!AO57*M855,IF(D1167&lt;=E1167,1*N543*INPUT!AO57*(M855-(M855-(M855-0.3)/N543)*((D1167-F1167)/(E1167-F1167))),0.9*INPUT!$B$2*1*L1011/D1167/D1167))</f>
        <v>0</v>
      </c>
      <c r="H1167" s="131">
        <f>IF(D1167&lt;=1.12*SQRT(INPUT!$B$2*M1011/INPUT!AO57),0.58*INPUT!AO57,IF(D1167&lt;=1.4*SQRT(INPUT!$B$2*M1011/INPUT!AO57),0.65*SQRT(INPUT!AO57*INPUT!$B$2*M1011)/D1167,0.9*INPUT!$B$2*M1011/D1167/D1167))</f>
        <v>0</v>
      </c>
      <c r="I1167" s="131">
        <f>L855</f>
        <v>-0.44053693654699411</v>
      </c>
      <c r="J1167" s="454" t="e">
        <f>IF(C1167="OF","OF",G1167*SQRT(1-(I1167/H1167)^2))</f>
        <v>#DIV/0!</v>
      </c>
      <c r="M1167" s="67"/>
    </row>
    <row r="1168">
      <c r="A1168" s="182">
        <f>A1012</f>
        <v>101</v>
      </c>
      <c r="B1168" s="131" t="str">
        <f>B1012</f>
        <v>Negative</v>
      </c>
      <c r="C1168" s="195" t="str">
        <f>C700</f>
        <v>BF</v>
      </c>
      <c r="D1168" s="131">
        <f>IF(K1012=0,J1012,H1012)/I1012</f>
        <v>46.5647565327574</v>
      </c>
      <c r="E1168" s="131">
        <f>0.95*SQRT(INPUT!$B$2*L1012/(M856-0.3)/INPUT!AO58)</f>
        <v>0</v>
      </c>
      <c r="F1168" s="131">
        <f>0.57*SQRT(INPUT!$B$2*L1012/INPUT!AO58/M856)</f>
        <v>0</v>
      </c>
      <c r="G1168" s="131">
        <f>IF(D1168&lt;=F1168,1*N544*INPUT!AO58*M856,IF(D1168&lt;=E1168,1*N544*INPUT!AO58*(M856-(M856-(M856-0.3)/N544)*((D1168-F1168)/(E1168-F1168))),0.9*INPUT!$B$2*1*L1012/D1168/D1168))</f>
        <v>0</v>
      </c>
      <c r="H1168" s="131">
        <f>IF(D1168&lt;=1.12*SQRT(INPUT!$B$2*M1012/INPUT!AO58),0.58*INPUT!AO58,IF(D1168&lt;=1.4*SQRT(INPUT!$B$2*M1012/INPUT!AO58),0.65*SQRT(INPUT!AO58*INPUT!$B$2*M1012)/D1168,0.9*INPUT!$B$2*M1012/D1168/D1168))</f>
        <v>0</v>
      </c>
      <c r="I1168" s="131">
        <f>L856</f>
        <v>-0.44053693654699411</v>
      </c>
      <c r="J1168" s="454" t="e">
        <f>IF(C1168="OF","OF",G1168*SQRT(1-(I1168/H1168)^2))</f>
        <v>#DIV/0!</v>
      </c>
      <c r="M1168" s="67"/>
    </row>
    <row r="1169">
      <c r="A1169" s="182">
        <f>A1013</f>
        <v>101</v>
      </c>
      <c r="B1169" s="131" t="str">
        <f>B1013</f>
        <v>Negative</v>
      </c>
      <c r="C1169" s="195" t="str">
        <f>C701</f>
        <v>BF</v>
      </c>
      <c r="D1169" s="131">
        <f>IF(K1013=0,J1013,H1013)/I1013</f>
        <v>46.5647565327574</v>
      </c>
      <c r="E1169" s="131">
        <f>0.95*SQRT(INPUT!$B$2*L1013/(M857-0.3)/INPUT!AO59)</f>
        <v>0</v>
      </c>
      <c r="F1169" s="131">
        <f>0.57*SQRT(INPUT!$B$2*L1013/INPUT!AO59/M857)</f>
        <v>0</v>
      </c>
      <c r="G1169" s="131">
        <f>IF(D1169&lt;=F1169,1*N545*INPUT!AO59*M857,IF(D1169&lt;=E1169,1*N545*INPUT!AO59*(M857-(M857-(M857-0.3)/N545)*((D1169-F1169)/(E1169-F1169))),0.9*INPUT!$B$2*1*L1013/D1169/D1169))</f>
        <v>0</v>
      </c>
      <c r="H1169" s="131">
        <f>IF(D1169&lt;=1.12*SQRT(INPUT!$B$2*M1013/INPUT!AO59),0.58*INPUT!AO59,IF(D1169&lt;=1.4*SQRT(INPUT!$B$2*M1013/INPUT!AO59),0.65*SQRT(INPUT!AO59*INPUT!$B$2*M1013)/D1169,0.9*INPUT!$B$2*M1013/D1169/D1169))</f>
        <v>0</v>
      </c>
      <c r="I1169" s="131">
        <f>L857</f>
        <v>-0.44053693654699411</v>
      </c>
      <c r="J1169" s="454" t="e">
        <f>IF(C1169="OF","OF",G1169*SQRT(1-(I1169/H1169)^2))</f>
        <v>#DIV/0!</v>
      </c>
      <c r="M1169" s="67"/>
    </row>
    <row r="1170">
      <c r="A1170" s="182">
        <f>A1014</f>
        <v>101</v>
      </c>
      <c r="B1170" s="131" t="str">
        <f>B1014</f>
        <v>Negative</v>
      </c>
      <c r="C1170" s="195" t="str">
        <f>C702</f>
        <v>BF</v>
      </c>
      <c r="D1170" s="131">
        <f>IF(K1014=0,J1014,H1014)/I1014</f>
        <v>46.5647565327574</v>
      </c>
      <c r="E1170" s="131">
        <f>0.95*SQRT(INPUT!$B$2*L1014/(M858-0.3)/INPUT!AO60)</f>
        <v>0</v>
      </c>
      <c r="F1170" s="131">
        <f>0.57*SQRT(INPUT!$B$2*L1014/INPUT!AO60/M858)</f>
        <v>0</v>
      </c>
      <c r="G1170" s="131">
        <f>IF(D1170&lt;=F1170,1*N546*INPUT!AO60*M858,IF(D1170&lt;=E1170,1*N546*INPUT!AO60*(M858-(M858-(M858-0.3)/N546)*((D1170-F1170)/(E1170-F1170))),0.9*INPUT!$B$2*1*L1014/D1170/D1170))</f>
        <v>0</v>
      </c>
      <c r="H1170" s="131">
        <f>IF(D1170&lt;=1.12*SQRT(INPUT!$B$2*M1014/INPUT!AO60),0.58*INPUT!AO60,IF(D1170&lt;=1.4*SQRT(INPUT!$B$2*M1014/INPUT!AO60),0.65*SQRT(INPUT!AO60*INPUT!$B$2*M1014)/D1170,0.9*INPUT!$B$2*M1014/D1170/D1170))</f>
        <v>0</v>
      </c>
      <c r="I1170" s="131">
        <f>L858</f>
        <v>-0.44053693654699411</v>
      </c>
      <c r="J1170" s="454" t="e">
        <f>IF(C1170="OF","OF",G1170*SQRT(1-(I1170/H1170)^2))</f>
        <v>#DIV/0!</v>
      </c>
      <c r="M1170" s="67"/>
    </row>
    <row r="1171">
      <c r="A1171" s="182">
        <f>A1015</f>
        <v>101</v>
      </c>
      <c r="B1171" s="131" t="str">
        <f>B1015</f>
        <v>Negative</v>
      </c>
      <c r="C1171" s="195" t="str">
        <f>C703</f>
        <v>BF</v>
      </c>
      <c r="D1171" s="131">
        <f>IF(K1015=0,J1015,H1015)/I1015</f>
        <v>46.5647565327574</v>
      </c>
      <c r="E1171" s="131">
        <f>0.95*SQRT(INPUT!$B$2*L1015/(M859-0.3)/INPUT!AO61)</f>
        <v>0</v>
      </c>
      <c r="F1171" s="131">
        <f>0.57*SQRT(INPUT!$B$2*L1015/INPUT!AO61/M859)</f>
        <v>0</v>
      </c>
      <c r="G1171" s="131">
        <f>IF(D1171&lt;=F1171,1*N547*INPUT!AO61*M859,IF(D1171&lt;=E1171,1*N547*INPUT!AO61*(M859-(M859-(M859-0.3)/N547)*((D1171-F1171)/(E1171-F1171))),0.9*INPUT!$B$2*1*L1015/D1171/D1171))</f>
        <v>0</v>
      </c>
      <c r="H1171" s="131">
        <f>IF(D1171&lt;=1.12*SQRT(INPUT!$B$2*M1015/INPUT!AO61),0.58*INPUT!AO61,IF(D1171&lt;=1.4*SQRT(INPUT!$B$2*M1015/INPUT!AO61),0.65*SQRT(INPUT!AO61*INPUT!$B$2*M1015)/D1171,0.9*INPUT!$B$2*M1015/D1171/D1171))</f>
        <v>0</v>
      </c>
      <c r="I1171" s="131">
        <f>L859</f>
        <v>-0.44053693654699411</v>
      </c>
      <c r="J1171" s="454" t="e">
        <f>IF(C1171="OF","OF",G1171*SQRT(1-(I1171/H1171)^2))</f>
        <v>#DIV/0!</v>
      </c>
      <c r="M1171" s="67"/>
    </row>
    <row r="1172">
      <c r="A1172" s="182">
        <f>A1016</f>
        <v>101</v>
      </c>
      <c r="B1172" s="131" t="str">
        <f>B1016</f>
        <v>Negative</v>
      </c>
      <c r="C1172" s="195" t="str">
        <f>C704</f>
        <v>BF</v>
      </c>
      <c r="D1172" s="131">
        <f>IF(K1016=0,J1016,H1016)/I1016</f>
        <v>46.5647565327574</v>
      </c>
      <c r="E1172" s="131">
        <f>0.95*SQRT(INPUT!$B$2*L1016/(M860-0.3)/INPUT!AO62)</f>
        <v>0</v>
      </c>
      <c r="F1172" s="131">
        <f>0.57*SQRT(INPUT!$B$2*L1016/INPUT!AO62/M860)</f>
        <v>0</v>
      </c>
      <c r="G1172" s="131">
        <f>IF(D1172&lt;=F1172,1*N548*INPUT!AO62*M860,IF(D1172&lt;=E1172,1*N548*INPUT!AO62*(M860-(M860-(M860-0.3)/N548)*((D1172-F1172)/(E1172-F1172))),0.9*INPUT!$B$2*1*L1016/D1172/D1172))</f>
        <v>0</v>
      </c>
      <c r="H1172" s="131">
        <f>IF(D1172&lt;=1.12*SQRT(INPUT!$B$2*M1016/INPUT!AO62),0.58*INPUT!AO62,IF(D1172&lt;=1.4*SQRT(INPUT!$B$2*M1016/INPUT!AO62),0.65*SQRT(INPUT!AO62*INPUT!$B$2*M1016)/D1172,0.9*INPUT!$B$2*M1016/D1172/D1172))</f>
        <v>0</v>
      </c>
      <c r="I1172" s="131">
        <f>L860</f>
        <v>-0.44053693654699411</v>
      </c>
      <c r="J1172" s="454" t="e">
        <f>IF(C1172="OF","OF",G1172*SQRT(1-(I1172/H1172)^2))</f>
        <v>#DIV/0!</v>
      </c>
      <c r="M1172" s="67"/>
    </row>
    <row r="1173">
      <c r="A1173" s="182">
        <f>A1017</f>
        <v>101</v>
      </c>
      <c r="B1173" s="131" t="str">
        <f>B1017</f>
        <v>Negative</v>
      </c>
      <c r="C1173" s="195" t="str">
        <f>C705</f>
        <v>BF</v>
      </c>
      <c r="D1173" s="131">
        <f>IF(K1017=0,J1017,H1017)/I1017</f>
        <v>46.5647565327574</v>
      </c>
      <c r="E1173" s="131">
        <f>0.95*SQRT(INPUT!$B$2*L1017/(M861-0.3)/INPUT!AO63)</f>
        <v>0</v>
      </c>
      <c r="F1173" s="131">
        <f>0.57*SQRT(INPUT!$B$2*L1017/INPUT!AO63/M861)</f>
        <v>0</v>
      </c>
      <c r="G1173" s="131">
        <f>IF(D1173&lt;=F1173,1*N549*INPUT!AO63*M861,IF(D1173&lt;=E1173,1*N549*INPUT!AO63*(M861-(M861-(M861-0.3)/N549)*((D1173-F1173)/(E1173-F1173))),0.9*INPUT!$B$2*1*L1017/D1173/D1173))</f>
        <v>0</v>
      </c>
      <c r="H1173" s="131">
        <f>IF(D1173&lt;=1.12*SQRT(INPUT!$B$2*M1017/INPUT!AO63),0.58*INPUT!AO63,IF(D1173&lt;=1.4*SQRT(INPUT!$B$2*M1017/INPUT!AO63),0.65*SQRT(INPUT!AO63*INPUT!$B$2*M1017)/D1173,0.9*INPUT!$B$2*M1017/D1173/D1173))</f>
        <v>0</v>
      </c>
      <c r="I1173" s="131">
        <f>L861</f>
        <v>-0.44053693654699411</v>
      </c>
      <c r="J1173" s="454" t="e">
        <f>IF(C1173="OF","OF",G1173*SQRT(1-(I1173/H1173)^2))</f>
        <v>#DIV/0!</v>
      </c>
      <c r="M1173" s="67"/>
    </row>
    <row r="1174">
      <c r="A1174" s="182">
        <f>A1018</f>
        <v>101</v>
      </c>
      <c r="B1174" s="131" t="str">
        <f>B1018</f>
        <v>Negative</v>
      </c>
      <c r="C1174" s="195" t="str">
        <f>C706</f>
        <v>BF</v>
      </c>
      <c r="D1174" s="131">
        <f>IF(K1018=0,J1018,H1018)/I1018</f>
        <v>46.5647565327574</v>
      </c>
      <c r="E1174" s="131">
        <f>0.95*SQRT(INPUT!$B$2*L1018/(M862-0.3)/INPUT!AO64)</f>
        <v>0</v>
      </c>
      <c r="F1174" s="131">
        <f>0.57*SQRT(INPUT!$B$2*L1018/INPUT!AO64/M862)</f>
        <v>0</v>
      </c>
      <c r="G1174" s="131">
        <f>IF(D1174&lt;=F1174,1*N550*INPUT!AO64*M862,IF(D1174&lt;=E1174,1*N550*INPUT!AO64*(M862-(M862-(M862-0.3)/N550)*((D1174-F1174)/(E1174-F1174))),0.9*INPUT!$B$2*1*L1018/D1174/D1174))</f>
        <v>0</v>
      </c>
      <c r="H1174" s="131">
        <f>IF(D1174&lt;=1.12*SQRT(INPUT!$B$2*M1018/INPUT!AO64),0.58*INPUT!AO64,IF(D1174&lt;=1.4*SQRT(INPUT!$B$2*M1018/INPUT!AO64),0.65*SQRT(INPUT!AO64*INPUT!$B$2*M1018)/D1174,0.9*INPUT!$B$2*M1018/D1174/D1174))</f>
        <v>0</v>
      </c>
      <c r="I1174" s="131">
        <f>L862</f>
        <v>-0.44053693654699411</v>
      </c>
      <c r="J1174" s="454" t="e">
        <f>IF(C1174="OF","OF",G1174*SQRT(1-(I1174/H1174)^2))</f>
        <v>#DIV/0!</v>
      </c>
      <c r="M1174" s="67"/>
    </row>
    <row r="1175">
      <c r="A1175" s="182">
        <f>A1019</f>
        <v>101</v>
      </c>
      <c r="B1175" s="131" t="str">
        <f>B1019</f>
        <v>Negative</v>
      </c>
      <c r="C1175" s="195" t="str">
        <f>C707</f>
        <v>BF</v>
      </c>
      <c r="D1175" s="131">
        <f>IF(K1019=0,J1019,H1019)/I1019</f>
        <v>46.5647565327574</v>
      </c>
      <c r="E1175" s="131">
        <f>0.95*SQRT(INPUT!$B$2*L1019/(M863-0.3)/INPUT!AO65)</f>
        <v>0</v>
      </c>
      <c r="F1175" s="131">
        <f>0.57*SQRT(INPUT!$B$2*L1019/INPUT!AO65/M863)</f>
        <v>0</v>
      </c>
      <c r="G1175" s="131">
        <f>IF(D1175&lt;=F1175,1*N551*INPUT!AO65*M863,IF(D1175&lt;=E1175,1*N551*INPUT!AO65*(M863-(M863-(M863-0.3)/N551)*((D1175-F1175)/(E1175-F1175))),0.9*INPUT!$B$2*1*L1019/D1175/D1175))</f>
        <v>0</v>
      </c>
      <c r="H1175" s="131">
        <f>IF(D1175&lt;=1.12*SQRT(INPUT!$B$2*M1019/INPUT!AO65),0.58*INPUT!AO65,IF(D1175&lt;=1.4*SQRT(INPUT!$B$2*M1019/INPUT!AO65),0.65*SQRT(INPUT!AO65*INPUT!$B$2*M1019)/D1175,0.9*INPUT!$B$2*M1019/D1175/D1175))</f>
        <v>0</v>
      </c>
      <c r="I1175" s="131">
        <f>L863</f>
        <v>-0.44053693654699411</v>
      </c>
      <c r="J1175" s="454" t="e">
        <f>IF(C1175="OF","OF",G1175*SQRT(1-(I1175/H1175)^2))</f>
        <v>#DIV/0!</v>
      </c>
      <c r="M1175" s="67"/>
    </row>
    <row r="1176">
      <c r="A1176" s="182">
        <f>A1020</f>
        <v>101</v>
      </c>
      <c r="B1176" s="131" t="str">
        <f>B1020</f>
        <v>Negative</v>
      </c>
      <c r="C1176" s="195" t="str">
        <f>C708</f>
        <v>BF</v>
      </c>
      <c r="D1176" s="131">
        <f>IF(K1020=0,J1020,H1020)/I1020</f>
        <v>46.5647565327574</v>
      </c>
      <c r="E1176" s="131">
        <f>0.95*SQRT(INPUT!$B$2*L1020/(M864-0.3)/INPUT!AO66)</f>
        <v>0</v>
      </c>
      <c r="F1176" s="131">
        <f>0.57*SQRT(INPUT!$B$2*L1020/INPUT!AO66/M864)</f>
        <v>0</v>
      </c>
      <c r="G1176" s="131">
        <f>IF(D1176&lt;=F1176,1*N552*INPUT!AO66*M864,IF(D1176&lt;=E1176,1*N552*INPUT!AO66*(M864-(M864-(M864-0.3)/N552)*((D1176-F1176)/(E1176-F1176))),0.9*INPUT!$B$2*1*L1020/D1176/D1176))</f>
        <v>0</v>
      </c>
      <c r="H1176" s="131">
        <f>IF(D1176&lt;=1.12*SQRT(INPUT!$B$2*M1020/INPUT!AO66),0.58*INPUT!AO66,IF(D1176&lt;=1.4*SQRT(INPUT!$B$2*M1020/INPUT!AO66),0.65*SQRT(INPUT!AO66*INPUT!$B$2*M1020)/D1176,0.9*INPUT!$B$2*M1020/D1176/D1176))</f>
        <v>0</v>
      </c>
      <c r="I1176" s="131">
        <f>L864</f>
        <v>-0.44053693654699411</v>
      </c>
      <c r="J1176" s="454" t="e">
        <f>IF(C1176="OF","OF",G1176*SQRT(1-(I1176/H1176)^2))</f>
        <v>#DIV/0!</v>
      </c>
      <c r="M1176" s="67"/>
    </row>
    <row r="1177">
      <c r="A1177" s="182">
        <f>A1021</f>
        <v>101</v>
      </c>
      <c r="B1177" s="131" t="str">
        <f>B1021</f>
        <v>Negative</v>
      </c>
      <c r="C1177" s="195" t="str">
        <f>C709</f>
        <v>BF</v>
      </c>
      <c r="D1177" s="131">
        <f>IF(K1021=0,J1021,H1021)/I1021</f>
        <v>46.5647565327574</v>
      </c>
      <c r="E1177" s="131">
        <f>0.95*SQRT(INPUT!$B$2*L1021/(M865-0.3)/INPUT!AO67)</f>
        <v>0</v>
      </c>
      <c r="F1177" s="131">
        <f>0.57*SQRT(INPUT!$B$2*L1021/INPUT!AO67/M865)</f>
        <v>0</v>
      </c>
      <c r="G1177" s="131">
        <f>IF(D1177&lt;=F1177,1*N553*INPUT!AO67*M865,IF(D1177&lt;=E1177,1*N553*INPUT!AO67*(M865-(M865-(M865-0.3)/N553)*((D1177-F1177)/(E1177-F1177))),0.9*INPUT!$B$2*1*L1021/D1177/D1177))</f>
        <v>0</v>
      </c>
      <c r="H1177" s="131">
        <f>IF(D1177&lt;=1.12*SQRT(INPUT!$B$2*M1021/INPUT!AO67),0.58*INPUT!AO67,IF(D1177&lt;=1.4*SQRT(INPUT!$B$2*M1021/INPUT!AO67),0.65*SQRT(INPUT!AO67*INPUT!$B$2*M1021)/D1177,0.9*INPUT!$B$2*M1021/D1177/D1177))</f>
        <v>0</v>
      </c>
      <c r="I1177" s="131">
        <f>L865</f>
        <v>-0.44053693654699411</v>
      </c>
      <c r="J1177" s="454" t="e">
        <f>IF(C1177="OF","OF",G1177*SQRT(1-(I1177/H1177)^2))</f>
        <v>#DIV/0!</v>
      </c>
      <c r="M1177" s="67"/>
    </row>
    <row r="1178">
      <c r="A1178" s="182">
        <f>A1022</f>
        <v>101</v>
      </c>
      <c r="B1178" s="131" t="str">
        <f>B1022</f>
        <v>Negative</v>
      </c>
      <c r="C1178" s="195" t="str">
        <f>C710</f>
        <v>BF</v>
      </c>
      <c r="D1178" s="131">
        <f>IF(K1022=0,J1022,H1022)/I1022</f>
        <v>46.5647565327574</v>
      </c>
      <c r="E1178" s="131">
        <f>0.95*SQRT(INPUT!$B$2*L1022/(M866-0.3)/INPUT!AO68)</f>
        <v>0</v>
      </c>
      <c r="F1178" s="131">
        <f>0.57*SQRT(INPUT!$B$2*L1022/INPUT!AO68/M866)</f>
        <v>0</v>
      </c>
      <c r="G1178" s="131">
        <f>IF(D1178&lt;=F1178,1*N554*INPUT!AO68*M866,IF(D1178&lt;=E1178,1*N554*INPUT!AO68*(M866-(M866-(M866-0.3)/N554)*((D1178-F1178)/(E1178-F1178))),0.9*INPUT!$B$2*1*L1022/D1178/D1178))</f>
        <v>0</v>
      </c>
      <c r="H1178" s="131">
        <f>IF(D1178&lt;=1.12*SQRT(INPUT!$B$2*M1022/INPUT!AO68),0.58*INPUT!AO68,IF(D1178&lt;=1.4*SQRT(INPUT!$B$2*M1022/INPUT!AO68),0.65*SQRT(INPUT!AO68*INPUT!$B$2*M1022)/D1178,0.9*INPUT!$B$2*M1022/D1178/D1178))</f>
        <v>0</v>
      </c>
      <c r="I1178" s="131">
        <f>L866</f>
        <v>-0.44053693654699411</v>
      </c>
      <c r="J1178" s="454" t="e">
        <f>IF(C1178="OF","OF",G1178*SQRT(1-(I1178/H1178)^2))</f>
        <v>#DIV/0!</v>
      </c>
      <c r="M1178" s="67"/>
    </row>
    <row r="1179">
      <c r="A1179" s="182">
        <f>A1023</f>
        <v>101</v>
      </c>
      <c r="B1179" s="131" t="str">
        <f>B1023</f>
        <v>Negative</v>
      </c>
      <c r="C1179" s="195" t="str">
        <f>C711</f>
        <v>BF</v>
      </c>
      <c r="D1179" s="131">
        <f>IF(K1023=0,J1023,H1023)/I1023</f>
        <v>46.5647565327574</v>
      </c>
      <c r="E1179" s="131">
        <f>0.95*SQRT(INPUT!$B$2*L1023/(M867-0.3)/INPUT!AO69)</f>
        <v>0</v>
      </c>
      <c r="F1179" s="131">
        <f>0.57*SQRT(INPUT!$B$2*L1023/INPUT!AO69/M867)</f>
        <v>0</v>
      </c>
      <c r="G1179" s="131">
        <f>IF(D1179&lt;=F1179,1*N555*INPUT!AO69*M867,IF(D1179&lt;=E1179,1*N555*INPUT!AO69*(M867-(M867-(M867-0.3)/N555)*((D1179-F1179)/(E1179-F1179))),0.9*INPUT!$B$2*1*L1023/D1179/D1179))</f>
        <v>0</v>
      </c>
      <c r="H1179" s="131">
        <f>IF(D1179&lt;=1.12*SQRT(INPUT!$B$2*M1023/INPUT!AO69),0.58*INPUT!AO69,IF(D1179&lt;=1.4*SQRT(INPUT!$B$2*M1023/INPUT!AO69),0.65*SQRT(INPUT!AO69*INPUT!$B$2*M1023)/D1179,0.9*INPUT!$B$2*M1023/D1179/D1179))</f>
        <v>0</v>
      </c>
      <c r="I1179" s="131">
        <f>L867</f>
        <v>-0.44053693654699411</v>
      </c>
      <c r="J1179" s="454" t="e">
        <f>IF(C1179="OF","OF",G1179*SQRT(1-(I1179/H1179)^2))</f>
        <v>#DIV/0!</v>
      </c>
      <c r="M1179" s="67"/>
    </row>
    <row r="1180">
      <c r="A1180" s="182">
        <f>A1024</f>
        <v>101</v>
      </c>
      <c r="B1180" s="131" t="str">
        <f>B1024</f>
        <v>Negative</v>
      </c>
      <c r="C1180" s="195" t="str">
        <f>C712</f>
        <v>BF</v>
      </c>
      <c r="D1180" s="131">
        <f>IF(K1024=0,J1024,H1024)/I1024</f>
        <v>46.5647565327574</v>
      </c>
      <c r="E1180" s="131">
        <f>0.95*SQRT(INPUT!$B$2*L1024/(M868-0.3)/INPUT!AO70)</f>
        <v>0</v>
      </c>
      <c r="F1180" s="131">
        <f>0.57*SQRT(INPUT!$B$2*L1024/INPUT!AO70/M868)</f>
        <v>0</v>
      </c>
      <c r="G1180" s="131">
        <f>IF(D1180&lt;=F1180,1*N556*INPUT!AO70*M868,IF(D1180&lt;=E1180,1*N556*INPUT!AO70*(M868-(M868-(M868-0.3)/N556)*((D1180-F1180)/(E1180-F1180))),0.9*INPUT!$B$2*1*L1024/D1180/D1180))</f>
        <v>0</v>
      </c>
      <c r="H1180" s="131">
        <f>IF(D1180&lt;=1.12*SQRT(INPUT!$B$2*M1024/INPUT!AO70),0.58*INPUT!AO70,IF(D1180&lt;=1.4*SQRT(INPUT!$B$2*M1024/INPUT!AO70),0.65*SQRT(INPUT!AO70*INPUT!$B$2*M1024)/D1180,0.9*INPUT!$B$2*M1024/D1180/D1180))</f>
        <v>0</v>
      </c>
      <c r="I1180" s="131">
        <f>L868</f>
        <v>-0.44053693654699411</v>
      </c>
      <c r="J1180" s="454" t="e">
        <f>IF(C1180="OF","OF",G1180*SQRT(1-(I1180/H1180)^2))</f>
        <v>#DIV/0!</v>
      </c>
      <c r="M1180" s="67"/>
    </row>
    <row r="1181">
      <c r="A1181" s="182">
        <f>A1025</f>
        <v>101</v>
      </c>
      <c r="B1181" s="131" t="str">
        <f>B1025</f>
        <v>Negative</v>
      </c>
      <c r="C1181" s="195" t="str">
        <f>C713</f>
        <v>BF</v>
      </c>
      <c r="D1181" s="131">
        <f>IF(K1025=0,J1025,H1025)/I1025</f>
        <v>46.5647565327574</v>
      </c>
      <c r="E1181" s="131">
        <f>0.95*SQRT(INPUT!$B$2*L1025/(M869-0.3)/INPUT!AO71)</f>
        <v>0</v>
      </c>
      <c r="F1181" s="131">
        <f>0.57*SQRT(INPUT!$B$2*L1025/INPUT!AO71/M869)</f>
        <v>0</v>
      </c>
      <c r="G1181" s="131">
        <f>IF(D1181&lt;=F1181,1*N557*INPUT!AO71*M869,IF(D1181&lt;=E1181,1*N557*INPUT!AO71*(M869-(M869-(M869-0.3)/N557)*((D1181-F1181)/(E1181-F1181))),0.9*INPUT!$B$2*1*L1025/D1181/D1181))</f>
        <v>0</v>
      </c>
      <c r="H1181" s="131">
        <f>IF(D1181&lt;=1.12*SQRT(INPUT!$B$2*M1025/INPUT!AO71),0.58*INPUT!AO71,IF(D1181&lt;=1.4*SQRT(INPUT!$B$2*M1025/INPUT!AO71),0.65*SQRT(INPUT!AO71*INPUT!$B$2*M1025)/D1181,0.9*INPUT!$B$2*M1025/D1181/D1181))</f>
        <v>0</v>
      </c>
      <c r="I1181" s="131">
        <f>L869</f>
        <v>-0.44053693654699411</v>
      </c>
      <c r="J1181" s="454" t="e">
        <f>IF(C1181="OF","OF",G1181*SQRT(1-(I1181/H1181)^2))</f>
        <v>#DIV/0!</v>
      </c>
      <c r="M1181" s="67"/>
    </row>
    <row r="1182">
      <c r="A1182" s="182">
        <f>A1026</f>
        <v>101</v>
      </c>
      <c r="B1182" s="131" t="str">
        <f>B1026</f>
        <v>Negative</v>
      </c>
      <c r="C1182" s="195" t="str">
        <f>C714</f>
        <v>BF</v>
      </c>
      <c r="D1182" s="131">
        <f>IF(K1026=0,J1026,H1026)/I1026</f>
        <v>46.5647565327574</v>
      </c>
      <c r="E1182" s="131">
        <f>0.95*SQRT(INPUT!$B$2*L1026/(M870-0.3)/INPUT!AO72)</f>
        <v>0</v>
      </c>
      <c r="F1182" s="131">
        <f>0.57*SQRT(INPUT!$B$2*L1026/INPUT!AO72/M870)</f>
        <v>0</v>
      </c>
      <c r="G1182" s="131">
        <f>IF(D1182&lt;=F1182,1*N558*INPUT!AO72*M870,IF(D1182&lt;=E1182,1*N558*INPUT!AO72*(M870-(M870-(M870-0.3)/N558)*((D1182-F1182)/(E1182-F1182))),0.9*INPUT!$B$2*1*L1026/D1182/D1182))</f>
        <v>0</v>
      </c>
      <c r="H1182" s="131">
        <f>IF(D1182&lt;=1.12*SQRT(INPUT!$B$2*M1026/INPUT!AO72),0.58*INPUT!AO72,IF(D1182&lt;=1.4*SQRT(INPUT!$B$2*M1026/INPUT!AO72),0.65*SQRT(INPUT!AO72*INPUT!$B$2*M1026)/D1182,0.9*INPUT!$B$2*M1026/D1182/D1182))</f>
        <v>0</v>
      </c>
      <c r="I1182" s="131">
        <f>L870</f>
        <v>-0.44053693654699411</v>
      </c>
      <c r="J1182" s="454" t="e">
        <f>IF(C1182="OF","OF",G1182*SQRT(1-(I1182/H1182)^2))</f>
        <v>#DIV/0!</v>
      </c>
      <c r="M1182" s="67"/>
    </row>
    <row r="1183">
      <c r="A1183" s="182">
        <f>A1027</f>
        <v>101</v>
      </c>
      <c r="B1183" s="131" t="str">
        <f>B1027</f>
        <v>Negative</v>
      </c>
      <c r="C1183" s="195" t="str">
        <f>C715</f>
        <v>BF</v>
      </c>
      <c r="D1183" s="131">
        <f>IF(K1027=0,J1027,H1027)/I1027</f>
        <v>46.5647565327574</v>
      </c>
      <c r="E1183" s="131">
        <f>0.95*SQRT(INPUT!$B$2*L1027/(M871-0.3)/INPUT!AO73)</f>
        <v>0</v>
      </c>
      <c r="F1183" s="131">
        <f>0.57*SQRT(INPUT!$B$2*L1027/INPUT!AO73/M871)</f>
        <v>0</v>
      </c>
      <c r="G1183" s="131">
        <f>IF(D1183&lt;=F1183,1*N559*INPUT!AO73*M871,IF(D1183&lt;=E1183,1*N559*INPUT!AO73*(M871-(M871-(M871-0.3)/N559)*((D1183-F1183)/(E1183-F1183))),0.9*INPUT!$B$2*1*L1027/D1183/D1183))</f>
        <v>0</v>
      </c>
      <c r="H1183" s="131">
        <f>IF(D1183&lt;=1.12*SQRT(INPUT!$B$2*M1027/INPUT!AO73),0.58*INPUT!AO73,IF(D1183&lt;=1.4*SQRT(INPUT!$B$2*M1027/INPUT!AO73),0.65*SQRT(INPUT!AO73*INPUT!$B$2*M1027)/D1183,0.9*INPUT!$B$2*M1027/D1183/D1183))</f>
        <v>0</v>
      </c>
      <c r="I1183" s="131">
        <f>L871</f>
        <v>-0.44053693654699411</v>
      </c>
      <c r="J1183" s="454" t="e">
        <f>IF(C1183="OF","OF",G1183*SQRT(1-(I1183/H1183)^2))</f>
        <v>#DIV/0!</v>
      </c>
      <c r="M1183" s="67"/>
    </row>
    <row r="1184">
      <c r="A1184" s="182">
        <f>A1028</f>
        <v>101</v>
      </c>
      <c r="B1184" s="131" t="str">
        <f>B1028</f>
        <v>Negative</v>
      </c>
      <c r="C1184" s="195" t="str">
        <f>C716</f>
        <v>BF</v>
      </c>
      <c r="D1184" s="131">
        <f>IF(K1028=0,J1028,H1028)/I1028</f>
        <v>46.5647565327574</v>
      </c>
      <c r="E1184" s="131">
        <f>0.95*SQRT(INPUT!$B$2*L1028/(M872-0.3)/INPUT!AO74)</f>
        <v>0</v>
      </c>
      <c r="F1184" s="131">
        <f>0.57*SQRT(INPUT!$B$2*L1028/INPUT!AO74/M872)</f>
        <v>0</v>
      </c>
      <c r="G1184" s="131">
        <f>IF(D1184&lt;=F1184,1*N560*INPUT!AO74*M872,IF(D1184&lt;=E1184,1*N560*INPUT!AO74*(M872-(M872-(M872-0.3)/N560)*((D1184-F1184)/(E1184-F1184))),0.9*INPUT!$B$2*1*L1028/D1184/D1184))</f>
        <v>0</v>
      </c>
      <c r="H1184" s="131">
        <f>IF(D1184&lt;=1.12*SQRT(INPUT!$B$2*M1028/INPUT!AO74),0.58*INPUT!AO74,IF(D1184&lt;=1.4*SQRT(INPUT!$B$2*M1028/INPUT!AO74),0.65*SQRT(INPUT!AO74*INPUT!$B$2*M1028)/D1184,0.9*INPUT!$B$2*M1028/D1184/D1184))</f>
        <v>0</v>
      </c>
      <c r="I1184" s="131">
        <f>L872</f>
        <v>-0.44053693654699411</v>
      </c>
      <c r="J1184" s="454" t="e">
        <f>IF(C1184="OF","OF",G1184*SQRT(1-(I1184/H1184)^2))</f>
        <v>#DIV/0!</v>
      </c>
      <c r="M1184" s="67"/>
    </row>
    <row r="1185">
      <c r="A1185" s="182">
        <f>A1029</f>
        <v>101</v>
      </c>
      <c r="B1185" s="131" t="str">
        <f>B1029</f>
        <v>Negative</v>
      </c>
      <c r="C1185" s="195" t="str">
        <f>C717</f>
        <v>BF</v>
      </c>
      <c r="D1185" s="131">
        <f>IF(K1029=0,J1029,H1029)/I1029</f>
        <v>46.5647565327574</v>
      </c>
      <c r="E1185" s="131">
        <f>0.95*SQRT(INPUT!$B$2*L1029/(M873-0.3)/INPUT!AO75)</f>
        <v>0</v>
      </c>
      <c r="F1185" s="131">
        <f>0.57*SQRT(INPUT!$B$2*L1029/INPUT!AO75/M873)</f>
        <v>0</v>
      </c>
      <c r="G1185" s="131">
        <f>IF(D1185&lt;=F1185,1*N561*INPUT!AO75*M873,IF(D1185&lt;=E1185,1*N561*INPUT!AO75*(M873-(M873-(M873-0.3)/N561)*((D1185-F1185)/(E1185-F1185))),0.9*INPUT!$B$2*1*L1029/D1185/D1185))</f>
        <v>0</v>
      </c>
      <c r="H1185" s="131">
        <f>IF(D1185&lt;=1.12*SQRT(INPUT!$B$2*M1029/INPUT!AO75),0.58*INPUT!AO75,IF(D1185&lt;=1.4*SQRT(INPUT!$B$2*M1029/INPUT!AO75),0.65*SQRT(INPUT!AO75*INPUT!$B$2*M1029)/D1185,0.9*INPUT!$B$2*M1029/D1185/D1185))</f>
        <v>0</v>
      </c>
      <c r="I1185" s="131">
        <f>L873</f>
        <v>-0.44053693654699411</v>
      </c>
      <c r="J1185" s="454" t="e">
        <f>IF(C1185="OF","OF",G1185*SQRT(1-(I1185/H1185)^2))</f>
        <v>#DIV/0!</v>
      </c>
      <c r="M1185" s="67"/>
    </row>
    <row r="1186">
      <c r="A1186" s="182">
        <f>A1030</f>
        <v>101</v>
      </c>
      <c r="B1186" s="131" t="str">
        <f>B1030</f>
        <v>Negative</v>
      </c>
      <c r="C1186" s="195" t="str">
        <f>C718</f>
        <v>BF</v>
      </c>
      <c r="D1186" s="131">
        <f>IF(K1030=0,J1030,H1030)/I1030</f>
        <v>46.5647565327574</v>
      </c>
      <c r="E1186" s="131">
        <f>0.95*SQRT(INPUT!$B$2*L1030/(M874-0.3)/INPUT!AO76)</f>
        <v>0</v>
      </c>
      <c r="F1186" s="131">
        <f>0.57*SQRT(INPUT!$B$2*L1030/INPUT!AO76/M874)</f>
        <v>0</v>
      </c>
      <c r="G1186" s="131">
        <f>IF(D1186&lt;=F1186,1*N562*INPUT!AO76*M874,IF(D1186&lt;=E1186,1*N562*INPUT!AO76*(M874-(M874-(M874-0.3)/N562)*((D1186-F1186)/(E1186-F1186))),0.9*INPUT!$B$2*1*L1030/D1186/D1186))</f>
        <v>0</v>
      </c>
      <c r="H1186" s="131">
        <f>IF(D1186&lt;=1.12*SQRT(INPUT!$B$2*M1030/INPUT!AO76),0.58*INPUT!AO76,IF(D1186&lt;=1.4*SQRT(INPUT!$B$2*M1030/INPUT!AO76),0.65*SQRT(INPUT!AO76*INPUT!$B$2*M1030)/D1186,0.9*INPUT!$B$2*M1030/D1186/D1186))</f>
        <v>0</v>
      </c>
      <c r="I1186" s="131">
        <f>L874</f>
        <v>-0.44053693654699411</v>
      </c>
      <c r="J1186" s="454" t="e">
        <f>IF(C1186="OF","OF",G1186*SQRT(1-(I1186/H1186)^2))</f>
        <v>#DIV/0!</v>
      </c>
      <c r="M1186" s="67"/>
    </row>
    <row r="1187">
      <c r="A1187" s="182">
        <f>A1031</f>
        <v>101</v>
      </c>
      <c r="B1187" s="131" t="str">
        <f>B1031</f>
        <v>Negative</v>
      </c>
      <c r="C1187" s="195" t="str">
        <f>C719</f>
        <v>BF</v>
      </c>
      <c r="D1187" s="131">
        <f>IF(K1031=0,J1031,H1031)/I1031</f>
        <v>46.5647565327574</v>
      </c>
      <c r="E1187" s="131">
        <f>0.95*SQRT(INPUT!$B$2*L1031/(M875-0.3)/INPUT!AO77)</f>
        <v>0</v>
      </c>
      <c r="F1187" s="131">
        <f>0.57*SQRT(INPUT!$B$2*L1031/INPUT!AO77/M875)</f>
        <v>0</v>
      </c>
      <c r="G1187" s="131">
        <f>IF(D1187&lt;=F1187,1*N563*INPUT!AO77*M875,IF(D1187&lt;=E1187,1*N563*INPUT!AO77*(M875-(M875-(M875-0.3)/N563)*((D1187-F1187)/(E1187-F1187))),0.9*INPUT!$B$2*1*L1031/D1187/D1187))</f>
        <v>0</v>
      </c>
      <c r="H1187" s="131">
        <f>IF(D1187&lt;=1.12*SQRT(INPUT!$B$2*M1031/INPUT!AO77),0.58*INPUT!AO77,IF(D1187&lt;=1.4*SQRT(INPUT!$B$2*M1031/INPUT!AO77),0.65*SQRT(INPUT!AO77*INPUT!$B$2*M1031)/D1187,0.9*INPUT!$B$2*M1031/D1187/D1187))</f>
        <v>0</v>
      </c>
      <c r="I1187" s="131">
        <f>L875</f>
        <v>-0.44053693654699411</v>
      </c>
      <c r="J1187" s="454" t="e">
        <f>IF(C1187="OF","OF",G1187*SQRT(1-(I1187/H1187)^2))</f>
        <v>#DIV/0!</v>
      </c>
      <c r="M1187" s="67"/>
    </row>
    <row r="1188">
      <c r="A1188" s="182">
        <f>A1032</f>
        <v>101</v>
      </c>
      <c r="B1188" s="131" t="str">
        <f>B1032</f>
        <v>Negative</v>
      </c>
      <c r="C1188" s="195" t="str">
        <f>C720</f>
        <v>BF</v>
      </c>
      <c r="D1188" s="131">
        <f>IF(K1032=0,J1032,H1032)/I1032</f>
        <v>46.5647565327574</v>
      </c>
      <c r="E1188" s="131">
        <f>0.95*SQRT(INPUT!$B$2*L1032/(M876-0.3)/INPUT!AO78)</f>
        <v>0</v>
      </c>
      <c r="F1188" s="131">
        <f>0.57*SQRT(INPUT!$B$2*L1032/INPUT!AO78/M876)</f>
        <v>0</v>
      </c>
      <c r="G1188" s="131">
        <f>IF(D1188&lt;=F1188,1*N564*INPUT!AO78*M876,IF(D1188&lt;=E1188,1*N564*INPUT!AO78*(M876-(M876-(M876-0.3)/N564)*((D1188-F1188)/(E1188-F1188))),0.9*INPUT!$B$2*1*L1032/D1188/D1188))</f>
        <v>0</v>
      </c>
      <c r="H1188" s="131">
        <f>IF(D1188&lt;=1.12*SQRT(INPUT!$B$2*M1032/INPUT!AO78),0.58*INPUT!AO78,IF(D1188&lt;=1.4*SQRT(INPUT!$B$2*M1032/INPUT!AO78),0.65*SQRT(INPUT!AO78*INPUT!$B$2*M1032)/D1188,0.9*INPUT!$B$2*M1032/D1188/D1188))</f>
        <v>0</v>
      </c>
      <c r="I1188" s="131">
        <f>L876</f>
        <v>-0.44053693654699411</v>
      </c>
      <c r="J1188" s="454" t="e">
        <f>IF(C1188="OF","OF",G1188*SQRT(1-(I1188/H1188)^2))</f>
        <v>#DIV/0!</v>
      </c>
      <c r="M1188" s="67"/>
    </row>
    <row r="1189">
      <c r="A1189" s="182">
        <f>A1033</f>
        <v>101</v>
      </c>
      <c r="B1189" s="131" t="str">
        <f>B1033</f>
        <v>Negative</v>
      </c>
      <c r="C1189" s="195" t="str">
        <f>C721</f>
        <v>BF</v>
      </c>
      <c r="D1189" s="131">
        <f>IF(K1033=0,J1033,H1033)/I1033</f>
        <v>46.5647565327574</v>
      </c>
      <c r="E1189" s="131">
        <f>0.95*SQRT(INPUT!$B$2*L1033/(M877-0.3)/INPUT!AO79)</f>
        <v>0</v>
      </c>
      <c r="F1189" s="131">
        <f>0.57*SQRT(INPUT!$B$2*L1033/INPUT!AO79/M877)</f>
        <v>0</v>
      </c>
      <c r="G1189" s="131">
        <f>IF(D1189&lt;=F1189,1*N565*INPUT!AO79*M877,IF(D1189&lt;=E1189,1*N565*INPUT!AO79*(M877-(M877-(M877-0.3)/N565)*((D1189-F1189)/(E1189-F1189))),0.9*INPUT!$B$2*1*L1033/D1189/D1189))</f>
        <v>0</v>
      </c>
      <c r="H1189" s="131">
        <f>IF(D1189&lt;=1.12*SQRT(INPUT!$B$2*M1033/INPUT!AO79),0.58*INPUT!AO79,IF(D1189&lt;=1.4*SQRT(INPUT!$B$2*M1033/INPUT!AO79),0.65*SQRT(INPUT!AO79*INPUT!$B$2*M1033)/D1189,0.9*INPUT!$B$2*M1033/D1189/D1189))</f>
        <v>0</v>
      </c>
      <c r="I1189" s="131">
        <f>L877</f>
        <v>-0.44053693654699411</v>
      </c>
      <c r="J1189" s="454" t="e">
        <f>IF(C1189="OF","OF",G1189*SQRT(1-(I1189/H1189)^2))</f>
        <v>#DIV/0!</v>
      </c>
      <c r="M1189" s="67"/>
    </row>
    <row r="1190">
      <c r="A1190" s="182">
        <f>A1034</f>
        <v>101</v>
      </c>
      <c r="B1190" s="131" t="str">
        <f>B1034</f>
        <v>Negative</v>
      </c>
      <c r="C1190" s="195" t="str">
        <f>C722</f>
        <v>BF</v>
      </c>
      <c r="D1190" s="131">
        <f>IF(K1034=0,J1034,H1034)/I1034</f>
        <v>46.5647565327574</v>
      </c>
      <c r="E1190" s="131">
        <f>0.95*SQRT(INPUT!$B$2*L1034/(M878-0.3)/INPUT!AO80)</f>
        <v>0</v>
      </c>
      <c r="F1190" s="131">
        <f>0.57*SQRT(INPUT!$B$2*L1034/INPUT!AO80/M878)</f>
        <v>0</v>
      </c>
      <c r="G1190" s="131">
        <f>IF(D1190&lt;=F1190,1*N566*INPUT!AO80*M878,IF(D1190&lt;=E1190,1*N566*INPUT!AO80*(M878-(M878-(M878-0.3)/N566)*((D1190-F1190)/(E1190-F1190))),0.9*INPUT!$B$2*1*L1034/D1190/D1190))</f>
        <v>0</v>
      </c>
      <c r="H1190" s="131">
        <f>IF(D1190&lt;=1.12*SQRT(INPUT!$B$2*M1034/INPUT!AO80),0.58*INPUT!AO80,IF(D1190&lt;=1.4*SQRT(INPUT!$B$2*M1034/INPUT!AO80),0.65*SQRT(INPUT!AO80*INPUT!$B$2*M1034)/D1190,0.9*INPUT!$B$2*M1034/D1190/D1190))</f>
        <v>0</v>
      </c>
      <c r="I1190" s="131">
        <f>L878</f>
        <v>-0.44053693654699411</v>
      </c>
      <c r="J1190" s="454" t="e">
        <f>IF(C1190="OF","OF",G1190*SQRT(1-(I1190/H1190)^2))</f>
        <v>#DIV/0!</v>
      </c>
      <c r="M1190" s="67"/>
    </row>
    <row r="1191">
      <c r="A1191" s="182">
        <f>A1035</f>
        <v>101</v>
      </c>
      <c r="B1191" s="131" t="str">
        <f>B1035</f>
        <v>Negative</v>
      </c>
      <c r="C1191" s="195" t="str">
        <f>C723</f>
        <v>BF</v>
      </c>
      <c r="D1191" s="131">
        <f>IF(K1035=0,J1035,H1035)/I1035</f>
        <v>46.5647565327574</v>
      </c>
      <c r="E1191" s="131">
        <f>0.95*SQRT(INPUT!$B$2*L1035/(M879-0.3)/INPUT!AO81)</f>
        <v>0</v>
      </c>
      <c r="F1191" s="131">
        <f>0.57*SQRT(INPUT!$B$2*L1035/INPUT!AO81/M879)</f>
        <v>0</v>
      </c>
      <c r="G1191" s="131">
        <f>IF(D1191&lt;=F1191,1*N567*INPUT!AO81*M879,IF(D1191&lt;=E1191,1*N567*INPUT!AO81*(M879-(M879-(M879-0.3)/N567)*((D1191-F1191)/(E1191-F1191))),0.9*INPUT!$B$2*1*L1035/D1191/D1191))</f>
        <v>0</v>
      </c>
      <c r="H1191" s="131">
        <f>IF(D1191&lt;=1.12*SQRT(INPUT!$B$2*M1035/INPUT!AO81),0.58*INPUT!AO81,IF(D1191&lt;=1.4*SQRT(INPUT!$B$2*M1035/INPUT!AO81),0.65*SQRT(INPUT!AO81*INPUT!$B$2*M1035)/D1191,0.9*INPUT!$B$2*M1035/D1191/D1191))</f>
        <v>0</v>
      </c>
      <c r="I1191" s="131">
        <f>L879</f>
        <v>-0.44053693654699411</v>
      </c>
      <c r="J1191" s="454" t="e">
        <f>IF(C1191="OF","OF",G1191*SQRT(1-(I1191/H1191)^2))</f>
        <v>#DIV/0!</v>
      </c>
      <c r="M1191" s="67"/>
    </row>
    <row r="1192">
      <c r="A1192" s="182">
        <f>A1036</f>
        <v>101</v>
      </c>
      <c r="B1192" s="131" t="str">
        <f>B1036</f>
        <v>Negative</v>
      </c>
      <c r="C1192" s="195" t="str">
        <f>C724</f>
        <v>BF</v>
      </c>
      <c r="D1192" s="131">
        <f>IF(K1036=0,J1036,H1036)/I1036</f>
        <v>46.5647565327574</v>
      </c>
      <c r="E1192" s="131">
        <f>0.95*SQRT(INPUT!$B$2*L1036/(M880-0.3)/INPUT!AO82)</f>
        <v>0</v>
      </c>
      <c r="F1192" s="131">
        <f>0.57*SQRT(INPUT!$B$2*L1036/INPUT!AO82/M880)</f>
        <v>0</v>
      </c>
      <c r="G1192" s="131">
        <f>IF(D1192&lt;=F1192,1*N568*INPUT!AO82*M880,IF(D1192&lt;=E1192,1*N568*INPUT!AO82*(M880-(M880-(M880-0.3)/N568)*((D1192-F1192)/(E1192-F1192))),0.9*INPUT!$B$2*1*L1036/D1192/D1192))</f>
        <v>0</v>
      </c>
      <c r="H1192" s="131">
        <f>IF(D1192&lt;=1.12*SQRT(INPUT!$B$2*M1036/INPUT!AO82),0.58*INPUT!AO82,IF(D1192&lt;=1.4*SQRT(INPUT!$B$2*M1036/INPUT!AO82),0.65*SQRT(INPUT!AO82*INPUT!$B$2*M1036)/D1192,0.9*INPUT!$B$2*M1036/D1192/D1192))</f>
        <v>0</v>
      </c>
      <c r="I1192" s="131">
        <f>L880</f>
        <v>-0.44053693654699411</v>
      </c>
      <c r="J1192" s="454" t="e">
        <f>IF(C1192="OF","OF",G1192*SQRT(1-(I1192/H1192)^2))</f>
        <v>#DIV/0!</v>
      </c>
      <c r="M1192" s="67"/>
    </row>
    <row r="1193">
      <c r="A1193" s="182">
        <f>A1037</f>
        <v>101</v>
      </c>
      <c r="B1193" s="131" t="str">
        <f>B1037</f>
        <v>Negative</v>
      </c>
      <c r="C1193" s="195" t="str">
        <f>C725</f>
        <v>BF</v>
      </c>
      <c r="D1193" s="131">
        <f>IF(K1037=0,J1037,H1037)/I1037</f>
        <v>46.5647565327574</v>
      </c>
      <c r="E1193" s="131">
        <f>0.95*SQRT(INPUT!$B$2*L1037/(M881-0.3)/INPUT!AO83)</f>
        <v>0</v>
      </c>
      <c r="F1193" s="131">
        <f>0.57*SQRT(INPUT!$B$2*L1037/INPUT!AO83/M881)</f>
        <v>0</v>
      </c>
      <c r="G1193" s="131">
        <f>IF(D1193&lt;=F1193,1*N569*INPUT!AO83*M881,IF(D1193&lt;=E1193,1*N569*INPUT!AO83*(M881-(M881-(M881-0.3)/N569)*((D1193-F1193)/(E1193-F1193))),0.9*INPUT!$B$2*1*L1037/D1193/D1193))</f>
        <v>0</v>
      </c>
      <c r="H1193" s="131">
        <f>IF(D1193&lt;=1.12*SQRT(INPUT!$B$2*M1037/INPUT!AO83),0.58*INPUT!AO83,IF(D1193&lt;=1.4*SQRT(INPUT!$B$2*M1037/INPUT!AO83),0.65*SQRT(INPUT!AO83*INPUT!$B$2*M1037)/D1193,0.9*INPUT!$B$2*M1037/D1193/D1193))</f>
        <v>0</v>
      </c>
      <c r="I1193" s="131">
        <f>L881</f>
        <v>-0.44053693654699411</v>
      </c>
      <c r="J1193" s="454" t="e">
        <f>IF(C1193="OF","OF",G1193*SQRT(1-(I1193/H1193)^2))</f>
        <v>#DIV/0!</v>
      </c>
      <c r="M1193" s="67"/>
    </row>
    <row r="1194">
      <c r="A1194" s="182">
        <f>A1038</f>
        <v>101</v>
      </c>
      <c r="B1194" s="131" t="str">
        <f>B1038</f>
        <v>Negative</v>
      </c>
      <c r="C1194" s="195" t="str">
        <f>C726</f>
        <v>BF</v>
      </c>
      <c r="D1194" s="131">
        <f>IF(K1038=0,J1038,H1038)/I1038</f>
        <v>46.5647565327574</v>
      </c>
      <c r="E1194" s="131">
        <f>0.95*SQRT(INPUT!$B$2*L1038/(M882-0.3)/INPUT!AO84)</f>
        <v>0</v>
      </c>
      <c r="F1194" s="131">
        <f>0.57*SQRT(INPUT!$B$2*L1038/INPUT!AO84/M882)</f>
        <v>0</v>
      </c>
      <c r="G1194" s="131">
        <f>IF(D1194&lt;=F1194,1*N570*INPUT!AO84*M882,IF(D1194&lt;=E1194,1*N570*INPUT!AO84*(M882-(M882-(M882-0.3)/N570)*((D1194-F1194)/(E1194-F1194))),0.9*INPUT!$B$2*1*L1038/D1194/D1194))</f>
        <v>0</v>
      </c>
      <c r="H1194" s="131">
        <f>IF(D1194&lt;=1.12*SQRT(INPUT!$B$2*M1038/INPUT!AO84),0.58*INPUT!AO84,IF(D1194&lt;=1.4*SQRT(INPUT!$B$2*M1038/INPUT!AO84),0.65*SQRT(INPUT!AO84*INPUT!$B$2*M1038)/D1194,0.9*INPUT!$B$2*M1038/D1194/D1194))</f>
        <v>0</v>
      </c>
      <c r="I1194" s="131">
        <f>L882</f>
        <v>-0.44053693654699411</v>
      </c>
      <c r="J1194" s="454" t="e">
        <f>IF(C1194="OF","OF",G1194*SQRT(1-(I1194/H1194)^2))</f>
        <v>#DIV/0!</v>
      </c>
      <c r="M1194" s="67"/>
    </row>
    <row r="1195">
      <c r="A1195" s="182">
        <f>A1039</f>
        <v>101</v>
      </c>
      <c r="B1195" s="131" t="str">
        <f>B1039</f>
        <v>Negative</v>
      </c>
      <c r="C1195" s="195" t="str">
        <f>C727</f>
        <v>BF</v>
      </c>
      <c r="D1195" s="131">
        <f>IF(K1039=0,J1039,H1039)/I1039</f>
        <v>46.5647565327574</v>
      </c>
      <c r="E1195" s="131">
        <f>0.95*SQRT(INPUT!$B$2*L1039/(M883-0.3)/INPUT!AO85)</f>
        <v>0</v>
      </c>
      <c r="F1195" s="131">
        <f>0.57*SQRT(INPUT!$B$2*L1039/INPUT!AO85/M883)</f>
        <v>0</v>
      </c>
      <c r="G1195" s="131">
        <f>IF(D1195&lt;=F1195,1*N571*INPUT!AO85*M883,IF(D1195&lt;=E1195,1*N571*INPUT!AO85*(M883-(M883-(M883-0.3)/N571)*((D1195-F1195)/(E1195-F1195))),0.9*INPUT!$B$2*1*L1039/D1195/D1195))</f>
        <v>0</v>
      </c>
      <c r="H1195" s="131">
        <f>IF(D1195&lt;=1.12*SQRT(INPUT!$B$2*M1039/INPUT!AO85),0.58*INPUT!AO85,IF(D1195&lt;=1.4*SQRT(INPUT!$B$2*M1039/INPUT!AO85),0.65*SQRT(INPUT!AO85*INPUT!$B$2*M1039)/D1195,0.9*INPUT!$B$2*M1039/D1195/D1195))</f>
        <v>0</v>
      </c>
      <c r="I1195" s="131">
        <f>L883</f>
        <v>-0.44053693654699411</v>
      </c>
      <c r="J1195" s="454" t="e">
        <f>IF(C1195="OF","OF",G1195*SQRT(1-(I1195/H1195)^2))</f>
        <v>#DIV/0!</v>
      </c>
      <c r="M1195" s="67"/>
    </row>
    <row r="1196">
      <c r="A1196" s="182">
        <f>A1040</f>
        <v>101</v>
      </c>
      <c r="B1196" s="131" t="str">
        <f>B1040</f>
        <v>Negative</v>
      </c>
      <c r="C1196" s="195" t="str">
        <f>C728</f>
        <v>BF</v>
      </c>
      <c r="D1196" s="131">
        <f>IF(K1040=0,J1040,H1040)/I1040</f>
        <v>46.5647565327574</v>
      </c>
      <c r="E1196" s="131">
        <f>0.95*SQRT(INPUT!$B$2*L1040/(M884-0.3)/INPUT!AO86)</f>
        <v>0</v>
      </c>
      <c r="F1196" s="131">
        <f>0.57*SQRT(INPUT!$B$2*L1040/INPUT!AO86/M884)</f>
        <v>0</v>
      </c>
      <c r="G1196" s="131">
        <f>IF(D1196&lt;=F1196,1*N572*INPUT!AO86*M884,IF(D1196&lt;=E1196,1*N572*INPUT!AO86*(M884-(M884-(M884-0.3)/N572)*((D1196-F1196)/(E1196-F1196))),0.9*INPUT!$B$2*1*L1040/D1196/D1196))</f>
        <v>0</v>
      </c>
      <c r="H1196" s="131">
        <f>IF(D1196&lt;=1.12*SQRT(INPUT!$B$2*M1040/INPUT!AO86),0.58*INPUT!AO86,IF(D1196&lt;=1.4*SQRT(INPUT!$B$2*M1040/INPUT!AO86),0.65*SQRT(INPUT!AO86*INPUT!$B$2*M1040)/D1196,0.9*INPUT!$B$2*M1040/D1196/D1196))</f>
        <v>0</v>
      </c>
      <c r="I1196" s="131">
        <f>L884</f>
        <v>-0.44053693654699411</v>
      </c>
      <c r="J1196" s="454" t="e">
        <f>IF(C1196="OF","OF",G1196*SQRT(1-(I1196/H1196)^2))</f>
        <v>#DIV/0!</v>
      </c>
      <c r="M1196" s="67"/>
    </row>
    <row r="1197">
      <c r="A1197" s="182">
        <f>A1041</f>
        <v>101</v>
      </c>
      <c r="B1197" s="131" t="str">
        <f>B1041</f>
        <v>Negative</v>
      </c>
      <c r="C1197" s="195" t="str">
        <f>C729</f>
        <v>BF</v>
      </c>
      <c r="D1197" s="131">
        <f>IF(K1041=0,J1041,H1041)/I1041</f>
        <v>46.5647565327574</v>
      </c>
      <c r="E1197" s="131">
        <f>0.95*SQRT(INPUT!$B$2*L1041/(M885-0.3)/INPUT!AO87)</f>
        <v>0</v>
      </c>
      <c r="F1197" s="131">
        <f>0.57*SQRT(INPUT!$B$2*L1041/INPUT!AO87/M885)</f>
        <v>0</v>
      </c>
      <c r="G1197" s="131">
        <f>IF(D1197&lt;=F1197,1*N573*INPUT!AO87*M885,IF(D1197&lt;=E1197,1*N573*INPUT!AO87*(M885-(M885-(M885-0.3)/N573)*((D1197-F1197)/(E1197-F1197))),0.9*INPUT!$B$2*1*L1041/D1197/D1197))</f>
        <v>0</v>
      </c>
      <c r="H1197" s="131">
        <f>IF(D1197&lt;=1.12*SQRT(INPUT!$B$2*M1041/INPUT!AO87),0.58*INPUT!AO87,IF(D1197&lt;=1.4*SQRT(INPUT!$B$2*M1041/INPUT!AO87),0.65*SQRT(INPUT!AO87*INPUT!$B$2*M1041)/D1197,0.9*INPUT!$B$2*M1041/D1197/D1197))</f>
        <v>0</v>
      </c>
      <c r="I1197" s="131">
        <f>L885</f>
        <v>-0.44053693654699411</v>
      </c>
      <c r="J1197" s="454" t="e">
        <f>IF(C1197="OF","OF",G1197*SQRT(1-(I1197/H1197)^2))</f>
        <v>#DIV/0!</v>
      </c>
      <c r="M1197" s="67"/>
    </row>
    <row r="1198">
      <c r="A1198" s="182">
        <f>A1042</f>
        <v>101</v>
      </c>
      <c r="B1198" s="131" t="str">
        <f>B1042</f>
        <v>Negative</v>
      </c>
      <c r="C1198" s="195" t="str">
        <f>C730</f>
        <v>BF</v>
      </c>
      <c r="D1198" s="131">
        <f>IF(K1042=0,J1042,H1042)/I1042</f>
        <v>46.5647565327574</v>
      </c>
      <c r="E1198" s="131">
        <f>0.95*SQRT(INPUT!$B$2*L1042/(M886-0.3)/INPUT!AO88)</f>
        <v>0</v>
      </c>
      <c r="F1198" s="131">
        <f>0.57*SQRT(INPUT!$B$2*L1042/INPUT!AO88/M886)</f>
        <v>0</v>
      </c>
      <c r="G1198" s="131">
        <f>IF(D1198&lt;=F1198,1*N574*INPUT!AO88*M886,IF(D1198&lt;=E1198,1*N574*INPUT!AO88*(M886-(M886-(M886-0.3)/N574)*((D1198-F1198)/(E1198-F1198))),0.9*INPUT!$B$2*1*L1042/D1198/D1198))</f>
        <v>0</v>
      </c>
      <c r="H1198" s="131">
        <f>IF(D1198&lt;=1.12*SQRT(INPUT!$B$2*M1042/INPUT!AO88),0.58*INPUT!AO88,IF(D1198&lt;=1.4*SQRT(INPUT!$B$2*M1042/INPUT!AO88),0.65*SQRT(INPUT!AO88*INPUT!$B$2*M1042)/D1198,0.9*INPUT!$B$2*M1042/D1198/D1198))</f>
        <v>0</v>
      </c>
      <c r="I1198" s="131">
        <f>L886</f>
        <v>-0.44053693654699411</v>
      </c>
      <c r="J1198" s="454" t="e">
        <f>IF(C1198="OF","OF",G1198*SQRT(1-(I1198/H1198)^2))</f>
        <v>#DIV/0!</v>
      </c>
      <c r="M1198" s="67"/>
    </row>
    <row r="1199">
      <c r="A1199" s="182">
        <f>A1043</f>
        <v>101</v>
      </c>
      <c r="B1199" s="131" t="str">
        <f>B1043</f>
        <v>Negative</v>
      </c>
      <c r="C1199" s="195" t="str">
        <f>C731</f>
        <v>BF</v>
      </c>
      <c r="D1199" s="131">
        <f>IF(K1043=0,J1043,H1043)/I1043</f>
        <v>46.5647565327574</v>
      </c>
      <c r="E1199" s="131">
        <f>0.95*SQRT(INPUT!$B$2*L1043/(M887-0.3)/INPUT!AO89)</f>
        <v>0</v>
      </c>
      <c r="F1199" s="131">
        <f>0.57*SQRT(INPUT!$B$2*L1043/INPUT!AO89/M887)</f>
        <v>0</v>
      </c>
      <c r="G1199" s="131">
        <f>IF(D1199&lt;=F1199,1*N575*INPUT!AO89*M887,IF(D1199&lt;=E1199,1*N575*INPUT!AO89*(M887-(M887-(M887-0.3)/N575)*((D1199-F1199)/(E1199-F1199))),0.9*INPUT!$B$2*1*L1043/D1199/D1199))</f>
        <v>0</v>
      </c>
      <c r="H1199" s="131">
        <f>IF(D1199&lt;=1.12*SQRT(INPUT!$B$2*M1043/INPUT!AO89),0.58*INPUT!AO89,IF(D1199&lt;=1.4*SQRT(INPUT!$B$2*M1043/INPUT!AO89),0.65*SQRT(INPUT!AO89*INPUT!$B$2*M1043)/D1199,0.9*INPUT!$B$2*M1043/D1199/D1199))</f>
        <v>0</v>
      </c>
      <c r="I1199" s="131">
        <f>L887</f>
        <v>-0.44053693654699411</v>
      </c>
      <c r="J1199" s="454" t="e">
        <f>IF(C1199="OF","OF",G1199*SQRT(1-(I1199/H1199)^2))</f>
        <v>#DIV/0!</v>
      </c>
      <c r="M1199" s="67"/>
    </row>
    <row r="1200">
      <c r="A1200" s="182">
        <f>A1044</f>
        <v>101</v>
      </c>
      <c r="B1200" s="131" t="str">
        <f>B1044</f>
        <v>Negative</v>
      </c>
      <c r="C1200" s="195" t="str">
        <f>C732</f>
        <v>BF</v>
      </c>
      <c r="D1200" s="131">
        <f>IF(K1044=0,J1044,H1044)/I1044</f>
        <v>46.5647565327574</v>
      </c>
      <c r="E1200" s="131">
        <f>0.95*SQRT(INPUT!$B$2*L1044/(M888-0.3)/INPUT!AO90)</f>
        <v>0</v>
      </c>
      <c r="F1200" s="131">
        <f>0.57*SQRT(INPUT!$B$2*L1044/INPUT!AO90/M888)</f>
        <v>0</v>
      </c>
      <c r="G1200" s="131">
        <f>IF(D1200&lt;=F1200,1*N576*INPUT!AO90*M888,IF(D1200&lt;=E1200,1*N576*INPUT!AO90*(M888-(M888-(M888-0.3)/N576)*((D1200-F1200)/(E1200-F1200))),0.9*INPUT!$B$2*1*L1044/D1200/D1200))</f>
        <v>0</v>
      </c>
      <c r="H1200" s="131">
        <f>IF(D1200&lt;=1.12*SQRT(INPUT!$B$2*M1044/INPUT!AO90),0.58*INPUT!AO90,IF(D1200&lt;=1.4*SQRT(INPUT!$B$2*M1044/INPUT!AO90),0.65*SQRT(INPUT!AO90*INPUT!$B$2*M1044)/D1200,0.9*INPUT!$B$2*M1044/D1200/D1200))</f>
        <v>0</v>
      </c>
      <c r="I1200" s="131">
        <f>L888</f>
        <v>-0.44053693654699411</v>
      </c>
      <c r="J1200" s="454" t="e">
        <f>IF(C1200="OF","OF",G1200*SQRT(1-(I1200/H1200)^2))</f>
        <v>#DIV/0!</v>
      </c>
      <c r="M1200" s="67"/>
    </row>
    <row r="1201">
      <c r="A1201" s="182">
        <f>A1045</f>
        <v>101</v>
      </c>
      <c r="B1201" s="131" t="str">
        <f>B1045</f>
        <v>Negative</v>
      </c>
      <c r="C1201" s="195" t="str">
        <f>C733</f>
        <v>BF</v>
      </c>
      <c r="D1201" s="131">
        <f>IF(K1045=0,J1045,H1045)/I1045</f>
        <v>46.5647565327574</v>
      </c>
      <c r="E1201" s="131">
        <f>0.95*SQRT(INPUT!$B$2*L1045/(M889-0.3)/INPUT!AO91)</f>
        <v>0</v>
      </c>
      <c r="F1201" s="131">
        <f>0.57*SQRT(INPUT!$B$2*L1045/INPUT!AO91/M889)</f>
        <v>0</v>
      </c>
      <c r="G1201" s="131">
        <f>IF(D1201&lt;=F1201,1*N577*INPUT!AO91*M889,IF(D1201&lt;=E1201,1*N577*INPUT!AO91*(M889-(M889-(M889-0.3)/N577)*((D1201-F1201)/(E1201-F1201))),0.9*INPUT!$B$2*1*L1045/D1201/D1201))</f>
        <v>0</v>
      </c>
      <c r="H1201" s="131">
        <f>IF(D1201&lt;=1.12*SQRT(INPUT!$B$2*M1045/INPUT!AO91),0.58*INPUT!AO91,IF(D1201&lt;=1.4*SQRT(INPUT!$B$2*M1045/INPUT!AO91),0.65*SQRT(INPUT!AO91*INPUT!$B$2*M1045)/D1201,0.9*INPUT!$B$2*M1045/D1201/D1201))</f>
        <v>0</v>
      </c>
      <c r="I1201" s="131">
        <f>L889</f>
        <v>-0.44053693654699411</v>
      </c>
      <c r="J1201" s="454" t="e">
        <f>IF(C1201="OF","OF",G1201*SQRT(1-(I1201/H1201)^2))</f>
        <v>#DIV/0!</v>
      </c>
      <c r="M1201" s="67"/>
    </row>
    <row r="1202">
      <c r="A1202" s="182">
        <f>A1046</f>
        <v>101</v>
      </c>
      <c r="B1202" s="131" t="str">
        <f>B1046</f>
        <v>Negative</v>
      </c>
      <c r="C1202" s="195" t="str">
        <f>C734</f>
        <v>BF</v>
      </c>
      <c r="D1202" s="131">
        <f>IF(K1046=0,J1046,H1046)/I1046</f>
        <v>46.5647565327574</v>
      </c>
      <c r="E1202" s="131">
        <f>0.95*SQRT(INPUT!$B$2*L1046/(M890-0.3)/INPUT!AO92)</f>
        <v>0</v>
      </c>
      <c r="F1202" s="131">
        <f>0.57*SQRT(INPUT!$B$2*L1046/INPUT!AO92/M890)</f>
        <v>0</v>
      </c>
      <c r="G1202" s="131">
        <f>IF(D1202&lt;=F1202,1*N578*INPUT!AO92*M890,IF(D1202&lt;=E1202,1*N578*INPUT!AO92*(M890-(M890-(M890-0.3)/N578)*((D1202-F1202)/(E1202-F1202))),0.9*INPUT!$B$2*1*L1046/D1202/D1202))</f>
        <v>0</v>
      </c>
      <c r="H1202" s="131">
        <f>IF(D1202&lt;=1.12*SQRT(INPUT!$B$2*M1046/INPUT!AO92),0.58*INPUT!AO92,IF(D1202&lt;=1.4*SQRT(INPUT!$B$2*M1046/INPUT!AO92),0.65*SQRT(INPUT!AO92*INPUT!$B$2*M1046)/D1202,0.9*INPUT!$B$2*M1046/D1202/D1202))</f>
        <v>0</v>
      </c>
      <c r="I1202" s="131">
        <f>L890</f>
        <v>-0.44053693654699411</v>
      </c>
      <c r="J1202" s="454" t="e">
        <f>IF(C1202="OF","OF",G1202*SQRT(1-(I1202/H1202)^2))</f>
        <v>#DIV/0!</v>
      </c>
      <c r="M1202" s="67"/>
    </row>
    <row r="1203">
      <c r="A1203" s="182">
        <f>A1047</f>
        <v>101</v>
      </c>
      <c r="B1203" s="131" t="str">
        <f>B1047</f>
        <v>Negative</v>
      </c>
      <c r="C1203" s="195" t="str">
        <f>C735</f>
        <v>BF</v>
      </c>
      <c r="D1203" s="131">
        <f>IF(K1047=0,J1047,H1047)/I1047</f>
        <v>46.5647565327574</v>
      </c>
      <c r="E1203" s="131">
        <f>0.95*SQRT(INPUT!$B$2*L1047/(M891-0.3)/INPUT!AO93)</f>
        <v>0</v>
      </c>
      <c r="F1203" s="131">
        <f>0.57*SQRT(INPUT!$B$2*L1047/INPUT!AO93/M891)</f>
        <v>0</v>
      </c>
      <c r="G1203" s="131">
        <f>IF(D1203&lt;=F1203,1*N579*INPUT!AO93*M891,IF(D1203&lt;=E1203,1*N579*INPUT!AO93*(M891-(M891-(M891-0.3)/N579)*((D1203-F1203)/(E1203-F1203))),0.9*INPUT!$B$2*1*L1047/D1203/D1203))</f>
        <v>0</v>
      </c>
      <c r="H1203" s="131">
        <f>IF(D1203&lt;=1.12*SQRT(INPUT!$B$2*M1047/INPUT!AO93),0.58*INPUT!AO93,IF(D1203&lt;=1.4*SQRT(INPUT!$B$2*M1047/INPUT!AO93),0.65*SQRT(INPUT!AO93*INPUT!$B$2*M1047)/D1203,0.9*INPUT!$B$2*M1047/D1203/D1203))</f>
        <v>0</v>
      </c>
      <c r="I1203" s="131">
        <f>L891</f>
        <v>-0.44053693654699411</v>
      </c>
      <c r="J1203" s="454" t="e">
        <f>IF(C1203="OF","OF",G1203*SQRT(1-(I1203/H1203)^2))</f>
        <v>#DIV/0!</v>
      </c>
      <c r="M1203" s="67"/>
    </row>
    <row r="1204">
      <c r="A1204" s="182">
        <f>A1048</f>
        <v>101</v>
      </c>
      <c r="B1204" s="131" t="str">
        <f>B1048</f>
        <v>Negative</v>
      </c>
      <c r="C1204" s="195" t="str">
        <f>C736</f>
        <v>BF</v>
      </c>
      <c r="D1204" s="131">
        <f>IF(K1048=0,J1048,H1048)/I1048</f>
        <v>46.5647565327574</v>
      </c>
      <c r="E1204" s="131">
        <f>0.95*SQRT(INPUT!$B$2*L1048/(M892-0.3)/INPUT!AO94)</f>
        <v>0</v>
      </c>
      <c r="F1204" s="131">
        <f>0.57*SQRT(INPUT!$B$2*L1048/INPUT!AO94/M892)</f>
        <v>0</v>
      </c>
      <c r="G1204" s="131">
        <f>IF(D1204&lt;=F1204,1*N580*INPUT!AO94*M892,IF(D1204&lt;=E1204,1*N580*INPUT!AO94*(M892-(M892-(M892-0.3)/N580)*((D1204-F1204)/(E1204-F1204))),0.9*INPUT!$B$2*1*L1048/D1204/D1204))</f>
        <v>0</v>
      </c>
      <c r="H1204" s="131">
        <f>IF(D1204&lt;=1.12*SQRT(INPUT!$B$2*M1048/INPUT!AO94),0.58*INPUT!AO94,IF(D1204&lt;=1.4*SQRT(INPUT!$B$2*M1048/INPUT!AO94),0.65*SQRT(INPUT!AO94*INPUT!$B$2*M1048)/D1204,0.9*INPUT!$B$2*M1048/D1204/D1204))</f>
        <v>0</v>
      </c>
      <c r="I1204" s="131">
        <f>L892</f>
        <v>-0.44053693654699411</v>
      </c>
      <c r="J1204" s="454" t="e">
        <f>IF(C1204="OF","OF",G1204*SQRT(1-(I1204/H1204)^2))</f>
        <v>#DIV/0!</v>
      </c>
      <c r="M1204" s="67"/>
    </row>
    <row r="1205">
      <c r="A1205" s="182">
        <f>A1049</f>
        <v>101</v>
      </c>
      <c r="B1205" s="131" t="str">
        <f>B1049</f>
        <v>Negative</v>
      </c>
      <c r="C1205" s="195" t="str">
        <f>C737</f>
        <v>BF</v>
      </c>
      <c r="D1205" s="131">
        <f>IF(K1049=0,J1049,H1049)/I1049</f>
        <v>46.5647565327574</v>
      </c>
      <c r="E1205" s="131">
        <f>0.95*SQRT(INPUT!$B$2*L1049/(M893-0.3)/INPUT!AO95)</f>
        <v>0</v>
      </c>
      <c r="F1205" s="131">
        <f>0.57*SQRT(INPUT!$B$2*L1049/INPUT!AO95/M893)</f>
        <v>0</v>
      </c>
      <c r="G1205" s="131">
        <f>IF(D1205&lt;=F1205,1*N581*INPUT!AO95*M893,IF(D1205&lt;=E1205,1*N581*INPUT!AO95*(M893-(M893-(M893-0.3)/N581)*((D1205-F1205)/(E1205-F1205))),0.9*INPUT!$B$2*1*L1049/D1205/D1205))</f>
        <v>0</v>
      </c>
      <c r="H1205" s="131">
        <f>IF(D1205&lt;=1.12*SQRT(INPUT!$B$2*M1049/INPUT!AO95),0.58*INPUT!AO95,IF(D1205&lt;=1.4*SQRT(INPUT!$B$2*M1049/INPUT!AO95),0.65*SQRT(INPUT!AO95*INPUT!$B$2*M1049)/D1205,0.9*INPUT!$B$2*M1049/D1205/D1205))</f>
        <v>0</v>
      </c>
      <c r="I1205" s="131">
        <f>L893</f>
        <v>-0.44053693654699411</v>
      </c>
      <c r="J1205" s="454" t="e">
        <f>IF(C1205="OF","OF",G1205*SQRT(1-(I1205/H1205)^2))</f>
        <v>#DIV/0!</v>
      </c>
      <c r="M1205" s="67"/>
    </row>
    <row r="1206">
      <c r="A1206" s="182">
        <f>A1050</f>
        <v>101</v>
      </c>
      <c r="B1206" s="131" t="str">
        <f>B1050</f>
        <v>Negative</v>
      </c>
      <c r="C1206" s="195" t="str">
        <f>C738</f>
        <v>BF</v>
      </c>
      <c r="D1206" s="131">
        <f>IF(K1050=0,J1050,H1050)/I1050</f>
        <v>46.5647565327574</v>
      </c>
      <c r="E1206" s="131">
        <f>0.95*SQRT(INPUT!$B$2*L1050/(M894-0.3)/INPUT!AO96)</f>
        <v>0</v>
      </c>
      <c r="F1206" s="131">
        <f>0.57*SQRT(INPUT!$B$2*L1050/INPUT!AO96/M894)</f>
        <v>0</v>
      </c>
      <c r="G1206" s="131">
        <f>IF(D1206&lt;=F1206,1*N582*INPUT!AO96*M894,IF(D1206&lt;=E1206,1*N582*INPUT!AO96*(M894-(M894-(M894-0.3)/N582)*((D1206-F1206)/(E1206-F1206))),0.9*INPUT!$B$2*1*L1050/D1206/D1206))</f>
        <v>0</v>
      </c>
      <c r="H1206" s="131">
        <f>IF(D1206&lt;=1.12*SQRT(INPUT!$B$2*M1050/INPUT!AO96),0.58*INPUT!AO96,IF(D1206&lt;=1.4*SQRT(INPUT!$B$2*M1050/INPUT!AO96),0.65*SQRT(INPUT!AO96*INPUT!$B$2*M1050)/D1206,0.9*INPUT!$B$2*M1050/D1206/D1206))</f>
        <v>0</v>
      </c>
      <c r="I1206" s="131">
        <f>L894</f>
        <v>-0.44053693654699411</v>
      </c>
      <c r="J1206" s="454" t="e">
        <f>IF(C1206="OF","OF",G1206*SQRT(1-(I1206/H1206)^2))</f>
        <v>#DIV/0!</v>
      </c>
      <c r="M1206" s="67"/>
    </row>
    <row r="1207">
      <c r="A1207" s="182">
        <f>A1051</f>
        <v>101</v>
      </c>
      <c r="B1207" s="131" t="str">
        <f>B1051</f>
        <v>Negative</v>
      </c>
      <c r="C1207" s="195" t="str">
        <f>C739</f>
        <v>BF</v>
      </c>
      <c r="D1207" s="131">
        <f>IF(K1051=0,J1051,H1051)/I1051</f>
        <v>46.5647565327574</v>
      </c>
      <c r="E1207" s="131">
        <f>0.95*SQRT(INPUT!$B$2*L1051/(M895-0.3)/INPUT!AO97)</f>
        <v>0</v>
      </c>
      <c r="F1207" s="131">
        <f>0.57*SQRT(INPUT!$B$2*L1051/INPUT!AO97/M895)</f>
        <v>0</v>
      </c>
      <c r="G1207" s="131">
        <f>IF(D1207&lt;=F1207,1*N583*INPUT!AO97*M895,IF(D1207&lt;=E1207,1*N583*INPUT!AO97*(M895-(M895-(M895-0.3)/N583)*((D1207-F1207)/(E1207-F1207))),0.9*INPUT!$B$2*1*L1051/D1207/D1207))</f>
        <v>0</v>
      </c>
      <c r="H1207" s="131">
        <f>IF(D1207&lt;=1.12*SQRT(INPUT!$B$2*M1051/INPUT!AO97),0.58*INPUT!AO97,IF(D1207&lt;=1.4*SQRT(INPUT!$B$2*M1051/INPUT!AO97),0.65*SQRT(INPUT!AO97*INPUT!$B$2*M1051)/D1207,0.9*INPUT!$B$2*M1051/D1207/D1207))</f>
        <v>0</v>
      </c>
      <c r="I1207" s="131">
        <f>L895</f>
        <v>-0.44053693654699411</v>
      </c>
      <c r="J1207" s="454" t="e">
        <f>IF(C1207="OF","OF",G1207*SQRT(1-(I1207/H1207)^2))</f>
        <v>#DIV/0!</v>
      </c>
      <c r="M1207" s="67"/>
    </row>
    <row r="1208">
      <c r="A1208" s="182">
        <f>A1052</f>
        <v>101</v>
      </c>
      <c r="B1208" s="131" t="str">
        <f>B1052</f>
        <v>Negative</v>
      </c>
      <c r="C1208" s="195" t="str">
        <f>C740</f>
        <v>BF</v>
      </c>
      <c r="D1208" s="131">
        <f>IF(K1052=0,J1052,H1052)/I1052</f>
        <v>46.5647565327574</v>
      </c>
      <c r="E1208" s="131">
        <f>0.95*SQRT(INPUT!$B$2*L1052/(M896-0.3)/INPUT!AO98)</f>
        <v>0</v>
      </c>
      <c r="F1208" s="131">
        <f>0.57*SQRT(INPUT!$B$2*L1052/INPUT!AO98/M896)</f>
        <v>0</v>
      </c>
      <c r="G1208" s="131">
        <f>IF(D1208&lt;=F1208,1*N584*INPUT!AO98*M896,IF(D1208&lt;=E1208,1*N584*INPUT!AO98*(M896-(M896-(M896-0.3)/N584)*((D1208-F1208)/(E1208-F1208))),0.9*INPUT!$B$2*1*L1052/D1208/D1208))</f>
        <v>0</v>
      </c>
      <c r="H1208" s="131">
        <f>IF(D1208&lt;=1.12*SQRT(INPUT!$B$2*M1052/INPUT!AO98),0.58*INPUT!AO98,IF(D1208&lt;=1.4*SQRT(INPUT!$B$2*M1052/INPUT!AO98),0.65*SQRT(INPUT!AO98*INPUT!$B$2*M1052)/D1208,0.9*INPUT!$B$2*M1052/D1208/D1208))</f>
        <v>0</v>
      </c>
      <c r="I1208" s="131">
        <f>L896</f>
        <v>-0.44053693654699411</v>
      </c>
      <c r="J1208" s="454" t="e">
        <f>IF(C1208="OF","OF",G1208*SQRT(1-(I1208/H1208)^2))</f>
        <v>#DIV/0!</v>
      </c>
      <c r="M1208" s="67"/>
    </row>
    <row r="1209">
      <c r="A1209" s="182">
        <f>A1053</f>
        <v>101</v>
      </c>
      <c r="B1209" s="131" t="str">
        <f>B1053</f>
        <v>Negative</v>
      </c>
      <c r="C1209" s="195" t="str">
        <f>C741</f>
        <v>BF</v>
      </c>
      <c r="D1209" s="131">
        <f>IF(K1053=0,J1053,H1053)/I1053</f>
        <v>46.5647565327574</v>
      </c>
      <c r="E1209" s="131">
        <f>0.95*SQRT(INPUT!$B$2*L1053/(M897-0.3)/INPUT!AO99)</f>
        <v>0</v>
      </c>
      <c r="F1209" s="131">
        <f>0.57*SQRT(INPUT!$B$2*L1053/INPUT!AO99/M897)</f>
        <v>0</v>
      </c>
      <c r="G1209" s="131">
        <f>IF(D1209&lt;=F1209,1*N585*INPUT!AO99*M897,IF(D1209&lt;=E1209,1*N585*INPUT!AO99*(M897-(M897-(M897-0.3)/N585)*((D1209-F1209)/(E1209-F1209))),0.9*INPUT!$B$2*1*L1053/D1209/D1209))</f>
        <v>0</v>
      </c>
      <c r="H1209" s="131">
        <f>IF(D1209&lt;=1.12*SQRT(INPUT!$B$2*M1053/INPUT!AO99),0.58*INPUT!AO99,IF(D1209&lt;=1.4*SQRT(INPUT!$B$2*M1053/INPUT!AO99),0.65*SQRT(INPUT!AO99*INPUT!$B$2*M1053)/D1209,0.9*INPUT!$B$2*M1053/D1209/D1209))</f>
        <v>0</v>
      </c>
      <c r="I1209" s="131">
        <f>L897</f>
        <v>-0.44053693654699411</v>
      </c>
      <c r="J1209" s="454" t="e">
        <f>IF(C1209="OF","OF",G1209*SQRT(1-(I1209/H1209)^2))</f>
        <v>#DIV/0!</v>
      </c>
      <c r="M1209" s="67"/>
    </row>
    <row r="1210">
      <c r="A1210" s="182">
        <f>A1054</f>
        <v>101</v>
      </c>
      <c r="B1210" s="131" t="str">
        <f>B1054</f>
        <v>Negative</v>
      </c>
      <c r="C1210" s="195" t="str">
        <f>C742</f>
        <v>BF</v>
      </c>
      <c r="D1210" s="131">
        <f>IF(K1054=0,J1054,H1054)/I1054</f>
        <v>46.5647565327574</v>
      </c>
      <c r="E1210" s="131">
        <f>0.95*SQRT(INPUT!$B$2*L1054/(M898-0.3)/INPUT!AO100)</f>
        <v>0</v>
      </c>
      <c r="F1210" s="131">
        <f>0.57*SQRT(INPUT!$B$2*L1054/INPUT!AO100/M898)</f>
        <v>0</v>
      </c>
      <c r="G1210" s="131">
        <f>IF(D1210&lt;=F1210,1*N586*INPUT!AO100*M898,IF(D1210&lt;=E1210,1*N586*INPUT!AO100*(M898-(M898-(M898-0.3)/N586)*((D1210-F1210)/(E1210-F1210))),0.9*INPUT!$B$2*1*L1054/D1210/D1210))</f>
        <v>0</v>
      </c>
      <c r="H1210" s="131">
        <f>IF(D1210&lt;=1.12*SQRT(INPUT!$B$2*M1054/INPUT!AO100),0.58*INPUT!AO100,IF(D1210&lt;=1.4*SQRT(INPUT!$B$2*M1054/INPUT!AO100),0.65*SQRT(INPUT!AO100*INPUT!$B$2*M1054)/D1210,0.9*INPUT!$B$2*M1054/D1210/D1210))</f>
        <v>0</v>
      </c>
      <c r="I1210" s="131">
        <f>L898</f>
        <v>-0.44053693654699411</v>
      </c>
      <c r="J1210" s="454" t="e">
        <f>IF(C1210="OF","OF",G1210*SQRT(1-(I1210/H1210)^2))</f>
        <v>#DIV/0!</v>
      </c>
      <c r="M1210" s="67"/>
    </row>
    <row r="1211">
      <c r="A1211" s="182">
        <f>A1055</f>
        <v>101</v>
      </c>
      <c r="B1211" s="131" t="str">
        <f>B1055</f>
        <v>Negative</v>
      </c>
      <c r="C1211" s="195" t="str">
        <f>C743</f>
        <v>BF</v>
      </c>
      <c r="D1211" s="131">
        <f>IF(K1055=0,J1055,H1055)/I1055</f>
        <v>46.5647565327574</v>
      </c>
      <c r="E1211" s="131">
        <f>0.95*SQRT(INPUT!$B$2*L1055/(M899-0.3)/INPUT!AO101)</f>
        <v>0</v>
      </c>
      <c r="F1211" s="131">
        <f>0.57*SQRT(INPUT!$B$2*L1055/INPUT!AO101/M899)</f>
        <v>0</v>
      </c>
      <c r="G1211" s="131">
        <f>IF(D1211&lt;=F1211,1*N587*INPUT!AO101*M899,IF(D1211&lt;=E1211,1*N587*INPUT!AO101*(M899-(M899-(M899-0.3)/N587)*((D1211-F1211)/(E1211-F1211))),0.9*INPUT!$B$2*1*L1055/D1211/D1211))</f>
        <v>0</v>
      </c>
      <c r="H1211" s="131">
        <f>IF(D1211&lt;=1.12*SQRT(INPUT!$B$2*M1055/INPUT!AO101),0.58*INPUT!AO101,IF(D1211&lt;=1.4*SQRT(INPUT!$B$2*M1055/INPUT!AO101),0.65*SQRT(INPUT!AO101*INPUT!$B$2*M1055)/D1211,0.9*INPUT!$B$2*M1055/D1211/D1211))</f>
        <v>0</v>
      </c>
      <c r="I1211" s="131">
        <f>L899</f>
        <v>-0.44053693654699411</v>
      </c>
      <c r="J1211" s="454" t="e">
        <f>IF(C1211="OF","OF",G1211*SQRT(1-(I1211/H1211)^2))</f>
        <v>#DIV/0!</v>
      </c>
      <c r="M1211" s="67"/>
    </row>
    <row r="1212">
      <c r="A1212" s="182">
        <f>A1056</f>
        <v>101</v>
      </c>
      <c r="B1212" s="131" t="str">
        <f>B1056</f>
        <v>Negative</v>
      </c>
      <c r="C1212" s="195" t="str">
        <f>C744</f>
        <v>BF</v>
      </c>
      <c r="D1212" s="131">
        <f>IF(K1056=0,J1056,H1056)/I1056</f>
        <v>46.5647565327574</v>
      </c>
      <c r="E1212" s="131">
        <f>0.95*SQRT(INPUT!$B$2*L1056/(M900-0.3)/INPUT!AO102)</f>
        <v>0</v>
      </c>
      <c r="F1212" s="131">
        <f>0.57*SQRT(INPUT!$B$2*L1056/INPUT!AO102/M900)</f>
        <v>0</v>
      </c>
      <c r="G1212" s="131">
        <f>IF(D1212&lt;=F1212,1*N588*INPUT!AO102*M900,IF(D1212&lt;=E1212,1*N588*INPUT!AO102*(M900-(M900-(M900-0.3)/N588)*((D1212-F1212)/(E1212-F1212))),0.9*INPUT!$B$2*1*L1056/D1212/D1212))</f>
        <v>0</v>
      </c>
      <c r="H1212" s="131">
        <f>IF(D1212&lt;=1.12*SQRT(INPUT!$B$2*M1056/INPUT!AO102),0.58*INPUT!AO102,IF(D1212&lt;=1.4*SQRT(INPUT!$B$2*M1056/INPUT!AO102),0.65*SQRT(INPUT!AO102*INPUT!$B$2*M1056)/D1212,0.9*INPUT!$B$2*M1056/D1212/D1212))</f>
        <v>0</v>
      </c>
      <c r="I1212" s="131">
        <f>L900</f>
        <v>-0.44053693654699411</v>
      </c>
      <c r="J1212" s="454" t="e">
        <f>IF(C1212="OF","OF",G1212*SQRT(1-(I1212/H1212)^2))</f>
        <v>#DIV/0!</v>
      </c>
      <c r="M1212" s="67"/>
    </row>
    <row r="1213">
      <c r="A1213" s="182">
        <f>A1057</f>
        <v>101</v>
      </c>
      <c r="B1213" s="131" t="str">
        <f>B1057</f>
        <v>Negative</v>
      </c>
      <c r="C1213" s="195" t="str">
        <f>C745</f>
        <v>BF</v>
      </c>
      <c r="D1213" s="131">
        <f>IF(K1057=0,J1057,H1057)/I1057</f>
        <v>46.5647565327574</v>
      </c>
      <c r="E1213" s="131">
        <f>0.95*SQRT(INPUT!$B$2*L1057/(M901-0.3)/INPUT!AO103)</f>
        <v>0</v>
      </c>
      <c r="F1213" s="131">
        <f>0.57*SQRT(INPUT!$B$2*L1057/INPUT!AO103/M901)</f>
        <v>0</v>
      </c>
      <c r="G1213" s="131">
        <f>IF(D1213&lt;=F1213,1*N589*INPUT!AO103*M901,IF(D1213&lt;=E1213,1*N589*INPUT!AO103*(M901-(M901-(M901-0.3)/N589)*((D1213-F1213)/(E1213-F1213))),0.9*INPUT!$B$2*1*L1057/D1213/D1213))</f>
        <v>0</v>
      </c>
      <c r="H1213" s="131">
        <f>IF(D1213&lt;=1.12*SQRT(INPUT!$B$2*M1057/INPUT!AO103),0.58*INPUT!AO103,IF(D1213&lt;=1.4*SQRT(INPUT!$B$2*M1057/INPUT!AO103),0.65*SQRT(INPUT!AO103*INPUT!$B$2*M1057)/D1213,0.9*INPUT!$B$2*M1057/D1213/D1213))</f>
        <v>0</v>
      </c>
      <c r="I1213" s="131">
        <f>L901</f>
        <v>-0.44053693654699411</v>
      </c>
      <c r="J1213" s="454" t="e">
        <f>IF(C1213="OF","OF",G1213*SQRT(1-(I1213/H1213)^2))</f>
        <v>#DIV/0!</v>
      </c>
      <c r="M1213" s="67"/>
    </row>
    <row r="1214">
      <c r="A1214" s="182">
        <f>A1058</f>
        <v>101</v>
      </c>
      <c r="B1214" s="131" t="str">
        <f>B1058</f>
        <v>Negative</v>
      </c>
      <c r="C1214" s="195" t="str">
        <f>C746</f>
        <v>BF</v>
      </c>
      <c r="D1214" s="131">
        <f>IF(K1058=0,J1058,H1058)/I1058</f>
        <v>46.5647565327574</v>
      </c>
      <c r="E1214" s="131">
        <f>0.95*SQRT(INPUT!$B$2*L1058/(M902-0.3)/INPUT!AO104)</f>
        <v>0</v>
      </c>
      <c r="F1214" s="131">
        <f>0.57*SQRT(INPUT!$B$2*L1058/INPUT!AO104/M902)</f>
        <v>0</v>
      </c>
      <c r="G1214" s="131">
        <f>IF(D1214&lt;=F1214,1*N590*INPUT!AO104*M902,IF(D1214&lt;=E1214,1*N590*INPUT!AO104*(M902-(M902-(M902-0.3)/N590)*((D1214-F1214)/(E1214-F1214))),0.9*INPUT!$B$2*1*L1058/D1214/D1214))</f>
        <v>0</v>
      </c>
      <c r="H1214" s="131">
        <f>IF(D1214&lt;=1.12*SQRT(INPUT!$B$2*M1058/INPUT!AO104),0.58*INPUT!AO104,IF(D1214&lt;=1.4*SQRT(INPUT!$B$2*M1058/INPUT!AO104),0.65*SQRT(INPUT!AO104*INPUT!$B$2*M1058)/D1214,0.9*INPUT!$B$2*M1058/D1214/D1214))</f>
        <v>0</v>
      </c>
      <c r="I1214" s="131">
        <f>L902</f>
        <v>-0.44053693654699411</v>
      </c>
      <c r="J1214" s="454" t="e">
        <f>IF(C1214="OF","OF",G1214*SQRT(1-(I1214/H1214)^2))</f>
        <v>#DIV/0!</v>
      </c>
      <c r="M1214" s="67"/>
    </row>
    <row r="1215">
      <c r="A1215" s="182">
        <f>A1059</f>
        <v>101</v>
      </c>
      <c r="B1215" s="131" t="str">
        <f>B1059</f>
        <v>Negative</v>
      </c>
      <c r="C1215" s="195" t="str">
        <f>C747</f>
        <v>BF</v>
      </c>
      <c r="D1215" s="131">
        <f>IF(K1059=0,J1059,H1059)/I1059</f>
        <v>46.5647565327574</v>
      </c>
      <c r="E1215" s="131">
        <f>0.95*SQRT(INPUT!$B$2*L1059/(M903-0.3)/INPUT!AO105)</f>
        <v>0</v>
      </c>
      <c r="F1215" s="131">
        <f>0.57*SQRT(INPUT!$B$2*L1059/INPUT!AO105/M903)</f>
        <v>0</v>
      </c>
      <c r="G1215" s="131">
        <f>IF(D1215&lt;=F1215,1*N591*INPUT!AO105*M903,IF(D1215&lt;=E1215,1*N591*INPUT!AO105*(M903-(M903-(M903-0.3)/N591)*((D1215-F1215)/(E1215-F1215))),0.9*INPUT!$B$2*1*L1059/D1215/D1215))</f>
        <v>0</v>
      </c>
      <c r="H1215" s="131">
        <f>IF(D1215&lt;=1.12*SQRT(INPUT!$B$2*M1059/INPUT!AO105),0.58*INPUT!AO105,IF(D1215&lt;=1.4*SQRT(INPUT!$B$2*M1059/INPUT!AO105),0.65*SQRT(INPUT!AO105*INPUT!$B$2*M1059)/D1215,0.9*INPUT!$B$2*M1059/D1215/D1215))</f>
        <v>0</v>
      </c>
      <c r="I1215" s="131">
        <f>L903</f>
        <v>-0.44053693654699411</v>
      </c>
      <c r="J1215" s="454" t="e">
        <f>IF(C1215="OF","OF",G1215*SQRT(1-(I1215/H1215)^2))</f>
        <v>#DIV/0!</v>
      </c>
      <c r="M1215" s="67"/>
    </row>
    <row r="1216">
      <c r="A1216" s="182">
        <f>A1060</f>
        <v>101</v>
      </c>
      <c r="B1216" s="131" t="str">
        <f>B1060</f>
        <v>Negative</v>
      </c>
      <c r="C1216" s="195" t="str">
        <f>C748</f>
        <v>BF</v>
      </c>
      <c r="D1216" s="131">
        <f>IF(K1060=0,J1060,H1060)/I1060</f>
        <v>46.5647565327574</v>
      </c>
      <c r="E1216" s="131">
        <f>0.95*SQRT(INPUT!$B$2*L1060/(M904-0.3)/INPUT!AO106)</f>
        <v>0</v>
      </c>
      <c r="F1216" s="131">
        <f>0.57*SQRT(INPUT!$B$2*L1060/INPUT!AO106/M904)</f>
        <v>0</v>
      </c>
      <c r="G1216" s="131">
        <f>IF(D1216&lt;=F1216,1*N592*INPUT!AO106*M904,IF(D1216&lt;=E1216,1*N592*INPUT!AO106*(M904-(M904-(M904-0.3)/N592)*((D1216-F1216)/(E1216-F1216))),0.9*INPUT!$B$2*1*L1060/D1216/D1216))</f>
        <v>0</v>
      </c>
      <c r="H1216" s="131">
        <f>IF(D1216&lt;=1.12*SQRT(INPUT!$B$2*M1060/INPUT!AO106),0.58*INPUT!AO106,IF(D1216&lt;=1.4*SQRT(INPUT!$B$2*M1060/INPUT!AO106),0.65*SQRT(INPUT!AO106*INPUT!$B$2*M1060)/D1216,0.9*INPUT!$B$2*M1060/D1216/D1216))</f>
        <v>0</v>
      </c>
      <c r="I1216" s="131">
        <f>L904</f>
        <v>-0.44053693654699411</v>
      </c>
      <c r="J1216" s="454" t="e">
        <f>IF(C1216="OF","OF",G1216*SQRT(1-(I1216/H1216)^2))</f>
        <v>#DIV/0!</v>
      </c>
      <c r="M1216" s="67"/>
    </row>
    <row r="1217">
      <c r="A1217" s="182">
        <f>A1061</f>
        <v>101</v>
      </c>
      <c r="B1217" s="131" t="str">
        <f>B1061</f>
        <v>Negative</v>
      </c>
      <c r="C1217" s="195" t="str">
        <f>C749</f>
        <v>BF</v>
      </c>
      <c r="D1217" s="131">
        <f>IF(K1061=0,J1061,H1061)/I1061</f>
        <v>46.5647565327574</v>
      </c>
      <c r="E1217" s="131">
        <f>0.95*SQRT(INPUT!$B$2*L1061/(M905-0.3)/INPUT!AO107)</f>
        <v>0</v>
      </c>
      <c r="F1217" s="131">
        <f>0.57*SQRT(INPUT!$B$2*L1061/INPUT!AO107/M905)</f>
        <v>0</v>
      </c>
      <c r="G1217" s="131">
        <f>IF(D1217&lt;=F1217,1*N593*INPUT!AO107*M905,IF(D1217&lt;=E1217,1*N593*INPUT!AO107*(M905-(M905-(M905-0.3)/N593)*((D1217-F1217)/(E1217-F1217))),0.9*INPUT!$B$2*1*L1061/D1217/D1217))</f>
        <v>0</v>
      </c>
      <c r="H1217" s="131">
        <f>IF(D1217&lt;=1.12*SQRT(INPUT!$B$2*M1061/INPUT!AO107),0.58*INPUT!AO107,IF(D1217&lt;=1.4*SQRT(INPUT!$B$2*M1061/INPUT!AO107),0.65*SQRT(INPUT!AO107*INPUT!$B$2*M1061)/D1217,0.9*INPUT!$B$2*M1061/D1217/D1217))</f>
        <v>0</v>
      </c>
      <c r="I1217" s="131">
        <f>L905</f>
        <v>-0.44053693654699411</v>
      </c>
      <c r="J1217" s="454" t="e">
        <f>IF(C1217="OF","OF",G1217*SQRT(1-(I1217/H1217)^2))</f>
        <v>#DIV/0!</v>
      </c>
      <c r="M1217" s="67"/>
    </row>
    <row r="1218">
      <c r="A1218" s="182">
        <f>A1062</f>
        <v>101</v>
      </c>
      <c r="B1218" s="131" t="str">
        <f>B1062</f>
        <v>Negative</v>
      </c>
      <c r="C1218" s="195" t="str">
        <f>C750</f>
        <v>BF</v>
      </c>
      <c r="D1218" s="131">
        <f>IF(K1062=0,J1062,H1062)/I1062</f>
        <v>46.5647565327574</v>
      </c>
      <c r="E1218" s="131">
        <f>0.95*SQRT(INPUT!$B$2*L1062/(M906-0.3)/INPUT!AO108)</f>
        <v>0</v>
      </c>
      <c r="F1218" s="131">
        <f>0.57*SQRT(INPUT!$B$2*L1062/INPUT!AO108/M906)</f>
        <v>0</v>
      </c>
      <c r="G1218" s="131">
        <f>IF(D1218&lt;=F1218,1*N594*INPUT!AO108*M906,IF(D1218&lt;=E1218,1*N594*INPUT!AO108*(M906-(M906-(M906-0.3)/N594)*((D1218-F1218)/(E1218-F1218))),0.9*INPUT!$B$2*1*L1062/D1218/D1218))</f>
        <v>0</v>
      </c>
      <c r="H1218" s="131">
        <f>IF(D1218&lt;=1.12*SQRT(INPUT!$B$2*M1062/INPUT!AO108),0.58*INPUT!AO108,IF(D1218&lt;=1.4*SQRT(INPUT!$B$2*M1062/INPUT!AO108),0.65*SQRT(INPUT!AO108*INPUT!$B$2*M1062)/D1218,0.9*INPUT!$B$2*M1062/D1218/D1218))</f>
        <v>0</v>
      </c>
      <c r="I1218" s="131">
        <f>L906</f>
        <v>-0.44053693654699411</v>
      </c>
      <c r="J1218" s="454" t="e">
        <f>IF(C1218="OF","OF",G1218*SQRT(1-(I1218/H1218)^2))</f>
        <v>#DIV/0!</v>
      </c>
      <c r="M1218" s="67"/>
    </row>
    <row r="1219">
      <c r="A1219" s="182">
        <f>A1063</f>
        <v>101</v>
      </c>
      <c r="B1219" s="131" t="str">
        <f>B1063</f>
        <v>Negative</v>
      </c>
      <c r="C1219" s="195" t="str">
        <f>C751</f>
        <v>BF</v>
      </c>
      <c r="D1219" s="131">
        <f>IF(K1063=0,J1063,H1063)/I1063</f>
        <v>46.5647565327574</v>
      </c>
      <c r="E1219" s="131">
        <f>0.95*SQRT(INPUT!$B$2*L1063/(M907-0.3)/INPUT!AO109)</f>
        <v>0</v>
      </c>
      <c r="F1219" s="131">
        <f>0.57*SQRT(INPUT!$B$2*L1063/INPUT!AO109/M907)</f>
        <v>0</v>
      </c>
      <c r="G1219" s="131">
        <f>IF(D1219&lt;=F1219,1*N595*INPUT!AO109*M907,IF(D1219&lt;=E1219,1*N595*INPUT!AO109*(M907-(M907-(M907-0.3)/N595)*((D1219-F1219)/(E1219-F1219))),0.9*INPUT!$B$2*1*L1063/D1219/D1219))</f>
        <v>0</v>
      </c>
      <c r="H1219" s="131">
        <f>IF(D1219&lt;=1.12*SQRT(INPUT!$B$2*M1063/INPUT!AO109),0.58*INPUT!AO109,IF(D1219&lt;=1.4*SQRT(INPUT!$B$2*M1063/INPUT!AO109),0.65*SQRT(INPUT!AO109*INPUT!$B$2*M1063)/D1219,0.9*INPUT!$B$2*M1063/D1219/D1219))</f>
        <v>0</v>
      </c>
      <c r="I1219" s="131">
        <f>L907</f>
        <v>-0.44053693654699411</v>
      </c>
      <c r="J1219" s="454" t="e">
        <f>IF(C1219="OF","OF",G1219*SQRT(1-(I1219/H1219)^2))</f>
        <v>#DIV/0!</v>
      </c>
      <c r="M1219" s="67"/>
    </row>
    <row r="1220">
      <c r="A1220" s="182">
        <f>A1064</f>
        <v>101</v>
      </c>
      <c r="B1220" s="131" t="str">
        <f>B1064</f>
        <v>Negative</v>
      </c>
      <c r="C1220" s="195" t="str">
        <f>C752</f>
        <v>BF</v>
      </c>
      <c r="D1220" s="131">
        <f>IF(K1064=0,J1064,H1064)/I1064</f>
        <v>46.5647565327574</v>
      </c>
      <c r="E1220" s="131">
        <f>0.95*SQRT(INPUT!$B$2*L1064/(M908-0.3)/INPUT!AO110)</f>
        <v>0</v>
      </c>
      <c r="F1220" s="131">
        <f>0.57*SQRT(INPUT!$B$2*L1064/INPUT!AO110/M908)</f>
        <v>0</v>
      </c>
      <c r="G1220" s="131">
        <f>IF(D1220&lt;=F1220,1*N596*INPUT!AO110*M908,IF(D1220&lt;=E1220,1*N596*INPUT!AO110*(M908-(M908-(M908-0.3)/N596)*((D1220-F1220)/(E1220-F1220))),0.9*INPUT!$B$2*1*L1064/D1220/D1220))</f>
        <v>0</v>
      </c>
      <c r="H1220" s="131">
        <f>IF(D1220&lt;=1.12*SQRT(INPUT!$B$2*M1064/INPUT!AO110),0.58*INPUT!AO110,IF(D1220&lt;=1.4*SQRT(INPUT!$B$2*M1064/INPUT!AO110),0.65*SQRT(INPUT!AO110*INPUT!$B$2*M1064)/D1220,0.9*INPUT!$B$2*M1064/D1220/D1220))</f>
        <v>0</v>
      </c>
      <c r="I1220" s="131">
        <f>L908</f>
        <v>-0.44053693654699411</v>
      </c>
      <c r="J1220" s="454" t="e">
        <f>IF(C1220="OF","OF",G1220*SQRT(1-(I1220/H1220)^2))</f>
        <v>#DIV/0!</v>
      </c>
      <c r="M1220" s="67"/>
    </row>
    <row r="1221">
      <c r="A1221" s="182">
        <f>A1065</f>
        <v>101</v>
      </c>
      <c r="B1221" s="131" t="str">
        <f>B1065</f>
        <v>Negative</v>
      </c>
      <c r="C1221" s="195" t="str">
        <f>C753</f>
        <v>BF</v>
      </c>
      <c r="D1221" s="131">
        <f>IF(K1065=0,J1065,H1065)/I1065</f>
        <v>46.5647565327574</v>
      </c>
      <c r="E1221" s="131">
        <f>0.95*SQRT(INPUT!$B$2*L1065/(M909-0.3)/INPUT!AO111)</f>
        <v>0</v>
      </c>
      <c r="F1221" s="131">
        <f>0.57*SQRT(INPUT!$B$2*L1065/INPUT!AO111/M909)</f>
        <v>0</v>
      </c>
      <c r="G1221" s="131">
        <f>IF(D1221&lt;=F1221,1*N597*INPUT!AO111*M909,IF(D1221&lt;=E1221,1*N597*INPUT!AO111*(M909-(M909-(M909-0.3)/N597)*((D1221-F1221)/(E1221-F1221))),0.9*INPUT!$B$2*1*L1065/D1221/D1221))</f>
        <v>0</v>
      </c>
      <c r="H1221" s="131">
        <f>IF(D1221&lt;=1.12*SQRT(INPUT!$B$2*M1065/INPUT!AO111),0.58*INPUT!AO111,IF(D1221&lt;=1.4*SQRT(INPUT!$B$2*M1065/INPUT!AO111),0.65*SQRT(INPUT!AO111*INPUT!$B$2*M1065)/D1221,0.9*INPUT!$B$2*M1065/D1221/D1221))</f>
        <v>0</v>
      </c>
      <c r="I1221" s="131">
        <f>L909</f>
        <v>-0.44053693654699411</v>
      </c>
      <c r="J1221" s="454" t="e">
        <f>IF(C1221="OF","OF",G1221*SQRT(1-(I1221/H1221)^2))</f>
        <v>#DIV/0!</v>
      </c>
      <c r="M1221" s="67"/>
    </row>
    <row r="1222">
      <c r="A1222" s="182">
        <f>A1066</f>
        <v>101</v>
      </c>
      <c r="B1222" s="131" t="str">
        <f>B1066</f>
        <v>Negative</v>
      </c>
      <c r="C1222" s="195" t="str">
        <f>C754</f>
        <v>BF</v>
      </c>
      <c r="D1222" s="131">
        <f>IF(K1066=0,J1066,H1066)/I1066</f>
        <v>46.5647565327574</v>
      </c>
      <c r="E1222" s="131">
        <f>0.95*SQRT(INPUT!$B$2*L1066/(M910-0.3)/INPUT!AO112)</f>
        <v>0</v>
      </c>
      <c r="F1222" s="131">
        <f>0.57*SQRT(INPUT!$B$2*L1066/INPUT!AO112/M910)</f>
        <v>0</v>
      </c>
      <c r="G1222" s="131">
        <f>IF(D1222&lt;=F1222,1*N598*INPUT!AO112*M910,IF(D1222&lt;=E1222,1*N598*INPUT!AO112*(M910-(M910-(M910-0.3)/N598)*((D1222-F1222)/(E1222-F1222))),0.9*INPUT!$B$2*1*L1066/D1222/D1222))</f>
        <v>0</v>
      </c>
      <c r="H1222" s="131">
        <f>IF(D1222&lt;=1.12*SQRT(INPUT!$B$2*M1066/INPUT!AO112),0.58*INPUT!AO112,IF(D1222&lt;=1.4*SQRT(INPUT!$B$2*M1066/INPUT!AO112),0.65*SQRT(INPUT!AO112*INPUT!$B$2*M1066)/D1222,0.9*INPUT!$B$2*M1066/D1222/D1222))</f>
        <v>0</v>
      </c>
      <c r="I1222" s="131">
        <f>L910</f>
        <v>-0.44053693654699411</v>
      </c>
      <c r="J1222" s="454" t="e">
        <f>IF(C1222="OF","OF",G1222*SQRT(1-(I1222/H1222)^2))</f>
        <v>#DIV/0!</v>
      </c>
      <c r="M1222" s="67"/>
    </row>
    <row r="1223">
      <c r="A1223" s="182">
        <f>A1067</f>
        <v>101</v>
      </c>
      <c r="B1223" s="131" t="str">
        <f>B1067</f>
        <v>Negative</v>
      </c>
      <c r="C1223" s="195" t="str">
        <f>C755</f>
        <v>BF</v>
      </c>
      <c r="D1223" s="131">
        <f>IF(K1067=0,J1067,H1067)/I1067</f>
        <v>46.5647565327574</v>
      </c>
      <c r="E1223" s="131">
        <f>0.95*SQRT(INPUT!$B$2*L1067/(M911-0.3)/INPUT!AO113)</f>
        <v>0</v>
      </c>
      <c r="F1223" s="131">
        <f>0.57*SQRT(INPUT!$B$2*L1067/INPUT!AO113/M911)</f>
        <v>0</v>
      </c>
      <c r="G1223" s="131">
        <f>IF(D1223&lt;=F1223,1*N599*INPUT!AO113*M911,IF(D1223&lt;=E1223,1*N599*INPUT!AO113*(M911-(M911-(M911-0.3)/N599)*((D1223-F1223)/(E1223-F1223))),0.9*INPUT!$B$2*1*L1067/D1223/D1223))</f>
        <v>0</v>
      </c>
      <c r="H1223" s="131">
        <f>IF(D1223&lt;=1.12*SQRT(INPUT!$B$2*M1067/INPUT!AO113),0.58*INPUT!AO113,IF(D1223&lt;=1.4*SQRT(INPUT!$B$2*M1067/INPUT!AO113),0.65*SQRT(INPUT!AO113*INPUT!$B$2*M1067)/D1223,0.9*INPUT!$B$2*M1067/D1223/D1223))</f>
        <v>0</v>
      </c>
      <c r="I1223" s="131">
        <f>L911</f>
        <v>-0.44053693654699411</v>
      </c>
      <c r="J1223" s="454" t="e">
        <f>IF(C1223="OF","OF",G1223*SQRT(1-(I1223/H1223)^2))</f>
        <v>#DIV/0!</v>
      </c>
      <c r="M1223" s="67"/>
    </row>
    <row r="1224">
      <c r="A1224" s="182">
        <f>A1068</f>
        <v>101</v>
      </c>
      <c r="B1224" s="131" t="str">
        <f>B1068</f>
        <v>Negative</v>
      </c>
      <c r="C1224" s="195" t="str">
        <f>C756</f>
        <v>BF</v>
      </c>
      <c r="D1224" s="131">
        <f>IF(K1068=0,J1068,H1068)/I1068</f>
        <v>46.5647565327574</v>
      </c>
      <c r="E1224" s="131">
        <f>0.95*SQRT(INPUT!$B$2*L1068/(M912-0.3)/INPUT!AO114)</f>
        <v>0</v>
      </c>
      <c r="F1224" s="131">
        <f>0.57*SQRT(INPUT!$B$2*L1068/INPUT!AO114/M912)</f>
        <v>0</v>
      </c>
      <c r="G1224" s="131">
        <f>IF(D1224&lt;=F1224,1*N600*INPUT!AO114*M912,IF(D1224&lt;=E1224,1*N600*INPUT!AO114*(M912-(M912-(M912-0.3)/N600)*((D1224-F1224)/(E1224-F1224))),0.9*INPUT!$B$2*1*L1068/D1224/D1224))</f>
        <v>0</v>
      </c>
      <c r="H1224" s="131">
        <f>IF(D1224&lt;=1.12*SQRT(INPUT!$B$2*M1068/INPUT!AO114),0.58*INPUT!AO114,IF(D1224&lt;=1.4*SQRT(INPUT!$B$2*M1068/INPUT!AO114),0.65*SQRT(INPUT!AO114*INPUT!$B$2*M1068)/D1224,0.9*INPUT!$B$2*M1068/D1224/D1224))</f>
        <v>0</v>
      </c>
      <c r="I1224" s="131">
        <f>L912</f>
        <v>-0.44053693654699411</v>
      </c>
      <c r="J1224" s="454" t="e">
        <f>IF(C1224="OF","OF",G1224*SQRT(1-(I1224/H1224)^2))</f>
        <v>#DIV/0!</v>
      </c>
      <c r="M1224" s="67"/>
    </row>
    <row r="1225">
      <c r="A1225" s="182">
        <f>A1069</f>
        <v>101</v>
      </c>
      <c r="B1225" s="131" t="str">
        <f>B1069</f>
        <v>Negative</v>
      </c>
      <c r="C1225" s="195" t="str">
        <f>C757</f>
        <v>BF</v>
      </c>
      <c r="D1225" s="131">
        <f>IF(K1069=0,J1069,H1069)/I1069</f>
        <v>46.5647565327574</v>
      </c>
      <c r="E1225" s="131">
        <f>0.95*SQRT(INPUT!$B$2*L1069/(M913-0.3)/INPUT!AO115)</f>
        <v>0</v>
      </c>
      <c r="F1225" s="131">
        <f>0.57*SQRT(INPUT!$B$2*L1069/INPUT!AO115/M913)</f>
        <v>0</v>
      </c>
      <c r="G1225" s="131">
        <f>IF(D1225&lt;=F1225,1*N601*INPUT!AO115*M913,IF(D1225&lt;=E1225,1*N601*INPUT!AO115*(M913-(M913-(M913-0.3)/N601)*((D1225-F1225)/(E1225-F1225))),0.9*INPUT!$B$2*1*L1069/D1225/D1225))</f>
        <v>0</v>
      </c>
      <c r="H1225" s="131">
        <f>IF(D1225&lt;=1.12*SQRT(INPUT!$B$2*M1069/INPUT!AO115),0.58*INPUT!AO115,IF(D1225&lt;=1.4*SQRT(INPUT!$B$2*M1069/INPUT!AO115),0.65*SQRT(INPUT!AO115*INPUT!$B$2*M1069)/D1225,0.9*INPUT!$B$2*M1069/D1225/D1225))</f>
        <v>0</v>
      </c>
      <c r="I1225" s="131">
        <f>L913</f>
        <v>-0.44053693654699411</v>
      </c>
      <c r="J1225" s="454" t="e">
        <f>IF(C1225="OF","OF",G1225*SQRT(1-(I1225/H1225)^2))</f>
        <v>#DIV/0!</v>
      </c>
      <c r="M1225" s="67"/>
    </row>
    <row r="1226">
      <c r="A1226" s="182">
        <f>A1070</f>
        <v>101</v>
      </c>
      <c r="B1226" s="131" t="str">
        <f>B1070</f>
        <v>Negative</v>
      </c>
      <c r="C1226" s="195" t="str">
        <f>C758</f>
        <v>BF</v>
      </c>
      <c r="D1226" s="131">
        <f>IF(K1070=0,J1070,H1070)/I1070</f>
        <v>46.5647565327574</v>
      </c>
      <c r="E1226" s="131">
        <f>0.95*SQRT(INPUT!$B$2*L1070/(M914-0.3)/INPUT!AO116)</f>
        <v>0</v>
      </c>
      <c r="F1226" s="131">
        <f>0.57*SQRT(INPUT!$B$2*L1070/INPUT!AO116/M914)</f>
        <v>0</v>
      </c>
      <c r="G1226" s="131">
        <f>IF(D1226&lt;=F1226,1*N602*INPUT!AO116*M914,IF(D1226&lt;=E1226,1*N602*INPUT!AO116*(M914-(M914-(M914-0.3)/N602)*((D1226-F1226)/(E1226-F1226))),0.9*INPUT!$B$2*1*L1070/D1226/D1226))</f>
        <v>0</v>
      </c>
      <c r="H1226" s="131">
        <f>IF(D1226&lt;=1.12*SQRT(INPUT!$B$2*M1070/INPUT!AO116),0.58*INPUT!AO116,IF(D1226&lt;=1.4*SQRT(INPUT!$B$2*M1070/INPUT!AO116),0.65*SQRT(INPUT!AO116*INPUT!$B$2*M1070)/D1226,0.9*INPUT!$B$2*M1070/D1226/D1226))</f>
        <v>0</v>
      </c>
      <c r="I1226" s="131">
        <f>L914</f>
        <v>-0.44053693654699411</v>
      </c>
      <c r="J1226" s="454" t="e">
        <f>IF(C1226="OF","OF",G1226*SQRT(1-(I1226/H1226)^2))</f>
        <v>#DIV/0!</v>
      </c>
      <c r="M1226" s="67"/>
    </row>
    <row r="1227">
      <c r="A1227" s="182">
        <f>A1071</f>
        <v>101</v>
      </c>
      <c r="B1227" s="131" t="str">
        <f>B1071</f>
        <v>Negative</v>
      </c>
      <c r="C1227" s="195" t="str">
        <f>C759</f>
        <v>BF</v>
      </c>
      <c r="D1227" s="131">
        <f>IF(K1071=0,J1071,H1071)/I1071</f>
        <v>46.5647565327574</v>
      </c>
      <c r="E1227" s="131">
        <f>0.95*SQRT(INPUT!$B$2*L1071/(M915-0.3)/INPUT!AO117)</f>
        <v>0</v>
      </c>
      <c r="F1227" s="131">
        <f>0.57*SQRT(INPUT!$B$2*L1071/INPUT!AO117/M915)</f>
        <v>0</v>
      </c>
      <c r="G1227" s="131">
        <f>IF(D1227&lt;=F1227,1*N603*INPUT!AO117*M915,IF(D1227&lt;=E1227,1*N603*INPUT!AO117*(M915-(M915-(M915-0.3)/N603)*((D1227-F1227)/(E1227-F1227))),0.9*INPUT!$B$2*1*L1071/D1227/D1227))</f>
        <v>0</v>
      </c>
      <c r="H1227" s="131">
        <f>IF(D1227&lt;=1.12*SQRT(INPUT!$B$2*M1071/INPUT!AO117),0.58*INPUT!AO117,IF(D1227&lt;=1.4*SQRT(INPUT!$B$2*M1071/INPUT!AO117),0.65*SQRT(INPUT!AO117*INPUT!$B$2*M1071)/D1227,0.9*INPUT!$B$2*M1071/D1227/D1227))</f>
        <v>0</v>
      </c>
      <c r="I1227" s="131">
        <f>L915</f>
        <v>-0.44053693654699411</v>
      </c>
      <c r="J1227" s="454" t="e">
        <f>IF(C1227="OF","OF",G1227*SQRT(1-(I1227/H1227)^2))</f>
        <v>#DIV/0!</v>
      </c>
      <c r="M1227" s="67"/>
    </row>
    <row r="1228">
      <c r="A1228" s="182">
        <f>A1072</f>
        <v>101</v>
      </c>
      <c r="B1228" s="131" t="str">
        <f>B1072</f>
        <v>Negative</v>
      </c>
      <c r="C1228" s="195" t="str">
        <f>C760</f>
        <v>BF</v>
      </c>
      <c r="D1228" s="131">
        <f>IF(K1072=0,J1072,H1072)/I1072</f>
        <v>46.5647565327574</v>
      </c>
      <c r="E1228" s="131">
        <f>0.95*SQRT(INPUT!$B$2*L1072/(M916-0.3)/INPUT!AO118)</f>
        <v>0</v>
      </c>
      <c r="F1228" s="131">
        <f>0.57*SQRT(INPUT!$B$2*L1072/INPUT!AO118/M916)</f>
        <v>0</v>
      </c>
      <c r="G1228" s="131">
        <f>IF(D1228&lt;=F1228,1*N604*INPUT!AO118*M916,IF(D1228&lt;=E1228,1*N604*INPUT!AO118*(M916-(M916-(M916-0.3)/N604)*((D1228-F1228)/(E1228-F1228))),0.9*INPUT!$B$2*1*L1072/D1228/D1228))</f>
        <v>0</v>
      </c>
      <c r="H1228" s="131">
        <f>IF(D1228&lt;=1.12*SQRT(INPUT!$B$2*M1072/INPUT!AO118),0.58*INPUT!AO118,IF(D1228&lt;=1.4*SQRT(INPUT!$B$2*M1072/INPUT!AO118),0.65*SQRT(INPUT!AO118*INPUT!$B$2*M1072)/D1228,0.9*INPUT!$B$2*M1072/D1228/D1228))</f>
        <v>0</v>
      </c>
      <c r="I1228" s="131">
        <f>L916</f>
        <v>-0.44053693654699411</v>
      </c>
      <c r="J1228" s="454" t="e">
        <f>IF(C1228="OF","OF",G1228*SQRT(1-(I1228/H1228)^2))</f>
        <v>#DIV/0!</v>
      </c>
      <c r="M1228" s="67"/>
    </row>
    <row r="1229">
      <c r="A1229" s="182">
        <f>A1073</f>
        <v>101</v>
      </c>
      <c r="B1229" s="131" t="str">
        <f>B1073</f>
        <v>Negative</v>
      </c>
      <c r="C1229" s="195" t="str">
        <f>C761</f>
        <v>BF</v>
      </c>
      <c r="D1229" s="131">
        <f>IF(K1073=0,J1073,H1073)/I1073</f>
        <v>46.5647565327574</v>
      </c>
      <c r="E1229" s="131">
        <f>0.95*SQRT(INPUT!$B$2*L1073/(M917-0.3)/INPUT!AO119)</f>
        <v>0</v>
      </c>
      <c r="F1229" s="131">
        <f>0.57*SQRT(INPUT!$B$2*L1073/INPUT!AO119/M917)</f>
        <v>0</v>
      </c>
      <c r="G1229" s="131">
        <f>IF(D1229&lt;=F1229,1*N605*INPUT!AO119*M917,IF(D1229&lt;=E1229,1*N605*INPUT!AO119*(M917-(M917-(M917-0.3)/N605)*((D1229-F1229)/(E1229-F1229))),0.9*INPUT!$B$2*1*L1073/D1229/D1229))</f>
        <v>0</v>
      </c>
      <c r="H1229" s="131">
        <f>IF(D1229&lt;=1.12*SQRT(INPUT!$B$2*M1073/INPUT!AO119),0.58*INPUT!AO119,IF(D1229&lt;=1.4*SQRT(INPUT!$B$2*M1073/INPUT!AO119),0.65*SQRT(INPUT!AO119*INPUT!$B$2*M1073)/D1229,0.9*INPUT!$B$2*M1073/D1229/D1229))</f>
        <v>0</v>
      </c>
      <c r="I1229" s="131">
        <f>L917</f>
        <v>-0.44053693654699411</v>
      </c>
      <c r="J1229" s="454" t="e">
        <f>IF(C1229="OF","OF",G1229*SQRT(1-(I1229/H1229)^2))</f>
        <v>#DIV/0!</v>
      </c>
      <c r="M1229" s="67"/>
    </row>
    <row r="1230">
      <c r="A1230" s="182">
        <f>A1074</f>
        <v>101</v>
      </c>
      <c r="B1230" s="131" t="str">
        <f>B1074</f>
        <v>Negative</v>
      </c>
      <c r="C1230" s="195" t="str">
        <f>C762</f>
        <v>BF</v>
      </c>
      <c r="D1230" s="131">
        <f>IF(K1074=0,J1074,H1074)/I1074</f>
        <v>46.5647565327574</v>
      </c>
      <c r="E1230" s="131">
        <f>0.95*SQRT(INPUT!$B$2*L1074/(M918-0.3)/INPUT!AO120)</f>
        <v>0</v>
      </c>
      <c r="F1230" s="131">
        <f>0.57*SQRT(INPUT!$B$2*L1074/INPUT!AO120/M918)</f>
        <v>0</v>
      </c>
      <c r="G1230" s="131">
        <f>IF(D1230&lt;=F1230,1*N606*INPUT!AO120*M918,IF(D1230&lt;=E1230,1*N606*INPUT!AO120*(M918-(M918-(M918-0.3)/N606)*((D1230-F1230)/(E1230-F1230))),0.9*INPUT!$B$2*1*L1074/D1230/D1230))</f>
        <v>0</v>
      </c>
      <c r="H1230" s="131">
        <f>IF(D1230&lt;=1.12*SQRT(INPUT!$B$2*M1074/INPUT!AO120),0.58*INPUT!AO120,IF(D1230&lt;=1.4*SQRT(INPUT!$B$2*M1074/INPUT!AO120),0.65*SQRT(INPUT!AO120*INPUT!$B$2*M1074)/D1230,0.9*INPUT!$B$2*M1074/D1230/D1230))</f>
        <v>0</v>
      </c>
      <c r="I1230" s="131">
        <f>L918</f>
        <v>-0.44053693654699411</v>
      </c>
      <c r="J1230" s="454" t="e">
        <f>IF(C1230="OF","OF",G1230*SQRT(1-(I1230/H1230)^2))</f>
        <v>#DIV/0!</v>
      </c>
      <c r="M1230" s="67"/>
    </row>
    <row r="1231">
      <c r="A1231" s="182">
        <f>A1075</f>
        <v>101</v>
      </c>
      <c r="B1231" s="131" t="str">
        <f>B1075</f>
        <v>Negative</v>
      </c>
      <c r="C1231" s="195" t="str">
        <f>C763</f>
        <v>BF</v>
      </c>
      <c r="D1231" s="131">
        <f>IF(K1075=0,J1075,H1075)/I1075</f>
        <v>46.5647565327574</v>
      </c>
      <c r="E1231" s="131">
        <f>0.95*SQRT(INPUT!$B$2*L1075/(M919-0.3)/INPUT!AO121)</f>
        <v>0</v>
      </c>
      <c r="F1231" s="131">
        <f>0.57*SQRT(INPUT!$B$2*L1075/INPUT!AO121/M919)</f>
        <v>0</v>
      </c>
      <c r="G1231" s="131">
        <f>IF(D1231&lt;=F1231,1*N607*INPUT!AO121*M919,IF(D1231&lt;=E1231,1*N607*INPUT!AO121*(M919-(M919-(M919-0.3)/N607)*((D1231-F1231)/(E1231-F1231))),0.9*INPUT!$B$2*1*L1075/D1231/D1231))</f>
        <v>0</v>
      </c>
      <c r="H1231" s="131">
        <f>IF(D1231&lt;=1.12*SQRT(INPUT!$B$2*M1075/INPUT!AO121),0.58*INPUT!AO121,IF(D1231&lt;=1.4*SQRT(INPUT!$B$2*M1075/INPUT!AO121),0.65*SQRT(INPUT!AO121*INPUT!$B$2*M1075)/D1231,0.9*INPUT!$B$2*M1075/D1231/D1231))</f>
        <v>0</v>
      </c>
      <c r="I1231" s="131">
        <f>L919</f>
        <v>-0.44053693654699411</v>
      </c>
      <c r="J1231" s="454" t="e">
        <f>IF(C1231="OF","OF",G1231*SQRT(1-(I1231/H1231)^2))</f>
        <v>#DIV/0!</v>
      </c>
      <c r="M1231" s="67"/>
    </row>
    <row r="1232">
      <c r="A1232" s="182">
        <f>A1076</f>
        <v>101</v>
      </c>
      <c r="B1232" s="131" t="str">
        <f>B1076</f>
        <v>Negative</v>
      </c>
      <c r="C1232" s="195" t="str">
        <f>C764</f>
        <v>BF</v>
      </c>
      <c r="D1232" s="131">
        <f>IF(K1076=0,J1076,H1076)/I1076</f>
        <v>46.5647565327574</v>
      </c>
      <c r="E1232" s="131">
        <f>0.95*SQRT(INPUT!$B$2*L1076/(M920-0.3)/INPUT!AO122)</f>
        <v>0</v>
      </c>
      <c r="F1232" s="131">
        <f>0.57*SQRT(INPUT!$B$2*L1076/INPUT!AO122/M920)</f>
        <v>0</v>
      </c>
      <c r="G1232" s="131">
        <f>IF(D1232&lt;=F1232,1*N608*INPUT!AO122*M920,IF(D1232&lt;=E1232,1*N608*INPUT!AO122*(M920-(M920-(M920-0.3)/N608)*((D1232-F1232)/(E1232-F1232))),0.9*INPUT!$B$2*1*L1076/D1232/D1232))</f>
        <v>0</v>
      </c>
      <c r="H1232" s="131">
        <f>IF(D1232&lt;=1.12*SQRT(INPUT!$B$2*M1076/INPUT!AO122),0.58*INPUT!AO122,IF(D1232&lt;=1.4*SQRT(INPUT!$B$2*M1076/INPUT!AO122),0.65*SQRT(INPUT!AO122*INPUT!$B$2*M1076)/D1232,0.9*INPUT!$B$2*M1076/D1232/D1232))</f>
        <v>0</v>
      </c>
      <c r="I1232" s="131">
        <f>L920</f>
        <v>-0.44053693654699411</v>
      </c>
      <c r="J1232" s="454" t="e">
        <f>IF(C1232="OF","OF",G1232*SQRT(1-(I1232/H1232)^2))</f>
        <v>#DIV/0!</v>
      </c>
      <c r="M1232" s="67"/>
    </row>
    <row r="1233">
      <c r="A1233" s="182">
        <f>A1077</f>
        <v>101</v>
      </c>
      <c r="B1233" s="131" t="str">
        <f>B1077</f>
        <v>Negative</v>
      </c>
      <c r="C1233" s="195" t="str">
        <f>C765</f>
        <v>BF</v>
      </c>
      <c r="D1233" s="131">
        <f>IF(K1077=0,J1077,H1077)/I1077</f>
        <v>46.5647565327574</v>
      </c>
      <c r="E1233" s="131">
        <f>0.95*SQRT(INPUT!$B$2*L1077/(M921-0.3)/INPUT!AO123)</f>
        <v>0</v>
      </c>
      <c r="F1233" s="131">
        <f>0.57*SQRT(INPUT!$B$2*L1077/INPUT!AO123/M921)</f>
        <v>0</v>
      </c>
      <c r="G1233" s="131">
        <f>IF(D1233&lt;=F1233,1*N609*INPUT!AO123*M921,IF(D1233&lt;=E1233,1*N609*INPUT!AO123*(M921-(M921-(M921-0.3)/N609)*((D1233-F1233)/(E1233-F1233))),0.9*INPUT!$B$2*1*L1077/D1233/D1233))</f>
        <v>0</v>
      </c>
      <c r="H1233" s="131">
        <f>IF(D1233&lt;=1.12*SQRT(INPUT!$B$2*M1077/INPUT!AO123),0.58*INPUT!AO123,IF(D1233&lt;=1.4*SQRT(INPUT!$B$2*M1077/INPUT!AO123),0.65*SQRT(INPUT!AO123*INPUT!$B$2*M1077)/D1233,0.9*INPUT!$B$2*M1077/D1233/D1233))</f>
        <v>0</v>
      </c>
      <c r="I1233" s="131">
        <f>L921</f>
        <v>-0.44053693654699411</v>
      </c>
      <c r="J1233" s="454" t="e">
        <f>IF(C1233="OF","OF",G1233*SQRT(1-(I1233/H1233)^2))</f>
        <v>#DIV/0!</v>
      </c>
      <c r="M1233" s="67"/>
    </row>
    <row r="1234">
      <c r="A1234" s="182">
        <f>A1078</f>
        <v>101</v>
      </c>
      <c r="B1234" s="131" t="str">
        <f>B1078</f>
        <v>Negative</v>
      </c>
      <c r="C1234" s="195" t="str">
        <f>C766</f>
        <v>BF</v>
      </c>
      <c r="D1234" s="131">
        <f>IF(K1078=0,J1078,H1078)/I1078</f>
        <v>46.5647565327574</v>
      </c>
      <c r="E1234" s="131">
        <f>0.95*SQRT(INPUT!$B$2*L1078/(M922-0.3)/INPUT!AO124)</f>
        <v>0</v>
      </c>
      <c r="F1234" s="131">
        <f>0.57*SQRT(INPUT!$B$2*L1078/INPUT!AO124/M922)</f>
        <v>0</v>
      </c>
      <c r="G1234" s="131">
        <f>IF(D1234&lt;=F1234,1*N610*INPUT!AO124*M922,IF(D1234&lt;=E1234,1*N610*INPUT!AO124*(M922-(M922-(M922-0.3)/N610)*((D1234-F1234)/(E1234-F1234))),0.9*INPUT!$B$2*1*L1078/D1234/D1234))</f>
        <v>0</v>
      </c>
      <c r="H1234" s="131">
        <f>IF(D1234&lt;=1.12*SQRT(INPUT!$B$2*M1078/INPUT!AO124),0.58*INPUT!AO124,IF(D1234&lt;=1.4*SQRT(INPUT!$B$2*M1078/INPUT!AO124),0.65*SQRT(INPUT!AO124*INPUT!$B$2*M1078)/D1234,0.9*INPUT!$B$2*M1078/D1234/D1234))</f>
        <v>0</v>
      </c>
      <c r="I1234" s="131">
        <f>L922</f>
        <v>-0.44053693654699411</v>
      </c>
      <c r="J1234" s="454" t="e">
        <f>IF(C1234="OF","OF",G1234*SQRT(1-(I1234/H1234)^2))</f>
        <v>#DIV/0!</v>
      </c>
      <c r="M1234" s="67"/>
    </row>
    <row r="1235">
      <c r="A1235" s="182">
        <f>A1079</f>
        <v>101</v>
      </c>
      <c r="B1235" s="131" t="str">
        <f>B1079</f>
        <v>Negative</v>
      </c>
      <c r="C1235" s="195" t="str">
        <f>C767</f>
        <v>BF</v>
      </c>
      <c r="D1235" s="131">
        <f>IF(K1079=0,J1079,H1079)/I1079</f>
        <v>46.5647565327574</v>
      </c>
      <c r="E1235" s="131">
        <f>0.95*SQRT(INPUT!$B$2*L1079/(M923-0.3)/INPUT!AO125)</f>
        <v>0</v>
      </c>
      <c r="F1235" s="131">
        <f>0.57*SQRT(INPUT!$B$2*L1079/INPUT!AO125/M923)</f>
        <v>0</v>
      </c>
      <c r="G1235" s="131">
        <f>IF(D1235&lt;=F1235,1*N611*INPUT!AO125*M923,IF(D1235&lt;=E1235,1*N611*INPUT!AO125*(M923-(M923-(M923-0.3)/N611)*((D1235-F1235)/(E1235-F1235))),0.9*INPUT!$B$2*1*L1079/D1235/D1235))</f>
        <v>0</v>
      </c>
      <c r="H1235" s="131">
        <f>IF(D1235&lt;=1.12*SQRT(INPUT!$B$2*M1079/INPUT!AO125),0.58*INPUT!AO125,IF(D1235&lt;=1.4*SQRT(INPUT!$B$2*M1079/INPUT!AO125),0.65*SQRT(INPUT!AO125*INPUT!$B$2*M1079)/D1235,0.9*INPUT!$B$2*M1079/D1235/D1235))</f>
        <v>0</v>
      </c>
      <c r="I1235" s="131">
        <f>L923</f>
        <v>-0.44053693654699411</v>
      </c>
      <c r="J1235" s="454" t="e">
        <f>IF(C1235="OF","OF",G1235*SQRT(1-(I1235/H1235)^2))</f>
        <v>#DIV/0!</v>
      </c>
      <c r="M1235" s="67"/>
    </row>
    <row r="1236">
      <c r="A1236" s="182">
        <f>A1080</f>
        <v>101</v>
      </c>
      <c r="B1236" s="131" t="str">
        <f>B1080</f>
        <v>Negative</v>
      </c>
      <c r="C1236" s="195" t="str">
        <f>C768</f>
        <v>BF</v>
      </c>
      <c r="D1236" s="131">
        <f>IF(K1080=0,J1080,H1080)/I1080</f>
        <v>46.5647565327574</v>
      </c>
      <c r="E1236" s="131">
        <f>0.95*SQRT(INPUT!$B$2*L1080/(M924-0.3)/INPUT!AO126)</f>
        <v>0</v>
      </c>
      <c r="F1236" s="131">
        <f>0.57*SQRT(INPUT!$B$2*L1080/INPUT!AO126/M924)</f>
        <v>0</v>
      </c>
      <c r="G1236" s="131">
        <f>IF(D1236&lt;=F1236,1*N612*INPUT!AO126*M924,IF(D1236&lt;=E1236,1*N612*INPUT!AO126*(M924-(M924-(M924-0.3)/N612)*((D1236-F1236)/(E1236-F1236))),0.9*INPUT!$B$2*1*L1080/D1236/D1236))</f>
        <v>0</v>
      </c>
      <c r="H1236" s="131">
        <f>IF(D1236&lt;=1.12*SQRT(INPUT!$B$2*M1080/INPUT!AO126),0.58*INPUT!AO126,IF(D1236&lt;=1.4*SQRT(INPUT!$B$2*M1080/INPUT!AO126),0.65*SQRT(INPUT!AO126*INPUT!$B$2*M1080)/D1236,0.9*INPUT!$B$2*M1080/D1236/D1236))</f>
        <v>0</v>
      </c>
      <c r="I1236" s="131">
        <f>L924</f>
        <v>-0.44053693654699411</v>
      </c>
      <c r="J1236" s="454" t="e">
        <f>IF(C1236="OF","OF",G1236*SQRT(1-(I1236/H1236)^2))</f>
        <v>#DIV/0!</v>
      </c>
      <c r="M1236" s="67"/>
    </row>
    <row r="1237">
      <c r="A1237" s="182">
        <f>A1081</f>
        <v>101</v>
      </c>
      <c r="B1237" s="131" t="str">
        <f>B1081</f>
        <v>Negative</v>
      </c>
      <c r="C1237" s="195" t="str">
        <f>C769</f>
        <v>BF</v>
      </c>
      <c r="D1237" s="131">
        <f>IF(K1081=0,J1081,H1081)/I1081</f>
        <v>46.5647565327574</v>
      </c>
      <c r="E1237" s="131">
        <f>0.95*SQRT(INPUT!$B$2*L1081/(M925-0.3)/INPUT!AO127)</f>
        <v>0</v>
      </c>
      <c r="F1237" s="131">
        <f>0.57*SQRT(INPUT!$B$2*L1081/INPUT!AO127/M925)</f>
        <v>0</v>
      </c>
      <c r="G1237" s="131">
        <f>IF(D1237&lt;=F1237,1*N613*INPUT!AO127*M925,IF(D1237&lt;=E1237,1*N613*INPUT!AO127*(M925-(M925-(M925-0.3)/N613)*((D1237-F1237)/(E1237-F1237))),0.9*INPUT!$B$2*1*L1081/D1237/D1237))</f>
        <v>0</v>
      </c>
      <c r="H1237" s="131">
        <f>IF(D1237&lt;=1.12*SQRT(INPUT!$B$2*M1081/INPUT!AO127),0.58*INPUT!AO127,IF(D1237&lt;=1.4*SQRT(INPUT!$B$2*M1081/INPUT!AO127),0.65*SQRT(INPUT!AO127*INPUT!$B$2*M1081)/D1237,0.9*INPUT!$B$2*M1081/D1237/D1237))</f>
        <v>0</v>
      </c>
      <c r="I1237" s="131">
        <f>L925</f>
        <v>-0.44053693654699411</v>
      </c>
      <c r="J1237" s="454" t="e">
        <f>IF(C1237="OF","OF",G1237*SQRT(1-(I1237/H1237)^2))</f>
        <v>#DIV/0!</v>
      </c>
      <c r="M1237" s="67"/>
    </row>
    <row r="1238">
      <c r="A1238" s="182">
        <f>A1082</f>
        <v>101</v>
      </c>
      <c r="B1238" s="131" t="str">
        <f>B1082</f>
        <v>Negative</v>
      </c>
      <c r="C1238" s="195" t="str">
        <f>C770</f>
        <v>BF</v>
      </c>
      <c r="D1238" s="131">
        <f>IF(K1082=0,J1082,H1082)/I1082</f>
        <v>46.5647565327574</v>
      </c>
      <c r="E1238" s="131">
        <f>0.95*SQRT(INPUT!$B$2*L1082/(M926-0.3)/INPUT!AO128)</f>
        <v>0</v>
      </c>
      <c r="F1238" s="131">
        <f>0.57*SQRT(INPUT!$B$2*L1082/INPUT!AO128/M926)</f>
        <v>0</v>
      </c>
      <c r="G1238" s="131">
        <f>IF(D1238&lt;=F1238,1*N614*INPUT!AO128*M926,IF(D1238&lt;=E1238,1*N614*INPUT!AO128*(M926-(M926-(M926-0.3)/N614)*((D1238-F1238)/(E1238-F1238))),0.9*INPUT!$B$2*1*L1082/D1238/D1238))</f>
        <v>0</v>
      </c>
      <c r="H1238" s="131">
        <f>IF(D1238&lt;=1.12*SQRT(INPUT!$B$2*M1082/INPUT!AO128),0.58*INPUT!AO128,IF(D1238&lt;=1.4*SQRT(INPUT!$B$2*M1082/INPUT!AO128),0.65*SQRT(INPUT!AO128*INPUT!$B$2*M1082)/D1238,0.9*INPUT!$B$2*M1082/D1238/D1238))</f>
        <v>0</v>
      </c>
      <c r="I1238" s="131">
        <f>L926</f>
        <v>-0.44053693654699411</v>
      </c>
      <c r="J1238" s="454" t="e">
        <f>IF(C1238="OF","OF",G1238*SQRT(1-(I1238/H1238)^2))</f>
        <v>#DIV/0!</v>
      </c>
      <c r="M1238" s="67"/>
    </row>
    <row r="1239">
      <c r="A1239" s="182">
        <f>A1083</f>
        <v>101</v>
      </c>
      <c r="B1239" s="131" t="str">
        <f>B1083</f>
        <v>Negative</v>
      </c>
      <c r="C1239" s="195" t="str">
        <f>C771</f>
        <v>BF</v>
      </c>
      <c r="D1239" s="131">
        <f>IF(K1083=0,J1083,H1083)/I1083</f>
        <v>46.5647565327574</v>
      </c>
      <c r="E1239" s="131">
        <f>0.95*SQRT(INPUT!$B$2*L1083/(M927-0.3)/INPUT!AO129)</f>
        <v>0</v>
      </c>
      <c r="F1239" s="131">
        <f>0.57*SQRT(INPUT!$B$2*L1083/INPUT!AO129/M927)</f>
        <v>0</v>
      </c>
      <c r="G1239" s="131">
        <f>IF(D1239&lt;=F1239,1*N615*INPUT!AO129*M927,IF(D1239&lt;=E1239,1*N615*INPUT!AO129*(M927-(M927-(M927-0.3)/N615)*((D1239-F1239)/(E1239-F1239))),0.9*INPUT!$B$2*1*L1083/D1239/D1239))</f>
        <v>0</v>
      </c>
      <c r="H1239" s="131">
        <f>IF(D1239&lt;=1.12*SQRT(INPUT!$B$2*M1083/INPUT!AO129),0.58*INPUT!AO129,IF(D1239&lt;=1.4*SQRT(INPUT!$B$2*M1083/INPUT!AO129),0.65*SQRT(INPUT!AO129*INPUT!$B$2*M1083)/D1239,0.9*INPUT!$B$2*M1083/D1239/D1239))</f>
        <v>0</v>
      </c>
      <c r="I1239" s="131">
        <f>L927</f>
        <v>-0.44053693654699411</v>
      </c>
      <c r="J1239" s="454" t="e">
        <f>IF(C1239="OF","OF",G1239*SQRT(1-(I1239/H1239)^2))</f>
        <v>#DIV/0!</v>
      </c>
      <c r="M1239" s="67"/>
    </row>
    <row r="1240">
      <c r="A1240" s="182">
        <f>A1084</f>
        <v>101</v>
      </c>
      <c r="B1240" s="131" t="str">
        <f>B1084</f>
        <v>Negative</v>
      </c>
      <c r="C1240" s="195" t="str">
        <f>C772</f>
        <v>BF</v>
      </c>
      <c r="D1240" s="131">
        <f>IF(K1084=0,J1084,H1084)/I1084</f>
        <v>46.5647565327574</v>
      </c>
      <c r="E1240" s="131">
        <f>0.95*SQRT(INPUT!$B$2*L1084/(M928-0.3)/INPUT!AO130)</f>
        <v>0</v>
      </c>
      <c r="F1240" s="131">
        <f>0.57*SQRT(INPUT!$B$2*L1084/INPUT!AO130/M928)</f>
        <v>0</v>
      </c>
      <c r="G1240" s="131">
        <f>IF(D1240&lt;=F1240,1*N616*INPUT!AO130*M928,IF(D1240&lt;=E1240,1*N616*INPUT!AO130*(M928-(M928-(M928-0.3)/N616)*((D1240-F1240)/(E1240-F1240))),0.9*INPUT!$B$2*1*L1084/D1240/D1240))</f>
        <v>0</v>
      </c>
      <c r="H1240" s="131">
        <f>IF(D1240&lt;=1.12*SQRT(INPUT!$B$2*M1084/INPUT!AO130),0.58*INPUT!AO130,IF(D1240&lt;=1.4*SQRT(INPUT!$B$2*M1084/INPUT!AO130),0.65*SQRT(INPUT!AO130*INPUT!$B$2*M1084)/D1240,0.9*INPUT!$B$2*M1084/D1240/D1240))</f>
        <v>0</v>
      </c>
      <c r="I1240" s="131">
        <f>L928</f>
        <v>-0.44053693654699411</v>
      </c>
      <c r="J1240" s="454" t="e">
        <f>IF(C1240="OF","OF",G1240*SQRT(1-(I1240/H1240)^2))</f>
        <v>#DIV/0!</v>
      </c>
      <c r="M1240" s="67"/>
    </row>
    <row r="1241">
      <c r="A1241" s="182">
        <f>A1085</f>
        <v>101</v>
      </c>
      <c r="B1241" s="131" t="str">
        <f>B1085</f>
        <v>Negative</v>
      </c>
      <c r="C1241" s="195" t="str">
        <f>C773</f>
        <v>BF</v>
      </c>
      <c r="D1241" s="131">
        <f>IF(K1085=0,J1085,H1085)/I1085</f>
        <v>46.5647565327574</v>
      </c>
      <c r="E1241" s="131">
        <f>0.95*SQRT(INPUT!$B$2*L1085/(M929-0.3)/INPUT!AO131)</f>
        <v>0</v>
      </c>
      <c r="F1241" s="131">
        <f>0.57*SQRT(INPUT!$B$2*L1085/INPUT!AO131/M929)</f>
        <v>0</v>
      </c>
      <c r="G1241" s="131">
        <f>IF(D1241&lt;=F1241,1*N617*INPUT!AO131*M929,IF(D1241&lt;=E1241,1*N617*INPUT!AO131*(M929-(M929-(M929-0.3)/N617)*((D1241-F1241)/(E1241-F1241))),0.9*INPUT!$B$2*1*L1085/D1241/D1241))</f>
        <v>0</v>
      </c>
      <c r="H1241" s="131">
        <f>IF(D1241&lt;=1.12*SQRT(INPUT!$B$2*M1085/INPUT!AO131),0.58*INPUT!AO131,IF(D1241&lt;=1.4*SQRT(INPUT!$B$2*M1085/INPUT!AO131),0.65*SQRT(INPUT!AO131*INPUT!$B$2*M1085)/D1241,0.9*INPUT!$B$2*M1085/D1241/D1241))</f>
        <v>0</v>
      </c>
      <c r="I1241" s="131">
        <f>L929</f>
        <v>-0.44053693654699411</v>
      </c>
      <c r="J1241" s="454" t="e">
        <f>IF(C1241="OF","OF",G1241*SQRT(1-(I1241/H1241)^2))</f>
        <v>#DIV/0!</v>
      </c>
      <c r="M1241" s="67"/>
    </row>
    <row r="1242">
      <c r="A1242" s="182">
        <f>A1086</f>
        <v>101</v>
      </c>
      <c r="B1242" s="131" t="str">
        <f>B1086</f>
        <v>Negative</v>
      </c>
      <c r="C1242" s="195" t="str">
        <f>C774</f>
        <v>BF</v>
      </c>
      <c r="D1242" s="131">
        <f>IF(K1086=0,J1086,H1086)/I1086</f>
        <v>46.5647565327574</v>
      </c>
      <c r="E1242" s="131">
        <f>0.95*SQRT(INPUT!$B$2*L1086/(M930-0.3)/INPUT!AO132)</f>
        <v>0</v>
      </c>
      <c r="F1242" s="131">
        <f>0.57*SQRT(INPUT!$B$2*L1086/INPUT!AO132/M930)</f>
        <v>0</v>
      </c>
      <c r="G1242" s="131">
        <f>IF(D1242&lt;=F1242,1*N618*INPUT!AO132*M930,IF(D1242&lt;=E1242,1*N618*INPUT!AO132*(M930-(M930-(M930-0.3)/N618)*((D1242-F1242)/(E1242-F1242))),0.9*INPUT!$B$2*1*L1086/D1242/D1242))</f>
        <v>0</v>
      </c>
      <c r="H1242" s="131">
        <f>IF(D1242&lt;=1.12*SQRT(INPUT!$B$2*M1086/INPUT!AO132),0.58*INPUT!AO132,IF(D1242&lt;=1.4*SQRT(INPUT!$B$2*M1086/INPUT!AO132),0.65*SQRT(INPUT!AO132*INPUT!$B$2*M1086)/D1242,0.9*INPUT!$B$2*M1086/D1242/D1242))</f>
        <v>0</v>
      </c>
      <c r="I1242" s="131">
        <f>L930</f>
        <v>-0.44053693654699411</v>
      </c>
      <c r="J1242" s="454" t="e">
        <f>IF(C1242="OF","OF",G1242*SQRT(1-(I1242/H1242)^2))</f>
        <v>#DIV/0!</v>
      </c>
      <c r="M1242" s="67"/>
    </row>
    <row r="1243">
      <c r="A1243" s="182">
        <f>A1087</f>
        <v>101</v>
      </c>
      <c r="B1243" s="131" t="str">
        <f>B1087</f>
        <v>Negative</v>
      </c>
      <c r="C1243" s="195" t="str">
        <f>C775</f>
        <v>BF</v>
      </c>
      <c r="D1243" s="131">
        <f>IF(K1087=0,J1087,H1087)/I1087</f>
        <v>46.5647565327574</v>
      </c>
      <c r="E1243" s="131">
        <f>0.95*SQRT(INPUT!$B$2*L1087/(M931-0.3)/INPUT!AO133)</f>
        <v>0</v>
      </c>
      <c r="F1243" s="131">
        <f>0.57*SQRT(INPUT!$B$2*L1087/INPUT!AO133/M931)</f>
        <v>0</v>
      </c>
      <c r="G1243" s="131">
        <f>IF(D1243&lt;=F1243,1*N619*INPUT!AO133*M931,IF(D1243&lt;=E1243,1*N619*INPUT!AO133*(M931-(M931-(M931-0.3)/N619)*((D1243-F1243)/(E1243-F1243))),0.9*INPUT!$B$2*1*L1087/D1243/D1243))</f>
        <v>0</v>
      </c>
      <c r="H1243" s="131">
        <f>IF(D1243&lt;=1.12*SQRT(INPUT!$B$2*M1087/INPUT!AO133),0.58*INPUT!AO133,IF(D1243&lt;=1.4*SQRT(INPUT!$B$2*M1087/INPUT!AO133),0.65*SQRT(INPUT!AO133*INPUT!$B$2*M1087)/D1243,0.9*INPUT!$B$2*M1087/D1243/D1243))</f>
        <v>0</v>
      </c>
      <c r="I1243" s="131">
        <f>L931</f>
        <v>-0.44053693654699411</v>
      </c>
      <c r="J1243" s="454" t="e">
        <f>IF(C1243="OF","OF",G1243*SQRT(1-(I1243/H1243)^2))</f>
        <v>#DIV/0!</v>
      </c>
      <c r="M1243" s="67"/>
    </row>
    <row r="1244">
      <c r="A1244" s="182">
        <f>A1088</f>
        <v>101</v>
      </c>
      <c r="B1244" s="131" t="str">
        <f>B1088</f>
        <v>Negative</v>
      </c>
      <c r="C1244" s="195" t="str">
        <f>C776</f>
        <v>BF</v>
      </c>
      <c r="D1244" s="131">
        <f>IF(K1088=0,J1088,H1088)/I1088</f>
        <v>46.5647565327574</v>
      </c>
      <c r="E1244" s="131">
        <f>0.95*SQRT(INPUT!$B$2*L1088/(M932-0.3)/INPUT!AO134)</f>
        <v>0</v>
      </c>
      <c r="F1244" s="131">
        <f>0.57*SQRT(INPUT!$B$2*L1088/INPUT!AO134/M932)</f>
        <v>0</v>
      </c>
      <c r="G1244" s="131">
        <f>IF(D1244&lt;=F1244,1*N620*INPUT!AO134*M932,IF(D1244&lt;=E1244,1*N620*INPUT!AO134*(M932-(M932-(M932-0.3)/N620)*((D1244-F1244)/(E1244-F1244))),0.9*INPUT!$B$2*1*L1088/D1244/D1244))</f>
        <v>0</v>
      </c>
      <c r="H1244" s="131">
        <f>IF(D1244&lt;=1.12*SQRT(INPUT!$B$2*M1088/INPUT!AO134),0.58*INPUT!AO134,IF(D1244&lt;=1.4*SQRT(INPUT!$B$2*M1088/INPUT!AO134),0.65*SQRT(INPUT!AO134*INPUT!$B$2*M1088)/D1244,0.9*INPUT!$B$2*M1088/D1244/D1244))</f>
        <v>0</v>
      </c>
      <c r="I1244" s="131">
        <f>L932</f>
        <v>-0.44053693654699411</v>
      </c>
      <c r="J1244" s="454" t="e">
        <f>IF(C1244="OF","OF",G1244*SQRT(1-(I1244/H1244)^2))</f>
        <v>#DIV/0!</v>
      </c>
      <c r="M1244" s="67"/>
    </row>
    <row r="1245">
      <c r="A1245" s="182">
        <f>A1089</f>
        <v>101</v>
      </c>
      <c r="B1245" s="131" t="str">
        <f>B1089</f>
        <v>Negative</v>
      </c>
      <c r="C1245" s="195" t="str">
        <f>C777</f>
        <v>BF</v>
      </c>
      <c r="D1245" s="131">
        <f>IF(K1089=0,J1089,H1089)/I1089</f>
        <v>46.5647565327574</v>
      </c>
      <c r="E1245" s="131">
        <f>0.95*SQRT(INPUT!$B$2*L1089/(M933-0.3)/INPUT!AO135)</f>
        <v>0</v>
      </c>
      <c r="F1245" s="131">
        <f>0.57*SQRT(INPUT!$B$2*L1089/INPUT!AO135/M933)</f>
        <v>0</v>
      </c>
      <c r="G1245" s="131">
        <f>IF(D1245&lt;=F1245,1*N621*INPUT!AO135*M933,IF(D1245&lt;=E1245,1*N621*INPUT!AO135*(M933-(M933-(M933-0.3)/N621)*((D1245-F1245)/(E1245-F1245))),0.9*INPUT!$B$2*1*L1089/D1245/D1245))</f>
        <v>0</v>
      </c>
      <c r="H1245" s="131">
        <f>IF(D1245&lt;=1.12*SQRT(INPUT!$B$2*M1089/INPUT!AO135),0.58*INPUT!AO135,IF(D1245&lt;=1.4*SQRT(INPUT!$B$2*M1089/INPUT!AO135),0.65*SQRT(INPUT!AO135*INPUT!$B$2*M1089)/D1245,0.9*INPUT!$B$2*M1089/D1245/D1245))</f>
        <v>0</v>
      </c>
      <c r="I1245" s="131">
        <f>L933</f>
        <v>-0.44053693654699411</v>
      </c>
      <c r="J1245" s="454" t="e">
        <f>IF(C1245="OF","OF",G1245*SQRT(1-(I1245/H1245)^2))</f>
        <v>#DIV/0!</v>
      </c>
      <c r="M1245" s="67"/>
    </row>
    <row r="1246">
      <c r="A1246" s="182">
        <f>A1090</f>
        <v>101</v>
      </c>
      <c r="B1246" s="131" t="str">
        <f>B1090</f>
        <v>Negative</v>
      </c>
      <c r="C1246" s="195" t="str">
        <f>C778</f>
        <v>BF</v>
      </c>
      <c r="D1246" s="131">
        <f>IF(K1090=0,J1090,H1090)/I1090</f>
        <v>46.5647565327574</v>
      </c>
      <c r="E1246" s="131">
        <f>0.95*SQRT(INPUT!$B$2*L1090/(M934-0.3)/INPUT!AO136)</f>
        <v>0</v>
      </c>
      <c r="F1246" s="131">
        <f>0.57*SQRT(INPUT!$B$2*L1090/INPUT!AO136/M934)</f>
        <v>0</v>
      </c>
      <c r="G1246" s="131">
        <f>IF(D1246&lt;=F1246,1*N622*INPUT!AO136*M934,IF(D1246&lt;=E1246,1*N622*INPUT!AO136*(M934-(M934-(M934-0.3)/N622)*((D1246-F1246)/(E1246-F1246))),0.9*INPUT!$B$2*1*L1090/D1246/D1246))</f>
        <v>0</v>
      </c>
      <c r="H1246" s="131">
        <f>IF(D1246&lt;=1.12*SQRT(INPUT!$B$2*M1090/INPUT!AO136),0.58*INPUT!AO136,IF(D1246&lt;=1.4*SQRT(INPUT!$B$2*M1090/INPUT!AO136),0.65*SQRT(INPUT!AO136*INPUT!$B$2*M1090)/D1246,0.9*INPUT!$B$2*M1090/D1246/D1246))</f>
        <v>0</v>
      </c>
      <c r="I1246" s="131">
        <f>L934</f>
        <v>-0.44053693654699411</v>
      </c>
      <c r="J1246" s="454" t="e">
        <f>IF(C1246="OF","OF",G1246*SQRT(1-(I1246/H1246)^2))</f>
        <v>#DIV/0!</v>
      </c>
      <c r="M1246" s="67"/>
    </row>
    <row r="1247">
      <c r="A1247" s="182">
        <f>A1091</f>
        <v>101</v>
      </c>
      <c r="B1247" s="131" t="str">
        <f>B1091</f>
        <v>Negative</v>
      </c>
      <c r="C1247" s="195" t="str">
        <f>C779</f>
        <v>BF</v>
      </c>
      <c r="D1247" s="131">
        <f>IF(K1091=0,J1091,H1091)/I1091</f>
        <v>46.5647565327574</v>
      </c>
      <c r="E1247" s="131">
        <f>0.95*SQRT(INPUT!$B$2*L1091/(M935-0.3)/INPUT!AO137)</f>
        <v>0</v>
      </c>
      <c r="F1247" s="131">
        <f>0.57*SQRT(INPUT!$B$2*L1091/INPUT!AO137/M935)</f>
        <v>0</v>
      </c>
      <c r="G1247" s="131">
        <f>IF(D1247&lt;=F1247,1*N623*INPUT!AO137*M935,IF(D1247&lt;=E1247,1*N623*INPUT!AO137*(M935-(M935-(M935-0.3)/N623)*((D1247-F1247)/(E1247-F1247))),0.9*INPUT!$B$2*1*L1091/D1247/D1247))</f>
        <v>0</v>
      </c>
      <c r="H1247" s="131">
        <f>IF(D1247&lt;=1.12*SQRT(INPUT!$B$2*M1091/INPUT!AO137),0.58*INPUT!AO137,IF(D1247&lt;=1.4*SQRT(INPUT!$B$2*M1091/INPUT!AO137),0.65*SQRT(INPUT!AO137*INPUT!$B$2*M1091)/D1247,0.9*INPUT!$B$2*M1091/D1247/D1247))</f>
        <v>0</v>
      </c>
      <c r="I1247" s="131">
        <f>L935</f>
        <v>-0.44053693654699411</v>
      </c>
      <c r="J1247" s="454" t="e">
        <f>IF(C1247="OF","OF",G1247*SQRT(1-(I1247/H1247)^2))</f>
        <v>#DIV/0!</v>
      </c>
      <c r="M1247" s="67"/>
    </row>
    <row r="1248">
      <c r="A1248" s="182">
        <f>A1092</f>
        <v>101</v>
      </c>
      <c r="B1248" s="131" t="str">
        <f>B1092</f>
        <v>Negative</v>
      </c>
      <c r="C1248" s="195" t="str">
        <f>C780</f>
        <v>BF</v>
      </c>
      <c r="D1248" s="131">
        <f>IF(K1092=0,J1092,H1092)/I1092</f>
        <v>46.5647565327574</v>
      </c>
      <c r="E1248" s="131">
        <f>0.95*SQRT(INPUT!$B$2*L1092/(M936-0.3)/INPUT!AO138)</f>
        <v>0</v>
      </c>
      <c r="F1248" s="131">
        <f>0.57*SQRT(INPUT!$B$2*L1092/INPUT!AO138/M936)</f>
        <v>0</v>
      </c>
      <c r="G1248" s="131">
        <f>IF(D1248&lt;=F1248,1*N624*INPUT!AO138*M936,IF(D1248&lt;=E1248,1*N624*INPUT!AO138*(M936-(M936-(M936-0.3)/N624)*((D1248-F1248)/(E1248-F1248))),0.9*INPUT!$B$2*1*L1092/D1248/D1248))</f>
        <v>0</v>
      </c>
      <c r="H1248" s="131">
        <f>IF(D1248&lt;=1.12*SQRT(INPUT!$B$2*M1092/INPUT!AO138),0.58*INPUT!AO138,IF(D1248&lt;=1.4*SQRT(INPUT!$B$2*M1092/INPUT!AO138),0.65*SQRT(INPUT!AO138*INPUT!$B$2*M1092)/D1248,0.9*INPUT!$B$2*M1092/D1248/D1248))</f>
        <v>0</v>
      </c>
      <c r="I1248" s="131">
        <f>L936</f>
        <v>-0.44053693654699411</v>
      </c>
      <c r="J1248" s="454" t="e">
        <f>IF(C1248="OF","OF",G1248*SQRT(1-(I1248/H1248)^2))</f>
        <v>#DIV/0!</v>
      </c>
      <c r="M1248" s="67"/>
    </row>
    <row r="1249">
      <c r="A1249" s="182">
        <f>A1093</f>
        <v>101</v>
      </c>
      <c r="B1249" s="131" t="str">
        <f>B1093</f>
        <v>Negative</v>
      </c>
      <c r="C1249" s="195" t="str">
        <f>C781</f>
        <v>BF</v>
      </c>
      <c r="D1249" s="131">
        <f>IF(K1093=0,J1093,H1093)/I1093</f>
        <v>46.5647565327574</v>
      </c>
      <c r="E1249" s="131">
        <f>0.95*SQRT(INPUT!$B$2*L1093/(M937-0.3)/INPUT!AO139)</f>
        <v>0</v>
      </c>
      <c r="F1249" s="131">
        <f>0.57*SQRT(INPUT!$B$2*L1093/INPUT!AO139/M937)</f>
        <v>0</v>
      </c>
      <c r="G1249" s="131">
        <f>IF(D1249&lt;=F1249,1*N625*INPUT!AO139*M937,IF(D1249&lt;=E1249,1*N625*INPUT!AO139*(M937-(M937-(M937-0.3)/N625)*((D1249-F1249)/(E1249-F1249))),0.9*INPUT!$B$2*1*L1093/D1249/D1249))</f>
        <v>0</v>
      </c>
      <c r="H1249" s="131">
        <f>IF(D1249&lt;=1.12*SQRT(INPUT!$B$2*M1093/INPUT!AO139),0.58*INPUT!AO139,IF(D1249&lt;=1.4*SQRT(INPUT!$B$2*M1093/INPUT!AO139),0.65*SQRT(INPUT!AO139*INPUT!$B$2*M1093)/D1249,0.9*INPUT!$B$2*M1093/D1249/D1249))</f>
        <v>0</v>
      </c>
      <c r="I1249" s="131">
        <f>L937</f>
        <v>-0.44053693654699411</v>
      </c>
      <c r="J1249" s="454" t="e">
        <f>IF(C1249="OF","OF",G1249*SQRT(1-(I1249/H1249)^2))</f>
        <v>#DIV/0!</v>
      </c>
      <c r="M1249" s="67"/>
    </row>
    <row r="1250">
      <c r="A1250" s="182">
        <f>A1094</f>
        <v>101</v>
      </c>
      <c r="B1250" s="131" t="str">
        <f>B1094</f>
        <v>Negative</v>
      </c>
      <c r="C1250" s="195" t="str">
        <f>C782</f>
        <v>BF</v>
      </c>
      <c r="D1250" s="131">
        <f>IF(K1094=0,J1094,H1094)/I1094</f>
        <v>46.5647565327574</v>
      </c>
      <c r="E1250" s="131">
        <f>0.95*SQRT(INPUT!$B$2*L1094/(M938-0.3)/INPUT!AO140)</f>
        <v>0</v>
      </c>
      <c r="F1250" s="131">
        <f>0.57*SQRT(INPUT!$B$2*L1094/INPUT!AO140/M938)</f>
        <v>0</v>
      </c>
      <c r="G1250" s="131">
        <f>IF(D1250&lt;=F1250,1*N626*INPUT!AO140*M938,IF(D1250&lt;=E1250,1*N626*INPUT!AO140*(M938-(M938-(M938-0.3)/N626)*((D1250-F1250)/(E1250-F1250))),0.9*INPUT!$B$2*1*L1094/D1250/D1250))</f>
        <v>0</v>
      </c>
      <c r="H1250" s="131">
        <f>IF(D1250&lt;=1.12*SQRT(INPUT!$B$2*M1094/INPUT!AO140),0.58*INPUT!AO140,IF(D1250&lt;=1.4*SQRT(INPUT!$B$2*M1094/INPUT!AO140),0.65*SQRT(INPUT!AO140*INPUT!$B$2*M1094)/D1250,0.9*INPUT!$B$2*M1094/D1250/D1250))</f>
        <v>0</v>
      </c>
      <c r="I1250" s="131">
        <f>L938</f>
        <v>-0.44053693654699411</v>
      </c>
      <c r="J1250" s="454" t="e">
        <f>IF(C1250="OF","OF",G1250*SQRT(1-(I1250/H1250)^2))</f>
        <v>#DIV/0!</v>
      </c>
      <c r="M1250" s="67"/>
    </row>
    <row r="1251">
      <c r="A1251" s="182">
        <f>A1095</f>
        <v>101</v>
      </c>
      <c r="B1251" s="131" t="str">
        <f>B1095</f>
        <v>Negative</v>
      </c>
      <c r="C1251" s="195" t="str">
        <f>C783</f>
        <v>BF</v>
      </c>
      <c r="D1251" s="131">
        <f>IF(K1095=0,J1095,H1095)/I1095</f>
        <v>46.5647565327574</v>
      </c>
      <c r="E1251" s="131">
        <f>0.95*SQRT(INPUT!$B$2*L1095/(M939-0.3)/INPUT!AO141)</f>
        <v>0</v>
      </c>
      <c r="F1251" s="131">
        <f>0.57*SQRT(INPUT!$B$2*L1095/INPUT!AO141/M939)</f>
        <v>0</v>
      </c>
      <c r="G1251" s="131">
        <f>IF(D1251&lt;=F1251,1*N627*INPUT!AO141*M939,IF(D1251&lt;=E1251,1*N627*INPUT!AO141*(M939-(M939-(M939-0.3)/N627)*((D1251-F1251)/(E1251-F1251))),0.9*INPUT!$B$2*1*L1095/D1251/D1251))</f>
        <v>0</v>
      </c>
      <c r="H1251" s="131">
        <f>IF(D1251&lt;=1.12*SQRT(INPUT!$B$2*M1095/INPUT!AO141),0.58*INPUT!AO141,IF(D1251&lt;=1.4*SQRT(INPUT!$B$2*M1095/INPUT!AO141),0.65*SQRT(INPUT!AO141*INPUT!$B$2*M1095)/D1251,0.9*INPUT!$B$2*M1095/D1251/D1251))</f>
        <v>0</v>
      </c>
      <c r="I1251" s="131">
        <f>L939</f>
        <v>-0.44053693654699411</v>
      </c>
      <c r="J1251" s="454" t="e">
        <f>IF(C1251="OF","OF",G1251*SQRT(1-(I1251/H1251)^2))</f>
        <v>#DIV/0!</v>
      </c>
      <c r="M1251" s="67"/>
    </row>
    <row r="1252">
      <c r="A1252" s="182">
        <f>A1096</f>
        <v>101</v>
      </c>
      <c r="B1252" s="131" t="str">
        <f>B1096</f>
        <v>Negative</v>
      </c>
      <c r="C1252" s="195" t="str">
        <f>C784</f>
        <v>BF</v>
      </c>
      <c r="D1252" s="131">
        <f>IF(K1096=0,J1096,H1096)/I1096</f>
        <v>46.5647565327574</v>
      </c>
      <c r="E1252" s="131">
        <f>0.95*SQRT(INPUT!$B$2*L1096/(M940-0.3)/INPUT!AO142)</f>
        <v>0</v>
      </c>
      <c r="F1252" s="131">
        <f>0.57*SQRT(INPUT!$B$2*L1096/INPUT!AO142/M940)</f>
        <v>0</v>
      </c>
      <c r="G1252" s="131">
        <f>IF(D1252&lt;=F1252,1*N628*INPUT!AO142*M940,IF(D1252&lt;=E1252,1*N628*INPUT!AO142*(M940-(M940-(M940-0.3)/N628)*((D1252-F1252)/(E1252-F1252))),0.9*INPUT!$B$2*1*L1096/D1252/D1252))</f>
        <v>0</v>
      </c>
      <c r="H1252" s="131">
        <f>IF(D1252&lt;=1.12*SQRT(INPUT!$B$2*M1096/INPUT!AO142),0.58*INPUT!AO142,IF(D1252&lt;=1.4*SQRT(INPUT!$B$2*M1096/INPUT!AO142),0.65*SQRT(INPUT!AO142*INPUT!$B$2*M1096)/D1252,0.9*INPUT!$B$2*M1096/D1252/D1252))</f>
        <v>0</v>
      </c>
      <c r="I1252" s="131">
        <f>L940</f>
        <v>-0.44053693654699411</v>
      </c>
      <c r="J1252" s="454" t="e">
        <f>IF(C1252="OF","OF",G1252*SQRT(1-(I1252/H1252)^2))</f>
        <v>#DIV/0!</v>
      </c>
      <c r="M1252" s="67"/>
    </row>
    <row r="1253">
      <c r="A1253" s="182">
        <f>A1097</f>
        <v>101</v>
      </c>
      <c r="B1253" s="131" t="str">
        <f>B1097</f>
        <v>Negative</v>
      </c>
      <c r="C1253" s="195" t="str">
        <f>C785</f>
        <v>BF</v>
      </c>
      <c r="D1253" s="131">
        <f>IF(K1097=0,J1097,H1097)/I1097</f>
        <v>46.5647565327574</v>
      </c>
      <c r="E1253" s="131">
        <f>0.95*SQRT(INPUT!$B$2*L1097/(M941-0.3)/INPUT!AO143)</f>
        <v>0</v>
      </c>
      <c r="F1253" s="131">
        <f>0.57*SQRT(INPUT!$B$2*L1097/INPUT!AO143/M941)</f>
        <v>0</v>
      </c>
      <c r="G1253" s="131">
        <f>IF(D1253&lt;=F1253,1*N629*INPUT!AO143*M941,IF(D1253&lt;=E1253,1*N629*INPUT!AO143*(M941-(M941-(M941-0.3)/N629)*((D1253-F1253)/(E1253-F1253))),0.9*INPUT!$B$2*1*L1097/D1253/D1253))</f>
        <v>0</v>
      </c>
      <c r="H1253" s="131">
        <f>IF(D1253&lt;=1.12*SQRT(INPUT!$B$2*M1097/INPUT!AO143),0.58*INPUT!AO143,IF(D1253&lt;=1.4*SQRT(INPUT!$B$2*M1097/INPUT!AO143),0.65*SQRT(INPUT!AO143*INPUT!$B$2*M1097)/D1253,0.9*INPUT!$B$2*M1097/D1253/D1253))</f>
        <v>0</v>
      </c>
      <c r="I1253" s="131">
        <f>L941</f>
        <v>-0.44053693654699411</v>
      </c>
      <c r="J1253" s="454" t="e">
        <f>IF(C1253="OF","OF",G1253*SQRT(1-(I1253/H1253)^2))</f>
        <v>#DIV/0!</v>
      </c>
      <c r="M1253" s="67"/>
    </row>
    <row r="1254">
      <c r="A1254" s="182">
        <f>A1098</f>
        <v>101</v>
      </c>
      <c r="B1254" s="131" t="str">
        <f>B1098</f>
        <v>Negative</v>
      </c>
      <c r="C1254" s="195" t="str">
        <f>C786</f>
        <v>BF</v>
      </c>
      <c r="D1254" s="131">
        <f>IF(K1098=0,J1098,H1098)/I1098</f>
        <v>46.5647565327574</v>
      </c>
      <c r="E1254" s="131">
        <f>0.95*SQRT(INPUT!$B$2*L1098/(M942-0.3)/INPUT!AO144)</f>
        <v>0</v>
      </c>
      <c r="F1254" s="131">
        <f>0.57*SQRT(INPUT!$B$2*L1098/INPUT!AO144/M942)</f>
        <v>0</v>
      </c>
      <c r="G1254" s="131">
        <f>IF(D1254&lt;=F1254,1*N630*INPUT!AO144*M942,IF(D1254&lt;=E1254,1*N630*INPUT!AO144*(M942-(M942-(M942-0.3)/N630)*((D1254-F1254)/(E1254-F1254))),0.9*INPUT!$B$2*1*L1098/D1254/D1254))</f>
        <v>0</v>
      </c>
      <c r="H1254" s="131">
        <f>IF(D1254&lt;=1.12*SQRT(INPUT!$B$2*M1098/INPUT!AO144),0.58*INPUT!AO144,IF(D1254&lt;=1.4*SQRT(INPUT!$B$2*M1098/INPUT!AO144),0.65*SQRT(INPUT!AO144*INPUT!$B$2*M1098)/D1254,0.9*INPUT!$B$2*M1098/D1254/D1254))</f>
        <v>0</v>
      </c>
      <c r="I1254" s="131">
        <f>L942</f>
        <v>-0.44053693654699411</v>
      </c>
      <c r="J1254" s="454" t="e">
        <f>IF(C1254="OF","OF",G1254*SQRT(1-(I1254/H1254)^2))</f>
        <v>#DIV/0!</v>
      </c>
      <c r="M1254" s="67"/>
    </row>
    <row r="1255">
      <c r="A1255" s="182">
        <f>A1099</f>
        <v>101</v>
      </c>
      <c r="B1255" s="131" t="str">
        <f>B1099</f>
        <v>Negative</v>
      </c>
      <c r="C1255" s="195" t="str">
        <f>C787</f>
        <v>BF</v>
      </c>
      <c r="D1255" s="131">
        <f>IF(K1099=0,J1099,H1099)/I1099</f>
        <v>46.5647565327574</v>
      </c>
      <c r="E1255" s="131">
        <f>0.95*SQRT(INPUT!$B$2*L1099/(M943-0.3)/INPUT!AO145)</f>
        <v>0</v>
      </c>
      <c r="F1255" s="131">
        <f>0.57*SQRT(INPUT!$B$2*L1099/INPUT!AO145/M943)</f>
        <v>0</v>
      </c>
      <c r="G1255" s="131">
        <f>IF(D1255&lt;=F1255,1*N631*INPUT!AO145*M943,IF(D1255&lt;=E1255,1*N631*INPUT!AO145*(M943-(M943-(M943-0.3)/N631)*((D1255-F1255)/(E1255-F1255))),0.9*INPUT!$B$2*1*L1099/D1255/D1255))</f>
        <v>0</v>
      </c>
      <c r="H1255" s="131">
        <f>IF(D1255&lt;=1.12*SQRT(INPUT!$B$2*M1099/INPUT!AO145),0.58*INPUT!AO145,IF(D1255&lt;=1.4*SQRT(INPUT!$B$2*M1099/INPUT!AO145),0.65*SQRT(INPUT!AO145*INPUT!$B$2*M1099)/D1255,0.9*INPUT!$B$2*M1099/D1255/D1255))</f>
        <v>0</v>
      </c>
      <c r="I1255" s="131">
        <f>L943</f>
        <v>-0.44053693654699411</v>
      </c>
      <c r="J1255" s="454" t="e">
        <f>IF(C1255="OF","OF",G1255*SQRT(1-(I1255/H1255)^2))</f>
        <v>#DIV/0!</v>
      </c>
      <c r="M1255" s="67"/>
    </row>
    <row r="1256">
      <c r="A1256" s="182">
        <f>A1100</f>
        <v>101</v>
      </c>
      <c r="B1256" s="131" t="str">
        <f>B1100</f>
        <v>Negative</v>
      </c>
      <c r="C1256" s="195" t="str">
        <f>C788</f>
        <v>BF</v>
      </c>
      <c r="D1256" s="131">
        <f>IF(K1100=0,J1100,H1100)/I1100</f>
        <v>46.5647565327574</v>
      </c>
      <c r="E1256" s="131">
        <f>0.95*SQRT(INPUT!$B$2*L1100/(M944-0.3)/INPUT!AO146)</f>
        <v>0</v>
      </c>
      <c r="F1256" s="131">
        <f>0.57*SQRT(INPUT!$B$2*L1100/INPUT!AO146/M944)</f>
        <v>0</v>
      </c>
      <c r="G1256" s="131">
        <f>IF(D1256&lt;=F1256,1*N632*INPUT!AO146*M944,IF(D1256&lt;=E1256,1*N632*INPUT!AO146*(M944-(M944-(M944-0.3)/N632)*((D1256-F1256)/(E1256-F1256))),0.9*INPUT!$B$2*1*L1100/D1256/D1256))</f>
        <v>0</v>
      </c>
      <c r="H1256" s="131">
        <f>IF(D1256&lt;=1.12*SQRT(INPUT!$B$2*M1100/INPUT!AO146),0.58*INPUT!AO146,IF(D1256&lt;=1.4*SQRT(INPUT!$B$2*M1100/INPUT!AO146),0.65*SQRT(INPUT!AO146*INPUT!$B$2*M1100)/D1256,0.9*INPUT!$B$2*M1100/D1256/D1256))</f>
        <v>0</v>
      </c>
      <c r="I1256" s="131">
        <f>L944</f>
        <v>-0.44053693654699411</v>
      </c>
      <c r="J1256" s="454" t="e">
        <f>IF(C1256="OF","OF",G1256*SQRT(1-(I1256/H1256)^2))</f>
        <v>#DIV/0!</v>
      </c>
      <c r="M1256" s="67"/>
    </row>
    <row r="1257">
      <c r="A1257" s="182">
        <f>A1101</f>
        <v>101</v>
      </c>
      <c r="B1257" s="131" t="str">
        <f>B1101</f>
        <v>Negative</v>
      </c>
      <c r="C1257" s="195" t="str">
        <f>C789</f>
        <v>BF</v>
      </c>
      <c r="D1257" s="131">
        <f>IF(K1101=0,J1101,H1101)/I1101</f>
        <v>46.5647565327574</v>
      </c>
      <c r="E1257" s="131">
        <f>0.95*SQRT(INPUT!$B$2*L1101/(M945-0.3)/INPUT!AO147)</f>
        <v>0</v>
      </c>
      <c r="F1257" s="131">
        <f>0.57*SQRT(INPUT!$B$2*L1101/INPUT!AO147/M945)</f>
        <v>0</v>
      </c>
      <c r="G1257" s="131">
        <f>IF(D1257&lt;=F1257,1*N633*INPUT!AO147*M945,IF(D1257&lt;=E1257,1*N633*INPUT!AO147*(M945-(M945-(M945-0.3)/N633)*((D1257-F1257)/(E1257-F1257))),0.9*INPUT!$B$2*1*L1101/D1257/D1257))</f>
        <v>0</v>
      </c>
      <c r="H1257" s="131">
        <f>IF(D1257&lt;=1.12*SQRT(INPUT!$B$2*M1101/INPUT!AO147),0.58*INPUT!AO147,IF(D1257&lt;=1.4*SQRT(INPUT!$B$2*M1101/INPUT!AO147),0.65*SQRT(INPUT!AO147*INPUT!$B$2*M1101)/D1257,0.9*INPUT!$B$2*M1101/D1257/D1257))</f>
        <v>0</v>
      </c>
      <c r="I1257" s="131">
        <f>L945</f>
        <v>-0.44053693654699411</v>
      </c>
      <c r="J1257" s="454" t="e">
        <f>IF(C1257="OF","OF",G1257*SQRT(1-(I1257/H1257)^2))</f>
        <v>#DIV/0!</v>
      </c>
      <c r="M1257" s="67"/>
    </row>
    <row r="1258">
      <c r="A1258" s="182">
        <f>A1102</f>
        <v>101</v>
      </c>
      <c r="B1258" s="131" t="str">
        <f>B1102</f>
        <v>Negative</v>
      </c>
      <c r="C1258" s="195" t="str">
        <f>C790</f>
        <v>BF</v>
      </c>
      <c r="D1258" s="131">
        <f>IF(K1102=0,J1102,H1102)/I1102</f>
        <v>46.5647565327574</v>
      </c>
      <c r="E1258" s="131">
        <f>0.95*SQRT(INPUT!$B$2*L1102/(M946-0.3)/INPUT!AO148)</f>
        <v>0</v>
      </c>
      <c r="F1258" s="131">
        <f>0.57*SQRT(INPUT!$B$2*L1102/INPUT!AO148/M946)</f>
        <v>0</v>
      </c>
      <c r="G1258" s="131">
        <f>IF(D1258&lt;=F1258,1*N634*INPUT!AO148*M946,IF(D1258&lt;=E1258,1*N634*INPUT!AO148*(M946-(M946-(M946-0.3)/N634)*((D1258-F1258)/(E1258-F1258))),0.9*INPUT!$B$2*1*L1102/D1258/D1258))</f>
        <v>0</v>
      </c>
      <c r="H1258" s="131">
        <f>IF(D1258&lt;=1.12*SQRT(INPUT!$B$2*M1102/INPUT!AO148),0.58*INPUT!AO148,IF(D1258&lt;=1.4*SQRT(INPUT!$B$2*M1102/INPUT!AO148),0.65*SQRT(INPUT!AO148*INPUT!$B$2*M1102)/D1258,0.9*INPUT!$B$2*M1102/D1258/D1258))</f>
        <v>0</v>
      </c>
      <c r="I1258" s="131">
        <f>L946</f>
        <v>-0.44053693654699411</v>
      </c>
      <c r="J1258" s="454" t="e">
        <f>IF(C1258="OF","OF",G1258*SQRT(1-(I1258/H1258)^2))</f>
        <v>#DIV/0!</v>
      </c>
      <c r="M1258" s="67"/>
    </row>
    <row r="1259">
      <c r="A1259" s="182">
        <f>A1103</f>
        <v>101</v>
      </c>
      <c r="B1259" s="131" t="str">
        <f>B1103</f>
        <v>Negative</v>
      </c>
      <c r="C1259" s="195" t="str">
        <f>C791</f>
        <v>BF</v>
      </c>
      <c r="D1259" s="131">
        <f>IF(K1103=0,J1103,H1103)/I1103</f>
        <v>46.5647565327574</v>
      </c>
      <c r="E1259" s="131">
        <f>0.95*SQRT(INPUT!$B$2*L1103/(M947-0.3)/INPUT!AO149)</f>
        <v>0</v>
      </c>
      <c r="F1259" s="131">
        <f>0.57*SQRT(INPUT!$B$2*L1103/INPUT!AO149/M947)</f>
        <v>0</v>
      </c>
      <c r="G1259" s="131">
        <f>IF(D1259&lt;=F1259,1*N635*INPUT!AO149*M947,IF(D1259&lt;=E1259,1*N635*INPUT!AO149*(M947-(M947-(M947-0.3)/N635)*((D1259-F1259)/(E1259-F1259))),0.9*INPUT!$B$2*1*L1103/D1259/D1259))</f>
        <v>0</v>
      </c>
      <c r="H1259" s="131">
        <f>IF(D1259&lt;=1.12*SQRT(INPUT!$B$2*M1103/INPUT!AO149),0.58*INPUT!AO149,IF(D1259&lt;=1.4*SQRT(INPUT!$B$2*M1103/INPUT!AO149),0.65*SQRT(INPUT!AO149*INPUT!$B$2*M1103)/D1259,0.9*INPUT!$B$2*M1103/D1259/D1259))</f>
        <v>0</v>
      </c>
      <c r="I1259" s="131">
        <f>L947</f>
        <v>-0.44053693654699411</v>
      </c>
      <c r="J1259" s="454" t="e">
        <f>IF(C1259="OF","OF",G1259*SQRT(1-(I1259/H1259)^2))</f>
        <v>#DIV/0!</v>
      </c>
      <c r="M1259" s="67"/>
    </row>
    <row r="1260">
      <c r="A1260" s="182">
        <f>A1104</f>
        <v>101</v>
      </c>
      <c r="B1260" s="131" t="str">
        <f>B1104</f>
        <v>Negative</v>
      </c>
      <c r="C1260" s="195" t="str">
        <f>C792</f>
        <v>BF</v>
      </c>
      <c r="D1260" s="131">
        <f>IF(K1104=0,J1104,H1104)/I1104</f>
        <v>46.5647565327574</v>
      </c>
      <c r="E1260" s="131">
        <f>0.95*SQRT(INPUT!$B$2*L1104/(M948-0.3)/INPUT!AO150)</f>
        <v>0</v>
      </c>
      <c r="F1260" s="131">
        <f>0.57*SQRT(INPUT!$B$2*L1104/INPUT!AO150/M948)</f>
        <v>0</v>
      </c>
      <c r="G1260" s="131">
        <f>IF(D1260&lt;=F1260,1*N636*INPUT!AO150*M948,IF(D1260&lt;=E1260,1*N636*INPUT!AO150*(M948-(M948-(M948-0.3)/N636)*((D1260-F1260)/(E1260-F1260))),0.9*INPUT!$B$2*1*L1104/D1260/D1260))</f>
        <v>0</v>
      </c>
      <c r="H1260" s="131">
        <f>IF(D1260&lt;=1.12*SQRT(INPUT!$B$2*M1104/INPUT!AO150),0.58*INPUT!AO150,IF(D1260&lt;=1.4*SQRT(INPUT!$B$2*M1104/INPUT!AO150),0.65*SQRT(INPUT!AO150*INPUT!$B$2*M1104)/D1260,0.9*INPUT!$B$2*M1104/D1260/D1260))</f>
        <v>0</v>
      </c>
      <c r="I1260" s="131">
        <f>L948</f>
        <v>-0.44053693654699411</v>
      </c>
      <c r="J1260" s="454" t="e">
        <f>IF(C1260="OF","OF",G1260*SQRT(1-(I1260/H1260)^2))</f>
        <v>#DIV/0!</v>
      </c>
      <c r="M1260" s="67"/>
    </row>
    <row r="1261">
      <c r="A1261" s="182">
        <f>A1105</f>
        <v>101</v>
      </c>
      <c r="B1261" s="131" t="str">
        <f>B1105</f>
        <v>Negative</v>
      </c>
      <c r="C1261" s="195" t="str">
        <f>C793</f>
        <v>BF</v>
      </c>
      <c r="D1261" s="131">
        <f>IF(K1105=0,J1105,H1105)/I1105</f>
        <v>46.5647565327574</v>
      </c>
      <c r="E1261" s="131">
        <f>0.95*SQRT(INPUT!$B$2*L1105/(M949-0.3)/INPUT!AO151)</f>
        <v>0</v>
      </c>
      <c r="F1261" s="131">
        <f>0.57*SQRT(INPUT!$B$2*L1105/INPUT!AO151/M949)</f>
        <v>0</v>
      </c>
      <c r="G1261" s="131">
        <f>IF(D1261&lt;=F1261,1*N637*INPUT!AO151*M949,IF(D1261&lt;=E1261,1*N637*INPUT!AO151*(M949-(M949-(M949-0.3)/N637)*((D1261-F1261)/(E1261-F1261))),0.9*INPUT!$B$2*1*L1105/D1261/D1261))</f>
        <v>0</v>
      </c>
      <c r="H1261" s="131">
        <f>IF(D1261&lt;=1.12*SQRT(INPUT!$B$2*M1105/INPUT!AO151),0.58*INPUT!AO151,IF(D1261&lt;=1.4*SQRT(INPUT!$B$2*M1105/INPUT!AO151),0.65*SQRT(INPUT!AO151*INPUT!$B$2*M1105)/D1261,0.9*INPUT!$B$2*M1105/D1261/D1261))</f>
        <v>0</v>
      </c>
      <c r="I1261" s="131">
        <f>L949</f>
        <v>-0.44053693654699411</v>
      </c>
      <c r="J1261" s="454" t="e">
        <f>IF(C1261="OF","OF",G1261*SQRT(1-(I1261/H1261)^2))</f>
        <v>#DIV/0!</v>
      </c>
      <c r="M1261" s="67"/>
    </row>
    <row r="1262">
      <c r="A1262" s="182">
        <f>A1106</f>
        <v>101</v>
      </c>
      <c r="B1262" s="131" t="str">
        <f>B1106</f>
        <v>Negative</v>
      </c>
      <c r="C1262" s="195" t="str">
        <f>C794</f>
        <v>BF</v>
      </c>
      <c r="D1262" s="131">
        <f>IF(K1106=0,J1106,H1106)/I1106</f>
        <v>46.5647565327574</v>
      </c>
      <c r="E1262" s="131">
        <f>0.95*SQRT(INPUT!$B$2*L1106/(M950-0.3)/INPUT!AO152)</f>
        <v>0</v>
      </c>
      <c r="F1262" s="131">
        <f>0.57*SQRT(INPUT!$B$2*L1106/INPUT!AO152/M950)</f>
        <v>0</v>
      </c>
      <c r="G1262" s="131">
        <f>IF(D1262&lt;=F1262,1*N638*INPUT!AO152*M950,IF(D1262&lt;=E1262,1*N638*INPUT!AO152*(M950-(M950-(M950-0.3)/N638)*((D1262-F1262)/(E1262-F1262))),0.9*INPUT!$B$2*1*L1106/D1262/D1262))</f>
        <v>0</v>
      </c>
      <c r="H1262" s="131">
        <f>IF(D1262&lt;=1.12*SQRT(INPUT!$B$2*M1106/INPUT!AO152),0.58*INPUT!AO152,IF(D1262&lt;=1.4*SQRT(INPUT!$B$2*M1106/INPUT!AO152),0.65*SQRT(INPUT!AO152*INPUT!$B$2*M1106)/D1262,0.9*INPUT!$B$2*M1106/D1262/D1262))</f>
        <v>0</v>
      </c>
      <c r="I1262" s="131">
        <f>L950</f>
        <v>-0.44053693654699411</v>
      </c>
      <c r="J1262" s="454" t="e">
        <f>IF(C1262="OF","OF",G1262*SQRT(1-(I1262/H1262)^2))</f>
        <v>#DIV/0!</v>
      </c>
      <c r="M1262" s="67"/>
    </row>
    <row r="1263">
      <c r="A1263" s="182">
        <f>A1107</f>
        <v>101</v>
      </c>
      <c r="B1263" s="131" t="str">
        <f>B1107</f>
        <v>Negative</v>
      </c>
      <c r="C1263" s="195" t="str">
        <f>C795</f>
        <v>BF</v>
      </c>
      <c r="D1263" s="131">
        <f>IF(K1107=0,J1107,H1107)/I1107</f>
        <v>46.5647565327574</v>
      </c>
      <c r="E1263" s="131">
        <f>0.95*SQRT(INPUT!$B$2*L1107/(M951-0.3)/INPUT!AO153)</f>
        <v>0</v>
      </c>
      <c r="F1263" s="131">
        <f>0.57*SQRT(INPUT!$B$2*L1107/INPUT!AO153/M951)</f>
        <v>0</v>
      </c>
      <c r="G1263" s="131">
        <f>IF(D1263&lt;=F1263,1*N639*INPUT!AO153*M951,IF(D1263&lt;=E1263,1*N639*INPUT!AO153*(M951-(M951-(M951-0.3)/N639)*((D1263-F1263)/(E1263-F1263))),0.9*INPUT!$B$2*1*L1107/D1263/D1263))</f>
        <v>0</v>
      </c>
      <c r="H1263" s="131">
        <f>IF(D1263&lt;=1.12*SQRT(INPUT!$B$2*M1107/INPUT!AO153),0.58*INPUT!AO153,IF(D1263&lt;=1.4*SQRT(INPUT!$B$2*M1107/INPUT!AO153),0.65*SQRT(INPUT!AO153*INPUT!$B$2*M1107)/D1263,0.9*INPUT!$B$2*M1107/D1263/D1263))</f>
        <v>0</v>
      </c>
      <c r="I1263" s="131">
        <f>L951</f>
        <v>-0.44053693654699411</v>
      </c>
      <c r="J1263" s="454" t="e">
        <f>IF(C1263="OF","OF",G1263*SQRT(1-(I1263/H1263)^2))</f>
        <v>#DIV/0!</v>
      </c>
      <c r="M1263" s="67"/>
    </row>
    <row r="1264">
      <c r="A1264" s="182">
        <f>A1108</f>
        <v>101</v>
      </c>
      <c r="B1264" s="131" t="str">
        <f>B1108</f>
        <v>Negative</v>
      </c>
      <c r="C1264" s="195" t="str">
        <f>C796</f>
        <v>BF</v>
      </c>
      <c r="D1264" s="131">
        <f>IF(K1108=0,J1108,H1108)/I1108</f>
        <v>46.5647565327574</v>
      </c>
      <c r="E1264" s="131">
        <f>0.95*SQRT(INPUT!$B$2*L1108/(M952-0.3)/INPUT!AO154)</f>
        <v>0</v>
      </c>
      <c r="F1264" s="131">
        <f>0.57*SQRT(INPUT!$B$2*L1108/INPUT!AO154/M952)</f>
        <v>0</v>
      </c>
      <c r="G1264" s="131">
        <f>IF(D1264&lt;=F1264,1*N640*INPUT!AO154*M952,IF(D1264&lt;=E1264,1*N640*INPUT!AO154*(M952-(M952-(M952-0.3)/N640)*((D1264-F1264)/(E1264-F1264))),0.9*INPUT!$B$2*1*L1108/D1264/D1264))</f>
        <v>0</v>
      </c>
      <c r="H1264" s="131">
        <f>IF(D1264&lt;=1.12*SQRT(INPUT!$B$2*M1108/INPUT!AO154),0.58*INPUT!AO154,IF(D1264&lt;=1.4*SQRT(INPUT!$B$2*M1108/INPUT!AO154),0.65*SQRT(INPUT!AO154*INPUT!$B$2*M1108)/D1264,0.9*INPUT!$B$2*M1108/D1264/D1264))</f>
        <v>0</v>
      </c>
      <c r="I1264" s="131">
        <f>L952</f>
        <v>-0.44053693654699411</v>
      </c>
      <c r="J1264" s="454" t="e">
        <f>IF(C1264="OF","OF",G1264*SQRT(1-(I1264/H1264)^2))</f>
        <v>#DIV/0!</v>
      </c>
      <c r="M1264" s="67"/>
    </row>
    <row r="1266" ht="15" customHeight="1">
      <c r="A1266" s="59" t="s">
        <v>407</v>
      </c>
      <c r="B1266" s="133"/>
      <c r="C1266" s="132"/>
      <c r="D1266" s="109"/>
      <c r="E1266" s="132"/>
      <c r="F1266" s="133"/>
      <c r="G1266" s="133"/>
      <c r="H1266" s="134"/>
      <c r="I1266" s="132"/>
      <c r="J1266" s="4"/>
      <c r="K1266" s="4"/>
    </row>
    <row r="1267" ht="15" customHeight="1">
      <c r="A1267" s="72" t="s">
        <v>230</v>
      </c>
      <c r="B1267" s="73" t="s">
        <v>242</v>
      </c>
      <c r="C1267" s="490" t="s">
        <v>408</v>
      </c>
      <c r="D1267" s="490"/>
      <c r="E1267" s="490"/>
      <c r="F1267" s="490"/>
      <c r="G1267" s="490"/>
      <c r="H1267" s="490" t="s">
        <v>409</v>
      </c>
      <c r="I1267" s="490"/>
      <c r="J1267" s="490"/>
      <c r="K1267" s="490"/>
      <c r="L1267" s="491"/>
      <c r="M1267" s="67"/>
    </row>
    <row r="1268" ht="15" customHeight="1">
      <c r="A1268" s="75"/>
      <c r="B1268" s="76" t="s">
        <v>250</v>
      </c>
      <c r="C1268" s="76" t="s">
        <v>364</v>
      </c>
      <c r="D1268" s="76" t="s">
        <v>410</v>
      </c>
      <c r="E1268" s="76" t="s">
        <v>411</v>
      </c>
      <c r="F1268" s="76" t="s">
        <v>412</v>
      </c>
      <c r="G1268" s="76" t="s">
        <v>413</v>
      </c>
      <c r="H1268" s="76" t="s">
        <v>364</v>
      </c>
      <c r="I1268" s="76" t="s">
        <v>414</v>
      </c>
      <c r="J1268" s="76" t="s">
        <v>415</v>
      </c>
      <c r="K1268" s="76" t="s">
        <v>416</v>
      </c>
      <c r="L1268" s="77" t="s">
        <v>417</v>
      </c>
      <c r="M1268" s="67"/>
    </row>
    <row r="1269" ht="15" customHeight="1">
      <c r="A1269" s="182">
        <f>A1113</f>
        <v>101</v>
      </c>
      <c r="B1269" s="131" t="str">
        <f>B1113</f>
        <v>Negative</v>
      </c>
      <c r="C1269" s="195" t="str">
        <f>C645</f>
        <v>BF</v>
      </c>
      <c r="D1269" s="131">
        <f>IF(B1269="Positive",INPUT!AO3,INPUT!AP3)</f>
        <v>380</v>
      </c>
      <c r="E1269" s="131" t="str">
        <f>M645</f>
        <v>BF</v>
      </c>
      <c r="F1269" s="131" t="e">
        <f>J1113</f>
        <v>#DIV/0!</v>
      </c>
      <c r="G1269" s="131" t="e">
        <f>IF(C1269="OF",M645,J1113)</f>
        <v>#DIV/0!</v>
      </c>
      <c r="H1269" s="195" t="str">
        <f>IF(B1269="Positive","BF",IF(G489=2,"OF","BF"))</f>
        <v>OF</v>
      </c>
      <c r="I1269" s="131">
        <f>IF(B1269="Positive",INPUT!AP3,INPUT!AO3)</f>
        <v>380</v>
      </c>
      <c r="J1269" s="131">
        <f>I1269*N489</f>
        <v>379.49646488731116</v>
      </c>
      <c r="K1269" s="195">
        <f>J1269*M801</f>
        <v>379.49620986666224</v>
      </c>
      <c r="L1269" s="194">
        <f>IF(H1269="BF",K1269,J1269)</f>
        <v>379.49646488731116</v>
      </c>
      <c r="M1269" s="67"/>
    </row>
    <row r="1270">
      <c r="A1270" s="182">
        <f>A1114</f>
        <v>101</v>
      </c>
      <c r="B1270" s="131" t="str">
        <f>B1114</f>
        <v>Negative</v>
      </c>
      <c r="C1270" s="195" t="str">
        <f>C646</f>
        <v>BF</v>
      </c>
      <c r="D1270" s="131">
        <f>IF(B1270="Positive",INPUT!AO4,INPUT!AP4)</f>
        <v>380</v>
      </c>
      <c r="E1270" s="131" t="str">
        <f>M646</f>
        <v>BF</v>
      </c>
      <c r="F1270" s="131" t="e">
        <f>J1114</f>
        <v>#DIV/0!</v>
      </c>
      <c r="G1270" s="131" t="e">
        <f>IF(C1270="OF",M646,J1114)</f>
        <v>#DIV/0!</v>
      </c>
      <c r="H1270" s="195" t="str">
        <f>IF(B1270="Positive","BF",IF(G490=2,"OF","BF"))</f>
        <v>OF</v>
      </c>
      <c r="I1270" s="131">
        <f>IF(B1270="Positive",INPUT!AP4,INPUT!AO4)</f>
        <v>380</v>
      </c>
      <c r="J1270" s="131">
        <f>I1270*N490</f>
        <v>379.49646488731116</v>
      </c>
      <c r="K1270" s="195">
        <f>J1270*M802</f>
        <v>379.49620986666224</v>
      </c>
      <c r="L1270" s="194">
        <f>IF(H1270="BF",K1270,J1270)</f>
        <v>379.49646488731116</v>
      </c>
      <c r="M1270" s="67"/>
    </row>
    <row r="1271">
      <c r="A1271" s="182">
        <f>A1115</f>
        <v>101</v>
      </c>
      <c r="B1271" s="131" t="str">
        <f>B1115</f>
        <v>Negative</v>
      </c>
      <c r="C1271" s="195" t="str">
        <f>C647</f>
        <v>BF</v>
      </c>
      <c r="D1271" s="131">
        <f>IF(B1271="Positive",INPUT!AO5,INPUT!AP5)</f>
        <v>380</v>
      </c>
      <c r="E1271" s="131" t="str">
        <f>M647</f>
        <v>BF</v>
      </c>
      <c r="F1271" s="131" t="e">
        <f>J1115</f>
        <v>#DIV/0!</v>
      </c>
      <c r="G1271" s="131" t="e">
        <f>IF(C1271="OF",M647,J1115)</f>
        <v>#DIV/0!</v>
      </c>
      <c r="H1271" s="195" t="str">
        <f>IF(B1271="Positive","BF",IF(G491=2,"OF","BF"))</f>
        <v>OF</v>
      </c>
      <c r="I1271" s="131">
        <f>IF(B1271="Positive",INPUT!AP5,INPUT!AO5)</f>
        <v>380</v>
      </c>
      <c r="J1271" s="131">
        <f>I1271*N491</f>
        <v>379.49646488731116</v>
      </c>
      <c r="K1271" s="195">
        <f>J1271*M803</f>
        <v>379.49620986666224</v>
      </c>
      <c r="L1271" s="194">
        <f>IF(H1271="BF",K1271,J1271)</f>
        <v>379.49646488731116</v>
      </c>
      <c r="M1271" s="67"/>
    </row>
    <row r="1272">
      <c r="A1272" s="182">
        <f>A1116</f>
        <v>101</v>
      </c>
      <c r="B1272" s="131" t="str">
        <f>B1116</f>
        <v>Negative</v>
      </c>
      <c r="C1272" s="195" t="str">
        <f>C648</f>
        <v>BF</v>
      </c>
      <c r="D1272" s="131">
        <f>IF(B1272="Positive",INPUT!AO6,INPUT!AP6)</f>
        <v>380</v>
      </c>
      <c r="E1272" s="131" t="str">
        <f>M648</f>
        <v>BF</v>
      </c>
      <c r="F1272" s="131" t="e">
        <f>J1116</f>
        <v>#DIV/0!</v>
      </c>
      <c r="G1272" s="131" t="e">
        <f>IF(C1272="OF",M648,J1116)</f>
        <v>#DIV/0!</v>
      </c>
      <c r="H1272" s="195" t="str">
        <f>IF(B1272="Positive","BF",IF(G492=2,"OF","BF"))</f>
        <v>OF</v>
      </c>
      <c r="I1272" s="131">
        <f>IF(B1272="Positive",INPUT!AP6,INPUT!AO6)</f>
        <v>380</v>
      </c>
      <c r="J1272" s="131">
        <f>I1272*N492</f>
        <v>379.49646488731116</v>
      </c>
      <c r="K1272" s="195">
        <f>J1272*M804</f>
        <v>379.49620986666224</v>
      </c>
      <c r="L1272" s="194">
        <f>IF(H1272="BF",K1272,J1272)</f>
        <v>379.49646488731116</v>
      </c>
      <c r="M1272" s="67"/>
    </row>
    <row r="1273">
      <c r="A1273" s="182">
        <f>A1117</f>
        <v>101</v>
      </c>
      <c r="B1273" s="131" t="str">
        <f>B1117</f>
        <v>Negative</v>
      </c>
      <c r="C1273" s="195" t="str">
        <f>C649</f>
        <v>BF</v>
      </c>
      <c r="D1273" s="131">
        <f>IF(B1273="Positive",INPUT!AO7,INPUT!AP7)</f>
        <v>380</v>
      </c>
      <c r="E1273" s="131" t="str">
        <f>M649</f>
        <v>BF</v>
      </c>
      <c r="F1273" s="131" t="e">
        <f>J1117</f>
        <v>#DIV/0!</v>
      </c>
      <c r="G1273" s="131" t="e">
        <f>IF(C1273="OF",M649,J1117)</f>
        <v>#DIV/0!</v>
      </c>
      <c r="H1273" s="195" t="str">
        <f>IF(B1273="Positive","BF",IF(G493=2,"OF","BF"))</f>
        <v>OF</v>
      </c>
      <c r="I1273" s="131">
        <f>IF(B1273="Positive",INPUT!AP7,INPUT!AO7)</f>
        <v>380</v>
      </c>
      <c r="J1273" s="131">
        <f>I1273*N493</f>
        <v>379.49646488731116</v>
      </c>
      <c r="K1273" s="195">
        <f>J1273*M805</f>
        <v>379.49620986666224</v>
      </c>
      <c r="L1273" s="194">
        <f>IF(H1273="BF",K1273,J1273)</f>
        <v>379.49646488731116</v>
      </c>
      <c r="M1273" s="67"/>
    </row>
    <row r="1274">
      <c r="A1274" s="182">
        <f>A1118</f>
        <v>101</v>
      </c>
      <c r="B1274" s="131" t="str">
        <f>B1118</f>
        <v>Negative</v>
      </c>
      <c r="C1274" s="195" t="str">
        <f>C650</f>
        <v>BF</v>
      </c>
      <c r="D1274" s="131">
        <f>IF(B1274="Positive",INPUT!AO8,INPUT!AP8)</f>
        <v>380</v>
      </c>
      <c r="E1274" s="131" t="str">
        <f>M650</f>
        <v>BF</v>
      </c>
      <c r="F1274" s="131" t="e">
        <f>J1118</f>
        <v>#DIV/0!</v>
      </c>
      <c r="G1274" s="131" t="e">
        <f>IF(C1274="OF",M650,J1118)</f>
        <v>#DIV/0!</v>
      </c>
      <c r="H1274" s="195" t="str">
        <f>IF(B1274="Positive","BF",IF(G494=2,"OF","BF"))</f>
        <v>OF</v>
      </c>
      <c r="I1274" s="131">
        <f>IF(B1274="Positive",INPUT!AP8,INPUT!AO8)</f>
        <v>380</v>
      </c>
      <c r="J1274" s="131">
        <f>I1274*N494</f>
        <v>379.49646488731116</v>
      </c>
      <c r="K1274" s="195">
        <f>J1274*M806</f>
        <v>379.49620986666224</v>
      </c>
      <c r="L1274" s="194">
        <f>IF(H1274="BF",K1274,J1274)</f>
        <v>379.49646488731116</v>
      </c>
      <c r="M1274" s="67"/>
    </row>
    <row r="1275">
      <c r="A1275" s="182">
        <f>A1119</f>
        <v>101</v>
      </c>
      <c r="B1275" s="131" t="str">
        <f>B1119</f>
        <v>Negative</v>
      </c>
      <c r="C1275" s="195" t="str">
        <f>C651</f>
        <v>BF</v>
      </c>
      <c r="D1275" s="131">
        <f>IF(B1275="Positive",INPUT!AO9,INPUT!AP9)</f>
        <v>380</v>
      </c>
      <c r="E1275" s="131" t="str">
        <f>M651</f>
        <v>BF</v>
      </c>
      <c r="F1275" s="131" t="e">
        <f>J1119</f>
        <v>#DIV/0!</v>
      </c>
      <c r="G1275" s="131" t="e">
        <f>IF(C1275="OF",M651,J1119)</f>
        <v>#DIV/0!</v>
      </c>
      <c r="H1275" s="195" t="str">
        <f>IF(B1275="Positive","BF",IF(G495=2,"OF","BF"))</f>
        <v>OF</v>
      </c>
      <c r="I1275" s="131">
        <f>IF(B1275="Positive",INPUT!AP9,INPUT!AO9)</f>
        <v>380</v>
      </c>
      <c r="J1275" s="131">
        <f>I1275*N495</f>
        <v>379.49646488731116</v>
      </c>
      <c r="K1275" s="195">
        <f>J1275*M807</f>
        <v>379.49620986666224</v>
      </c>
      <c r="L1275" s="194">
        <f>IF(H1275="BF",K1275,J1275)</f>
        <v>379.49646488731116</v>
      </c>
      <c r="M1275" s="67"/>
    </row>
    <row r="1276">
      <c r="A1276" s="182">
        <f>A1120</f>
        <v>101</v>
      </c>
      <c r="B1276" s="131" t="str">
        <f>B1120</f>
        <v>Negative</v>
      </c>
      <c r="C1276" s="195" t="str">
        <f>C652</f>
        <v>BF</v>
      </c>
      <c r="D1276" s="131">
        <f>IF(B1276="Positive",INPUT!AO10,INPUT!AP10)</f>
        <v>380</v>
      </c>
      <c r="E1276" s="131" t="str">
        <f>M652</f>
        <v>BF</v>
      </c>
      <c r="F1276" s="131" t="e">
        <f>J1120</f>
        <v>#DIV/0!</v>
      </c>
      <c r="G1276" s="131" t="e">
        <f>IF(C1276="OF",M652,J1120)</f>
        <v>#DIV/0!</v>
      </c>
      <c r="H1276" s="195" t="str">
        <f>IF(B1276="Positive","BF",IF(G496=2,"OF","BF"))</f>
        <v>OF</v>
      </c>
      <c r="I1276" s="131">
        <f>IF(B1276="Positive",INPUT!AP10,INPUT!AO10)</f>
        <v>380</v>
      </c>
      <c r="J1276" s="131">
        <f>I1276*N496</f>
        <v>379.49646488731116</v>
      </c>
      <c r="K1276" s="195">
        <f>J1276*M808</f>
        <v>379.49620986666224</v>
      </c>
      <c r="L1276" s="194">
        <f>IF(H1276="BF",K1276,J1276)</f>
        <v>379.49646488731116</v>
      </c>
      <c r="M1276" s="67"/>
    </row>
    <row r="1277">
      <c r="A1277" s="182">
        <f>A1121</f>
        <v>101</v>
      </c>
      <c r="B1277" s="131" t="str">
        <f>B1121</f>
        <v>Negative</v>
      </c>
      <c r="C1277" s="195" t="str">
        <f>C653</f>
        <v>BF</v>
      </c>
      <c r="D1277" s="131">
        <f>IF(B1277="Positive",INPUT!AO11,INPUT!AP11)</f>
        <v>380</v>
      </c>
      <c r="E1277" s="131" t="str">
        <f>M653</f>
        <v>BF</v>
      </c>
      <c r="F1277" s="131" t="e">
        <f>J1121</f>
        <v>#DIV/0!</v>
      </c>
      <c r="G1277" s="131" t="e">
        <f>IF(C1277="OF",M653,J1121)</f>
        <v>#DIV/0!</v>
      </c>
      <c r="H1277" s="195" t="str">
        <f>IF(B1277="Positive","BF",IF(G497=2,"OF","BF"))</f>
        <v>OF</v>
      </c>
      <c r="I1277" s="131">
        <f>IF(B1277="Positive",INPUT!AP11,INPUT!AO11)</f>
        <v>380</v>
      </c>
      <c r="J1277" s="131">
        <f>I1277*N497</f>
        <v>379.49646488731116</v>
      </c>
      <c r="K1277" s="195">
        <f>J1277*M809</f>
        <v>379.49620986666224</v>
      </c>
      <c r="L1277" s="194">
        <f>IF(H1277="BF",K1277,J1277)</f>
        <v>379.49646488731116</v>
      </c>
      <c r="M1277" s="67"/>
    </row>
    <row r="1278">
      <c r="A1278" s="182">
        <f>A1122</f>
        <v>101</v>
      </c>
      <c r="B1278" s="131" t="str">
        <f>B1122</f>
        <v>Negative</v>
      </c>
      <c r="C1278" s="195" t="str">
        <f>C654</f>
        <v>BF</v>
      </c>
      <c r="D1278" s="131">
        <f>IF(B1278="Positive",INPUT!AO12,INPUT!AP12)</f>
        <v>380</v>
      </c>
      <c r="E1278" s="131" t="str">
        <f>M654</f>
        <v>BF</v>
      </c>
      <c r="F1278" s="131" t="e">
        <f>J1122</f>
        <v>#DIV/0!</v>
      </c>
      <c r="G1278" s="131" t="e">
        <f>IF(C1278="OF",M654,J1122)</f>
        <v>#DIV/0!</v>
      </c>
      <c r="H1278" s="195" t="str">
        <f>IF(B1278="Positive","BF",IF(G498=2,"OF","BF"))</f>
        <v>OF</v>
      </c>
      <c r="I1278" s="131">
        <f>IF(B1278="Positive",INPUT!AP12,INPUT!AO12)</f>
        <v>380</v>
      </c>
      <c r="J1278" s="131">
        <f>I1278*N498</f>
        <v>379.49646488731116</v>
      </c>
      <c r="K1278" s="195">
        <f>J1278*M810</f>
        <v>379.49620986666224</v>
      </c>
      <c r="L1278" s="194">
        <f>IF(H1278="BF",K1278,J1278)</f>
        <v>379.49646488731116</v>
      </c>
      <c r="M1278" s="67"/>
    </row>
    <row r="1279">
      <c r="A1279" s="182">
        <f>A1123</f>
        <v>101</v>
      </c>
      <c r="B1279" s="131" t="str">
        <f>B1123</f>
        <v>Negative</v>
      </c>
      <c r="C1279" s="195" t="str">
        <f>C655</f>
        <v>BF</v>
      </c>
      <c r="D1279" s="131">
        <f>IF(B1279="Positive",INPUT!AO13,INPUT!AP13)</f>
        <v>380</v>
      </c>
      <c r="E1279" s="131" t="str">
        <f>M655</f>
        <v>BF</v>
      </c>
      <c r="F1279" s="131" t="e">
        <f>J1123</f>
        <v>#DIV/0!</v>
      </c>
      <c r="G1279" s="131" t="e">
        <f>IF(C1279="OF",M655,J1123)</f>
        <v>#DIV/0!</v>
      </c>
      <c r="H1279" s="195" t="str">
        <f>IF(B1279="Positive","BF",IF(G499=2,"OF","BF"))</f>
        <v>OF</v>
      </c>
      <c r="I1279" s="131">
        <f>IF(B1279="Positive",INPUT!AP13,INPUT!AO13)</f>
        <v>380</v>
      </c>
      <c r="J1279" s="131">
        <f>I1279*N499</f>
        <v>379.49646488731116</v>
      </c>
      <c r="K1279" s="195">
        <f>J1279*M811</f>
        <v>379.49620986666224</v>
      </c>
      <c r="L1279" s="194">
        <f>IF(H1279="BF",K1279,J1279)</f>
        <v>379.49646488731116</v>
      </c>
      <c r="M1279" s="67"/>
    </row>
    <row r="1280">
      <c r="A1280" s="182">
        <f>A1124</f>
        <v>101</v>
      </c>
      <c r="B1280" s="131" t="str">
        <f>B1124</f>
        <v>Negative</v>
      </c>
      <c r="C1280" s="195" t="str">
        <f>C656</f>
        <v>BF</v>
      </c>
      <c r="D1280" s="131">
        <f>IF(B1280="Positive",INPUT!AO14,INPUT!AP14)</f>
        <v>380</v>
      </c>
      <c r="E1280" s="131" t="str">
        <f>M656</f>
        <v>BF</v>
      </c>
      <c r="F1280" s="131" t="e">
        <f>J1124</f>
        <v>#DIV/0!</v>
      </c>
      <c r="G1280" s="131" t="e">
        <f>IF(C1280="OF",M656,J1124)</f>
        <v>#DIV/0!</v>
      </c>
      <c r="H1280" s="195" t="str">
        <f>IF(B1280="Positive","BF",IF(G500=2,"OF","BF"))</f>
        <v>OF</v>
      </c>
      <c r="I1280" s="131">
        <f>IF(B1280="Positive",INPUT!AP14,INPUT!AO14)</f>
        <v>380</v>
      </c>
      <c r="J1280" s="131">
        <f>I1280*N500</f>
        <v>379.49646488731116</v>
      </c>
      <c r="K1280" s="195">
        <f>J1280*M812</f>
        <v>379.49620986666224</v>
      </c>
      <c r="L1280" s="194">
        <f>IF(H1280="BF",K1280,J1280)</f>
        <v>379.49646488731116</v>
      </c>
      <c r="M1280" s="67"/>
    </row>
    <row r="1281">
      <c r="A1281" s="182">
        <f>A1125</f>
        <v>101</v>
      </c>
      <c r="B1281" s="131" t="str">
        <f>B1125</f>
        <v>Negative</v>
      </c>
      <c r="C1281" s="195" t="str">
        <f>C657</f>
        <v>BF</v>
      </c>
      <c r="D1281" s="131">
        <f>IF(B1281="Positive",INPUT!AO15,INPUT!AP15)</f>
        <v>380</v>
      </c>
      <c r="E1281" s="131" t="str">
        <f>M657</f>
        <v>BF</v>
      </c>
      <c r="F1281" s="131" t="e">
        <f>J1125</f>
        <v>#DIV/0!</v>
      </c>
      <c r="G1281" s="131" t="e">
        <f>IF(C1281="OF",M657,J1125)</f>
        <v>#DIV/0!</v>
      </c>
      <c r="H1281" s="195" t="str">
        <f>IF(B1281="Positive","BF",IF(G501=2,"OF","BF"))</f>
        <v>OF</v>
      </c>
      <c r="I1281" s="131">
        <f>IF(B1281="Positive",INPUT!AP15,INPUT!AO15)</f>
        <v>380</v>
      </c>
      <c r="J1281" s="131">
        <f>I1281*N501</f>
        <v>379.49646488731116</v>
      </c>
      <c r="K1281" s="195">
        <f>J1281*M813</f>
        <v>379.49620986666224</v>
      </c>
      <c r="L1281" s="194">
        <f>IF(H1281="BF",K1281,J1281)</f>
        <v>379.49646488731116</v>
      </c>
      <c r="M1281" s="67"/>
    </row>
    <row r="1282">
      <c r="A1282" s="182">
        <f>A1126</f>
        <v>101</v>
      </c>
      <c r="B1282" s="131" t="str">
        <f>B1126</f>
        <v>Negative</v>
      </c>
      <c r="C1282" s="195" t="str">
        <f>C658</f>
        <v>BF</v>
      </c>
      <c r="D1282" s="131">
        <f>IF(B1282="Positive",INPUT!AO16,INPUT!AP16)</f>
        <v>380</v>
      </c>
      <c r="E1282" s="131" t="str">
        <f>M658</f>
        <v>BF</v>
      </c>
      <c r="F1282" s="131" t="e">
        <f>J1126</f>
        <v>#DIV/0!</v>
      </c>
      <c r="G1282" s="131" t="e">
        <f>IF(C1282="OF",M658,J1126)</f>
        <v>#DIV/0!</v>
      </c>
      <c r="H1282" s="195" t="str">
        <f>IF(B1282="Positive","BF",IF(G502=2,"OF","BF"))</f>
        <v>OF</v>
      </c>
      <c r="I1282" s="131">
        <f>IF(B1282="Positive",INPUT!AP16,INPUT!AO16)</f>
        <v>380</v>
      </c>
      <c r="J1282" s="131">
        <f>I1282*N502</f>
        <v>379.49646488731116</v>
      </c>
      <c r="K1282" s="195">
        <f>J1282*M814</f>
        <v>379.49620986666224</v>
      </c>
      <c r="L1282" s="194">
        <f>IF(H1282="BF",K1282,J1282)</f>
        <v>379.49646488731116</v>
      </c>
      <c r="M1282" s="67"/>
    </row>
    <row r="1283">
      <c r="A1283" s="182">
        <f>A1127</f>
        <v>101</v>
      </c>
      <c r="B1283" s="131" t="str">
        <f>B1127</f>
        <v>Negative</v>
      </c>
      <c r="C1283" s="195" t="str">
        <f>C659</f>
        <v>BF</v>
      </c>
      <c r="D1283" s="131">
        <f>IF(B1283="Positive",INPUT!AO17,INPUT!AP17)</f>
        <v>380</v>
      </c>
      <c r="E1283" s="131" t="str">
        <f>M659</f>
        <v>BF</v>
      </c>
      <c r="F1283" s="131" t="e">
        <f>J1127</f>
        <v>#DIV/0!</v>
      </c>
      <c r="G1283" s="131" t="e">
        <f>IF(C1283="OF",M659,J1127)</f>
        <v>#DIV/0!</v>
      </c>
      <c r="H1283" s="195" t="str">
        <f>IF(B1283="Positive","BF",IF(G503=2,"OF","BF"))</f>
        <v>OF</v>
      </c>
      <c r="I1283" s="131">
        <f>IF(B1283="Positive",INPUT!AP17,INPUT!AO17)</f>
        <v>380</v>
      </c>
      <c r="J1283" s="131">
        <f>I1283*N503</f>
        <v>379.49646488731116</v>
      </c>
      <c r="K1283" s="195">
        <f>J1283*M815</f>
        <v>379.49620986666224</v>
      </c>
      <c r="L1283" s="194">
        <f>IF(H1283="BF",K1283,J1283)</f>
        <v>379.49646488731116</v>
      </c>
      <c r="M1283" s="67"/>
    </row>
    <row r="1284">
      <c r="A1284" s="182">
        <f>A1128</f>
        <v>101</v>
      </c>
      <c r="B1284" s="131" t="str">
        <f>B1128</f>
        <v>Negative</v>
      </c>
      <c r="C1284" s="195" t="str">
        <f>C660</f>
        <v>BF</v>
      </c>
      <c r="D1284" s="131">
        <f>IF(B1284="Positive",INPUT!AO18,INPUT!AP18)</f>
        <v>380</v>
      </c>
      <c r="E1284" s="131" t="str">
        <f>M660</f>
        <v>BF</v>
      </c>
      <c r="F1284" s="131" t="e">
        <f>J1128</f>
        <v>#DIV/0!</v>
      </c>
      <c r="G1284" s="131" t="e">
        <f>IF(C1284="OF",M660,J1128)</f>
        <v>#DIV/0!</v>
      </c>
      <c r="H1284" s="195" t="str">
        <f>IF(B1284="Positive","BF",IF(G504=2,"OF","BF"))</f>
        <v>OF</v>
      </c>
      <c r="I1284" s="131">
        <f>IF(B1284="Positive",INPUT!AP18,INPUT!AO18)</f>
        <v>380</v>
      </c>
      <c r="J1284" s="131">
        <f>I1284*N504</f>
        <v>379.49646488731116</v>
      </c>
      <c r="K1284" s="195">
        <f>J1284*M816</f>
        <v>379.49620986666224</v>
      </c>
      <c r="L1284" s="194">
        <f>IF(H1284="BF",K1284,J1284)</f>
        <v>379.49646488731116</v>
      </c>
      <c r="M1284" s="67"/>
    </row>
    <row r="1285">
      <c r="A1285" s="182">
        <f>A1129</f>
        <v>101</v>
      </c>
      <c r="B1285" s="131" t="str">
        <f>B1129</f>
        <v>Negative</v>
      </c>
      <c r="C1285" s="195" t="str">
        <f>C661</f>
        <v>BF</v>
      </c>
      <c r="D1285" s="131">
        <f>IF(B1285="Positive",INPUT!AO19,INPUT!AP19)</f>
        <v>380</v>
      </c>
      <c r="E1285" s="131" t="str">
        <f>M661</f>
        <v>BF</v>
      </c>
      <c r="F1285" s="131" t="e">
        <f>J1129</f>
        <v>#DIV/0!</v>
      </c>
      <c r="G1285" s="131" t="e">
        <f>IF(C1285="OF",M661,J1129)</f>
        <v>#DIV/0!</v>
      </c>
      <c r="H1285" s="195" t="str">
        <f>IF(B1285="Positive","BF",IF(G505=2,"OF","BF"))</f>
        <v>OF</v>
      </c>
      <c r="I1285" s="131">
        <f>IF(B1285="Positive",INPUT!AP19,INPUT!AO19)</f>
        <v>380</v>
      </c>
      <c r="J1285" s="131">
        <f>I1285*N505</f>
        <v>379.49646488731116</v>
      </c>
      <c r="K1285" s="195">
        <f>J1285*M817</f>
        <v>379.49620986666224</v>
      </c>
      <c r="L1285" s="194">
        <f>IF(H1285="BF",K1285,J1285)</f>
        <v>379.49646488731116</v>
      </c>
      <c r="M1285" s="67"/>
    </row>
    <row r="1286">
      <c r="A1286" s="182">
        <f>A1130</f>
        <v>101</v>
      </c>
      <c r="B1286" s="131" t="str">
        <f>B1130</f>
        <v>Negative</v>
      </c>
      <c r="C1286" s="195" t="str">
        <f>C662</f>
        <v>BF</v>
      </c>
      <c r="D1286" s="131">
        <f>IF(B1286="Positive",INPUT!AO20,INPUT!AP20)</f>
        <v>380</v>
      </c>
      <c r="E1286" s="131" t="str">
        <f>M662</f>
        <v>BF</v>
      </c>
      <c r="F1286" s="131" t="e">
        <f>J1130</f>
        <v>#DIV/0!</v>
      </c>
      <c r="G1286" s="131" t="e">
        <f>IF(C1286="OF",M662,J1130)</f>
        <v>#DIV/0!</v>
      </c>
      <c r="H1286" s="195" t="str">
        <f>IF(B1286="Positive","BF",IF(G506=2,"OF","BF"))</f>
        <v>OF</v>
      </c>
      <c r="I1286" s="131">
        <f>IF(B1286="Positive",INPUT!AP20,INPUT!AO20)</f>
        <v>380</v>
      </c>
      <c r="J1286" s="131">
        <f>I1286*N506</f>
        <v>379.49646488731116</v>
      </c>
      <c r="K1286" s="195">
        <f>J1286*M818</f>
        <v>379.49620986666224</v>
      </c>
      <c r="L1286" s="194">
        <f>IF(H1286="BF",K1286,J1286)</f>
        <v>379.49646488731116</v>
      </c>
      <c r="M1286" s="67"/>
    </row>
    <row r="1287">
      <c r="A1287" s="182">
        <f>A1131</f>
        <v>101</v>
      </c>
      <c r="B1287" s="131" t="str">
        <f>B1131</f>
        <v>Negative</v>
      </c>
      <c r="C1287" s="195" t="str">
        <f>C663</f>
        <v>BF</v>
      </c>
      <c r="D1287" s="131">
        <f>IF(B1287="Positive",INPUT!AO21,INPUT!AP21)</f>
        <v>380</v>
      </c>
      <c r="E1287" s="131" t="str">
        <f>M663</f>
        <v>BF</v>
      </c>
      <c r="F1287" s="131" t="e">
        <f>J1131</f>
        <v>#DIV/0!</v>
      </c>
      <c r="G1287" s="131" t="e">
        <f>IF(C1287="OF",M663,J1131)</f>
        <v>#DIV/0!</v>
      </c>
      <c r="H1287" s="195" t="str">
        <f>IF(B1287="Positive","BF",IF(G507=2,"OF","BF"))</f>
        <v>OF</v>
      </c>
      <c r="I1287" s="131">
        <f>IF(B1287="Positive",INPUT!AP21,INPUT!AO21)</f>
        <v>380</v>
      </c>
      <c r="J1287" s="131">
        <f>I1287*N507</f>
        <v>379.49646488731116</v>
      </c>
      <c r="K1287" s="195">
        <f>J1287*M819</f>
        <v>379.49620986666224</v>
      </c>
      <c r="L1287" s="194">
        <f>IF(H1287="BF",K1287,J1287)</f>
        <v>379.49646488731116</v>
      </c>
      <c r="M1287" s="67"/>
    </row>
    <row r="1288">
      <c r="A1288" s="182">
        <f>A1132</f>
        <v>101</v>
      </c>
      <c r="B1288" s="131" t="str">
        <f>B1132</f>
        <v>Negative</v>
      </c>
      <c r="C1288" s="195" t="str">
        <f>C664</f>
        <v>BF</v>
      </c>
      <c r="D1288" s="131">
        <f>IF(B1288="Positive",INPUT!AO22,INPUT!AP22)</f>
        <v>380</v>
      </c>
      <c r="E1288" s="131" t="str">
        <f>M664</f>
        <v>BF</v>
      </c>
      <c r="F1288" s="131" t="e">
        <f>J1132</f>
        <v>#DIV/0!</v>
      </c>
      <c r="G1288" s="131" t="e">
        <f>IF(C1288="OF",M664,J1132)</f>
        <v>#DIV/0!</v>
      </c>
      <c r="H1288" s="195" t="str">
        <f>IF(B1288="Positive","BF",IF(G508=2,"OF","BF"))</f>
        <v>OF</v>
      </c>
      <c r="I1288" s="131">
        <f>IF(B1288="Positive",INPUT!AP22,INPUT!AO22)</f>
        <v>380</v>
      </c>
      <c r="J1288" s="131">
        <f>I1288*N508</f>
        <v>379.49646488731116</v>
      </c>
      <c r="K1288" s="195">
        <f>J1288*M820</f>
        <v>379.49620986666224</v>
      </c>
      <c r="L1288" s="194">
        <f>IF(H1288="BF",K1288,J1288)</f>
        <v>379.49646488731116</v>
      </c>
      <c r="M1288" s="67"/>
    </row>
    <row r="1289">
      <c r="A1289" s="182">
        <f>A1133</f>
        <v>101</v>
      </c>
      <c r="B1289" s="131" t="str">
        <f>B1133</f>
        <v>Negative</v>
      </c>
      <c r="C1289" s="195" t="str">
        <f>C665</f>
        <v>BF</v>
      </c>
      <c r="D1289" s="131">
        <f>IF(B1289="Positive",INPUT!AO23,INPUT!AP23)</f>
        <v>380</v>
      </c>
      <c r="E1289" s="131" t="str">
        <f>M665</f>
        <v>BF</v>
      </c>
      <c r="F1289" s="131" t="e">
        <f>J1133</f>
        <v>#DIV/0!</v>
      </c>
      <c r="G1289" s="131" t="e">
        <f>IF(C1289="OF",M665,J1133)</f>
        <v>#DIV/0!</v>
      </c>
      <c r="H1289" s="195" t="str">
        <f>IF(B1289="Positive","BF",IF(G509=2,"OF","BF"))</f>
        <v>OF</v>
      </c>
      <c r="I1289" s="131">
        <f>IF(B1289="Positive",INPUT!AP23,INPUT!AO23)</f>
        <v>380</v>
      </c>
      <c r="J1289" s="131">
        <f>I1289*N509</f>
        <v>379.49646488731116</v>
      </c>
      <c r="K1289" s="195">
        <f>J1289*M821</f>
        <v>379.49620986666224</v>
      </c>
      <c r="L1289" s="194">
        <f>IF(H1289="BF",K1289,J1289)</f>
        <v>379.49646488731116</v>
      </c>
      <c r="M1289" s="67"/>
    </row>
    <row r="1290">
      <c r="A1290" s="182">
        <f>A1134</f>
        <v>101</v>
      </c>
      <c r="B1290" s="131" t="str">
        <f>B1134</f>
        <v>Negative</v>
      </c>
      <c r="C1290" s="195" t="str">
        <f>C666</f>
        <v>BF</v>
      </c>
      <c r="D1290" s="131">
        <f>IF(B1290="Positive",INPUT!AO24,INPUT!AP24)</f>
        <v>380</v>
      </c>
      <c r="E1290" s="131" t="str">
        <f>M666</f>
        <v>BF</v>
      </c>
      <c r="F1290" s="131" t="e">
        <f>J1134</f>
        <v>#DIV/0!</v>
      </c>
      <c r="G1290" s="131" t="e">
        <f>IF(C1290="OF",M666,J1134)</f>
        <v>#DIV/0!</v>
      </c>
      <c r="H1290" s="195" t="str">
        <f>IF(B1290="Positive","BF",IF(G510=2,"OF","BF"))</f>
        <v>OF</v>
      </c>
      <c r="I1290" s="131">
        <f>IF(B1290="Positive",INPUT!AP24,INPUT!AO24)</f>
        <v>380</v>
      </c>
      <c r="J1290" s="131">
        <f>I1290*N510</f>
        <v>379.49646488731116</v>
      </c>
      <c r="K1290" s="195">
        <f>J1290*M822</f>
        <v>379.49620986666224</v>
      </c>
      <c r="L1290" s="194">
        <f>IF(H1290="BF",K1290,J1290)</f>
        <v>379.49646488731116</v>
      </c>
      <c r="M1290" s="67"/>
    </row>
    <row r="1291">
      <c r="A1291" s="182">
        <f>A1135</f>
        <v>101</v>
      </c>
      <c r="B1291" s="131" t="str">
        <f>B1135</f>
        <v>Negative</v>
      </c>
      <c r="C1291" s="195" t="str">
        <f>C667</f>
        <v>BF</v>
      </c>
      <c r="D1291" s="131">
        <f>IF(B1291="Positive",INPUT!AO25,INPUT!AP25)</f>
        <v>380</v>
      </c>
      <c r="E1291" s="131" t="str">
        <f>M667</f>
        <v>BF</v>
      </c>
      <c r="F1291" s="131" t="e">
        <f>J1135</f>
        <v>#DIV/0!</v>
      </c>
      <c r="G1291" s="131" t="e">
        <f>IF(C1291="OF",M667,J1135)</f>
        <v>#DIV/0!</v>
      </c>
      <c r="H1291" s="195" t="str">
        <f>IF(B1291="Positive","BF",IF(G511=2,"OF","BF"))</f>
        <v>OF</v>
      </c>
      <c r="I1291" s="131">
        <f>IF(B1291="Positive",INPUT!AP25,INPUT!AO25)</f>
        <v>380</v>
      </c>
      <c r="J1291" s="131">
        <f>I1291*N511</f>
        <v>379.49646488731116</v>
      </c>
      <c r="K1291" s="195">
        <f>J1291*M823</f>
        <v>379.49620986666224</v>
      </c>
      <c r="L1291" s="194">
        <f>IF(H1291="BF",K1291,J1291)</f>
        <v>379.49646488731116</v>
      </c>
      <c r="M1291" s="67"/>
    </row>
    <row r="1292">
      <c r="A1292" s="182">
        <f>A1136</f>
        <v>101</v>
      </c>
      <c r="B1292" s="131" t="str">
        <f>B1136</f>
        <v>Negative</v>
      </c>
      <c r="C1292" s="195" t="str">
        <f>C668</f>
        <v>BF</v>
      </c>
      <c r="D1292" s="131">
        <f>IF(B1292="Positive",INPUT!AO26,INPUT!AP26)</f>
        <v>380</v>
      </c>
      <c r="E1292" s="131" t="str">
        <f>M668</f>
        <v>BF</v>
      </c>
      <c r="F1292" s="131" t="e">
        <f>J1136</f>
        <v>#DIV/0!</v>
      </c>
      <c r="G1292" s="131" t="e">
        <f>IF(C1292="OF",M668,J1136)</f>
        <v>#DIV/0!</v>
      </c>
      <c r="H1292" s="195" t="str">
        <f>IF(B1292="Positive","BF",IF(G512=2,"OF","BF"))</f>
        <v>OF</v>
      </c>
      <c r="I1292" s="131">
        <f>IF(B1292="Positive",INPUT!AP26,INPUT!AO26)</f>
        <v>380</v>
      </c>
      <c r="J1292" s="131">
        <f>I1292*N512</f>
        <v>379.49646488731116</v>
      </c>
      <c r="K1292" s="195">
        <f>J1292*M824</f>
        <v>379.49620986666224</v>
      </c>
      <c r="L1292" s="194">
        <f>IF(H1292="BF",K1292,J1292)</f>
        <v>379.49646488731116</v>
      </c>
      <c r="M1292" s="67"/>
    </row>
    <row r="1293">
      <c r="A1293" s="182">
        <f>A1137</f>
        <v>101</v>
      </c>
      <c r="B1293" s="131" t="str">
        <f>B1137</f>
        <v>Negative</v>
      </c>
      <c r="C1293" s="195" t="str">
        <f>C669</f>
        <v>BF</v>
      </c>
      <c r="D1293" s="131">
        <f>IF(B1293="Positive",INPUT!AO27,INPUT!AP27)</f>
        <v>380</v>
      </c>
      <c r="E1293" s="131" t="str">
        <f>M669</f>
        <v>BF</v>
      </c>
      <c r="F1293" s="131" t="e">
        <f>J1137</f>
        <v>#DIV/0!</v>
      </c>
      <c r="G1293" s="131" t="e">
        <f>IF(C1293="OF",M669,J1137)</f>
        <v>#DIV/0!</v>
      </c>
      <c r="H1293" s="195" t="str">
        <f>IF(B1293="Positive","BF",IF(G513=2,"OF","BF"))</f>
        <v>OF</v>
      </c>
      <c r="I1293" s="131">
        <f>IF(B1293="Positive",INPUT!AP27,INPUT!AO27)</f>
        <v>380</v>
      </c>
      <c r="J1293" s="131">
        <f>I1293*N513</f>
        <v>379.49646488731116</v>
      </c>
      <c r="K1293" s="195">
        <f>J1293*M825</f>
        <v>379.49620986666224</v>
      </c>
      <c r="L1293" s="194">
        <f>IF(H1293="BF",K1293,J1293)</f>
        <v>379.49646488731116</v>
      </c>
      <c r="M1293" s="67"/>
    </row>
    <row r="1294">
      <c r="A1294" s="182">
        <f>A1138</f>
        <v>101</v>
      </c>
      <c r="B1294" s="131" t="str">
        <f>B1138</f>
        <v>Negative</v>
      </c>
      <c r="C1294" s="195" t="str">
        <f>C670</f>
        <v>BF</v>
      </c>
      <c r="D1294" s="131">
        <f>IF(B1294="Positive",INPUT!AO28,INPUT!AP28)</f>
        <v>380</v>
      </c>
      <c r="E1294" s="131" t="str">
        <f>M670</f>
        <v>BF</v>
      </c>
      <c r="F1294" s="131" t="e">
        <f>J1138</f>
        <v>#DIV/0!</v>
      </c>
      <c r="G1294" s="131" t="e">
        <f>IF(C1294="OF",M670,J1138)</f>
        <v>#DIV/0!</v>
      </c>
      <c r="H1294" s="195" t="str">
        <f>IF(B1294="Positive","BF",IF(G514=2,"OF","BF"))</f>
        <v>OF</v>
      </c>
      <c r="I1294" s="131">
        <f>IF(B1294="Positive",INPUT!AP28,INPUT!AO28)</f>
        <v>380</v>
      </c>
      <c r="J1294" s="131">
        <f>I1294*N514</f>
        <v>379.49646488731116</v>
      </c>
      <c r="K1294" s="195">
        <f>J1294*M826</f>
        <v>379.49620986666224</v>
      </c>
      <c r="L1294" s="194">
        <f>IF(H1294="BF",K1294,J1294)</f>
        <v>379.49646488731116</v>
      </c>
      <c r="M1294" s="67"/>
    </row>
    <row r="1295">
      <c r="A1295" s="182">
        <f>A1139</f>
        <v>101</v>
      </c>
      <c r="B1295" s="131" t="str">
        <f>B1139</f>
        <v>Negative</v>
      </c>
      <c r="C1295" s="195" t="str">
        <f>C671</f>
        <v>BF</v>
      </c>
      <c r="D1295" s="131">
        <f>IF(B1295="Positive",INPUT!AO29,INPUT!AP29)</f>
        <v>380</v>
      </c>
      <c r="E1295" s="131" t="str">
        <f>M671</f>
        <v>BF</v>
      </c>
      <c r="F1295" s="131" t="e">
        <f>J1139</f>
        <v>#DIV/0!</v>
      </c>
      <c r="G1295" s="131" t="e">
        <f>IF(C1295="OF",M671,J1139)</f>
        <v>#DIV/0!</v>
      </c>
      <c r="H1295" s="195" t="str">
        <f>IF(B1295="Positive","BF",IF(G515=2,"OF","BF"))</f>
        <v>OF</v>
      </c>
      <c r="I1295" s="131">
        <f>IF(B1295="Positive",INPUT!AP29,INPUT!AO29)</f>
        <v>380</v>
      </c>
      <c r="J1295" s="131">
        <f>I1295*N515</f>
        <v>379.49646488731116</v>
      </c>
      <c r="K1295" s="195">
        <f>J1295*M827</f>
        <v>379.49620986666224</v>
      </c>
      <c r="L1295" s="194">
        <f>IF(H1295="BF",K1295,J1295)</f>
        <v>379.49646488731116</v>
      </c>
      <c r="M1295" s="67"/>
    </row>
    <row r="1296">
      <c r="A1296" s="182">
        <f>A1140</f>
        <v>101</v>
      </c>
      <c r="B1296" s="131" t="str">
        <f>B1140</f>
        <v>Negative</v>
      </c>
      <c r="C1296" s="195" t="str">
        <f>C672</f>
        <v>BF</v>
      </c>
      <c r="D1296" s="131">
        <f>IF(B1296="Positive",INPUT!AO30,INPUT!AP30)</f>
        <v>380</v>
      </c>
      <c r="E1296" s="131" t="str">
        <f>M672</f>
        <v>BF</v>
      </c>
      <c r="F1296" s="131" t="e">
        <f>J1140</f>
        <v>#DIV/0!</v>
      </c>
      <c r="G1296" s="131" t="e">
        <f>IF(C1296="OF",M672,J1140)</f>
        <v>#DIV/0!</v>
      </c>
      <c r="H1296" s="195" t="str">
        <f>IF(B1296="Positive","BF",IF(G516=2,"OF","BF"))</f>
        <v>OF</v>
      </c>
      <c r="I1296" s="131">
        <f>IF(B1296="Positive",INPUT!AP30,INPUT!AO30)</f>
        <v>380</v>
      </c>
      <c r="J1296" s="131">
        <f>I1296*N516</f>
        <v>379.49646488731116</v>
      </c>
      <c r="K1296" s="195">
        <f>J1296*M828</f>
        <v>379.49620986666224</v>
      </c>
      <c r="L1296" s="194">
        <f>IF(H1296="BF",K1296,J1296)</f>
        <v>379.49646488731116</v>
      </c>
      <c r="M1296" s="67"/>
    </row>
    <row r="1297">
      <c r="A1297" s="182">
        <f>A1141</f>
        <v>101</v>
      </c>
      <c r="B1297" s="131" t="str">
        <f>B1141</f>
        <v>Negative</v>
      </c>
      <c r="C1297" s="195" t="str">
        <f>C673</f>
        <v>BF</v>
      </c>
      <c r="D1297" s="131">
        <f>IF(B1297="Positive",INPUT!AO31,INPUT!AP31)</f>
        <v>380</v>
      </c>
      <c r="E1297" s="131" t="str">
        <f>M673</f>
        <v>BF</v>
      </c>
      <c r="F1297" s="131" t="e">
        <f>J1141</f>
        <v>#DIV/0!</v>
      </c>
      <c r="G1297" s="131" t="e">
        <f>IF(C1297="OF",M673,J1141)</f>
        <v>#DIV/0!</v>
      </c>
      <c r="H1297" s="195" t="str">
        <f>IF(B1297="Positive","BF",IF(G517=2,"OF","BF"))</f>
        <v>OF</v>
      </c>
      <c r="I1297" s="131">
        <f>IF(B1297="Positive",INPUT!AP31,INPUT!AO31)</f>
        <v>380</v>
      </c>
      <c r="J1297" s="131">
        <f>I1297*N517</f>
        <v>379.49646488731116</v>
      </c>
      <c r="K1297" s="195">
        <f>J1297*M829</f>
        <v>379.49620986666224</v>
      </c>
      <c r="L1297" s="194">
        <f>IF(H1297="BF",K1297,J1297)</f>
        <v>379.49646488731116</v>
      </c>
      <c r="M1297" s="67"/>
    </row>
    <row r="1298">
      <c r="A1298" s="182">
        <f>A1142</f>
        <v>101</v>
      </c>
      <c r="B1298" s="131" t="str">
        <f>B1142</f>
        <v>Negative</v>
      </c>
      <c r="C1298" s="195" t="str">
        <f>C674</f>
        <v>BF</v>
      </c>
      <c r="D1298" s="131">
        <f>IF(B1298="Positive",INPUT!AO32,INPUT!AP32)</f>
        <v>380</v>
      </c>
      <c r="E1298" s="131" t="str">
        <f>M674</f>
        <v>BF</v>
      </c>
      <c r="F1298" s="131" t="e">
        <f>J1142</f>
        <v>#DIV/0!</v>
      </c>
      <c r="G1298" s="131" t="e">
        <f>IF(C1298="OF",M674,J1142)</f>
        <v>#DIV/0!</v>
      </c>
      <c r="H1298" s="195" t="str">
        <f>IF(B1298="Positive","BF",IF(G518=2,"OF","BF"))</f>
        <v>OF</v>
      </c>
      <c r="I1298" s="131">
        <f>IF(B1298="Positive",INPUT!AP32,INPUT!AO32)</f>
        <v>380</v>
      </c>
      <c r="J1298" s="131">
        <f>I1298*N518</f>
        <v>379.49646488731116</v>
      </c>
      <c r="K1298" s="195">
        <f>J1298*M830</f>
        <v>379.49620986666224</v>
      </c>
      <c r="L1298" s="194">
        <f>IF(H1298="BF",K1298,J1298)</f>
        <v>379.49646488731116</v>
      </c>
      <c r="M1298" s="67"/>
    </row>
    <row r="1299">
      <c r="A1299" s="182">
        <f>A1143</f>
        <v>101</v>
      </c>
      <c r="B1299" s="131" t="str">
        <f>B1143</f>
        <v>Negative</v>
      </c>
      <c r="C1299" s="195" t="str">
        <f>C675</f>
        <v>BF</v>
      </c>
      <c r="D1299" s="131">
        <f>IF(B1299="Positive",INPUT!AO33,INPUT!AP33)</f>
        <v>380</v>
      </c>
      <c r="E1299" s="131" t="str">
        <f>M675</f>
        <v>BF</v>
      </c>
      <c r="F1299" s="131" t="e">
        <f>J1143</f>
        <v>#DIV/0!</v>
      </c>
      <c r="G1299" s="131" t="e">
        <f>IF(C1299="OF",M675,J1143)</f>
        <v>#DIV/0!</v>
      </c>
      <c r="H1299" s="195" t="str">
        <f>IF(B1299="Positive","BF",IF(G519=2,"OF","BF"))</f>
        <v>OF</v>
      </c>
      <c r="I1299" s="131">
        <f>IF(B1299="Positive",INPUT!AP33,INPUT!AO33)</f>
        <v>380</v>
      </c>
      <c r="J1299" s="131">
        <f>I1299*N519</f>
        <v>379.49646488731116</v>
      </c>
      <c r="K1299" s="195">
        <f>J1299*M831</f>
        <v>379.49620986666224</v>
      </c>
      <c r="L1299" s="194">
        <f>IF(H1299="BF",K1299,J1299)</f>
        <v>379.49646488731116</v>
      </c>
      <c r="M1299" s="67"/>
    </row>
    <row r="1300">
      <c r="A1300" s="182">
        <f>A1144</f>
        <v>101</v>
      </c>
      <c r="B1300" s="131" t="str">
        <f>B1144</f>
        <v>Negative</v>
      </c>
      <c r="C1300" s="195" t="str">
        <f>C676</f>
        <v>BF</v>
      </c>
      <c r="D1300" s="131">
        <f>IF(B1300="Positive",INPUT!AO34,INPUT!AP34)</f>
        <v>380</v>
      </c>
      <c r="E1300" s="131" t="str">
        <f>M676</f>
        <v>BF</v>
      </c>
      <c r="F1300" s="131" t="e">
        <f>J1144</f>
        <v>#DIV/0!</v>
      </c>
      <c r="G1300" s="131" t="e">
        <f>IF(C1300="OF",M676,J1144)</f>
        <v>#DIV/0!</v>
      </c>
      <c r="H1300" s="195" t="str">
        <f>IF(B1300="Positive","BF",IF(G520=2,"OF","BF"))</f>
        <v>OF</v>
      </c>
      <c r="I1300" s="131">
        <f>IF(B1300="Positive",INPUT!AP34,INPUT!AO34)</f>
        <v>380</v>
      </c>
      <c r="J1300" s="131">
        <f>I1300*N520</f>
        <v>379.49646488731116</v>
      </c>
      <c r="K1300" s="195">
        <f>J1300*M832</f>
        <v>379.49620986666224</v>
      </c>
      <c r="L1300" s="194">
        <f>IF(H1300="BF",K1300,J1300)</f>
        <v>379.49646488731116</v>
      </c>
      <c r="M1300" s="67"/>
    </row>
    <row r="1301">
      <c r="A1301" s="182">
        <f>A1145</f>
        <v>101</v>
      </c>
      <c r="B1301" s="131" t="str">
        <f>B1145</f>
        <v>Negative</v>
      </c>
      <c r="C1301" s="195" t="str">
        <f>C677</f>
        <v>BF</v>
      </c>
      <c r="D1301" s="131">
        <f>IF(B1301="Positive",INPUT!AO35,INPUT!AP35)</f>
        <v>380</v>
      </c>
      <c r="E1301" s="131" t="str">
        <f>M677</f>
        <v>BF</v>
      </c>
      <c r="F1301" s="131" t="e">
        <f>J1145</f>
        <v>#DIV/0!</v>
      </c>
      <c r="G1301" s="131" t="e">
        <f>IF(C1301="OF",M677,J1145)</f>
        <v>#DIV/0!</v>
      </c>
      <c r="H1301" s="195" t="str">
        <f>IF(B1301="Positive","BF",IF(G521=2,"OF","BF"))</f>
        <v>OF</v>
      </c>
      <c r="I1301" s="131">
        <f>IF(B1301="Positive",INPUT!AP35,INPUT!AO35)</f>
        <v>380</v>
      </c>
      <c r="J1301" s="131">
        <f>I1301*N521</f>
        <v>379.49646488731116</v>
      </c>
      <c r="K1301" s="195">
        <f>J1301*M833</f>
        <v>379.49620986666224</v>
      </c>
      <c r="L1301" s="194">
        <f>IF(H1301="BF",K1301,J1301)</f>
        <v>379.49646488731116</v>
      </c>
      <c r="M1301" s="67"/>
    </row>
    <row r="1302">
      <c r="A1302" s="182">
        <f>A1146</f>
        <v>101</v>
      </c>
      <c r="B1302" s="131" t="str">
        <f>B1146</f>
        <v>Negative</v>
      </c>
      <c r="C1302" s="195" t="str">
        <f>C678</f>
        <v>BF</v>
      </c>
      <c r="D1302" s="131">
        <f>IF(B1302="Positive",INPUT!AO36,INPUT!AP36)</f>
        <v>380</v>
      </c>
      <c r="E1302" s="131" t="str">
        <f>M678</f>
        <v>BF</v>
      </c>
      <c r="F1302" s="131" t="e">
        <f>J1146</f>
        <v>#DIV/0!</v>
      </c>
      <c r="G1302" s="131" t="e">
        <f>IF(C1302="OF",M678,J1146)</f>
        <v>#DIV/0!</v>
      </c>
      <c r="H1302" s="195" t="str">
        <f>IF(B1302="Positive","BF",IF(G522=2,"OF","BF"))</f>
        <v>OF</v>
      </c>
      <c r="I1302" s="131">
        <f>IF(B1302="Positive",INPUT!AP36,INPUT!AO36)</f>
        <v>380</v>
      </c>
      <c r="J1302" s="131">
        <f>I1302*N522</f>
        <v>379.49646488731116</v>
      </c>
      <c r="K1302" s="195">
        <f>J1302*M834</f>
        <v>379.49620986666224</v>
      </c>
      <c r="L1302" s="194">
        <f>IF(H1302="BF",K1302,J1302)</f>
        <v>379.49646488731116</v>
      </c>
      <c r="M1302" s="67"/>
    </row>
    <row r="1303">
      <c r="A1303" s="182">
        <f>A1147</f>
        <v>101</v>
      </c>
      <c r="B1303" s="131" t="str">
        <f>B1147</f>
        <v>Negative</v>
      </c>
      <c r="C1303" s="195" t="str">
        <f>C679</f>
        <v>BF</v>
      </c>
      <c r="D1303" s="131">
        <f>IF(B1303="Positive",INPUT!AO37,INPUT!AP37)</f>
        <v>380</v>
      </c>
      <c r="E1303" s="131" t="str">
        <f>M679</f>
        <v>BF</v>
      </c>
      <c r="F1303" s="131" t="e">
        <f>J1147</f>
        <v>#DIV/0!</v>
      </c>
      <c r="G1303" s="131" t="e">
        <f>IF(C1303="OF",M679,J1147)</f>
        <v>#DIV/0!</v>
      </c>
      <c r="H1303" s="195" t="str">
        <f>IF(B1303="Positive","BF",IF(G523=2,"OF","BF"))</f>
        <v>OF</v>
      </c>
      <c r="I1303" s="131">
        <f>IF(B1303="Positive",INPUT!AP37,INPUT!AO37)</f>
        <v>380</v>
      </c>
      <c r="J1303" s="131">
        <f>I1303*N523</f>
        <v>379.49646488731116</v>
      </c>
      <c r="K1303" s="195">
        <f>J1303*M835</f>
        <v>379.49620986666224</v>
      </c>
      <c r="L1303" s="194">
        <f>IF(H1303="BF",K1303,J1303)</f>
        <v>379.49646488731116</v>
      </c>
      <c r="M1303" s="67"/>
    </row>
    <row r="1304">
      <c r="A1304" s="182">
        <f>A1148</f>
        <v>101</v>
      </c>
      <c r="B1304" s="131" t="str">
        <f>B1148</f>
        <v>Negative</v>
      </c>
      <c r="C1304" s="195" t="str">
        <f>C680</f>
        <v>BF</v>
      </c>
      <c r="D1304" s="131">
        <f>IF(B1304="Positive",INPUT!AO38,INPUT!AP38)</f>
        <v>380</v>
      </c>
      <c r="E1304" s="131" t="str">
        <f>M680</f>
        <v>BF</v>
      </c>
      <c r="F1304" s="131" t="e">
        <f>J1148</f>
        <v>#DIV/0!</v>
      </c>
      <c r="G1304" s="131" t="e">
        <f>IF(C1304="OF",M680,J1148)</f>
        <v>#DIV/0!</v>
      </c>
      <c r="H1304" s="195" t="str">
        <f>IF(B1304="Positive","BF",IF(G524=2,"OF","BF"))</f>
        <v>OF</v>
      </c>
      <c r="I1304" s="131">
        <f>IF(B1304="Positive",INPUT!AP38,INPUT!AO38)</f>
        <v>380</v>
      </c>
      <c r="J1304" s="131">
        <f>I1304*N524</f>
        <v>379.49646488731116</v>
      </c>
      <c r="K1304" s="195">
        <f>J1304*M836</f>
        <v>379.49620986666224</v>
      </c>
      <c r="L1304" s="194">
        <f>IF(H1304="BF",K1304,J1304)</f>
        <v>379.49646488731116</v>
      </c>
      <c r="M1304" s="67"/>
    </row>
    <row r="1305">
      <c r="A1305" s="182">
        <f>A1149</f>
        <v>101</v>
      </c>
      <c r="B1305" s="131" t="str">
        <f>B1149</f>
        <v>Negative</v>
      </c>
      <c r="C1305" s="195" t="str">
        <f>C681</f>
        <v>BF</v>
      </c>
      <c r="D1305" s="131">
        <f>IF(B1305="Positive",INPUT!AO39,INPUT!AP39)</f>
        <v>380</v>
      </c>
      <c r="E1305" s="131" t="str">
        <f>M681</f>
        <v>BF</v>
      </c>
      <c r="F1305" s="131" t="e">
        <f>J1149</f>
        <v>#DIV/0!</v>
      </c>
      <c r="G1305" s="131" t="e">
        <f>IF(C1305="OF",M681,J1149)</f>
        <v>#DIV/0!</v>
      </c>
      <c r="H1305" s="195" t="str">
        <f>IF(B1305="Positive","BF",IF(G525=2,"OF","BF"))</f>
        <v>OF</v>
      </c>
      <c r="I1305" s="131">
        <f>IF(B1305="Positive",INPUT!AP39,INPUT!AO39)</f>
        <v>380</v>
      </c>
      <c r="J1305" s="131">
        <f>I1305*N525</f>
        <v>379.49646488731116</v>
      </c>
      <c r="K1305" s="195">
        <f>J1305*M837</f>
        <v>379.49620986666224</v>
      </c>
      <c r="L1305" s="194">
        <f>IF(H1305="BF",K1305,J1305)</f>
        <v>379.49646488731116</v>
      </c>
      <c r="M1305" s="67"/>
    </row>
    <row r="1306">
      <c r="A1306" s="182">
        <f>A1150</f>
        <v>101</v>
      </c>
      <c r="B1306" s="131" t="str">
        <f>B1150</f>
        <v>Negative</v>
      </c>
      <c r="C1306" s="195" t="str">
        <f>C682</f>
        <v>BF</v>
      </c>
      <c r="D1306" s="131">
        <f>IF(B1306="Positive",INPUT!AO40,INPUT!AP40)</f>
        <v>380</v>
      </c>
      <c r="E1306" s="131" t="str">
        <f>M682</f>
        <v>BF</v>
      </c>
      <c r="F1306" s="131" t="e">
        <f>J1150</f>
        <v>#DIV/0!</v>
      </c>
      <c r="G1306" s="131" t="e">
        <f>IF(C1306="OF",M682,J1150)</f>
        <v>#DIV/0!</v>
      </c>
      <c r="H1306" s="195" t="str">
        <f>IF(B1306="Positive","BF",IF(G526=2,"OF","BF"))</f>
        <v>OF</v>
      </c>
      <c r="I1306" s="131">
        <f>IF(B1306="Positive",INPUT!AP40,INPUT!AO40)</f>
        <v>380</v>
      </c>
      <c r="J1306" s="131">
        <f>I1306*N526</f>
        <v>379.49646488731116</v>
      </c>
      <c r="K1306" s="195">
        <f>J1306*M838</f>
        <v>379.49620986666224</v>
      </c>
      <c r="L1306" s="194">
        <f>IF(H1306="BF",K1306,J1306)</f>
        <v>379.49646488731116</v>
      </c>
      <c r="M1306" s="67"/>
    </row>
    <row r="1307">
      <c r="A1307" s="182">
        <f>A1151</f>
        <v>101</v>
      </c>
      <c r="B1307" s="131" t="str">
        <f>B1151</f>
        <v>Negative</v>
      </c>
      <c r="C1307" s="195" t="str">
        <f>C683</f>
        <v>BF</v>
      </c>
      <c r="D1307" s="131">
        <f>IF(B1307="Positive",INPUT!AO41,INPUT!AP41)</f>
        <v>380</v>
      </c>
      <c r="E1307" s="131" t="str">
        <f>M683</f>
        <v>BF</v>
      </c>
      <c r="F1307" s="131" t="e">
        <f>J1151</f>
        <v>#DIV/0!</v>
      </c>
      <c r="G1307" s="131" t="e">
        <f>IF(C1307="OF",M683,J1151)</f>
        <v>#DIV/0!</v>
      </c>
      <c r="H1307" s="195" t="str">
        <f>IF(B1307="Positive","BF",IF(G527=2,"OF","BF"))</f>
        <v>OF</v>
      </c>
      <c r="I1307" s="131">
        <f>IF(B1307="Positive",INPUT!AP41,INPUT!AO41)</f>
        <v>380</v>
      </c>
      <c r="J1307" s="131">
        <f>I1307*N527</f>
        <v>379.49646488731116</v>
      </c>
      <c r="K1307" s="195">
        <f>J1307*M839</f>
        <v>379.49620986666224</v>
      </c>
      <c r="L1307" s="194">
        <f>IF(H1307="BF",K1307,J1307)</f>
        <v>379.49646488731116</v>
      </c>
      <c r="M1307" s="67"/>
    </row>
    <row r="1308">
      <c r="A1308" s="182">
        <f>A1152</f>
        <v>101</v>
      </c>
      <c r="B1308" s="131" t="str">
        <f>B1152</f>
        <v>Negative</v>
      </c>
      <c r="C1308" s="195" t="str">
        <f>C684</f>
        <v>BF</v>
      </c>
      <c r="D1308" s="131">
        <f>IF(B1308="Positive",INPUT!AO42,INPUT!AP42)</f>
        <v>380</v>
      </c>
      <c r="E1308" s="131" t="str">
        <f>M684</f>
        <v>BF</v>
      </c>
      <c r="F1308" s="131" t="e">
        <f>J1152</f>
        <v>#DIV/0!</v>
      </c>
      <c r="G1308" s="131" t="e">
        <f>IF(C1308="OF",M684,J1152)</f>
        <v>#DIV/0!</v>
      </c>
      <c r="H1308" s="195" t="str">
        <f>IF(B1308="Positive","BF",IF(G528=2,"OF","BF"))</f>
        <v>OF</v>
      </c>
      <c r="I1308" s="131">
        <f>IF(B1308="Positive",INPUT!AP42,INPUT!AO42)</f>
        <v>380</v>
      </c>
      <c r="J1308" s="131">
        <f>I1308*N528</f>
        <v>379.49646488731116</v>
      </c>
      <c r="K1308" s="195">
        <f>J1308*M840</f>
        <v>379.49620986666224</v>
      </c>
      <c r="L1308" s="194">
        <f>IF(H1308="BF",K1308,J1308)</f>
        <v>379.49646488731116</v>
      </c>
      <c r="M1308" s="67"/>
    </row>
    <row r="1309">
      <c r="A1309" s="182">
        <f>A1153</f>
        <v>101</v>
      </c>
      <c r="B1309" s="131" t="str">
        <f>B1153</f>
        <v>Negative</v>
      </c>
      <c r="C1309" s="195" t="str">
        <f>C685</f>
        <v>BF</v>
      </c>
      <c r="D1309" s="131">
        <f>IF(B1309="Positive",INPUT!AO43,INPUT!AP43)</f>
        <v>380</v>
      </c>
      <c r="E1309" s="131" t="str">
        <f>M685</f>
        <v>BF</v>
      </c>
      <c r="F1309" s="131" t="e">
        <f>J1153</f>
        <v>#DIV/0!</v>
      </c>
      <c r="G1309" s="131" t="e">
        <f>IF(C1309="OF",M685,J1153)</f>
        <v>#DIV/0!</v>
      </c>
      <c r="H1309" s="195" t="str">
        <f>IF(B1309="Positive","BF",IF(G529=2,"OF","BF"))</f>
        <v>OF</v>
      </c>
      <c r="I1309" s="131">
        <f>IF(B1309="Positive",INPUT!AP43,INPUT!AO43)</f>
        <v>380</v>
      </c>
      <c r="J1309" s="131">
        <f>I1309*N529</f>
        <v>379.49646488731116</v>
      </c>
      <c r="K1309" s="195">
        <f>J1309*M841</f>
        <v>379.49620986666224</v>
      </c>
      <c r="L1309" s="194">
        <f>IF(H1309="BF",K1309,J1309)</f>
        <v>379.49646488731116</v>
      </c>
      <c r="M1309" s="67"/>
    </row>
    <row r="1310">
      <c r="A1310" s="182">
        <f>A1154</f>
        <v>101</v>
      </c>
      <c r="B1310" s="131" t="str">
        <f>B1154</f>
        <v>Negative</v>
      </c>
      <c r="C1310" s="195" t="str">
        <f>C686</f>
        <v>BF</v>
      </c>
      <c r="D1310" s="131">
        <f>IF(B1310="Positive",INPUT!AO44,INPUT!AP44)</f>
        <v>380</v>
      </c>
      <c r="E1310" s="131" t="str">
        <f>M686</f>
        <v>BF</v>
      </c>
      <c r="F1310" s="131" t="e">
        <f>J1154</f>
        <v>#DIV/0!</v>
      </c>
      <c r="G1310" s="131" t="e">
        <f>IF(C1310="OF",M686,J1154)</f>
        <v>#DIV/0!</v>
      </c>
      <c r="H1310" s="195" t="str">
        <f>IF(B1310="Positive","BF",IF(G530=2,"OF","BF"))</f>
        <v>OF</v>
      </c>
      <c r="I1310" s="131">
        <f>IF(B1310="Positive",INPUT!AP44,INPUT!AO44)</f>
        <v>380</v>
      </c>
      <c r="J1310" s="131">
        <f>I1310*N530</f>
        <v>379.49646488731116</v>
      </c>
      <c r="K1310" s="195">
        <f>J1310*M842</f>
        <v>379.49620986666224</v>
      </c>
      <c r="L1310" s="194">
        <f>IF(H1310="BF",K1310,J1310)</f>
        <v>379.49646488731116</v>
      </c>
      <c r="M1310" s="67"/>
    </row>
    <row r="1311">
      <c r="A1311" s="182">
        <f>A1155</f>
        <v>101</v>
      </c>
      <c r="B1311" s="131" t="str">
        <f>B1155</f>
        <v>Negative</v>
      </c>
      <c r="C1311" s="195" t="str">
        <f>C687</f>
        <v>BF</v>
      </c>
      <c r="D1311" s="131">
        <f>IF(B1311="Positive",INPUT!AO45,INPUT!AP45)</f>
        <v>380</v>
      </c>
      <c r="E1311" s="131" t="str">
        <f>M687</f>
        <v>BF</v>
      </c>
      <c r="F1311" s="131" t="e">
        <f>J1155</f>
        <v>#DIV/0!</v>
      </c>
      <c r="G1311" s="131" t="e">
        <f>IF(C1311="OF",M687,J1155)</f>
        <v>#DIV/0!</v>
      </c>
      <c r="H1311" s="195" t="str">
        <f>IF(B1311="Positive","BF",IF(G531=2,"OF","BF"))</f>
        <v>OF</v>
      </c>
      <c r="I1311" s="131">
        <f>IF(B1311="Positive",INPUT!AP45,INPUT!AO45)</f>
        <v>380</v>
      </c>
      <c r="J1311" s="131">
        <f>I1311*N531</f>
        <v>379.49646488731116</v>
      </c>
      <c r="K1311" s="195">
        <f>J1311*M843</f>
        <v>379.49620986666224</v>
      </c>
      <c r="L1311" s="194">
        <f>IF(H1311="BF",K1311,J1311)</f>
        <v>379.49646488731116</v>
      </c>
      <c r="M1311" s="67"/>
    </row>
    <row r="1312">
      <c r="A1312" s="182">
        <f>A1156</f>
        <v>101</v>
      </c>
      <c r="B1312" s="131" t="str">
        <f>B1156</f>
        <v>Negative</v>
      </c>
      <c r="C1312" s="195" t="str">
        <f>C688</f>
        <v>BF</v>
      </c>
      <c r="D1312" s="131">
        <f>IF(B1312="Positive",INPUT!AO46,INPUT!AP46)</f>
        <v>380</v>
      </c>
      <c r="E1312" s="131" t="str">
        <f>M688</f>
        <v>BF</v>
      </c>
      <c r="F1312" s="131" t="e">
        <f>J1156</f>
        <v>#DIV/0!</v>
      </c>
      <c r="G1312" s="131" t="e">
        <f>IF(C1312="OF",M688,J1156)</f>
        <v>#DIV/0!</v>
      </c>
      <c r="H1312" s="195" t="str">
        <f>IF(B1312="Positive","BF",IF(G532=2,"OF","BF"))</f>
        <v>OF</v>
      </c>
      <c r="I1312" s="131">
        <f>IF(B1312="Positive",INPUT!AP46,INPUT!AO46)</f>
        <v>380</v>
      </c>
      <c r="J1312" s="131">
        <f>I1312*N532</f>
        <v>379.49646488731116</v>
      </c>
      <c r="K1312" s="195">
        <f>J1312*M844</f>
        <v>379.49620986666224</v>
      </c>
      <c r="L1312" s="194">
        <f>IF(H1312="BF",K1312,J1312)</f>
        <v>379.49646488731116</v>
      </c>
      <c r="M1312" s="67"/>
    </row>
    <row r="1313">
      <c r="A1313" s="182">
        <f>A1157</f>
        <v>101</v>
      </c>
      <c r="B1313" s="131" t="str">
        <f>B1157</f>
        <v>Negative</v>
      </c>
      <c r="C1313" s="195" t="str">
        <f>C689</f>
        <v>BF</v>
      </c>
      <c r="D1313" s="131">
        <f>IF(B1313="Positive",INPUT!AO47,INPUT!AP47)</f>
        <v>380</v>
      </c>
      <c r="E1313" s="131" t="str">
        <f>M689</f>
        <v>BF</v>
      </c>
      <c r="F1313" s="131" t="e">
        <f>J1157</f>
        <v>#DIV/0!</v>
      </c>
      <c r="G1313" s="131" t="e">
        <f>IF(C1313="OF",M689,J1157)</f>
        <v>#DIV/0!</v>
      </c>
      <c r="H1313" s="195" t="str">
        <f>IF(B1313="Positive","BF",IF(G533=2,"OF","BF"))</f>
        <v>OF</v>
      </c>
      <c r="I1313" s="131">
        <f>IF(B1313="Positive",INPUT!AP47,INPUT!AO47)</f>
        <v>380</v>
      </c>
      <c r="J1313" s="131">
        <f>I1313*N533</f>
        <v>379.49646488731116</v>
      </c>
      <c r="K1313" s="195">
        <f>J1313*M845</f>
        <v>379.49620986666224</v>
      </c>
      <c r="L1313" s="194">
        <f>IF(H1313="BF",K1313,J1313)</f>
        <v>379.49646488731116</v>
      </c>
      <c r="M1313" s="67"/>
    </row>
    <row r="1314">
      <c r="A1314" s="182">
        <f>A1158</f>
        <v>101</v>
      </c>
      <c r="B1314" s="131" t="str">
        <f>B1158</f>
        <v>Negative</v>
      </c>
      <c r="C1314" s="195" t="str">
        <f>C690</f>
        <v>BF</v>
      </c>
      <c r="D1314" s="131">
        <f>IF(B1314="Positive",INPUT!AO48,INPUT!AP48)</f>
        <v>380</v>
      </c>
      <c r="E1314" s="131" t="str">
        <f>M690</f>
        <v>BF</v>
      </c>
      <c r="F1314" s="131" t="e">
        <f>J1158</f>
        <v>#DIV/0!</v>
      </c>
      <c r="G1314" s="131" t="e">
        <f>IF(C1314="OF",M690,J1158)</f>
        <v>#DIV/0!</v>
      </c>
      <c r="H1314" s="195" t="str">
        <f>IF(B1314="Positive","BF",IF(G534=2,"OF","BF"))</f>
        <v>OF</v>
      </c>
      <c r="I1314" s="131">
        <f>IF(B1314="Positive",INPUT!AP48,INPUT!AO48)</f>
        <v>380</v>
      </c>
      <c r="J1314" s="131">
        <f>I1314*N534</f>
        <v>379.49646488731116</v>
      </c>
      <c r="K1314" s="195">
        <f>J1314*M846</f>
        <v>379.49620986666224</v>
      </c>
      <c r="L1314" s="194">
        <f>IF(H1314="BF",K1314,J1314)</f>
        <v>379.49646488731116</v>
      </c>
      <c r="M1314" s="67"/>
    </row>
    <row r="1315">
      <c r="A1315" s="182">
        <f>A1159</f>
        <v>101</v>
      </c>
      <c r="B1315" s="131" t="str">
        <f>B1159</f>
        <v>Negative</v>
      </c>
      <c r="C1315" s="195" t="str">
        <f>C691</f>
        <v>BF</v>
      </c>
      <c r="D1315" s="131">
        <f>IF(B1315="Positive",INPUT!AO49,INPUT!AP49)</f>
        <v>380</v>
      </c>
      <c r="E1315" s="131" t="str">
        <f>M691</f>
        <v>BF</v>
      </c>
      <c r="F1315" s="131" t="e">
        <f>J1159</f>
        <v>#DIV/0!</v>
      </c>
      <c r="G1315" s="131" t="e">
        <f>IF(C1315="OF",M691,J1159)</f>
        <v>#DIV/0!</v>
      </c>
      <c r="H1315" s="195" t="str">
        <f>IF(B1315="Positive","BF",IF(G535=2,"OF","BF"))</f>
        <v>OF</v>
      </c>
      <c r="I1315" s="131">
        <f>IF(B1315="Positive",INPUT!AP49,INPUT!AO49)</f>
        <v>380</v>
      </c>
      <c r="J1315" s="131">
        <f>I1315*N535</f>
        <v>379.49646488731116</v>
      </c>
      <c r="K1315" s="195">
        <f>J1315*M847</f>
        <v>379.49620986666224</v>
      </c>
      <c r="L1315" s="194">
        <f>IF(H1315="BF",K1315,J1315)</f>
        <v>379.49646488731116</v>
      </c>
      <c r="M1315" s="67"/>
    </row>
    <row r="1316">
      <c r="A1316" s="182">
        <f>A1160</f>
        <v>101</v>
      </c>
      <c r="B1316" s="131" t="str">
        <f>B1160</f>
        <v>Negative</v>
      </c>
      <c r="C1316" s="195" t="str">
        <f>C692</f>
        <v>BF</v>
      </c>
      <c r="D1316" s="131">
        <f>IF(B1316="Positive",INPUT!AO50,INPUT!AP50)</f>
        <v>380</v>
      </c>
      <c r="E1316" s="131" t="str">
        <f>M692</f>
        <v>BF</v>
      </c>
      <c r="F1316" s="131" t="e">
        <f>J1160</f>
        <v>#DIV/0!</v>
      </c>
      <c r="G1316" s="131" t="e">
        <f>IF(C1316="OF",M692,J1160)</f>
        <v>#DIV/0!</v>
      </c>
      <c r="H1316" s="195" t="str">
        <f>IF(B1316="Positive","BF",IF(G536=2,"OF","BF"))</f>
        <v>OF</v>
      </c>
      <c r="I1316" s="131">
        <f>IF(B1316="Positive",INPUT!AP50,INPUT!AO50)</f>
        <v>380</v>
      </c>
      <c r="J1316" s="131">
        <f>I1316*N536</f>
        <v>379.49646488731116</v>
      </c>
      <c r="K1316" s="195">
        <f>J1316*M848</f>
        <v>379.49620986666224</v>
      </c>
      <c r="L1316" s="194">
        <f>IF(H1316="BF",K1316,J1316)</f>
        <v>379.49646488731116</v>
      </c>
      <c r="M1316" s="67"/>
    </row>
    <row r="1317">
      <c r="A1317" s="182">
        <f>A1161</f>
        <v>101</v>
      </c>
      <c r="B1317" s="131" t="str">
        <f>B1161</f>
        <v>Negative</v>
      </c>
      <c r="C1317" s="195" t="str">
        <f>C693</f>
        <v>BF</v>
      </c>
      <c r="D1317" s="131">
        <f>IF(B1317="Positive",INPUT!AO51,INPUT!AP51)</f>
        <v>380</v>
      </c>
      <c r="E1317" s="131" t="str">
        <f>M693</f>
        <v>BF</v>
      </c>
      <c r="F1317" s="131" t="e">
        <f>J1161</f>
        <v>#DIV/0!</v>
      </c>
      <c r="G1317" s="131" t="e">
        <f>IF(C1317="OF",M693,J1161)</f>
        <v>#DIV/0!</v>
      </c>
      <c r="H1317" s="195" t="str">
        <f>IF(B1317="Positive","BF",IF(G537=2,"OF","BF"))</f>
        <v>OF</v>
      </c>
      <c r="I1317" s="131">
        <f>IF(B1317="Positive",INPUT!AP51,INPUT!AO51)</f>
        <v>380</v>
      </c>
      <c r="J1317" s="131">
        <f>I1317*N537</f>
        <v>379.49646488731116</v>
      </c>
      <c r="K1317" s="195">
        <f>J1317*M849</f>
        <v>379.49620986666224</v>
      </c>
      <c r="L1317" s="194">
        <f>IF(H1317="BF",K1317,J1317)</f>
        <v>379.49646488731116</v>
      </c>
      <c r="M1317" s="67"/>
    </row>
    <row r="1318">
      <c r="A1318" s="182">
        <f>A1162</f>
        <v>101</v>
      </c>
      <c r="B1318" s="131" t="str">
        <f>B1162</f>
        <v>Negative</v>
      </c>
      <c r="C1318" s="195" t="str">
        <f>C694</f>
        <v>BF</v>
      </c>
      <c r="D1318" s="131">
        <f>IF(B1318="Positive",INPUT!AO52,INPUT!AP52)</f>
        <v>380</v>
      </c>
      <c r="E1318" s="131" t="str">
        <f>M694</f>
        <v>BF</v>
      </c>
      <c r="F1318" s="131" t="e">
        <f>J1162</f>
        <v>#DIV/0!</v>
      </c>
      <c r="G1318" s="131" t="e">
        <f>IF(C1318="OF",M694,J1162)</f>
        <v>#DIV/0!</v>
      </c>
      <c r="H1318" s="195" t="str">
        <f>IF(B1318="Positive","BF",IF(G538=2,"OF","BF"))</f>
        <v>OF</v>
      </c>
      <c r="I1318" s="131">
        <f>IF(B1318="Positive",INPUT!AP52,INPUT!AO52)</f>
        <v>380</v>
      </c>
      <c r="J1318" s="131">
        <f>I1318*N538</f>
        <v>379.49646488731116</v>
      </c>
      <c r="K1318" s="195">
        <f>J1318*M850</f>
        <v>379.49620986666224</v>
      </c>
      <c r="L1318" s="194">
        <f>IF(H1318="BF",K1318,J1318)</f>
        <v>379.49646488731116</v>
      </c>
      <c r="M1318" s="67"/>
    </row>
    <row r="1319">
      <c r="A1319" s="182">
        <f>A1163</f>
        <v>101</v>
      </c>
      <c r="B1319" s="131" t="str">
        <f>B1163</f>
        <v>Negative</v>
      </c>
      <c r="C1319" s="195" t="str">
        <f>C695</f>
        <v>BF</v>
      </c>
      <c r="D1319" s="131">
        <f>IF(B1319="Positive",INPUT!AO53,INPUT!AP53)</f>
        <v>380</v>
      </c>
      <c r="E1319" s="131" t="str">
        <f>M695</f>
        <v>BF</v>
      </c>
      <c r="F1319" s="131" t="e">
        <f>J1163</f>
        <v>#DIV/0!</v>
      </c>
      <c r="G1319" s="131" t="e">
        <f>IF(C1319="OF",M695,J1163)</f>
        <v>#DIV/0!</v>
      </c>
      <c r="H1319" s="195" t="str">
        <f>IF(B1319="Positive","BF",IF(G539=2,"OF","BF"))</f>
        <v>OF</v>
      </c>
      <c r="I1319" s="131">
        <f>IF(B1319="Positive",INPUT!AP53,INPUT!AO53)</f>
        <v>380</v>
      </c>
      <c r="J1319" s="131">
        <f>I1319*N539</f>
        <v>379.49646488731116</v>
      </c>
      <c r="K1319" s="195">
        <f>J1319*M851</f>
        <v>379.49620986666224</v>
      </c>
      <c r="L1319" s="194">
        <f>IF(H1319="BF",K1319,J1319)</f>
        <v>379.49646488731116</v>
      </c>
      <c r="M1319" s="67"/>
    </row>
    <row r="1320">
      <c r="A1320" s="182">
        <f>A1164</f>
        <v>101</v>
      </c>
      <c r="B1320" s="131" t="str">
        <f>B1164</f>
        <v>Negative</v>
      </c>
      <c r="C1320" s="195" t="str">
        <f>C696</f>
        <v>BF</v>
      </c>
      <c r="D1320" s="131">
        <f>IF(B1320="Positive",INPUT!AO54,INPUT!AP54)</f>
        <v>380</v>
      </c>
      <c r="E1320" s="131" t="str">
        <f>M696</f>
        <v>BF</v>
      </c>
      <c r="F1320" s="131" t="e">
        <f>J1164</f>
        <v>#DIV/0!</v>
      </c>
      <c r="G1320" s="131" t="e">
        <f>IF(C1320="OF",M696,J1164)</f>
        <v>#DIV/0!</v>
      </c>
      <c r="H1320" s="195" t="str">
        <f>IF(B1320="Positive","BF",IF(G540=2,"OF","BF"))</f>
        <v>OF</v>
      </c>
      <c r="I1320" s="131">
        <f>IF(B1320="Positive",INPUT!AP54,INPUT!AO54)</f>
        <v>380</v>
      </c>
      <c r="J1320" s="131">
        <f>I1320*N540</f>
        <v>379.49646488731116</v>
      </c>
      <c r="K1320" s="195">
        <f>J1320*M852</f>
        <v>379.49620986666224</v>
      </c>
      <c r="L1320" s="194">
        <f>IF(H1320="BF",K1320,J1320)</f>
        <v>379.49646488731116</v>
      </c>
      <c r="M1320" s="67"/>
    </row>
    <row r="1321">
      <c r="A1321" s="182">
        <f>A1165</f>
        <v>101</v>
      </c>
      <c r="B1321" s="131" t="str">
        <f>B1165</f>
        <v>Negative</v>
      </c>
      <c r="C1321" s="195" t="str">
        <f>C697</f>
        <v>BF</v>
      </c>
      <c r="D1321" s="131">
        <f>IF(B1321="Positive",INPUT!AO55,INPUT!AP55)</f>
        <v>380</v>
      </c>
      <c r="E1321" s="131" t="str">
        <f>M697</f>
        <v>BF</v>
      </c>
      <c r="F1321" s="131" t="e">
        <f>J1165</f>
        <v>#DIV/0!</v>
      </c>
      <c r="G1321" s="131" t="e">
        <f>IF(C1321="OF",M697,J1165)</f>
        <v>#DIV/0!</v>
      </c>
      <c r="H1321" s="195" t="str">
        <f>IF(B1321="Positive","BF",IF(G541=2,"OF","BF"))</f>
        <v>OF</v>
      </c>
      <c r="I1321" s="131">
        <f>IF(B1321="Positive",INPUT!AP55,INPUT!AO55)</f>
        <v>380</v>
      </c>
      <c r="J1321" s="131">
        <f>I1321*N541</f>
        <v>379.49646488731116</v>
      </c>
      <c r="K1321" s="195">
        <f>J1321*M853</f>
        <v>379.49620986666224</v>
      </c>
      <c r="L1321" s="194">
        <f>IF(H1321="BF",K1321,J1321)</f>
        <v>379.49646488731116</v>
      </c>
      <c r="M1321" s="67"/>
    </row>
    <row r="1322">
      <c r="A1322" s="182">
        <f>A1166</f>
        <v>101</v>
      </c>
      <c r="B1322" s="131" t="str">
        <f>B1166</f>
        <v>Negative</v>
      </c>
      <c r="C1322" s="195" t="str">
        <f>C698</f>
        <v>BF</v>
      </c>
      <c r="D1322" s="131">
        <f>IF(B1322="Positive",INPUT!AO56,INPUT!AP56)</f>
        <v>380</v>
      </c>
      <c r="E1322" s="131" t="str">
        <f>M698</f>
        <v>BF</v>
      </c>
      <c r="F1322" s="131" t="e">
        <f>J1166</f>
        <v>#DIV/0!</v>
      </c>
      <c r="G1322" s="131" t="e">
        <f>IF(C1322="OF",M698,J1166)</f>
        <v>#DIV/0!</v>
      </c>
      <c r="H1322" s="195" t="str">
        <f>IF(B1322="Positive","BF",IF(G542=2,"OF","BF"))</f>
        <v>OF</v>
      </c>
      <c r="I1322" s="131">
        <f>IF(B1322="Positive",INPUT!AP56,INPUT!AO56)</f>
        <v>380</v>
      </c>
      <c r="J1322" s="131">
        <f>I1322*N542</f>
        <v>379.49646488731116</v>
      </c>
      <c r="K1322" s="195">
        <f>J1322*M854</f>
        <v>379.49620986666224</v>
      </c>
      <c r="L1322" s="194">
        <f>IF(H1322="BF",K1322,J1322)</f>
        <v>379.49646488731116</v>
      </c>
      <c r="M1322" s="67"/>
    </row>
    <row r="1323">
      <c r="A1323" s="182">
        <f>A1167</f>
        <v>101</v>
      </c>
      <c r="B1323" s="131" t="str">
        <f>B1167</f>
        <v>Negative</v>
      </c>
      <c r="C1323" s="195" t="str">
        <f>C699</f>
        <v>BF</v>
      </c>
      <c r="D1323" s="131">
        <f>IF(B1323="Positive",INPUT!AO57,INPUT!AP57)</f>
        <v>380</v>
      </c>
      <c r="E1323" s="131" t="str">
        <f>M699</f>
        <v>BF</v>
      </c>
      <c r="F1323" s="131" t="e">
        <f>J1167</f>
        <v>#DIV/0!</v>
      </c>
      <c r="G1323" s="131" t="e">
        <f>IF(C1323="OF",M699,J1167)</f>
        <v>#DIV/0!</v>
      </c>
      <c r="H1323" s="195" t="str">
        <f>IF(B1323="Positive","BF",IF(G543=2,"OF","BF"))</f>
        <v>OF</v>
      </c>
      <c r="I1323" s="131">
        <f>IF(B1323="Positive",INPUT!AP57,INPUT!AO57)</f>
        <v>380</v>
      </c>
      <c r="J1323" s="131">
        <f>I1323*N543</f>
        <v>379.49646488731116</v>
      </c>
      <c r="K1323" s="195">
        <f>J1323*M855</f>
        <v>379.49620986666224</v>
      </c>
      <c r="L1323" s="194">
        <f>IF(H1323="BF",K1323,J1323)</f>
        <v>379.49646488731116</v>
      </c>
      <c r="M1323" s="67"/>
    </row>
    <row r="1324">
      <c r="A1324" s="182">
        <f>A1168</f>
        <v>101</v>
      </c>
      <c r="B1324" s="131" t="str">
        <f>B1168</f>
        <v>Negative</v>
      </c>
      <c r="C1324" s="195" t="str">
        <f>C700</f>
        <v>BF</v>
      </c>
      <c r="D1324" s="131">
        <f>IF(B1324="Positive",INPUT!AO58,INPUT!AP58)</f>
        <v>380</v>
      </c>
      <c r="E1324" s="131" t="str">
        <f>M700</f>
        <v>BF</v>
      </c>
      <c r="F1324" s="131" t="e">
        <f>J1168</f>
        <v>#DIV/0!</v>
      </c>
      <c r="G1324" s="131" t="e">
        <f>IF(C1324="OF",M700,J1168)</f>
        <v>#DIV/0!</v>
      </c>
      <c r="H1324" s="195" t="str">
        <f>IF(B1324="Positive","BF",IF(G544=2,"OF","BF"))</f>
        <v>OF</v>
      </c>
      <c r="I1324" s="131">
        <f>IF(B1324="Positive",INPUT!AP58,INPUT!AO58)</f>
        <v>380</v>
      </c>
      <c r="J1324" s="131">
        <f>I1324*N544</f>
        <v>379.49646488731116</v>
      </c>
      <c r="K1324" s="195">
        <f>J1324*M856</f>
        <v>379.49620986666224</v>
      </c>
      <c r="L1324" s="194">
        <f>IF(H1324="BF",K1324,J1324)</f>
        <v>379.49646488731116</v>
      </c>
      <c r="M1324" s="67"/>
    </row>
    <row r="1325">
      <c r="A1325" s="182">
        <f>A1169</f>
        <v>101</v>
      </c>
      <c r="B1325" s="131" t="str">
        <f>B1169</f>
        <v>Negative</v>
      </c>
      <c r="C1325" s="195" t="str">
        <f>C701</f>
        <v>BF</v>
      </c>
      <c r="D1325" s="131">
        <f>IF(B1325="Positive",INPUT!AO59,INPUT!AP59)</f>
        <v>380</v>
      </c>
      <c r="E1325" s="131" t="str">
        <f>M701</f>
        <v>BF</v>
      </c>
      <c r="F1325" s="131" t="e">
        <f>J1169</f>
        <v>#DIV/0!</v>
      </c>
      <c r="G1325" s="131" t="e">
        <f>IF(C1325="OF",M701,J1169)</f>
        <v>#DIV/0!</v>
      </c>
      <c r="H1325" s="195" t="str">
        <f>IF(B1325="Positive","BF",IF(G545=2,"OF","BF"))</f>
        <v>OF</v>
      </c>
      <c r="I1325" s="131">
        <f>IF(B1325="Positive",INPUT!AP59,INPUT!AO59)</f>
        <v>380</v>
      </c>
      <c r="J1325" s="131">
        <f>I1325*N545</f>
        <v>379.49646488731116</v>
      </c>
      <c r="K1325" s="195">
        <f>J1325*M857</f>
        <v>379.49620986666224</v>
      </c>
      <c r="L1325" s="194">
        <f>IF(H1325="BF",K1325,J1325)</f>
        <v>379.49646488731116</v>
      </c>
      <c r="M1325" s="67"/>
    </row>
    <row r="1326">
      <c r="A1326" s="182">
        <f>A1170</f>
        <v>101</v>
      </c>
      <c r="B1326" s="131" t="str">
        <f>B1170</f>
        <v>Negative</v>
      </c>
      <c r="C1326" s="195" t="str">
        <f>C702</f>
        <v>BF</v>
      </c>
      <c r="D1326" s="131">
        <f>IF(B1326="Positive",INPUT!AO60,INPUT!AP60)</f>
        <v>380</v>
      </c>
      <c r="E1326" s="131" t="str">
        <f>M702</f>
        <v>BF</v>
      </c>
      <c r="F1326" s="131" t="e">
        <f>J1170</f>
        <v>#DIV/0!</v>
      </c>
      <c r="G1326" s="131" t="e">
        <f>IF(C1326="OF",M702,J1170)</f>
        <v>#DIV/0!</v>
      </c>
      <c r="H1326" s="195" t="str">
        <f>IF(B1326="Positive","BF",IF(G546=2,"OF","BF"))</f>
        <v>OF</v>
      </c>
      <c r="I1326" s="131">
        <f>IF(B1326="Positive",INPUT!AP60,INPUT!AO60)</f>
        <v>380</v>
      </c>
      <c r="J1326" s="131">
        <f>I1326*N546</f>
        <v>379.49646488731116</v>
      </c>
      <c r="K1326" s="195">
        <f>J1326*M858</f>
        <v>379.49620986666224</v>
      </c>
      <c r="L1326" s="194">
        <f>IF(H1326="BF",K1326,J1326)</f>
        <v>379.49646488731116</v>
      </c>
      <c r="M1326" s="67"/>
    </row>
    <row r="1327">
      <c r="A1327" s="182">
        <f>A1171</f>
        <v>101</v>
      </c>
      <c r="B1327" s="131" t="str">
        <f>B1171</f>
        <v>Negative</v>
      </c>
      <c r="C1327" s="195" t="str">
        <f>C703</f>
        <v>BF</v>
      </c>
      <c r="D1327" s="131">
        <f>IF(B1327="Positive",INPUT!AO61,INPUT!AP61)</f>
        <v>380</v>
      </c>
      <c r="E1327" s="131" t="str">
        <f>M703</f>
        <v>BF</v>
      </c>
      <c r="F1327" s="131" t="e">
        <f>J1171</f>
        <v>#DIV/0!</v>
      </c>
      <c r="G1327" s="131" t="e">
        <f>IF(C1327="OF",M703,J1171)</f>
        <v>#DIV/0!</v>
      </c>
      <c r="H1327" s="195" t="str">
        <f>IF(B1327="Positive","BF",IF(G547=2,"OF","BF"))</f>
        <v>OF</v>
      </c>
      <c r="I1327" s="131">
        <f>IF(B1327="Positive",INPUT!AP61,INPUT!AO61)</f>
        <v>380</v>
      </c>
      <c r="J1327" s="131">
        <f>I1327*N547</f>
        <v>379.49646488731116</v>
      </c>
      <c r="K1327" s="195">
        <f>J1327*M859</f>
        <v>379.49620986666224</v>
      </c>
      <c r="L1327" s="194">
        <f>IF(H1327="BF",K1327,J1327)</f>
        <v>379.49646488731116</v>
      </c>
      <c r="M1327" s="67"/>
    </row>
    <row r="1328">
      <c r="A1328" s="182">
        <f>A1172</f>
        <v>101</v>
      </c>
      <c r="B1328" s="131" t="str">
        <f>B1172</f>
        <v>Negative</v>
      </c>
      <c r="C1328" s="195" t="str">
        <f>C704</f>
        <v>BF</v>
      </c>
      <c r="D1328" s="131">
        <f>IF(B1328="Positive",INPUT!AO62,INPUT!AP62)</f>
        <v>380</v>
      </c>
      <c r="E1328" s="131" t="str">
        <f>M704</f>
        <v>BF</v>
      </c>
      <c r="F1328" s="131" t="e">
        <f>J1172</f>
        <v>#DIV/0!</v>
      </c>
      <c r="G1328" s="131" t="e">
        <f>IF(C1328="OF",M704,J1172)</f>
        <v>#DIV/0!</v>
      </c>
      <c r="H1328" s="195" t="str">
        <f>IF(B1328="Positive","BF",IF(G548=2,"OF","BF"))</f>
        <v>OF</v>
      </c>
      <c r="I1328" s="131">
        <f>IF(B1328="Positive",INPUT!AP62,INPUT!AO62)</f>
        <v>380</v>
      </c>
      <c r="J1328" s="131">
        <f>I1328*N548</f>
        <v>379.49646488731116</v>
      </c>
      <c r="K1328" s="195">
        <f>J1328*M860</f>
        <v>379.49620986666224</v>
      </c>
      <c r="L1328" s="194">
        <f>IF(H1328="BF",K1328,J1328)</f>
        <v>379.49646488731116</v>
      </c>
      <c r="M1328" s="67"/>
    </row>
    <row r="1329">
      <c r="A1329" s="182">
        <f>A1173</f>
        <v>101</v>
      </c>
      <c r="B1329" s="131" t="str">
        <f>B1173</f>
        <v>Negative</v>
      </c>
      <c r="C1329" s="195" t="str">
        <f>C705</f>
        <v>BF</v>
      </c>
      <c r="D1329" s="131">
        <f>IF(B1329="Positive",INPUT!AO63,INPUT!AP63)</f>
        <v>380</v>
      </c>
      <c r="E1329" s="131" t="str">
        <f>M705</f>
        <v>BF</v>
      </c>
      <c r="F1329" s="131" t="e">
        <f>J1173</f>
        <v>#DIV/0!</v>
      </c>
      <c r="G1329" s="131" t="e">
        <f>IF(C1329="OF",M705,J1173)</f>
        <v>#DIV/0!</v>
      </c>
      <c r="H1329" s="195" t="str">
        <f>IF(B1329="Positive","BF",IF(G549=2,"OF","BF"))</f>
        <v>OF</v>
      </c>
      <c r="I1329" s="131">
        <f>IF(B1329="Positive",INPUT!AP63,INPUT!AO63)</f>
        <v>380</v>
      </c>
      <c r="J1329" s="131">
        <f>I1329*N549</f>
        <v>379.49646488731116</v>
      </c>
      <c r="K1329" s="195">
        <f>J1329*M861</f>
        <v>379.49620986666224</v>
      </c>
      <c r="L1329" s="194">
        <f>IF(H1329="BF",K1329,J1329)</f>
        <v>379.49646488731116</v>
      </c>
      <c r="M1329" s="67"/>
    </row>
    <row r="1330">
      <c r="A1330" s="182">
        <f>A1174</f>
        <v>101</v>
      </c>
      <c r="B1330" s="131" t="str">
        <f>B1174</f>
        <v>Negative</v>
      </c>
      <c r="C1330" s="195" t="str">
        <f>C706</f>
        <v>BF</v>
      </c>
      <c r="D1330" s="131">
        <f>IF(B1330="Positive",INPUT!AO64,INPUT!AP64)</f>
        <v>380</v>
      </c>
      <c r="E1330" s="131" t="str">
        <f>M706</f>
        <v>BF</v>
      </c>
      <c r="F1330" s="131" t="e">
        <f>J1174</f>
        <v>#DIV/0!</v>
      </c>
      <c r="G1330" s="131" t="e">
        <f>IF(C1330="OF",M706,J1174)</f>
        <v>#DIV/0!</v>
      </c>
      <c r="H1330" s="195" t="str">
        <f>IF(B1330="Positive","BF",IF(G550=2,"OF","BF"))</f>
        <v>OF</v>
      </c>
      <c r="I1330" s="131">
        <f>IF(B1330="Positive",INPUT!AP64,INPUT!AO64)</f>
        <v>380</v>
      </c>
      <c r="J1330" s="131">
        <f>I1330*N550</f>
        <v>379.49646488731116</v>
      </c>
      <c r="K1330" s="195">
        <f>J1330*M862</f>
        <v>379.49620986666224</v>
      </c>
      <c r="L1330" s="194">
        <f>IF(H1330="BF",K1330,J1330)</f>
        <v>379.49646488731116</v>
      </c>
      <c r="M1330" s="67"/>
    </row>
    <row r="1331">
      <c r="A1331" s="182">
        <f>A1175</f>
        <v>101</v>
      </c>
      <c r="B1331" s="131" t="str">
        <f>B1175</f>
        <v>Negative</v>
      </c>
      <c r="C1331" s="195" t="str">
        <f>C707</f>
        <v>BF</v>
      </c>
      <c r="D1331" s="131">
        <f>IF(B1331="Positive",INPUT!AO65,INPUT!AP65)</f>
        <v>380</v>
      </c>
      <c r="E1331" s="131" t="str">
        <f>M707</f>
        <v>BF</v>
      </c>
      <c r="F1331" s="131" t="e">
        <f>J1175</f>
        <v>#DIV/0!</v>
      </c>
      <c r="G1331" s="131" t="e">
        <f>IF(C1331="OF",M707,J1175)</f>
        <v>#DIV/0!</v>
      </c>
      <c r="H1331" s="195" t="str">
        <f>IF(B1331="Positive","BF",IF(G551=2,"OF","BF"))</f>
        <v>OF</v>
      </c>
      <c r="I1331" s="131">
        <f>IF(B1331="Positive",INPUT!AP65,INPUT!AO65)</f>
        <v>380</v>
      </c>
      <c r="J1331" s="131">
        <f>I1331*N551</f>
        <v>379.49646488731116</v>
      </c>
      <c r="K1331" s="195">
        <f>J1331*M863</f>
        <v>379.49620986666224</v>
      </c>
      <c r="L1331" s="194">
        <f>IF(H1331="BF",K1331,J1331)</f>
        <v>379.49646488731116</v>
      </c>
      <c r="M1331" s="67"/>
    </row>
    <row r="1332">
      <c r="A1332" s="182">
        <f>A1176</f>
        <v>101</v>
      </c>
      <c r="B1332" s="131" t="str">
        <f>B1176</f>
        <v>Negative</v>
      </c>
      <c r="C1332" s="195" t="str">
        <f>C708</f>
        <v>BF</v>
      </c>
      <c r="D1332" s="131">
        <f>IF(B1332="Positive",INPUT!AO66,INPUT!AP66)</f>
        <v>380</v>
      </c>
      <c r="E1332" s="131" t="str">
        <f>M708</f>
        <v>BF</v>
      </c>
      <c r="F1332" s="131" t="e">
        <f>J1176</f>
        <v>#DIV/0!</v>
      </c>
      <c r="G1332" s="131" t="e">
        <f>IF(C1332="OF",M708,J1176)</f>
        <v>#DIV/0!</v>
      </c>
      <c r="H1332" s="195" t="str">
        <f>IF(B1332="Positive","BF",IF(G552=2,"OF","BF"))</f>
        <v>OF</v>
      </c>
      <c r="I1332" s="131">
        <f>IF(B1332="Positive",INPUT!AP66,INPUT!AO66)</f>
        <v>380</v>
      </c>
      <c r="J1332" s="131">
        <f>I1332*N552</f>
        <v>379.49646488731116</v>
      </c>
      <c r="K1332" s="195">
        <f>J1332*M864</f>
        <v>379.49620986666224</v>
      </c>
      <c r="L1332" s="194">
        <f>IF(H1332="BF",K1332,J1332)</f>
        <v>379.49646488731116</v>
      </c>
      <c r="M1332" s="67"/>
    </row>
    <row r="1333">
      <c r="A1333" s="182">
        <f>A1177</f>
        <v>101</v>
      </c>
      <c r="B1333" s="131" t="str">
        <f>B1177</f>
        <v>Negative</v>
      </c>
      <c r="C1333" s="195" t="str">
        <f>C709</f>
        <v>BF</v>
      </c>
      <c r="D1333" s="131">
        <f>IF(B1333="Positive",INPUT!AO67,INPUT!AP67)</f>
        <v>380</v>
      </c>
      <c r="E1333" s="131" t="str">
        <f>M709</f>
        <v>BF</v>
      </c>
      <c r="F1333" s="131" t="e">
        <f>J1177</f>
        <v>#DIV/0!</v>
      </c>
      <c r="G1333" s="131" t="e">
        <f>IF(C1333="OF",M709,J1177)</f>
        <v>#DIV/0!</v>
      </c>
      <c r="H1333" s="195" t="str">
        <f>IF(B1333="Positive","BF",IF(G553=2,"OF","BF"))</f>
        <v>OF</v>
      </c>
      <c r="I1333" s="131">
        <f>IF(B1333="Positive",INPUT!AP67,INPUT!AO67)</f>
        <v>380</v>
      </c>
      <c r="J1333" s="131">
        <f>I1333*N553</f>
        <v>379.49646488731116</v>
      </c>
      <c r="K1333" s="195">
        <f>J1333*M865</f>
        <v>379.49620986666224</v>
      </c>
      <c r="L1333" s="194">
        <f>IF(H1333="BF",K1333,J1333)</f>
        <v>379.49646488731116</v>
      </c>
      <c r="M1333" s="67"/>
    </row>
    <row r="1334">
      <c r="A1334" s="182">
        <f>A1178</f>
        <v>101</v>
      </c>
      <c r="B1334" s="131" t="str">
        <f>B1178</f>
        <v>Negative</v>
      </c>
      <c r="C1334" s="195" t="str">
        <f>C710</f>
        <v>BF</v>
      </c>
      <c r="D1334" s="131">
        <f>IF(B1334="Positive",INPUT!AO68,INPUT!AP68)</f>
        <v>380</v>
      </c>
      <c r="E1334" s="131" t="str">
        <f>M710</f>
        <v>BF</v>
      </c>
      <c r="F1334" s="131" t="e">
        <f>J1178</f>
        <v>#DIV/0!</v>
      </c>
      <c r="G1334" s="131" t="e">
        <f>IF(C1334="OF",M710,J1178)</f>
        <v>#DIV/0!</v>
      </c>
      <c r="H1334" s="195" t="str">
        <f>IF(B1334="Positive","BF",IF(G554=2,"OF","BF"))</f>
        <v>OF</v>
      </c>
      <c r="I1334" s="131">
        <f>IF(B1334="Positive",INPUT!AP68,INPUT!AO68)</f>
        <v>380</v>
      </c>
      <c r="J1334" s="131">
        <f>I1334*N554</f>
        <v>379.49646488731116</v>
      </c>
      <c r="K1334" s="195">
        <f>J1334*M866</f>
        <v>379.49620986666224</v>
      </c>
      <c r="L1334" s="194">
        <f>IF(H1334="BF",K1334,J1334)</f>
        <v>379.49646488731116</v>
      </c>
      <c r="M1334" s="67"/>
    </row>
    <row r="1335">
      <c r="A1335" s="182">
        <f>A1179</f>
        <v>101</v>
      </c>
      <c r="B1335" s="131" t="str">
        <f>B1179</f>
        <v>Negative</v>
      </c>
      <c r="C1335" s="195" t="str">
        <f>C711</f>
        <v>BF</v>
      </c>
      <c r="D1335" s="131">
        <f>IF(B1335="Positive",INPUT!AO69,INPUT!AP69)</f>
        <v>380</v>
      </c>
      <c r="E1335" s="131" t="str">
        <f>M711</f>
        <v>BF</v>
      </c>
      <c r="F1335" s="131" t="e">
        <f>J1179</f>
        <v>#DIV/0!</v>
      </c>
      <c r="G1335" s="131" t="e">
        <f>IF(C1335="OF",M711,J1179)</f>
        <v>#DIV/0!</v>
      </c>
      <c r="H1335" s="195" t="str">
        <f>IF(B1335="Positive","BF",IF(G555=2,"OF","BF"))</f>
        <v>OF</v>
      </c>
      <c r="I1335" s="131">
        <f>IF(B1335="Positive",INPUT!AP69,INPUT!AO69)</f>
        <v>380</v>
      </c>
      <c r="J1335" s="131">
        <f>I1335*N555</f>
        <v>379.49646488731116</v>
      </c>
      <c r="K1335" s="195">
        <f>J1335*M867</f>
        <v>379.49620986666224</v>
      </c>
      <c r="L1335" s="194">
        <f>IF(H1335="BF",K1335,J1335)</f>
        <v>379.49646488731116</v>
      </c>
      <c r="M1335" s="67"/>
    </row>
    <row r="1336">
      <c r="A1336" s="182">
        <f>A1180</f>
        <v>101</v>
      </c>
      <c r="B1336" s="131" t="str">
        <f>B1180</f>
        <v>Negative</v>
      </c>
      <c r="C1336" s="195" t="str">
        <f>C712</f>
        <v>BF</v>
      </c>
      <c r="D1336" s="131">
        <f>IF(B1336="Positive",INPUT!AO70,INPUT!AP70)</f>
        <v>380</v>
      </c>
      <c r="E1336" s="131" t="str">
        <f>M712</f>
        <v>BF</v>
      </c>
      <c r="F1336" s="131" t="e">
        <f>J1180</f>
        <v>#DIV/0!</v>
      </c>
      <c r="G1336" s="131" t="e">
        <f>IF(C1336="OF",M712,J1180)</f>
        <v>#DIV/0!</v>
      </c>
      <c r="H1336" s="195" t="str">
        <f>IF(B1336="Positive","BF",IF(G556=2,"OF","BF"))</f>
        <v>OF</v>
      </c>
      <c r="I1336" s="131">
        <f>IF(B1336="Positive",INPUT!AP70,INPUT!AO70)</f>
        <v>380</v>
      </c>
      <c r="J1336" s="131">
        <f>I1336*N556</f>
        <v>379.49646488731116</v>
      </c>
      <c r="K1336" s="195">
        <f>J1336*M868</f>
        <v>379.49620986666224</v>
      </c>
      <c r="L1336" s="194">
        <f>IF(H1336="BF",K1336,J1336)</f>
        <v>379.49646488731116</v>
      </c>
      <c r="M1336" s="67"/>
    </row>
    <row r="1337">
      <c r="A1337" s="182">
        <f>A1181</f>
        <v>101</v>
      </c>
      <c r="B1337" s="131" t="str">
        <f>B1181</f>
        <v>Negative</v>
      </c>
      <c r="C1337" s="195" t="str">
        <f>C713</f>
        <v>BF</v>
      </c>
      <c r="D1337" s="131">
        <f>IF(B1337="Positive",INPUT!AO71,INPUT!AP71)</f>
        <v>380</v>
      </c>
      <c r="E1337" s="131" t="str">
        <f>M713</f>
        <v>BF</v>
      </c>
      <c r="F1337" s="131" t="e">
        <f>J1181</f>
        <v>#DIV/0!</v>
      </c>
      <c r="G1337" s="131" t="e">
        <f>IF(C1337="OF",M713,J1181)</f>
        <v>#DIV/0!</v>
      </c>
      <c r="H1337" s="195" t="str">
        <f>IF(B1337="Positive","BF",IF(G557=2,"OF","BF"))</f>
        <v>OF</v>
      </c>
      <c r="I1337" s="131">
        <f>IF(B1337="Positive",INPUT!AP71,INPUT!AO71)</f>
        <v>380</v>
      </c>
      <c r="J1337" s="131">
        <f>I1337*N557</f>
        <v>379.49646488731116</v>
      </c>
      <c r="K1337" s="195">
        <f>J1337*M869</f>
        <v>379.49620986666224</v>
      </c>
      <c r="L1337" s="194">
        <f>IF(H1337="BF",K1337,J1337)</f>
        <v>379.49646488731116</v>
      </c>
      <c r="M1337" s="67"/>
    </row>
    <row r="1338">
      <c r="A1338" s="182">
        <f>A1182</f>
        <v>101</v>
      </c>
      <c r="B1338" s="131" t="str">
        <f>B1182</f>
        <v>Negative</v>
      </c>
      <c r="C1338" s="195" t="str">
        <f>C714</f>
        <v>BF</v>
      </c>
      <c r="D1338" s="131">
        <f>IF(B1338="Positive",INPUT!AO72,INPUT!AP72)</f>
        <v>380</v>
      </c>
      <c r="E1338" s="131" t="str">
        <f>M714</f>
        <v>BF</v>
      </c>
      <c r="F1338" s="131" t="e">
        <f>J1182</f>
        <v>#DIV/0!</v>
      </c>
      <c r="G1338" s="131" t="e">
        <f>IF(C1338="OF",M714,J1182)</f>
        <v>#DIV/0!</v>
      </c>
      <c r="H1338" s="195" t="str">
        <f>IF(B1338="Positive","BF",IF(G558=2,"OF","BF"))</f>
        <v>OF</v>
      </c>
      <c r="I1338" s="131">
        <f>IF(B1338="Positive",INPUT!AP72,INPUT!AO72)</f>
        <v>380</v>
      </c>
      <c r="J1338" s="131">
        <f>I1338*N558</f>
        <v>379.49646488731116</v>
      </c>
      <c r="K1338" s="195">
        <f>J1338*M870</f>
        <v>379.49620986666224</v>
      </c>
      <c r="L1338" s="194">
        <f>IF(H1338="BF",K1338,J1338)</f>
        <v>379.49646488731116</v>
      </c>
      <c r="M1338" s="67"/>
    </row>
    <row r="1339">
      <c r="A1339" s="182">
        <f>A1183</f>
        <v>101</v>
      </c>
      <c r="B1339" s="131" t="str">
        <f>B1183</f>
        <v>Negative</v>
      </c>
      <c r="C1339" s="195" t="str">
        <f>C715</f>
        <v>BF</v>
      </c>
      <c r="D1339" s="131">
        <f>IF(B1339="Positive",INPUT!AO73,INPUT!AP73)</f>
        <v>380</v>
      </c>
      <c r="E1339" s="131" t="str">
        <f>M715</f>
        <v>BF</v>
      </c>
      <c r="F1339" s="131" t="e">
        <f>J1183</f>
        <v>#DIV/0!</v>
      </c>
      <c r="G1339" s="131" t="e">
        <f>IF(C1339="OF",M715,J1183)</f>
        <v>#DIV/0!</v>
      </c>
      <c r="H1339" s="195" t="str">
        <f>IF(B1339="Positive","BF",IF(G559=2,"OF","BF"))</f>
        <v>OF</v>
      </c>
      <c r="I1339" s="131">
        <f>IF(B1339="Positive",INPUT!AP73,INPUT!AO73)</f>
        <v>380</v>
      </c>
      <c r="J1339" s="131">
        <f>I1339*N559</f>
        <v>379.49646488731116</v>
      </c>
      <c r="K1339" s="195">
        <f>J1339*M871</f>
        <v>379.49620986666224</v>
      </c>
      <c r="L1339" s="194">
        <f>IF(H1339="BF",K1339,J1339)</f>
        <v>379.49646488731116</v>
      </c>
      <c r="M1339" s="67"/>
    </row>
    <row r="1340">
      <c r="A1340" s="182">
        <f>A1184</f>
        <v>101</v>
      </c>
      <c r="B1340" s="131" t="str">
        <f>B1184</f>
        <v>Negative</v>
      </c>
      <c r="C1340" s="195" t="str">
        <f>C716</f>
        <v>BF</v>
      </c>
      <c r="D1340" s="131">
        <f>IF(B1340="Positive",INPUT!AO74,INPUT!AP74)</f>
        <v>380</v>
      </c>
      <c r="E1340" s="131" t="str">
        <f>M716</f>
        <v>BF</v>
      </c>
      <c r="F1340" s="131" t="e">
        <f>J1184</f>
        <v>#DIV/0!</v>
      </c>
      <c r="G1340" s="131" t="e">
        <f>IF(C1340="OF",M716,J1184)</f>
        <v>#DIV/0!</v>
      </c>
      <c r="H1340" s="195" t="str">
        <f>IF(B1340="Positive","BF",IF(G560=2,"OF","BF"))</f>
        <v>OF</v>
      </c>
      <c r="I1340" s="131">
        <f>IF(B1340="Positive",INPUT!AP74,INPUT!AO74)</f>
        <v>380</v>
      </c>
      <c r="J1340" s="131">
        <f>I1340*N560</f>
        <v>379.49646488731116</v>
      </c>
      <c r="K1340" s="195">
        <f>J1340*M872</f>
        <v>379.49620986666224</v>
      </c>
      <c r="L1340" s="194">
        <f>IF(H1340="BF",K1340,J1340)</f>
        <v>379.49646488731116</v>
      </c>
      <c r="M1340" s="67"/>
    </row>
    <row r="1341">
      <c r="A1341" s="182">
        <f>A1185</f>
        <v>101</v>
      </c>
      <c r="B1341" s="131" t="str">
        <f>B1185</f>
        <v>Negative</v>
      </c>
      <c r="C1341" s="195" t="str">
        <f>C717</f>
        <v>BF</v>
      </c>
      <c r="D1341" s="131">
        <f>IF(B1341="Positive",INPUT!AO75,INPUT!AP75)</f>
        <v>380</v>
      </c>
      <c r="E1341" s="131" t="str">
        <f>M717</f>
        <v>BF</v>
      </c>
      <c r="F1341" s="131" t="e">
        <f>J1185</f>
        <v>#DIV/0!</v>
      </c>
      <c r="G1341" s="131" t="e">
        <f>IF(C1341="OF",M717,J1185)</f>
        <v>#DIV/0!</v>
      </c>
      <c r="H1341" s="195" t="str">
        <f>IF(B1341="Positive","BF",IF(G561=2,"OF","BF"))</f>
        <v>OF</v>
      </c>
      <c r="I1341" s="131">
        <f>IF(B1341="Positive",INPUT!AP75,INPUT!AO75)</f>
        <v>380</v>
      </c>
      <c r="J1341" s="131">
        <f>I1341*N561</f>
        <v>379.49646488731116</v>
      </c>
      <c r="K1341" s="195">
        <f>J1341*M873</f>
        <v>379.49620986666224</v>
      </c>
      <c r="L1341" s="194">
        <f>IF(H1341="BF",K1341,J1341)</f>
        <v>379.49646488731116</v>
      </c>
      <c r="M1341" s="67"/>
    </row>
    <row r="1342">
      <c r="A1342" s="182">
        <f>A1186</f>
        <v>101</v>
      </c>
      <c r="B1342" s="131" t="str">
        <f>B1186</f>
        <v>Negative</v>
      </c>
      <c r="C1342" s="195" t="str">
        <f>C718</f>
        <v>BF</v>
      </c>
      <c r="D1342" s="131">
        <f>IF(B1342="Positive",INPUT!AO76,INPUT!AP76)</f>
        <v>380</v>
      </c>
      <c r="E1342" s="131" t="str">
        <f>M718</f>
        <v>BF</v>
      </c>
      <c r="F1342" s="131" t="e">
        <f>J1186</f>
        <v>#DIV/0!</v>
      </c>
      <c r="G1342" s="131" t="e">
        <f>IF(C1342="OF",M718,J1186)</f>
        <v>#DIV/0!</v>
      </c>
      <c r="H1342" s="195" t="str">
        <f>IF(B1342="Positive","BF",IF(G562=2,"OF","BF"))</f>
        <v>OF</v>
      </c>
      <c r="I1342" s="131">
        <f>IF(B1342="Positive",INPUT!AP76,INPUT!AO76)</f>
        <v>380</v>
      </c>
      <c r="J1342" s="131">
        <f>I1342*N562</f>
        <v>379.49646488731116</v>
      </c>
      <c r="K1342" s="195">
        <f>J1342*M874</f>
        <v>379.49620986666224</v>
      </c>
      <c r="L1342" s="194">
        <f>IF(H1342="BF",K1342,J1342)</f>
        <v>379.49646488731116</v>
      </c>
      <c r="M1342" s="67"/>
    </row>
    <row r="1343">
      <c r="A1343" s="182">
        <f>A1187</f>
        <v>101</v>
      </c>
      <c r="B1343" s="131" t="str">
        <f>B1187</f>
        <v>Negative</v>
      </c>
      <c r="C1343" s="195" t="str">
        <f>C719</f>
        <v>BF</v>
      </c>
      <c r="D1343" s="131">
        <f>IF(B1343="Positive",INPUT!AO77,INPUT!AP77)</f>
        <v>380</v>
      </c>
      <c r="E1343" s="131" t="str">
        <f>M719</f>
        <v>BF</v>
      </c>
      <c r="F1343" s="131" t="e">
        <f>J1187</f>
        <v>#DIV/0!</v>
      </c>
      <c r="G1343" s="131" t="e">
        <f>IF(C1343="OF",M719,J1187)</f>
        <v>#DIV/0!</v>
      </c>
      <c r="H1343" s="195" t="str">
        <f>IF(B1343="Positive","BF",IF(G563=2,"OF","BF"))</f>
        <v>OF</v>
      </c>
      <c r="I1343" s="131">
        <f>IF(B1343="Positive",INPUT!AP77,INPUT!AO77)</f>
        <v>380</v>
      </c>
      <c r="J1343" s="131">
        <f>I1343*N563</f>
        <v>379.49646488731116</v>
      </c>
      <c r="K1343" s="195">
        <f>J1343*M875</f>
        <v>379.49620986666224</v>
      </c>
      <c r="L1343" s="194">
        <f>IF(H1343="BF",K1343,J1343)</f>
        <v>379.49646488731116</v>
      </c>
      <c r="M1343" s="67"/>
    </row>
    <row r="1344">
      <c r="A1344" s="182">
        <f>A1188</f>
        <v>101</v>
      </c>
      <c r="B1344" s="131" t="str">
        <f>B1188</f>
        <v>Negative</v>
      </c>
      <c r="C1344" s="195" t="str">
        <f>C720</f>
        <v>BF</v>
      </c>
      <c r="D1344" s="131">
        <f>IF(B1344="Positive",INPUT!AO78,INPUT!AP78)</f>
        <v>380</v>
      </c>
      <c r="E1344" s="131" t="str">
        <f>M720</f>
        <v>BF</v>
      </c>
      <c r="F1344" s="131" t="e">
        <f>J1188</f>
        <v>#DIV/0!</v>
      </c>
      <c r="G1344" s="131" t="e">
        <f>IF(C1344="OF",M720,J1188)</f>
        <v>#DIV/0!</v>
      </c>
      <c r="H1344" s="195" t="str">
        <f>IF(B1344="Positive","BF",IF(G564=2,"OF","BF"))</f>
        <v>OF</v>
      </c>
      <c r="I1344" s="131">
        <f>IF(B1344="Positive",INPUT!AP78,INPUT!AO78)</f>
        <v>380</v>
      </c>
      <c r="J1344" s="131">
        <f>I1344*N564</f>
        <v>379.49646488731116</v>
      </c>
      <c r="K1344" s="195">
        <f>J1344*M876</f>
        <v>379.49620986666224</v>
      </c>
      <c r="L1344" s="194">
        <f>IF(H1344="BF",K1344,J1344)</f>
        <v>379.49646488731116</v>
      </c>
      <c r="M1344" s="67"/>
    </row>
    <row r="1345">
      <c r="A1345" s="182">
        <f>A1189</f>
        <v>101</v>
      </c>
      <c r="B1345" s="131" t="str">
        <f>B1189</f>
        <v>Negative</v>
      </c>
      <c r="C1345" s="195" t="str">
        <f>C721</f>
        <v>BF</v>
      </c>
      <c r="D1345" s="131">
        <f>IF(B1345="Positive",INPUT!AO79,INPUT!AP79)</f>
        <v>380</v>
      </c>
      <c r="E1345" s="131" t="str">
        <f>M721</f>
        <v>BF</v>
      </c>
      <c r="F1345" s="131" t="e">
        <f>J1189</f>
        <v>#DIV/0!</v>
      </c>
      <c r="G1345" s="131" t="e">
        <f>IF(C1345="OF",M721,J1189)</f>
        <v>#DIV/0!</v>
      </c>
      <c r="H1345" s="195" t="str">
        <f>IF(B1345="Positive","BF",IF(G565=2,"OF","BF"))</f>
        <v>OF</v>
      </c>
      <c r="I1345" s="131">
        <f>IF(B1345="Positive",INPUT!AP79,INPUT!AO79)</f>
        <v>380</v>
      </c>
      <c r="J1345" s="131">
        <f>I1345*N565</f>
        <v>379.49646488731116</v>
      </c>
      <c r="K1345" s="195">
        <f>J1345*M877</f>
        <v>379.49620986666224</v>
      </c>
      <c r="L1345" s="194">
        <f>IF(H1345="BF",K1345,J1345)</f>
        <v>379.49646488731116</v>
      </c>
      <c r="M1345" s="67"/>
    </row>
    <row r="1346">
      <c r="A1346" s="182">
        <f>A1190</f>
        <v>101</v>
      </c>
      <c r="B1346" s="131" t="str">
        <f>B1190</f>
        <v>Negative</v>
      </c>
      <c r="C1346" s="195" t="str">
        <f>C722</f>
        <v>BF</v>
      </c>
      <c r="D1346" s="131">
        <f>IF(B1346="Positive",INPUT!AO80,INPUT!AP80)</f>
        <v>380</v>
      </c>
      <c r="E1346" s="131" t="str">
        <f>M722</f>
        <v>BF</v>
      </c>
      <c r="F1346" s="131" t="e">
        <f>J1190</f>
        <v>#DIV/0!</v>
      </c>
      <c r="G1346" s="131" t="e">
        <f>IF(C1346="OF",M722,J1190)</f>
        <v>#DIV/0!</v>
      </c>
      <c r="H1346" s="195" t="str">
        <f>IF(B1346="Positive","BF",IF(G566=2,"OF","BF"))</f>
        <v>OF</v>
      </c>
      <c r="I1346" s="131">
        <f>IF(B1346="Positive",INPUT!AP80,INPUT!AO80)</f>
        <v>380</v>
      </c>
      <c r="J1346" s="131">
        <f>I1346*N566</f>
        <v>379.49646488731116</v>
      </c>
      <c r="K1346" s="195">
        <f>J1346*M878</f>
        <v>379.49620986666224</v>
      </c>
      <c r="L1346" s="194">
        <f>IF(H1346="BF",K1346,J1346)</f>
        <v>379.49646488731116</v>
      </c>
      <c r="M1346" s="67"/>
    </row>
    <row r="1347">
      <c r="A1347" s="182">
        <f>A1191</f>
        <v>101</v>
      </c>
      <c r="B1347" s="131" t="str">
        <f>B1191</f>
        <v>Negative</v>
      </c>
      <c r="C1347" s="195" t="str">
        <f>C723</f>
        <v>BF</v>
      </c>
      <c r="D1347" s="131">
        <f>IF(B1347="Positive",INPUT!AO81,INPUT!AP81)</f>
        <v>380</v>
      </c>
      <c r="E1347" s="131" t="str">
        <f>M723</f>
        <v>BF</v>
      </c>
      <c r="F1347" s="131" t="e">
        <f>J1191</f>
        <v>#DIV/0!</v>
      </c>
      <c r="G1347" s="131" t="e">
        <f>IF(C1347="OF",M723,J1191)</f>
        <v>#DIV/0!</v>
      </c>
      <c r="H1347" s="195" t="str">
        <f>IF(B1347="Positive","BF",IF(G567=2,"OF","BF"))</f>
        <v>OF</v>
      </c>
      <c r="I1347" s="131">
        <f>IF(B1347="Positive",INPUT!AP81,INPUT!AO81)</f>
        <v>380</v>
      </c>
      <c r="J1347" s="131">
        <f>I1347*N567</f>
        <v>379.49646488731116</v>
      </c>
      <c r="K1347" s="195">
        <f>J1347*M879</f>
        <v>379.49620986666224</v>
      </c>
      <c r="L1347" s="194">
        <f>IF(H1347="BF",K1347,J1347)</f>
        <v>379.49646488731116</v>
      </c>
      <c r="M1347" s="67"/>
    </row>
    <row r="1348">
      <c r="A1348" s="182">
        <f>A1192</f>
        <v>101</v>
      </c>
      <c r="B1348" s="131" t="str">
        <f>B1192</f>
        <v>Negative</v>
      </c>
      <c r="C1348" s="195" t="str">
        <f>C724</f>
        <v>BF</v>
      </c>
      <c r="D1348" s="131">
        <f>IF(B1348="Positive",INPUT!AO82,INPUT!AP82)</f>
        <v>380</v>
      </c>
      <c r="E1348" s="131" t="str">
        <f>M724</f>
        <v>BF</v>
      </c>
      <c r="F1348" s="131" t="e">
        <f>J1192</f>
        <v>#DIV/0!</v>
      </c>
      <c r="G1348" s="131" t="e">
        <f>IF(C1348="OF",M724,J1192)</f>
        <v>#DIV/0!</v>
      </c>
      <c r="H1348" s="195" t="str">
        <f>IF(B1348="Positive","BF",IF(G568=2,"OF","BF"))</f>
        <v>OF</v>
      </c>
      <c r="I1348" s="131">
        <f>IF(B1348="Positive",INPUT!AP82,INPUT!AO82)</f>
        <v>380</v>
      </c>
      <c r="J1348" s="131">
        <f>I1348*N568</f>
        <v>379.49646488731116</v>
      </c>
      <c r="K1348" s="195">
        <f>J1348*M880</f>
        <v>379.49620986666224</v>
      </c>
      <c r="L1348" s="194">
        <f>IF(H1348="BF",K1348,J1348)</f>
        <v>379.49646488731116</v>
      </c>
      <c r="M1348" s="67"/>
    </row>
    <row r="1349">
      <c r="A1349" s="182">
        <f>A1193</f>
        <v>101</v>
      </c>
      <c r="B1349" s="131" t="str">
        <f>B1193</f>
        <v>Negative</v>
      </c>
      <c r="C1349" s="195" t="str">
        <f>C725</f>
        <v>BF</v>
      </c>
      <c r="D1349" s="131">
        <f>IF(B1349="Positive",INPUT!AO83,INPUT!AP83)</f>
        <v>380</v>
      </c>
      <c r="E1349" s="131" t="str">
        <f>M725</f>
        <v>BF</v>
      </c>
      <c r="F1349" s="131" t="e">
        <f>J1193</f>
        <v>#DIV/0!</v>
      </c>
      <c r="G1349" s="131" t="e">
        <f>IF(C1349="OF",M725,J1193)</f>
        <v>#DIV/0!</v>
      </c>
      <c r="H1349" s="195" t="str">
        <f>IF(B1349="Positive","BF",IF(G569=2,"OF","BF"))</f>
        <v>OF</v>
      </c>
      <c r="I1349" s="131">
        <f>IF(B1349="Positive",INPUT!AP83,INPUT!AO83)</f>
        <v>380</v>
      </c>
      <c r="J1349" s="131">
        <f>I1349*N569</f>
        <v>379.49646488731116</v>
      </c>
      <c r="K1349" s="195">
        <f>J1349*M881</f>
        <v>379.49620986666224</v>
      </c>
      <c r="L1349" s="194">
        <f>IF(H1349="BF",K1349,J1349)</f>
        <v>379.49646488731116</v>
      </c>
      <c r="M1349" s="67"/>
    </row>
    <row r="1350">
      <c r="A1350" s="182">
        <f>A1194</f>
        <v>101</v>
      </c>
      <c r="B1350" s="131" t="str">
        <f>B1194</f>
        <v>Negative</v>
      </c>
      <c r="C1350" s="195" t="str">
        <f>C726</f>
        <v>BF</v>
      </c>
      <c r="D1350" s="131">
        <f>IF(B1350="Positive",INPUT!AO84,INPUT!AP84)</f>
        <v>380</v>
      </c>
      <c r="E1350" s="131" t="str">
        <f>M726</f>
        <v>BF</v>
      </c>
      <c r="F1350" s="131" t="e">
        <f>J1194</f>
        <v>#DIV/0!</v>
      </c>
      <c r="G1350" s="131" t="e">
        <f>IF(C1350="OF",M726,J1194)</f>
        <v>#DIV/0!</v>
      </c>
      <c r="H1350" s="195" t="str">
        <f>IF(B1350="Positive","BF",IF(G570=2,"OF","BF"))</f>
        <v>OF</v>
      </c>
      <c r="I1350" s="131">
        <f>IF(B1350="Positive",INPUT!AP84,INPUT!AO84)</f>
        <v>380</v>
      </c>
      <c r="J1350" s="131">
        <f>I1350*N570</f>
        <v>379.49646488731116</v>
      </c>
      <c r="K1350" s="195">
        <f>J1350*M882</f>
        <v>379.49620986666224</v>
      </c>
      <c r="L1350" s="194">
        <f>IF(H1350="BF",K1350,J1350)</f>
        <v>379.49646488731116</v>
      </c>
      <c r="M1350" s="67"/>
    </row>
    <row r="1351">
      <c r="A1351" s="182">
        <f>A1195</f>
        <v>101</v>
      </c>
      <c r="B1351" s="131" t="str">
        <f>B1195</f>
        <v>Negative</v>
      </c>
      <c r="C1351" s="195" t="str">
        <f>C727</f>
        <v>BF</v>
      </c>
      <c r="D1351" s="131">
        <f>IF(B1351="Positive",INPUT!AO85,INPUT!AP85)</f>
        <v>380</v>
      </c>
      <c r="E1351" s="131" t="str">
        <f>M727</f>
        <v>BF</v>
      </c>
      <c r="F1351" s="131" t="e">
        <f>J1195</f>
        <v>#DIV/0!</v>
      </c>
      <c r="G1351" s="131" t="e">
        <f>IF(C1351="OF",M727,J1195)</f>
        <v>#DIV/0!</v>
      </c>
      <c r="H1351" s="195" t="str">
        <f>IF(B1351="Positive","BF",IF(G571=2,"OF","BF"))</f>
        <v>OF</v>
      </c>
      <c r="I1351" s="131">
        <f>IF(B1351="Positive",INPUT!AP85,INPUT!AO85)</f>
        <v>380</v>
      </c>
      <c r="J1351" s="131">
        <f>I1351*N571</f>
        <v>379.49646488731116</v>
      </c>
      <c r="K1351" s="195">
        <f>J1351*M883</f>
        <v>379.49620986666224</v>
      </c>
      <c r="L1351" s="194">
        <f>IF(H1351="BF",K1351,J1351)</f>
        <v>379.49646488731116</v>
      </c>
      <c r="M1351" s="67"/>
    </row>
    <row r="1352">
      <c r="A1352" s="182">
        <f>A1196</f>
        <v>101</v>
      </c>
      <c r="B1352" s="131" t="str">
        <f>B1196</f>
        <v>Negative</v>
      </c>
      <c r="C1352" s="195" t="str">
        <f>C728</f>
        <v>BF</v>
      </c>
      <c r="D1352" s="131">
        <f>IF(B1352="Positive",INPUT!AO86,INPUT!AP86)</f>
        <v>380</v>
      </c>
      <c r="E1352" s="131" t="str">
        <f>M728</f>
        <v>BF</v>
      </c>
      <c r="F1352" s="131" t="e">
        <f>J1196</f>
        <v>#DIV/0!</v>
      </c>
      <c r="G1352" s="131" t="e">
        <f>IF(C1352="OF",M728,J1196)</f>
        <v>#DIV/0!</v>
      </c>
      <c r="H1352" s="195" t="str">
        <f>IF(B1352="Positive","BF",IF(G572=2,"OF","BF"))</f>
        <v>OF</v>
      </c>
      <c r="I1352" s="131">
        <f>IF(B1352="Positive",INPUT!AP86,INPUT!AO86)</f>
        <v>380</v>
      </c>
      <c r="J1352" s="131">
        <f>I1352*N572</f>
        <v>379.49646488731116</v>
      </c>
      <c r="K1352" s="195">
        <f>J1352*M884</f>
        <v>379.49620986666224</v>
      </c>
      <c r="L1352" s="194">
        <f>IF(H1352="BF",K1352,J1352)</f>
        <v>379.49646488731116</v>
      </c>
      <c r="M1352" s="67"/>
    </row>
    <row r="1353">
      <c r="A1353" s="182">
        <f>A1197</f>
        <v>101</v>
      </c>
      <c r="B1353" s="131" t="str">
        <f>B1197</f>
        <v>Negative</v>
      </c>
      <c r="C1353" s="195" t="str">
        <f>C729</f>
        <v>BF</v>
      </c>
      <c r="D1353" s="131">
        <f>IF(B1353="Positive",INPUT!AO87,INPUT!AP87)</f>
        <v>380</v>
      </c>
      <c r="E1353" s="131" t="str">
        <f>M729</f>
        <v>BF</v>
      </c>
      <c r="F1353" s="131" t="e">
        <f>J1197</f>
        <v>#DIV/0!</v>
      </c>
      <c r="G1353" s="131" t="e">
        <f>IF(C1353="OF",M729,J1197)</f>
        <v>#DIV/0!</v>
      </c>
      <c r="H1353" s="195" t="str">
        <f>IF(B1353="Positive","BF",IF(G573=2,"OF","BF"))</f>
        <v>OF</v>
      </c>
      <c r="I1353" s="131">
        <f>IF(B1353="Positive",INPUT!AP87,INPUT!AO87)</f>
        <v>380</v>
      </c>
      <c r="J1353" s="131">
        <f>I1353*N573</f>
        <v>379.49646488731116</v>
      </c>
      <c r="K1353" s="195">
        <f>J1353*M885</f>
        <v>379.49620986666224</v>
      </c>
      <c r="L1353" s="194">
        <f>IF(H1353="BF",K1353,J1353)</f>
        <v>379.49646488731116</v>
      </c>
      <c r="M1353" s="67"/>
    </row>
    <row r="1354">
      <c r="A1354" s="182">
        <f>A1198</f>
        <v>101</v>
      </c>
      <c r="B1354" s="131" t="str">
        <f>B1198</f>
        <v>Negative</v>
      </c>
      <c r="C1354" s="195" t="str">
        <f>C730</f>
        <v>BF</v>
      </c>
      <c r="D1354" s="131">
        <f>IF(B1354="Positive",INPUT!AO88,INPUT!AP88)</f>
        <v>380</v>
      </c>
      <c r="E1354" s="131" t="str">
        <f>M730</f>
        <v>BF</v>
      </c>
      <c r="F1354" s="131" t="e">
        <f>J1198</f>
        <v>#DIV/0!</v>
      </c>
      <c r="G1354" s="131" t="e">
        <f>IF(C1354="OF",M730,J1198)</f>
        <v>#DIV/0!</v>
      </c>
      <c r="H1354" s="195" t="str">
        <f>IF(B1354="Positive","BF",IF(G574=2,"OF","BF"))</f>
        <v>OF</v>
      </c>
      <c r="I1354" s="131">
        <f>IF(B1354="Positive",INPUT!AP88,INPUT!AO88)</f>
        <v>380</v>
      </c>
      <c r="J1354" s="131">
        <f>I1354*N574</f>
        <v>379.49646488731116</v>
      </c>
      <c r="K1354" s="195">
        <f>J1354*M886</f>
        <v>379.49620986666224</v>
      </c>
      <c r="L1354" s="194">
        <f>IF(H1354="BF",K1354,J1354)</f>
        <v>379.49646488731116</v>
      </c>
      <c r="M1354" s="67"/>
    </row>
    <row r="1355">
      <c r="A1355" s="182">
        <f>A1199</f>
        <v>101</v>
      </c>
      <c r="B1355" s="131" t="str">
        <f>B1199</f>
        <v>Negative</v>
      </c>
      <c r="C1355" s="195" t="str">
        <f>C731</f>
        <v>BF</v>
      </c>
      <c r="D1355" s="131">
        <f>IF(B1355="Positive",INPUT!AO89,INPUT!AP89)</f>
        <v>380</v>
      </c>
      <c r="E1355" s="131" t="str">
        <f>M731</f>
        <v>BF</v>
      </c>
      <c r="F1355" s="131" t="e">
        <f>J1199</f>
        <v>#DIV/0!</v>
      </c>
      <c r="G1355" s="131" t="e">
        <f>IF(C1355="OF",M731,J1199)</f>
        <v>#DIV/0!</v>
      </c>
      <c r="H1355" s="195" t="str">
        <f>IF(B1355="Positive","BF",IF(G575=2,"OF","BF"))</f>
        <v>OF</v>
      </c>
      <c r="I1355" s="131">
        <f>IF(B1355="Positive",INPUT!AP89,INPUT!AO89)</f>
        <v>380</v>
      </c>
      <c r="J1355" s="131">
        <f>I1355*N575</f>
        <v>379.49646488731116</v>
      </c>
      <c r="K1355" s="195">
        <f>J1355*M887</f>
        <v>379.49620986666224</v>
      </c>
      <c r="L1355" s="194">
        <f>IF(H1355="BF",K1355,J1355)</f>
        <v>379.49646488731116</v>
      </c>
      <c r="M1355" s="67"/>
    </row>
    <row r="1356">
      <c r="A1356" s="182">
        <f>A1200</f>
        <v>101</v>
      </c>
      <c r="B1356" s="131" t="str">
        <f>B1200</f>
        <v>Negative</v>
      </c>
      <c r="C1356" s="195" t="str">
        <f>C732</f>
        <v>BF</v>
      </c>
      <c r="D1356" s="131">
        <f>IF(B1356="Positive",INPUT!AO90,INPUT!AP90)</f>
        <v>380</v>
      </c>
      <c r="E1356" s="131" t="str">
        <f>M732</f>
        <v>BF</v>
      </c>
      <c r="F1356" s="131" t="e">
        <f>J1200</f>
        <v>#DIV/0!</v>
      </c>
      <c r="G1356" s="131" t="e">
        <f>IF(C1356="OF",M732,J1200)</f>
        <v>#DIV/0!</v>
      </c>
      <c r="H1356" s="195" t="str">
        <f>IF(B1356="Positive","BF",IF(G576=2,"OF","BF"))</f>
        <v>OF</v>
      </c>
      <c r="I1356" s="131">
        <f>IF(B1356="Positive",INPUT!AP90,INPUT!AO90)</f>
        <v>380</v>
      </c>
      <c r="J1356" s="131">
        <f>I1356*N576</f>
        <v>379.49646488731116</v>
      </c>
      <c r="K1356" s="195">
        <f>J1356*M888</f>
        <v>379.49620986666224</v>
      </c>
      <c r="L1356" s="194">
        <f>IF(H1356="BF",K1356,J1356)</f>
        <v>379.49646488731116</v>
      </c>
      <c r="M1356" s="67"/>
    </row>
    <row r="1357">
      <c r="A1357" s="182">
        <f>A1201</f>
        <v>101</v>
      </c>
      <c r="B1357" s="131" t="str">
        <f>B1201</f>
        <v>Negative</v>
      </c>
      <c r="C1357" s="195" t="str">
        <f>C733</f>
        <v>BF</v>
      </c>
      <c r="D1357" s="131">
        <f>IF(B1357="Positive",INPUT!AO91,INPUT!AP91)</f>
        <v>380</v>
      </c>
      <c r="E1357" s="131" t="str">
        <f>M733</f>
        <v>BF</v>
      </c>
      <c r="F1357" s="131" t="e">
        <f>J1201</f>
        <v>#DIV/0!</v>
      </c>
      <c r="G1357" s="131" t="e">
        <f>IF(C1357="OF",M733,J1201)</f>
        <v>#DIV/0!</v>
      </c>
      <c r="H1357" s="195" t="str">
        <f>IF(B1357="Positive","BF",IF(G577=2,"OF","BF"))</f>
        <v>OF</v>
      </c>
      <c r="I1357" s="131">
        <f>IF(B1357="Positive",INPUT!AP91,INPUT!AO91)</f>
        <v>380</v>
      </c>
      <c r="J1357" s="131">
        <f>I1357*N577</f>
        <v>379.49646488731116</v>
      </c>
      <c r="K1357" s="195">
        <f>J1357*M889</f>
        <v>379.49620986666224</v>
      </c>
      <c r="L1357" s="194">
        <f>IF(H1357="BF",K1357,J1357)</f>
        <v>379.49646488731116</v>
      </c>
      <c r="M1357" s="67"/>
    </row>
    <row r="1358">
      <c r="A1358" s="182">
        <f>A1202</f>
        <v>101</v>
      </c>
      <c r="B1358" s="131" t="str">
        <f>B1202</f>
        <v>Negative</v>
      </c>
      <c r="C1358" s="195" t="str">
        <f>C734</f>
        <v>BF</v>
      </c>
      <c r="D1358" s="131">
        <f>IF(B1358="Positive",INPUT!AO92,INPUT!AP92)</f>
        <v>380</v>
      </c>
      <c r="E1358" s="131" t="str">
        <f>M734</f>
        <v>BF</v>
      </c>
      <c r="F1358" s="131" t="e">
        <f>J1202</f>
        <v>#DIV/0!</v>
      </c>
      <c r="G1358" s="131" t="e">
        <f>IF(C1358="OF",M734,J1202)</f>
        <v>#DIV/0!</v>
      </c>
      <c r="H1358" s="195" t="str">
        <f>IF(B1358="Positive","BF",IF(G578=2,"OF","BF"))</f>
        <v>OF</v>
      </c>
      <c r="I1358" s="131">
        <f>IF(B1358="Positive",INPUT!AP92,INPUT!AO92)</f>
        <v>380</v>
      </c>
      <c r="J1358" s="131">
        <f>I1358*N578</f>
        <v>379.49646488731116</v>
      </c>
      <c r="K1358" s="195">
        <f>J1358*M890</f>
        <v>379.49620986666224</v>
      </c>
      <c r="L1358" s="194">
        <f>IF(H1358="BF",K1358,J1358)</f>
        <v>379.49646488731116</v>
      </c>
      <c r="M1358" s="67"/>
    </row>
    <row r="1359">
      <c r="A1359" s="182">
        <f>A1203</f>
        <v>101</v>
      </c>
      <c r="B1359" s="131" t="str">
        <f>B1203</f>
        <v>Negative</v>
      </c>
      <c r="C1359" s="195" t="str">
        <f>C735</f>
        <v>BF</v>
      </c>
      <c r="D1359" s="131">
        <f>IF(B1359="Positive",INPUT!AO93,INPUT!AP93)</f>
        <v>380</v>
      </c>
      <c r="E1359" s="131" t="str">
        <f>M735</f>
        <v>BF</v>
      </c>
      <c r="F1359" s="131" t="e">
        <f>J1203</f>
        <v>#DIV/0!</v>
      </c>
      <c r="G1359" s="131" t="e">
        <f>IF(C1359="OF",M735,J1203)</f>
        <v>#DIV/0!</v>
      </c>
      <c r="H1359" s="195" t="str">
        <f>IF(B1359="Positive","BF",IF(G579=2,"OF","BF"))</f>
        <v>OF</v>
      </c>
      <c r="I1359" s="131">
        <f>IF(B1359="Positive",INPUT!AP93,INPUT!AO93)</f>
        <v>380</v>
      </c>
      <c r="J1359" s="131">
        <f>I1359*N579</f>
        <v>379.49646488731116</v>
      </c>
      <c r="K1359" s="195">
        <f>J1359*M891</f>
        <v>379.49620986666224</v>
      </c>
      <c r="L1359" s="194">
        <f>IF(H1359="BF",K1359,J1359)</f>
        <v>379.49646488731116</v>
      </c>
      <c r="M1359" s="67"/>
    </row>
    <row r="1360">
      <c r="A1360" s="182">
        <f>A1204</f>
        <v>101</v>
      </c>
      <c r="B1360" s="131" t="str">
        <f>B1204</f>
        <v>Negative</v>
      </c>
      <c r="C1360" s="195" t="str">
        <f>C736</f>
        <v>BF</v>
      </c>
      <c r="D1360" s="131">
        <f>IF(B1360="Positive",INPUT!AO94,INPUT!AP94)</f>
        <v>380</v>
      </c>
      <c r="E1360" s="131" t="str">
        <f>M736</f>
        <v>BF</v>
      </c>
      <c r="F1360" s="131" t="e">
        <f>J1204</f>
        <v>#DIV/0!</v>
      </c>
      <c r="G1360" s="131" t="e">
        <f>IF(C1360="OF",M736,J1204)</f>
        <v>#DIV/0!</v>
      </c>
      <c r="H1360" s="195" t="str">
        <f>IF(B1360="Positive","BF",IF(G580=2,"OF","BF"))</f>
        <v>OF</v>
      </c>
      <c r="I1360" s="131">
        <f>IF(B1360="Positive",INPUT!AP94,INPUT!AO94)</f>
        <v>380</v>
      </c>
      <c r="J1360" s="131">
        <f>I1360*N580</f>
        <v>379.49646488731116</v>
      </c>
      <c r="K1360" s="195">
        <f>J1360*M892</f>
        <v>379.49620986666224</v>
      </c>
      <c r="L1360" s="194">
        <f>IF(H1360="BF",K1360,J1360)</f>
        <v>379.49646488731116</v>
      </c>
      <c r="M1360" s="67"/>
    </row>
    <row r="1361">
      <c r="A1361" s="182">
        <f>A1205</f>
        <v>101</v>
      </c>
      <c r="B1361" s="131" t="str">
        <f>B1205</f>
        <v>Negative</v>
      </c>
      <c r="C1361" s="195" t="str">
        <f>C737</f>
        <v>BF</v>
      </c>
      <c r="D1361" s="131">
        <f>IF(B1361="Positive",INPUT!AO95,INPUT!AP95)</f>
        <v>380</v>
      </c>
      <c r="E1361" s="131" t="str">
        <f>M737</f>
        <v>BF</v>
      </c>
      <c r="F1361" s="131" t="e">
        <f>J1205</f>
        <v>#DIV/0!</v>
      </c>
      <c r="G1361" s="131" t="e">
        <f>IF(C1361="OF",M737,J1205)</f>
        <v>#DIV/0!</v>
      </c>
      <c r="H1361" s="195" t="str">
        <f>IF(B1361="Positive","BF",IF(G581=2,"OF","BF"))</f>
        <v>OF</v>
      </c>
      <c r="I1361" s="131">
        <f>IF(B1361="Positive",INPUT!AP95,INPUT!AO95)</f>
        <v>380</v>
      </c>
      <c r="J1361" s="131">
        <f>I1361*N581</f>
        <v>379.49646488731116</v>
      </c>
      <c r="K1361" s="195">
        <f>J1361*M893</f>
        <v>379.49620986666224</v>
      </c>
      <c r="L1361" s="194">
        <f>IF(H1361="BF",K1361,J1361)</f>
        <v>379.49646488731116</v>
      </c>
      <c r="M1361" s="67"/>
    </row>
    <row r="1362">
      <c r="A1362" s="182">
        <f>A1206</f>
        <v>101</v>
      </c>
      <c r="B1362" s="131" t="str">
        <f>B1206</f>
        <v>Negative</v>
      </c>
      <c r="C1362" s="195" t="str">
        <f>C738</f>
        <v>BF</v>
      </c>
      <c r="D1362" s="131">
        <f>IF(B1362="Positive",INPUT!AO96,INPUT!AP96)</f>
        <v>380</v>
      </c>
      <c r="E1362" s="131" t="str">
        <f>M738</f>
        <v>BF</v>
      </c>
      <c r="F1362" s="131" t="e">
        <f>J1206</f>
        <v>#DIV/0!</v>
      </c>
      <c r="G1362" s="131" t="e">
        <f>IF(C1362="OF",M738,J1206)</f>
        <v>#DIV/0!</v>
      </c>
      <c r="H1362" s="195" t="str">
        <f>IF(B1362="Positive","BF",IF(G582=2,"OF","BF"))</f>
        <v>OF</v>
      </c>
      <c r="I1362" s="131">
        <f>IF(B1362="Positive",INPUT!AP96,INPUT!AO96)</f>
        <v>380</v>
      </c>
      <c r="J1362" s="131">
        <f>I1362*N582</f>
        <v>379.49646488731116</v>
      </c>
      <c r="K1362" s="195">
        <f>J1362*M894</f>
        <v>379.49620986666224</v>
      </c>
      <c r="L1362" s="194">
        <f>IF(H1362="BF",K1362,J1362)</f>
        <v>379.49646488731116</v>
      </c>
      <c r="M1362" s="67"/>
    </row>
    <row r="1363">
      <c r="A1363" s="182">
        <f>A1207</f>
        <v>101</v>
      </c>
      <c r="B1363" s="131" t="str">
        <f>B1207</f>
        <v>Negative</v>
      </c>
      <c r="C1363" s="195" t="str">
        <f>C739</f>
        <v>BF</v>
      </c>
      <c r="D1363" s="131">
        <f>IF(B1363="Positive",INPUT!AO97,INPUT!AP97)</f>
        <v>380</v>
      </c>
      <c r="E1363" s="131" t="str">
        <f>M739</f>
        <v>BF</v>
      </c>
      <c r="F1363" s="131" t="e">
        <f>J1207</f>
        <v>#DIV/0!</v>
      </c>
      <c r="G1363" s="131" t="e">
        <f>IF(C1363="OF",M739,J1207)</f>
        <v>#DIV/0!</v>
      </c>
      <c r="H1363" s="195" t="str">
        <f>IF(B1363="Positive","BF",IF(G583=2,"OF","BF"))</f>
        <v>OF</v>
      </c>
      <c r="I1363" s="131">
        <f>IF(B1363="Positive",INPUT!AP97,INPUT!AO97)</f>
        <v>380</v>
      </c>
      <c r="J1363" s="131">
        <f>I1363*N583</f>
        <v>379.49646488731116</v>
      </c>
      <c r="K1363" s="195">
        <f>J1363*M895</f>
        <v>379.49620986666224</v>
      </c>
      <c r="L1363" s="194">
        <f>IF(H1363="BF",K1363,J1363)</f>
        <v>379.49646488731116</v>
      </c>
      <c r="M1363" s="67"/>
    </row>
    <row r="1364">
      <c r="A1364" s="182">
        <f>A1208</f>
        <v>101</v>
      </c>
      <c r="B1364" s="131" t="str">
        <f>B1208</f>
        <v>Negative</v>
      </c>
      <c r="C1364" s="195" t="str">
        <f>C740</f>
        <v>BF</v>
      </c>
      <c r="D1364" s="131">
        <f>IF(B1364="Positive",INPUT!AO98,INPUT!AP98)</f>
        <v>380</v>
      </c>
      <c r="E1364" s="131" t="str">
        <f>M740</f>
        <v>BF</v>
      </c>
      <c r="F1364" s="131" t="e">
        <f>J1208</f>
        <v>#DIV/0!</v>
      </c>
      <c r="G1364" s="131" t="e">
        <f>IF(C1364="OF",M740,J1208)</f>
        <v>#DIV/0!</v>
      </c>
      <c r="H1364" s="195" t="str">
        <f>IF(B1364="Positive","BF",IF(G584=2,"OF","BF"))</f>
        <v>OF</v>
      </c>
      <c r="I1364" s="131">
        <f>IF(B1364="Positive",INPUT!AP98,INPUT!AO98)</f>
        <v>380</v>
      </c>
      <c r="J1364" s="131">
        <f>I1364*N584</f>
        <v>379.49646488731116</v>
      </c>
      <c r="K1364" s="195">
        <f>J1364*M896</f>
        <v>379.49620986666224</v>
      </c>
      <c r="L1364" s="194">
        <f>IF(H1364="BF",K1364,J1364)</f>
        <v>379.49646488731116</v>
      </c>
      <c r="M1364" s="67"/>
    </row>
    <row r="1365">
      <c r="A1365" s="182">
        <f>A1209</f>
        <v>101</v>
      </c>
      <c r="B1365" s="131" t="str">
        <f>B1209</f>
        <v>Negative</v>
      </c>
      <c r="C1365" s="195" t="str">
        <f>C741</f>
        <v>BF</v>
      </c>
      <c r="D1365" s="131">
        <f>IF(B1365="Positive",INPUT!AO99,INPUT!AP99)</f>
        <v>380</v>
      </c>
      <c r="E1365" s="131" t="str">
        <f>M741</f>
        <v>BF</v>
      </c>
      <c r="F1365" s="131" t="e">
        <f>J1209</f>
        <v>#DIV/0!</v>
      </c>
      <c r="G1365" s="131" t="e">
        <f>IF(C1365="OF",M741,J1209)</f>
        <v>#DIV/0!</v>
      </c>
      <c r="H1365" s="195" t="str">
        <f>IF(B1365="Positive","BF",IF(G585=2,"OF","BF"))</f>
        <v>OF</v>
      </c>
      <c r="I1365" s="131">
        <f>IF(B1365="Positive",INPUT!AP99,INPUT!AO99)</f>
        <v>380</v>
      </c>
      <c r="J1365" s="131">
        <f>I1365*N585</f>
        <v>379.49646488731116</v>
      </c>
      <c r="K1365" s="195">
        <f>J1365*M897</f>
        <v>379.49620986666224</v>
      </c>
      <c r="L1365" s="194">
        <f>IF(H1365="BF",K1365,J1365)</f>
        <v>379.49646488731116</v>
      </c>
      <c r="M1365" s="67"/>
    </row>
    <row r="1366">
      <c r="A1366" s="182">
        <f>A1210</f>
        <v>101</v>
      </c>
      <c r="B1366" s="131" t="str">
        <f>B1210</f>
        <v>Negative</v>
      </c>
      <c r="C1366" s="195" t="str">
        <f>C742</f>
        <v>BF</v>
      </c>
      <c r="D1366" s="131">
        <f>IF(B1366="Positive",INPUT!AO100,INPUT!AP100)</f>
        <v>380</v>
      </c>
      <c r="E1366" s="131" t="str">
        <f>M742</f>
        <v>BF</v>
      </c>
      <c r="F1366" s="131" t="e">
        <f>J1210</f>
        <v>#DIV/0!</v>
      </c>
      <c r="G1366" s="131" t="e">
        <f>IF(C1366="OF",M742,J1210)</f>
        <v>#DIV/0!</v>
      </c>
      <c r="H1366" s="195" t="str">
        <f>IF(B1366="Positive","BF",IF(G586=2,"OF","BF"))</f>
        <v>OF</v>
      </c>
      <c r="I1366" s="131">
        <f>IF(B1366="Positive",INPUT!AP100,INPUT!AO100)</f>
        <v>380</v>
      </c>
      <c r="J1366" s="131">
        <f>I1366*N586</f>
        <v>379.49646488731116</v>
      </c>
      <c r="K1366" s="195">
        <f>J1366*M898</f>
        <v>379.49620986666224</v>
      </c>
      <c r="L1366" s="194">
        <f>IF(H1366="BF",K1366,J1366)</f>
        <v>379.49646488731116</v>
      </c>
      <c r="M1366" s="67"/>
    </row>
    <row r="1367">
      <c r="A1367" s="182">
        <f>A1211</f>
        <v>101</v>
      </c>
      <c r="B1367" s="131" t="str">
        <f>B1211</f>
        <v>Negative</v>
      </c>
      <c r="C1367" s="195" t="str">
        <f>C743</f>
        <v>BF</v>
      </c>
      <c r="D1367" s="131">
        <f>IF(B1367="Positive",INPUT!AO101,INPUT!AP101)</f>
        <v>380</v>
      </c>
      <c r="E1367" s="131" t="str">
        <f>M743</f>
        <v>BF</v>
      </c>
      <c r="F1367" s="131" t="e">
        <f>J1211</f>
        <v>#DIV/0!</v>
      </c>
      <c r="G1367" s="131" t="e">
        <f>IF(C1367="OF",M743,J1211)</f>
        <v>#DIV/0!</v>
      </c>
      <c r="H1367" s="195" t="str">
        <f>IF(B1367="Positive","BF",IF(G587=2,"OF","BF"))</f>
        <v>OF</v>
      </c>
      <c r="I1367" s="131">
        <f>IF(B1367="Positive",INPUT!AP101,INPUT!AO101)</f>
        <v>380</v>
      </c>
      <c r="J1367" s="131">
        <f>I1367*N587</f>
        <v>379.49646488731116</v>
      </c>
      <c r="K1367" s="195">
        <f>J1367*M899</f>
        <v>379.49620986666224</v>
      </c>
      <c r="L1367" s="194">
        <f>IF(H1367="BF",K1367,J1367)</f>
        <v>379.49646488731116</v>
      </c>
      <c r="M1367" s="67"/>
    </row>
    <row r="1368">
      <c r="A1368" s="182">
        <f>A1212</f>
        <v>101</v>
      </c>
      <c r="B1368" s="131" t="str">
        <f>B1212</f>
        <v>Negative</v>
      </c>
      <c r="C1368" s="195" t="str">
        <f>C744</f>
        <v>BF</v>
      </c>
      <c r="D1368" s="131">
        <f>IF(B1368="Positive",INPUT!AO102,INPUT!AP102)</f>
        <v>380</v>
      </c>
      <c r="E1368" s="131" t="str">
        <f>M744</f>
        <v>BF</v>
      </c>
      <c r="F1368" s="131" t="e">
        <f>J1212</f>
        <v>#DIV/0!</v>
      </c>
      <c r="G1368" s="131" t="e">
        <f>IF(C1368="OF",M744,J1212)</f>
        <v>#DIV/0!</v>
      </c>
      <c r="H1368" s="195" t="str">
        <f>IF(B1368="Positive","BF",IF(G588=2,"OF","BF"))</f>
        <v>OF</v>
      </c>
      <c r="I1368" s="131">
        <f>IF(B1368="Positive",INPUT!AP102,INPUT!AO102)</f>
        <v>380</v>
      </c>
      <c r="J1368" s="131">
        <f>I1368*N588</f>
        <v>379.49646488731116</v>
      </c>
      <c r="K1368" s="195">
        <f>J1368*M900</f>
        <v>379.49620986666224</v>
      </c>
      <c r="L1368" s="194">
        <f>IF(H1368="BF",K1368,J1368)</f>
        <v>379.49646488731116</v>
      </c>
      <c r="M1368" s="67"/>
    </row>
    <row r="1369">
      <c r="A1369" s="182">
        <f>A1213</f>
        <v>101</v>
      </c>
      <c r="B1369" s="131" t="str">
        <f>B1213</f>
        <v>Negative</v>
      </c>
      <c r="C1369" s="195" t="str">
        <f>C745</f>
        <v>BF</v>
      </c>
      <c r="D1369" s="131">
        <f>IF(B1369="Positive",INPUT!AO103,INPUT!AP103)</f>
        <v>380</v>
      </c>
      <c r="E1369" s="131" t="str">
        <f>M745</f>
        <v>BF</v>
      </c>
      <c r="F1369" s="131" t="e">
        <f>J1213</f>
        <v>#DIV/0!</v>
      </c>
      <c r="G1369" s="131" t="e">
        <f>IF(C1369="OF",M745,J1213)</f>
        <v>#DIV/0!</v>
      </c>
      <c r="H1369" s="195" t="str">
        <f>IF(B1369="Positive","BF",IF(G589=2,"OF","BF"))</f>
        <v>OF</v>
      </c>
      <c r="I1369" s="131">
        <f>IF(B1369="Positive",INPUT!AP103,INPUT!AO103)</f>
        <v>380</v>
      </c>
      <c r="J1369" s="131">
        <f>I1369*N589</f>
        <v>379.49646488731116</v>
      </c>
      <c r="K1369" s="195">
        <f>J1369*M901</f>
        <v>379.49620986666224</v>
      </c>
      <c r="L1369" s="194">
        <f>IF(H1369="BF",K1369,J1369)</f>
        <v>379.49646488731116</v>
      </c>
      <c r="M1369" s="67"/>
    </row>
    <row r="1370">
      <c r="A1370" s="182">
        <f>A1214</f>
        <v>101</v>
      </c>
      <c r="B1370" s="131" t="str">
        <f>B1214</f>
        <v>Negative</v>
      </c>
      <c r="C1370" s="195" t="str">
        <f>C746</f>
        <v>BF</v>
      </c>
      <c r="D1370" s="131">
        <f>IF(B1370="Positive",INPUT!AO104,INPUT!AP104)</f>
        <v>380</v>
      </c>
      <c r="E1370" s="131" t="str">
        <f>M746</f>
        <v>BF</v>
      </c>
      <c r="F1370" s="131" t="e">
        <f>J1214</f>
        <v>#DIV/0!</v>
      </c>
      <c r="G1370" s="131" t="e">
        <f>IF(C1370="OF",M746,J1214)</f>
        <v>#DIV/0!</v>
      </c>
      <c r="H1370" s="195" t="str">
        <f>IF(B1370="Positive","BF",IF(G590=2,"OF","BF"))</f>
        <v>OF</v>
      </c>
      <c r="I1370" s="131">
        <f>IF(B1370="Positive",INPUT!AP104,INPUT!AO104)</f>
        <v>380</v>
      </c>
      <c r="J1370" s="131">
        <f>I1370*N590</f>
        <v>379.49646488731116</v>
      </c>
      <c r="K1370" s="195">
        <f>J1370*M902</f>
        <v>379.49620986666224</v>
      </c>
      <c r="L1370" s="194">
        <f>IF(H1370="BF",K1370,J1370)</f>
        <v>379.49646488731116</v>
      </c>
      <c r="M1370" s="67"/>
    </row>
    <row r="1371">
      <c r="A1371" s="182">
        <f>A1215</f>
        <v>101</v>
      </c>
      <c r="B1371" s="131" t="str">
        <f>B1215</f>
        <v>Negative</v>
      </c>
      <c r="C1371" s="195" t="str">
        <f>C747</f>
        <v>BF</v>
      </c>
      <c r="D1371" s="131">
        <f>IF(B1371="Positive",INPUT!AO105,INPUT!AP105)</f>
        <v>380</v>
      </c>
      <c r="E1371" s="131" t="str">
        <f>M747</f>
        <v>BF</v>
      </c>
      <c r="F1371" s="131" t="e">
        <f>J1215</f>
        <v>#DIV/0!</v>
      </c>
      <c r="G1371" s="131" t="e">
        <f>IF(C1371="OF",M747,J1215)</f>
        <v>#DIV/0!</v>
      </c>
      <c r="H1371" s="195" t="str">
        <f>IF(B1371="Positive","BF",IF(G591=2,"OF","BF"))</f>
        <v>OF</v>
      </c>
      <c r="I1371" s="131">
        <f>IF(B1371="Positive",INPUT!AP105,INPUT!AO105)</f>
        <v>380</v>
      </c>
      <c r="J1371" s="131">
        <f>I1371*N591</f>
        <v>379.49646488731116</v>
      </c>
      <c r="K1371" s="195">
        <f>J1371*M903</f>
        <v>379.49620986666224</v>
      </c>
      <c r="L1371" s="194">
        <f>IF(H1371="BF",K1371,J1371)</f>
        <v>379.49646488731116</v>
      </c>
      <c r="M1371" s="67"/>
    </row>
    <row r="1372">
      <c r="A1372" s="182">
        <f>A1216</f>
        <v>101</v>
      </c>
      <c r="B1372" s="131" t="str">
        <f>B1216</f>
        <v>Negative</v>
      </c>
      <c r="C1372" s="195" t="str">
        <f>C748</f>
        <v>BF</v>
      </c>
      <c r="D1372" s="131">
        <f>IF(B1372="Positive",INPUT!AO106,INPUT!AP106)</f>
        <v>380</v>
      </c>
      <c r="E1372" s="131" t="str">
        <f>M748</f>
        <v>BF</v>
      </c>
      <c r="F1372" s="131" t="e">
        <f>J1216</f>
        <v>#DIV/0!</v>
      </c>
      <c r="G1372" s="131" t="e">
        <f>IF(C1372="OF",M748,J1216)</f>
        <v>#DIV/0!</v>
      </c>
      <c r="H1372" s="195" t="str">
        <f>IF(B1372="Positive","BF",IF(G592=2,"OF","BF"))</f>
        <v>OF</v>
      </c>
      <c r="I1372" s="131">
        <f>IF(B1372="Positive",INPUT!AP106,INPUT!AO106)</f>
        <v>380</v>
      </c>
      <c r="J1372" s="131">
        <f>I1372*N592</f>
        <v>379.49646488731116</v>
      </c>
      <c r="K1372" s="195">
        <f>J1372*M904</f>
        <v>379.49620986666224</v>
      </c>
      <c r="L1372" s="194">
        <f>IF(H1372="BF",K1372,J1372)</f>
        <v>379.49646488731116</v>
      </c>
      <c r="M1372" s="67"/>
    </row>
    <row r="1373">
      <c r="A1373" s="182">
        <f>A1217</f>
        <v>101</v>
      </c>
      <c r="B1373" s="131" t="str">
        <f>B1217</f>
        <v>Negative</v>
      </c>
      <c r="C1373" s="195" t="str">
        <f>C749</f>
        <v>BF</v>
      </c>
      <c r="D1373" s="131">
        <f>IF(B1373="Positive",INPUT!AO107,INPUT!AP107)</f>
        <v>380</v>
      </c>
      <c r="E1373" s="131" t="str">
        <f>M749</f>
        <v>BF</v>
      </c>
      <c r="F1373" s="131" t="e">
        <f>J1217</f>
        <v>#DIV/0!</v>
      </c>
      <c r="G1373" s="131" t="e">
        <f>IF(C1373="OF",M749,J1217)</f>
        <v>#DIV/0!</v>
      </c>
      <c r="H1373" s="195" t="str">
        <f>IF(B1373="Positive","BF",IF(G593=2,"OF","BF"))</f>
        <v>OF</v>
      </c>
      <c r="I1373" s="131">
        <f>IF(B1373="Positive",INPUT!AP107,INPUT!AO107)</f>
        <v>380</v>
      </c>
      <c r="J1373" s="131">
        <f>I1373*N593</f>
        <v>379.49646488731116</v>
      </c>
      <c r="K1373" s="195">
        <f>J1373*M905</f>
        <v>379.49620986666224</v>
      </c>
      <c r="L1373" s="194">
        <f>IF(H1373="BF",K1373,J1373)</f>
        <v>379.49646488731116</v>
      </c>
      <c r="M1373" s="67"/>
    </row>
    <row r="1374">
      <c r="A1374" s="182">
        <f>A1218</f>
        <v>101</v>
      </c>
      <c r="B1374" s="131" t="str">
        <f>B1218</f>
        <v>Negative</v>
      </c>
      <c r="C1374" s="195" t="str">
        <f>C750</f>
        <v>BF</v>
      </c>
      <c r="D1374" s="131">
        <f>IF(B1374="Positive",INPUT!AO108,INPUT!AP108)</f>
        <v>380</v>
      </c>
      <c r="E1374" s="131" t="str">
        <f>M750</f>
        <v>BF</v>
      </c>
      <c r="F1374" s="131" t="e">
        <f>J1218</f>
        <v>#DIV/0!</v>
      </c>
      <c r="G1374" s="131" t="e">
        <f>IF(C1374="OF",M750,J1218)</f>
        <v>#DIV/0!</v>
      </c>
      <c r="H1374" s="195" t="str">
        <f>IF(B1374="Positive","BF",IF(G594=2,"OF","BF"))</f>
        <v>OF</v>
      </c>
      <c r="I1374" s="131">
        <f>IF(B1374="Positive",INPUT!AP108,INPUT!AO108)</f>
        <v>380</v>
      </c>
      <c r="J1374" s="131">
        <f>I1374*N594</f>
        <v>379.49646488731116</v>
      </c>
      <c r="K1374" s="195">
        <f>J1374*M906</f>
        <v>379.49620986666224</v>
      </c>
      <c r="L1374" s="194">
        <f>IF(H1374="BF",K1374,J1374)</f>
        <v>379.49646488731116</v>
      </c>
      <c r="M1374" s="67"/>
    </row>
    <row r="1375">
      <c r="A1375" s="182">
        <f>A1219</f>
        <v>101</v>
      </c>
      <c r="B1375" s="131" t="str">
        <f>B1219</f>
        <v>Negative</v>
      </c>
      <c r="C1375" s="195" t="str">
        <f>C751</f>
        <v>BF</v>
      </c>
      <c r="D1375" s="131">
        <f>IF(B1375="Positive",INPUT!AO109,INPUT!AP109)</f>
        <v>380</v>
      </c>
      <c r="E1375" s="131" t="str">
        <f>M751</f>
        <v>BF</v>
      </c>
      <c r="F1375" s="131" t="e">
        <f>J1219</f>
        <v>#DIV/0!</v>
      </c>
      <c r="G1375" s="131" t="e">
        <f>IF(C1375="OF",M751,J1219)</f>
        <v>#DIV/0!</v>
      </c>
      <c r="H1375" s="195" t="str">
        <f>IF(B1375="Positive","BF",IF(G595=2,"OF","BF"))</f>
        <v>OF</v>
      </c>
      <c r="I1375" s="131">
        <f>IF(B1375="Positive",INPUT!AP109,INPUT!AO109)</f>
        <v>380</v>
      </c>
      <c r="J1375" s="131">
        <f>I1375*N595</f>
        <v>379.49646488731116</v>
      </c>
      <c r="K1375" s="195">
        <f>J1375*M907</f>
        <v>379.49620986666224</v>
      </c>
      <c r="L1375" s="194">
        <f>IF(H1375="BF",K1375,J1375)</f>
        <v>379.49646488731116</v>
      </c>
      <c r="M1375" s="67"/>
    </row>
    <row r="1376">
      <c r="A1376" s="182">
        <f>A1220</f>
        <v>101</v>
      </c>
      <c r="B1376" s="131" t="str">
        <f>B1220</f>
        <v>Negative</v>
      </c>
      <c r="C1376" s="195" t="str">
        <f>C752</f>
        <v>BF</v>
      </c>
      <c r="D1376" s="131">
        <f>IF(B1376="Positive",INPUT!AO110,INPUT!AP110)</f>
        <v>380</v>
      </c>
      <c r="E1376" s="131" t="str">
        <f>M752</f>
        <v>BF</v>
      </c>
      <c r="F1376" s="131" t="e">
        <f>J1220</f>
        <v>#DIV/0!</v>
      </c>
      <c r="G1376" s="131" t="e">
        <f>IF(C1376="OF",M752,J1220)</f>
        <v>#DIV/0!</v>
      </c>
      <c r="H1376" s="195" t="str">
        <f>IF(B1376="Positive","BF",IF(G596=2,"OF","BF"))</f>
        <v>OF</v>
      </c>
      <c r="I1376" s="131">
        <f>IF(B1376="Positive",INPUT!AP110,INPUT!AO110)</f>
        <v>380</v>
      </c>
      <c r="J1376" s="131">
        <f>I1376*N596</f>
        <v>379.49646488731116</v>
      </c>
      <c r="K1376" s="195">
        <f>J1376*M908</f>
        <v>379.49620986666224</v>
      </c>
      <c r="L1376" s="194">
        <f>IF(H1376="BF",K1376,J1376)</f>
        <v>379.49646488731116</v>
      </c>
      <c r="M1376" s="67"/>
    </row>
    <row r="1377">
      <c r="A1377" s="182">
        <f>A1221</f>
        <v>101</v>
      </c>
      <c r="B1377" s="131" t="str">
        <f>B1221</f>
        <v>Negative</v>
      </c>
      <c r="C1377" s="195" t="str">
        <f>C753</f>
        <v>BF</v>
      </c>
      <c r="D1377" s="131">
        <f>IF(B1377="Positive",INPUT!AO111,INPUT!AP111)</f>
        <v>380</v>
      </c>
      <c r="E1377" s="131" t="str">
        <f>M753</f>
        <v>BF</v>
      </c>
      <c r="F1377" s="131" t="e">
        <f>J1221</f>
        <v>#DIV/0!</v>
      </c>
      <c r="G1377" s="131" t="e">
        <f>IF(C1377="OF",M753,J1221)</f>
        <v>#DIV/0!</v>
      </c>
      <c r="H1377" s="195" t="str">
        <f>IF(B1377="Positive","BF",IF(G597=2,"OF","BF"))</f>
        <v>OF</v>
      </c>
      <c r="I1377" s="131">
        <f>IF(B1377="Positive",INPUT!AP111,INPUT!AO111)</f>
        <v>380</v>
      </c>
      <c r="J1377" s="131">
        <f>I1377*N597</f>
        <v>379.49646488731116</v>
      </c>
      <c r="K1377" s="195">
        <f>J1377*M909</f>
        <v>379.49620986666224</v>
      </c>
      <c r="L1377" s="194">
        <f>IF(H1377="BF",K1377,J1377)</f>
        <v>379.49646488731116</v>
      </c>
      <c r="M1377" s="67"/>
    </row>
    <row r="1378">
      <c r="A1378" s="182">
        <f>A1222</f>
        <v>101</v>
      </c>
      <c r="B1378" s="131" t="str">
        <f>B1222</f>
        <v>Negative</v>
      </c>
      <c r="C1378" s="195" t="str">
        <f>C754</f>
        <v>BF</v>
      </c>
      <c r="D1378" s="131">
        <f>IF(B1378="Positive",INPUT!AO112,INPUT!AP112)</f>
        <v>380</v>
      </c>
      <c r="E1378" s="131" t="str">
        <f>M754</f>
        <v>BF</v>
      </c>
      <c r="F1378" s="131" t="e">
        <f>J1222</f>
        <v>#DIV/0!</v>
      </c>
      <c r="G1378" s="131" t="e">
        <f>IF(C1378="OF",M754,J1222)</f>
        <v>#DIV/0!</v>
      </c>
      <c r="H1378" s="195" t="str">
        <f>IF(B1378="Positive","BF",IF(G598=2,"OF","BF"))</f>
        <v>OF</v>
      </c>
      <c r="I1378" s="131">
        <f>IF(B1378="Positive",INPUT!AP112,INPUT!AO112)</f>
        <v>380</v>
      </c>
      <c r="J1378" s="131">
        <f>I1378*N598</f>
        <v>379.49646488731116</v>
      </c>
      <c r="K1378" s="195">
        <f>J1378*M910</f>
        <v>379.49620986666224</v>
      </c>
      <c r="L1378" s="194">
        <f>IF(H1378="BF",K1378,J1378)</f>
        <v>379.49646488731116</v>
      </c>
      <c r="M1378" s="67"/>
    </row>
    <row r="1379">
      <c r="A1379" s="182">
        <f>A1223</f>
        <v>101</v>
      </c>
      <c r="B1379" s="131" t="str">
        <f>B1223</f>
        <v>Negative</v>
      </c>
      <c r="C1379" s="195" t="str">
        <f>C755</f>
        <v>BF</v>
      </c>
      <c r="D1379" s="131">
        <f>IF(B1379="Positive",INPUT!AO113,INPUT!AP113)</f>
        <v>380</v>
      </c>
      <c r="E1379" s="131" t="str">
        <f>M755</f>
        <v>BF</v>
      </c>
      <c r="F1379" s="131" t="e">
        <f>J1223</f>
        <v>#DIV/0!</v>
      </c>
      <c r="G1379" s="131" t="e">
        <f>IF(C1379="OF",M755,J1223)</f>
        <v>#DIV/0!</v>
      </c>
      <c r="H1379" s="195" t="str">
        <f>IF(B1379="Positive","BF",IF(G599=2,"OF","BF"))</f>
        <v>OF</v>
      </c>
      <c r="I1379" s="131">
        <f>IF(B1379="Positive",INPUT!AP113,INPUT!AO113)</f>
        <v>380</v>
      </c>
      <c r="J1379" s="131">
        <f>I1379*N599</f>
        <v>379.49646488731116</v>
      </c>
      <c r="K1379" s="195">
        <f>J1379*M911</f>
        <v>379.49620986666224</v>
      </c>
      <c r="L1379" s="194">
        <f>IF(H1379="BF",K1379,J1379)</f>
        <v>379.49646488731116</v>
      </c>
      <c r="M1379" s="67"/>
    </row>
    <row r="1380">
      <c r="A1380" s="182">
        <f>A1224</f>
        <v>101</v>
      </c>
      <c r="B1380" s="131" t="str">
        <f>B1224</f>
        <v>Negative</v>
      </c>
      <c r="C1380" s="195" t="str">
        <f>C756</f>
        <v>BF</v>
      </c>
      <c r="D1380" s="131">
        <f>IF(B1380="Positive",INPUT!AO114,INPUT!AP114)</f>
        <v>380</v>
      </c>
      <c r="E1380" s="131" t="str">
        <f>M756</f>
        <v>BF</v>
      </c>
      <c r="F1380" s="131" t="e">
        <f>J1224</f>
        <v>#DIV/0!</v>
      </c>
      <c r="G1380" s="131" t="e">
        <f>IF(C1380="OF",M756,J1224)</f>
        <v>#DIV/0!</v>
      </c>
      <c r="H1380" s="195" t="str">
        <f>IF(B1380="Positive","BF",IF(G600=2,"OF","BF"))</f>
        <v>OF</v>
      </c>
      <c r="I1380" s="131">
        <f>IF(B1380="Positive",INPUT!AP114,INPUT!AO114)</f>
        <v>380</v>
      </c>
      <c r="J1380" s="131">
        <f>I1380*N600</f>
        <v>379.49646488731116</v>
      </c>
      <c r="K1380" s="195">
        <f>J1380*M912</f>
        <v>379.49620986666224</v>
      </c>
      <c r="L1380" s="194">
        <f>IF(H1380="BF",K1380,J1380)</f>
        <v>379.49646488731116</v>
      </c>
      <c r="M1380" s="67"/>
    </row>
    <row r="1381">
      <c r="A1381" s="182">
        <f>A1225</f>
        <v>101</v>
      </c>
      <c r="B1381" s="131" t="str">
        <f>B1225</f>
        <v>Negative</v>
      </c>
      <c r="C1381" s="195" t="str">
        <f>C757</f>
        <v>BF</v>
      </c>
      <c r="D1381" s="131">
        <f>IF(B1381="Positive",INPUT!AO115,INPUT!AP115)</f>
        <v>380</v>
      </c>
      <c r="E1381" s="131" t="str">
        <f>M757</f>
        <v>BF</v>
      </c>
      <c r="F1381" s="131" t="e">
        <f>J1225</f>
        <v>#DIV/0!</v>
      </c>
      <c r="G1381" s="131" t="e">
        <f>IF(C1381="OF",M757,J1225)</f>
        <v>#DIV/0!</v>
      </c>
      <c r="H1381" s="195" t="str">
        <f>IF(B1381="Positive","BF",IF(G601=2,"OF","BF"))</f>
        <v>OF</v>
      </c>
      <c r="I1381" s="131">
        <f>IF(B1381="Positive",INPUT!AP115,INPUT!AO115)</f>
        <v>380</v>
      </c>
      <c r="J1381" s="131">
        <f>I1381*N601</f>
        <v>379.49646488731116</v>
      </c>
      <c r="K1381" s="195">
        <f>J1381*M913</f>
        <v>379.49620986666224</v>
      </c>
      <c r="L1381" s="194">
        <f>IF(H1381="BF",K1381,J1381)</f>
        <v>379.49646488731116</v>
      </c>
      <c r="M1381" s="67"/>
    </row>
    <row r="1382">
      <c r="A1382" s="182">
        <f>A1226</f>
        <v>101</v>
      </c>
      <c r="B1382" s="131" t="str">
        <f>B1226</f>
        <v>Negative</v>
      </c>
      <c r="C1382" s="195" t="str">
        <f>C758</f>
        <v>BF</v>
      </c>
      <c r="D1382" s="131">
        <f>IF(B1382="Positive",INPUT!AO116,INPUT!AP116)</f>
        <v>380</v>
      </c>
      <c r="E1382" s="131" t="str">
        <f>M758</f>
        <v>BF</v>
      </c>
      <c r="F1382" s="131" t="e">
        <f>J1226</f>
        <v>#DIV/0!</v>
      </c>
      <c r="G1382" s="131" t="e">
        <f>IF(C1382="OF",M758,J1226)</f>
        <v>#DIV/0!</v>
      </c>
      <c r="H1382" s="195" t="str">
        <f>IF(B1382="Positive","BF",IF(G602=2,"OF","BF"))</f>
        <v>OF</v>
      </c>
      <c r="I1382" s="131">
        <f>IF(B1382="Positive",INPUT!AP116,INPUT!AO116)</f>
        <v>380</v>
      </c>
      <c r="J1382" s="131">
        <f>I1382*N602</f>
        <v>379.49646488731116</v>
      </c>
      <c r="K1382" s="195">
        <f>J1382*M914</f>
        <v>379.49620986666224</v>
      </c>
      <c r="L1382" s="194">
        <f>IF(H1382="BF",K1382,J1382)</f>
        <v>379.49646488731116</v>
      </c>
      <c r="M1382" s="67"/>
    </row>
    <row r="1383">
      <c r="A1383" s="182">
        <f>A1227</f>
        <v>101</v>
      </c>
      <c r="B1383" s="131" t="str">
        <f>B1227</f>
        <v>Negative</v>
      </c>
      <c r="C1383" s="195" t="str">
        <f>C759</f>
        <v>BF</v>
      </c>
      <c r="D1383" s="131">
        <f>IF(B1383="Positive",INPUT!AO117,INPUT!AP117)</f>
        <v>380</v>
      </c>
      <c r="E1383" s="131" t="str">
        <f>M759</f>
        <v>BF</v>
      </c>
      <c r="F1383" s="131" t="e">
        <f>J1227</f>
        <v>#DIV/0!</v>
      </c>
      <c r="G1383" s="131" t="e">
        <f>IF(C1383="OF",M759,J1227)</f>
        <v>#DIV/0!</v>
      </c>
      <c r="H1383" s="195" t="str">
        <f>IF(B1383="Positive","BF",IF(G603=2,"OF","BF"))</f>
        <v>OF</v>
      </c>
      <c r="I1383" s="131">
        <f>IF(B1383="Positive",INPUT!AP117,INPUT!AO117)</f>
        <v>380</v>
      </c>
      <c r="J1383" s="131">
        <f>I1383*N603</f>
        <v>379.49646488731116</v>
      </c>
      <c r="K1383" s="195">
        <f>J1383*M915</f>
        <v>379.49620986666224</v>
      </c>
      <c r="L1383" s="194">
        <f>IF(H1383="BF",K1383,J1383)</f>
        <v>379.49646488731116</v>
      </c>
      <c r="M1383" s="67"/>
    </row>
    <row r="1384">
      <c r="A1384" s="182">
        <f>A1228</f>
        <v>101</v>
      </c>
      <c r="B1384" s="131" t="str">
        <f>B1228</f>
        <v>Negative</v>
      </c>
      <c r="C1384" s="195" t="str">
        <f>C760</f>
        <v>BF</v>
      </c>
      <c r="D1384" s="131">
        <f>IF(B1384="Positive",INPUT!AO118,INPUT!AP118)</f>
        <v>380</v>
      </c>
      <c r="E1384" s="131" t="str">
        <f>M760</f>
        <v>BF</v>
      </c>
      <c r="F1384" s="131" t="e">
        <f>J1228</f>
        <v>#DIV/0!</v>
      </c>
      <c r="G1384" s="131" t="e">
        <f>IF(C1384="OF",M760,J1228)</f>
        <v>#DIV/0!</v>
      </c>
      <c r="H1384" s="195" t="str">
        <f>IF(B1384="Positive","BF",IF(G604=2,"OF","BF"))</f>
        <v>OF</v>
      </c>
      <c r="I1384" s="131">
        <f>IF(B1384="Positive",INPUT!AP118,INPUT!AO118)</f>
        <v>380</v>
      </c>
      <c r="J1384" s="131">
        <f>I1384*N604</f>
        <v>379.49646488731116</v>
      </c>
      <c r="K1384" s="195">
        <f>J1384*M916</f>
        <v>379.49620986666224</v>
      </c>
      <c r="L1384" s="194">
        <f>IF(H1384="BF",K1384,J1384)</f>
        <v>379.49646488731116</v>
      </c>
      <c r="M1384" s="67"/>
    </row>
    <row r="1385">
      <c r="A1385" s="182">
        <f>A1229</f>
        <v>101</v>
      </c>
      <c r="B1385" s="131" t="str">
        <f>B1229</f>
        <v>Negative</v>
      </c>
      <c r="C1385" s="195" t="str">
        <f>C761</f>
        <v>BF</v>
      </c>
      <c r="D1385" s="131">
        <f>IF(B1385="Positive",INPUT!AO119,INPUT!AP119)</f>
        <v>380</v>
      </c>
      <c r="E1385" s="131" t="str">
        <f>M761</f>
        <v>BF</v>
      </c>
      <c r="F1385" s="131" t="e">
        <f>J1229</f>
        <v>#DIV/0!</v>
      </c>
      <c r="G1385" s="131" t="e">
        <f>IF(C1385="OF",M761,J1229)</f>
        <v>#DIV/0!</v>
      </c>
      <c r="H1385" s="195" t="str">
        <f>IF(B1385="Positive","BF",IF(G605=2,"OF","BF"))</f>
        <v>OF</v>
      </c>
      <c r="I1385" s="131">
        <f>IF(B1385="Positive",INPUT!AP119,INPUT!AO119)</f>
        <v>380</v>
      </c>
      <c r="J1385" s="131">
        <f>I1385*N605</f>
        <v>379.49646488731116</v>
      </c>
      <c r="K1385" s="195">
        <f>J1385*M917</f>
        <v>379.49620986666224</v>
      </c>
      <c r="L1385" s="194">
        <f>IF(H1385="BF",K1385,J1385)</f>
        <v>379.49646488731116</v>
      </c>
      <c r="M1385" s="67"/>
    </row>
    <row r="1386">
      <c r="A1386" s="182">
        <f>A1230</f>
        <v>101</v>
      </c>
      <c r="B1386" s="131" t="str">
        <f>B1230</f>
        <v>Negative</v>
      </c>
      <c r="C1386" s="195" t="str">
        <f>C762</f>
        <v>BF</v>
      </c>
      <c r="D1386" s="131">
        <f>IF(B1386="Positive",INPUT!AO120,INPUT!AP120)</f>
        <v>380</v>
      </c>
      <c r="E1386" s="131" t="str">
        <f>M762</f>
        <v>BF</v>
      </c>
      <c r="F1386" s="131" t="e">
        <f>J1230</f>
        <v>#DIV/0!</v>
      </c>
      <c r="G1386" s="131" t="e">
        <f>IF(C1386="OF",M762,J1230)</f>
        <v>#DIV/0!</v>
      </c>
      <c r="H1386" s="195" t="str">
        <f>IF(B1386="Positive","BF",IF(G606=2,"OF","BF"))</f>
        <v>OF</v>
      </c>
      <c r="I1386" s="131">
        <f>IF(B1386="Positive",INPUT!AP120,INPUT!AO120)</f>
        <v>380</v>
      </c>
      <c r="J1386" s="131">
        <f>I1386*N606</f>
        <v>379.49646488731116</v>
      </c>
      <c r="K1386" s="195">
        <f>J1386*M918</f>
        <v>379.49620986666224</v>
      </c>
      <c r="L1386" s="194">
        <f>IF(H1386="BF",K1386,J1386)</f>
        <v>379.49646488731116</v>
      </c>
      <c r="M1386" s="67"/>
    </row>
    <row r="1387">
      <c r="A1387" s="182">
        <f>A1231</f>
        <v>101</v>
      </c>
      <c r="B1387" s="131" t="str">
        <f>B1231</f>
        <v>Negative</v>
      </c>
      <c r="C1387" s="195" t="str">
        <f>C763</f>
        <v>BF</v>
      </c>
      <c r="D1387" s="131">
        <f>IF(B1387="Positive",INPUT!AO121,INPUT!AP121)</f>
        <v>380</v>
      </c>
      <c r="E1387" s="131" t="str">
        <f>M763</f>
        <v>BF</v>
      </c>
      <c r="F1387" s="131" t="e">
        <f>J1231</f>
        <v>#DIV/0!</v>
      </c>
      <c r="G1387" s="131" t="e">
        <f>IF(C1387="OF",M763,J1231)</f>
        <v>#DIV/0!</v>
      </c>
      <c r="H1387" s="195" t="str">
        <f>IF(B1387="Positive","BF",IF(G607=2,"OF","BF"))</f>
        <v>OF</v>
      </c>
      <c r="I1387" s="131">
        <f>IF(B1387="Positive",INPUT!AP121,INPUT!AO121)</f>
        <v>380</v>
      </c>
      <c r="J1387" s="131">
        <f>I1387*N607</f>
        <v>379.49646488731116</v>
      </c>
      <c r="K1387" s="195">
        <f>J1387*M919</f>
        <v>379.49620986666224</v>
      </c>
      <c r="L1387" s="194">
        <f>IF(H1387="BF",K1387,J1387)</f>
        <v>379.49646488731116</v>
      </c>
      <c r="M1387" s="67"/>
    </row>
    <row r="1388">
      <c r="A1388" s="182">
        <f>A1232</f>
        <v>101</v>
      </c>
      <c r="B1388" s="131" t="str">
        <f>B1232</f>
        <v>Negative</v>
      </c>
      <c r="C1388" s="195" t="str">
        <f>C764</f>
        <v>BF</v>
      </c>
      <c r="D1388" s="131">
        <f>IF(B1388="Positive",INPUT!AO122,INPUT!AP122)</f>
        <v>380</v>
      </c>
      <c r="E1388" s="131" t="str">
        <f>M764</f>
        <v>BF</v>
      </c>
      <c r="F1388" s="131" t="e">
        <f>J1232</f>
        <v>#DIV/0!</v>
      </c>
      <c r="G1388" s="131" t="e">
        <f>IF(C1388="OF",M764,J1232)</f>
        <v>#DIV/0!</v>
      </c>
      <c r="H1388" s="195" t="str">
        <f>IF(B1388="Positive","BF",IF(G608=2,"OF","BF"))</f>
        <v>OF</v>
      </c>
      <c r="I1388" s="131">
        <f>IF(B1388="Positive",INPUT!AP122,INPUT!AO122)</f>
        <v>380</v>
      </c>
      <c r="J1388" s="131">
        <f>I1388*N608</f>
        <v>379.49646488731116</v>
      </c>
      <c r="K1388" s="195">
        <f>J1388*M920</f>
        <v>379.49620986666224</v>
      </c>
      <c r="L1388" s="194">
        <f>IF(H1388="BF",K1388,J1388)</f>
        <v>379.49646488731116</v>
      </c>
      <c r="M1388" s="67"/>
    </row>
    <row r="1389">
      <c r="A1389" s="182">
        <f>A1233</f>
        <v>101</v>
      </c>
      <c r="B1389" s="131" t="str">
        <f>B1233</f>
        <v>Negative</v>
      </c>
      <c r="C1389" s="195" t="str">
        <f>C765</f>
        <v>BF</v>
      </c>
      <c r="D1389" s="131">
        <f>IF(B1389="Positive",INPUT!AO123,INPUT!AP123)</f>
        <v>380</v>
      </c>
      <c r="E1389" s="131" t="str">
        <f>M765</f>
        <v>BF</v>
      </c>
      <c r="F1389" s="131" t="e">
        <f>J1233</f>
        <v>#DIV/0!</v>
      </c>
      <c r="G1389" s="131" t="e">
        <f>IF(C1389="OF",M765,J1233)</f>
        <v>#DIV/0!</v>
      </c>
      <c r="H1389" s="195" t="str">
        <f>IF(B1389="Positive","BF",IF(G609=2,"OF","BF"))</f>
        <v>OF</v>
      </c>
      <c r="I1389" s="131">
        <f>IF(B1389="Positive",INPUT!AP123,INPUT!AO123)</f>
        <v>380</v>
      </c>
      <c r="J1389" s="131">
        <f>I1389*N609</f>
        <v>379.49646488731116</v>
      </c>
      <c r="K1389" s="195">
        <f>J1389*M921</f>
        <v>379.49620986666224</v>
      </c>
      <c r="L1389" s="194">
        <f>IF(H1389="BF",K1389,J1389)</f>
        <v>379.49646488731116</v>
      </c>
      <c r="M1389" s="67"/>
    </row>
    <row r="1390">
      <c r="A1390" s="182">
        <f>A1234</f>
        <v>101</v>
      </c>
      <c r="B1390" s="131" t="str">
        <f>B1234</f>
        <v>Negative</v>
      </c>
      <c r="C1390" s="195" t="str">
        <f>C766</f>
        <v>BF</v>
      </c>
      <c r="D1390" s="131">
        <f>IF(B1390="Positive",INPUT!AO124,INPUT!AP124)</f>
        <v>380</v>
      </c>
      <c r="E1390" s="131" t="str">
        <f>M766</f>
        <v>BF</v>
      </c>
      <c r="F1390" s="131" t="e">
        <f>J1234</f>
        <v>#DIV/0!</v>
      </c>
      <c r="G1390" s="131" t="e">
        <f>IF(C1390="OF",M766,J1234)</f>
        <v>#DIV/0!</v>
      </c>
      <c r="H1390" s="195" t="str">
        <f>IF(B1390="Positive","BF",IF(G610=2,"OF","BF"))</f>
        <v>OF</v>
      </c>
      <c r="I1390" s="131">
        <f>IF(B1390="Positive",INPUT!AP124,INPUT!AO124)</f>
        <v>380</v>
      </c>
      <c r="J1390" s="131">
        <f>I1390*N610</f>
        <v>379.49646488731116</v>
      </c>
      <c r="K1390" s="195">
        <f>J1390*M922</f>
        <v>379.49620986666224</v>
      </c>
      <c r="L1390" s="194">
        <f>IF(H1390="BF",K1390,J1390)</f>
        <v>379.49646488731116</v>
      </c>
      <c r="M1390" s="67"/>
    </row>
    <row r="1391">
      <c r="A1391" s="182">
        <f>A1235</f>
        <v>101</v>
      </c>
      <c r="B1391" s="131" t="str">
        <f>B1235</f>
        <v>Negative</v>
      </c>
      <c r="C1391" s="195" t="str">
        <f>C767</f>
        <v>BF</v>
      </c>
      <c r="D1391" s="131">
        <f>IF(B1391="Positive",INPUT!AO125,INPUT!AP125)</f>
        <v>380</v>
      </c>
      <c r="E1391" s="131" t="str">
        <f>M767</f>
        <v>BF</v>
      </c>
      <c r="F1391" s="131" t="e">
        <f>J1235</f>
        <v>#DIV/0!</v>
      </c>
      <c r="G1391" s="131" t="e">
        <f>IF(C1391="OF",M767,J1235)</f>
        <v>#DIV/0!</v>
      </c>
      <c r="H1391" s="195" t="str">
        <f>IF(B1391="Positive","BF",IF(G611=2,"OF","BF"))</f>
        <v>OF</v>
      </c>
      <c r="I1391" s="131">
        <f>IF(B1391="Positive",INPUT!AP125,INPUT!AO125)</f>
        <v>380</v>
      </c>
      <c r="J1391" s="131">
        <f>I1391*N611</f>
        <v>379.49646488731116</v>
      </c>
      <c r="K1391" s="195">
        <f>J1391*M923</f>
        <v>379.49620986666224</v>
      </c>
      <c r="L1391" s="194">
        <f>IF(H1391="BF",K1391,J1391)</f>
        <v>379.49646488731116</v>
      </c>
      <c r="M1391" s="67"/>
    </row>
    <row r="1392">
      <c r="A1392" s="182">
        <f>A1236</f>
        <v>101</v>
      </c>
      <c r="B1392" s="131" t="str">
        <f>B1236</f>
        <v>Negative</v>
      </c>
      <c r="C1392" s="195" t="str">
        <f>C768</f>
        <v>BF</v>
      </c>
      <c r="D1392" s="131">
        <f>IF(B1392="Positive",INPUT!AO126,INPUT!AP126)</f>
        <v>380</v>
      </c>
      <c r="E1392" s="131" t="str">
        <f>M768</f>
        <v>BF</v>
      </c>
      <c r="F1392" s="131" t="e">
        <f>J1236</f>
        <v>#DIV/0!</v>
      </c>
      <c r="G1392" s="131" t="e">
        <f>IF(C1392="OF",M768,J1236)</f>
        <v>#DIV/0!</v>
      </c>
      <c r="H1392" s="195" t="str">
        <f>IF(B1392="Positive","BF",IF(G612=2,"OF","BF"))</f>
        <v>OF</v>
      </c>
      <c r="I1392" s="131">
        <f>IF(B1392="Positive",INPUT!AP126,INPUT!AO126)</f>
        <v>380</v>
      </c>
      <c r="J1392" s="131">
        <f>I1392*N612</f>
        <v>379.49646488731116</v>
      </c>
      <c r="K1392" s="195">
        <f>J1392*M924</f>
        <v>379.49620986666224</v>
      </c>
      <c r="L1392" s="194">
        <f>IF(H1392="BF",K1392,J1392)</f>
        <v>379.49646488731116</v>
      </c>
      <c r="M1392" s="67"/>
    </row>
    <row r="1393">
      <c r="A1393" s="182">
        <f>A1237</f>
        <v>101</v>
      </c>
      <c r="B1393" s="131" t="str">
        <f>B1237</f>
        <v>Negative</v>
      </c>
      <c r="C1393" s="195" t="str">
        <f>C769</f>
        <v>BF</v>
      </c>
      <c r="D1393" s="131">
        <f>IF(B1393="Positive",INPUT!AO127,INPUT!AP127)</f>
        <v>380</v>
      </c>
      <c r="E1393" s="131" t="str">
        <f>M769</f>
        <v>BF</v>
      </c>
      <c r="F1393" s="131" t="e">
        <f>J1237</f>
        <v>#DIV/0!</v>
      </c>
      <c r="G1393" s="131" t="e">
        <f>IF(C1393="OF",M769,J1237)</f>
        <v>#DIV/0!</v>
      </c>
      <c r="H1393" s="195" t="str">
        <f>IF(B1393="Positive","BF",IF(G613=2,"OF","BF"))</f>
        <v>OF</v>
      </c>
      <c r="I1393" s="131">
        <f>IF(B1393="Positive",INPUT!AP127,INPUT!AO127)</f>
        <v>380</v>
      </c>
      <c r="J1393" s="131">
        <f>I1393*N613</f>
        <v>379.49646488731116</v>
      </c>
      <c r="K1393" s="195">
        <f>J1393*M925</f>
        <v>379.49620986666224</v>
      </c>
      <c r="L1393" s="194">
        <f>IF(H1393="BF",K1393,J1393)</f>
        <v>379.49646488731116</v>
      </c>
      <c r="M1393" s="67"/>
    </row>
    <row r="1394">
      <c r="A1394" s="182">
        <f>A1238</f>
        <v>101</v>
      </c>
      <c r="B1394" s="131" t="str">
        <f>B1238</f>
        <v>Negative</v>
      </c>
      <c r="C1394" s="195" t="str">
        <f>C770</f>
        <v>BF</v>
      </c>
      <c r="D1394" s="131">
        <f>IF(B1394="Positive",INPUT!AO128,INPUT!AP128)</f>
        <v>380</v>
      </c>
      <c r="E1394" s="131" t="str">
        <f>M770</f>
        <v>BF</v>
      </c>
      <c r="F1394" s="131" t="e">
        <f>J1238</f>
        <v>#DIV/0!</v>
      </c>
      <c r="G1394" s="131" t="e">
        <f>IF(C1394="OF",M770,J1238)</f>
        <v>#DIV/0!</v>
      </c>
      <c r="H1394" s="195" t="str">
        <f>IF(B1394="Positive","BF",IF(G614=2,"OF","BF"))</f>
        <v>OF</v>
      </c>
      <c r="I1394" s="131">
        <f>IF(B1394="Positive",INPUT!AP128,INPUT!AO128)</f>
        <v>380</v>
      </c>
      <c r="J1394" s="131">
        <f>I1394*N614</f>
        <v>379.49646488731116</v>
      </c>
      <c r="K1394" s="195">
        <f>J1394*M926</f>
        <v>379.49620986666224</v>
      </c>
      <c r="L1394" s="194">
        <f>IF(H1394="BF",K1394,J1394)</f>
        <v>379.49646488731116</v>
      </c>
      <c r="M1394" s="67"/>
    </row>
    <row r="1395">
      <c r="A1395" s="182">
        <f>A1239</f>
        <v>101</v>
      </c>
      <c r="B1395" s="131" t="str">
        <f>B1239</f>
        <v>Negative</v>
      </c>
      <c r="C1395" s="195" t="str">
        <f>C771</f>
        <v>BF</v>
      </c>
      <c r="D1395" s="131">
        <f>IF(B1395="Positive",INPUT!AO129,INPUT!AP129)</f>
        <v>380</v>
      </c>
      <c r="E1395" s="131" t="str">
        <f>M771</f>
        <v>BF</v>
      </c>
      <c r="F1395" s="131" t="e">
        <f>J1239</f>
        <v>#DIV/0!</v>
      </c>
      <c r="G1395" s="131" t="e">
        <f>IF(C1395="OF",M771,J1239)</f>
        <v>#DIV/0!</v>
      </c>
      <c r="H1395" s="195" t="str">
        <f>IF(B1395="Positive","BF",IF(G615=2,"OF","BF"))</f>
        <v>OF</v>
      </c>
      <c r="I1395" s="131">
        <f>IF(B1395="Positive",INPUT!AP129,INPUT!AO129)</f>
        <v>380</v>
      </c>
      <c r="J1395" s="131">
        <f>I1395*N615</f>
        <v>379.49646488731116</v>
      </c>
      <c r="K1395" s="195">
        <f>J1395*M927</f>
        <v>379.49620986666224</v>
      </c>
      <c r="L1395" s="194">
        <f>IF(H1395="BF",K1395,J1395)</f>
        <v>379.49646488731116</v>
      </c>
      <c r="M1395" s="67"/>
    </row>
    <row r="1396">
      <c r="A1396" s="182">
        <f>A1240</f>
        <v>101</v>
      </c>
      <c r="B1396" s="131" t="str">
        <f>B1240</f>
        <v>Negative</v>
      </c>
      <c r="C1396" s="195" t="str">
        <f>C772</f>
        <v>BF</v>
      </c>
      <c r="D1396" s="131">
        <f>IF(B1396="Positive",INPUT!AO130,INPUT!AP130)</f>
        <v>380</v>
      </c>
      <c r="E1396" s="131" t="str">
        <f>M772</f>
        <v>BF</v>
      </c>
      <c r="F1396" s="131" t="e">
        <f>J1240</f>
        <v>#DIV/0!</v>
      </c>
      <c r="G1396" s="131" t="e">
        <f>IF(C1396="OF",M772,J1240)</f>
        <v>#DIV/0!</v>
      </c>
      <c r="H1396" s="195" t="str">
        <f>IF(B1396="Positive","BF",IF(G616=2,"OF","BF"))</f>
        <v>OF</v>
      </c>
      <c r="I1396" s="131">
        <f>IF(B1396="Positive",INPUT!AP130,INPUT!AO130)</f>
        <v>380</v>
      </c>
      <c r="J1396" s="131">
        <f>I1396*N616</f>
        <v>379.49646488731116</v>
      </c>
      <c r="K1396" s="195">
        <f>J1396*M928</f>
        <v>379.49620986666224</v>
      </c>
      <c r="L1396" s="194">
        <f>IF(H1396="BF",K1396,J1396)</f>
        <v>379.49646488731116</v>
      </c>
      <c r="M1396" s="67"/>
    </row>
    <row r="1397">
      <c r="A1397" s="182">
        <f>A1241</f>
        <v>101</v>
      </c>
      <c r="B1397" s="131" t="str">
        <f>B1241</f>
        <v>Negative</v>
      </c>
      <c r="C1397" s="195" t="str">
        <f>C773</f>
        <v>BF</v>
      </c>
      <c r="D1397" s="131">
        <f>IF(B1397="Positive",INPUT!AO131,INPUT!AP131)</f>
        <v>380</v>
      </c>
      <c r="E1397" s="131" t="str">
        <f>M773</f>
        <v>BF</v>
      </c>
      <c r="F1397" s="131" t="e">
        <f>J1241</f>
        <v>#DIV/0!</v>
      </c>
      <c r="G1397" s="131" t="e">
        <f>IF(C1397="OF",M773,J1241)</f>
        <v>#DIV/0!</v>
      </c>
      <c r="H1397" s="195" t="str">
        <f>IF(B1397="Positive","BF",IF(G617=2,"OF","BF"))</f>
        <v>OF</v>
      </c>
      <c r="I1397" s="131">
        <f>IF(B1397="Positive",INPUT!AP131,INPUT!AO131)</f>
        <v>380</v>
      </c>
      <c r="J1397" s="131">
        <f>I1397*N617</f>
        <v>379.49646488731116</v>
      </c>
      <c r="K1397" s="195">
        <f>J1397*M929</f>
        <v>379.49620986666224</v>
      </c>
      <c r="L1397" s="194">
        <f>IF(H1397="BF",K1397,J1397)</f>
        <v>379.49646488731116</v>
      </c>
      <c r="M1397" s="67"/>
    </row>
    <row r="1398">
      <c r="A1398" s="182">
        <f>A1242</f>
        <v>101</v>
      </c>
      <c r="B1398" s="131" t="str">
        <f>B1242</f>
        <v>Negative</v>
      </c>
      <c r="C1398" s="195" t="str">
        <f>C774</f>
        <v>BF</v>
      </c>
      <c r="D1398" s="131">
        <f>IF(B1398="Positive",INPUT!AO132,INPUT!AP132)</f>
        <v>380</v>
      </c>
      <c r="E1398" s="131" t="str">
        <f>M774</f>
        <v>BF</v>
      </c>
      <c r="F1398" s="131" t="e">
        <f>J1242</f>
        <v>#DIV/0!</v>
      </c>
      <c r="G1398" s="131" t="e">
        <f>IF(C1398="OF",M774,J1242)</f>
        <v>#DIV/0!</v>
      </c>
      <c r="H1398" s="195" t="str">
        <f>IF(B1398="Positive","BF",IF(G618=2,"OF","BF"))</f>
        <v>OF</v>
      </c>
      <c r="I1398" s="131">
        <f>IF(B1398="Positive",INPUT!AP132,INPUT!AO132)</f>
        <v>380</v>
      </c>
      <c r="J1398" s="131">
        <f>I1398*N618</f>
        <v>379.49646488731116</v>
      </c>
      <c r="K1398" s="195">
        <f>J1398*M930</f>
        <v>379.49620986666224</v>
      </c>
      <c r="L1398" s="194">
        <f>IF(H1398="BF",K1398,J1398)</f>
        <v>379.49646488731116</v>
      </c>
      <c r="M1398" s="67"/>
    </row>
    <row r="1399">
      <c r="A1399" s="182">
        <f>A1243</f>
        <v>101</v>
      </c>
      <c r="B1399" s="131" t="str">
        <f>B1243</f>
        <v>Negative</v>
      </c>
      <c r="C1399" s="195" t="str">
        <f>C775</f>
        <v>BF</v>
      </c>
      <c r="D1399" s="131">
        <f>IF(B1399="Positive",INPUT!AO133,INPUT!AP133)</f>
        <v>380</v>
      </c>
      <c r="E1399" s="131" t="str">
        <f>M775</f>
        <v>BF</v>
      </c>
      <c r="F1399" s="131" t="e">
        <f>J1243</f>
        <v>#DIV/0!</v>
      </c>
      <c r="G1399" s="131" t="e">
        <f>IF(C1399="OF",M775,J1243)</f>
        <v>#DIV/0!</v>
      </c>
      <c r="H1399" s="195" t="str">
        <f>IF(B1399="Positive","BF",IF(G619=2,"OF","BF"))</f>
        <v>OF</v>
      </c>
      <c r="I1399" s="131">
        <f>IF(B1399="Positive",INPUT!AP133,INPUT!AO133)</f>
        <v>380</v>
      </c>
      <c r="J1399" s="131">
        <f>I1399*N619</f>
        <v>379.49646488731116</v>
      </c>
      <c r="K1399" s="195">
        <f>J1399*M931</f>
        <v>379.49620986666224</v>
      </c>
      <c r="L1399" s="194">
        <f>IF(H1399="BF",K1399,J1399)</f>
        <v>379.49646488731116</v>
      </c>
      <c r="M1399" s="67"/>
    </row>
    <row r="1400">
      <c r="A1400" s="182">
        <f>A1244</f>
        <v>101</v>
      </c>
      <c r="B1400" s="131" t="str">
        <f>B1244</f>
        <v>Negative</v>
      </c>
      <c r="C1400" s="195" t="str">
        <f>C776</f>
        <v>BF</v>
      </c>
      <c r="D1400" s="131">
        <f>IF(B1400="Positive",INPUT!AO134,INPUT!AP134)</f>
        <v>380</v>
      </c>
      <c r="E1400" s="131" t="str">
        <f>M776</f>
        <v>BF</v>
      </c>
      <c r="F1400" s="131" t="e">
        <f>J1244</f>
        <v>#DIV/0!</v>
      </c>
      <c r="G1400" s="131" t="e">
        <f>IF(C1400="OF",M776,J1244)</f>
        <v>#DIV/0!</v>
      </c>
      <c r="H1400" s="195" t="str">
        <f>IF(B1400="Positive","BF",IF(G620=2,"OF","BF"))</f>
        <v>OF</v>
      </c>
      <c r="I1400" s="131">
        <f>IF(B1400="Positive",INPUT!AP134,INPUT!AO134)</f>
        <v>380</v>
      </c>
      <c r="J1400" s="131">
        <f>I1400*N620</f>
        <v>379.49646488731116</v>
      </c>
      <c r="K1400" s="195">
        <f>J1400*M932</f>
        <v>379.49620986666224</v>
      </c>
      <c r="L1400" s="194">
        <f>IF(H1400="BF",K1400,J1400)</f>
        <v>379.49646488731116</v>
      </c>
      <c r="M1400" s="67"/>
    </row>
    <row r="1401">
      <c r="A1401" s="182">
        <f>A1245</f>
        <v>101</v>
      </c>
      <c r="B1401" s="131" t="str">
        <f>B1245</f>
        <v>Negative</v>
      </c>
      <c r="C1401" s="195" t="str">
        <f>C777</f>
        <v>BF</v>
      </c>
      <c r="D1401" s="131">
        <f>IF(B1401="Positive",INPUT!AO135,INPUT!AP135)</f>
        <v>380</v>
      </c>
      <c r="E1401" s="131" t="str">
        <f>M777</f>
        <v>BF</v>
      </c>
      <c r="F1401" s="131" t="e">
        <f>J1245</f>
        <v>#DIV/0!</v>
      </c>
      <c r="G1401" s="131" t="e">
        <f>IF(C1401="OF",M777,J1245)</f>
        <v>#DIV/0!</v>
      </c>
      <c r="H1401" s="195" t="str">
        <f>IF(B1401="Positive","BF",IF(G621=2,"OF","BF"))</f>
        <v>OF</v>
      </c>
      <c r="I1401" s="131">
        <f>IF(B1401="Positive",INPUT!AP135,INPUT!AO135)</f>
        <v>380</v>
      </c>
      <c r="J1401" s="131">
        <f>I1401*N621</f>
        <v>379.49646488731116</v>
      </c>
      <c r="K1401" s="195">
        <f>J1401*M933</f>
        <v>379.49620986666224</v>
      </c>
      <c r="L1401" s="194">
        <f>IF(H1401="BF",K1401,J1401)</f>
        <v>379.49646488731116</v>
      </c>
      <c r="M1401" s="67"/>
    </row>
    <row r="1402">
      <c r="A1402" s="182">
        <f>A1246</f>
        <v>101</v>
      </c>
      <c r="B1402" s="131" t="str">
        <f>B1246</f>
        <v>Negative</v>
      </c>
      <c r="C1402" s="195" t="str">
        <f>C778</f>
        <v>BF</v>
      </c>
      <c r="D1402" s="131">
        <f>IF(B1402="Positive",INPUT!AO136,INPUT!AP136)</f>
        <v>380</v>
      </c>
      <c r="E1402" s="131" t="str">
        <f>M778</f>
        <v>BF</v>
      </c>
      <c r="F1402" s="131" t="e">
        <f>J1246</f>
        <v>#DIV/0!</v>
      </c>
      <c r="G1402" s="131" t="e">
        <f>IF(C1402="OF",M778,J1246)</f>
        <v>#DIV/0!</v>
      </c>
      <c r="H1402" s="195" t="str">
        <f>IF(B1402="Positive","BF",IF(G622=2,"OF","BF"))</f>
        <v>OF</v>
      </c>
      <c r="I1402" s="131">
        <f>IF(B1402="Positive",INPUT!AP136,INPUT!AO136)</f>
        <v>380</v>
      </c>
      <c r="J1402" s="131">
        <f>I1402*N622</f>
        <v>379.49646488731116</v>
      </c>
      <c r="K1402" s="195">
        <f>J1402*M934</f>
        <v>379.49620986666224</v>
      </c>
      <c r="L1402" s="194">
        <f>IF(H1402="BF",K1402,J1402)</f>
        <v>379.49646488731116</v>
      </c>
      <c r="M1402" s="67"/>
    </row>
    <row r="1403">
      <c r="A1403" s="182">
        <f>A1247</f>
        <v>101</v>
      </c>
      <c r="B1403" s="131" t="str">
        <f>B1247</f>
        <v>Negative</v>
      </c>
      <c r="C1403" s="195" t="str">
        <f>C779</f>
        <v>BF</v>
      </c>
      <c r="D1403" s="131">
        <f>IF(B1403="Positive",INPUT!AO137,INPUT!AP137)</f>
        <v>380</v>
      </c>
      <c r="E1403" s="131" t="str">
        <f>M779</f>
        <v>BF</v>
      </c>
      <c r="F1403" s="131" t="e">
        <f>J1247</f>
        <v>#DIV/0!</v>
      </c>
      <c r="G1403" s="131" t="e">
        <f>IF(C1403="OF",M779,J1247)</f>
        <v>#DIV/0!</v>
      </c>
      <c r="H1403" s="195" t="str">
        <f>IF(B1403="Positive","BF",IF(G623=2,"OF","BF"))</f>
        <v>OF</v>
      </c>
      <c r="I1403" s="131">
        <f>IF(B1403="Positive",INPUT!AP137,INPUT!AO137)</f>
        <v>380</v>
      </c>
      <c r="J1403" s="131">
        <f>I1403*N623</f>
        <v>379.49646488731116</v>
      </c>
      <c r="K1403" s="195">
        <f>J1403*M935</f>
        <v>379.49620986666224</v>
      </c>
      <c r="L1403" s="194">
        <f>IF(H1403="BF",K1403,J1403)</f>
        <v>379.49646488731116</v>
      </c>
      <c r="M1403" s="67"/>
    </row>
    <row r="1404">
      <c r="A1404" s="182">
        <f>A1248</f>
        <v>101</v>
      </c>
      <c r="B1404" s="131" t="str">
        <f>B1248</f>
        <v>Negative</v>
      </c>
      <c r="C1404" s="195" t="str">
        <f>C780</f>
        <v>BF</v>
      </c>
      <c r="D1404" s="131">
        <f>IF(B1404="Positive",INPUT!AO138,INPUT!AP138)</f>
        <v>380</v>
      </c>
      <c r="E1404" s="131" t="str">
        <f>M780</f>
        <v>BF</v>
      </c>
      <c r="F1404" s="131" t="e">
        <f>J1248</f>
        <v>#DIV/0!</v>
      </c>
      <c r="G1404" s="131" t="e">
        <f>IF(C1404="OF",M780,J1248)</f>
        <v>#DIV/0!</v>
      </c>
      <c r="H1404" s="195" t="str">
        <f>IF(B1404="Positive","BF",IF(G624=2,"OF","BF"))</f>
        <v>OF</v>
      </c>
      <c r="I1404" s="131">
        <f>IF(B1404="Positive",INPUT!AP138,INPUT!AO138)</f>
        <v>380</v>
      </c>
      <c r="J1404" s="131">
        <f>I1404*N624</f>
        <v>379.49646488731116</v>
      </c>
      <c r="K1404" s="195">
        <f>J1404*M936</f>
        <v>379.49620986666224</v>
      </c>
      <c r="L1404" s="194">
        <f>IF(H1404="BF",K1404,J1404)</f>
        <v>379.49646488731116</v>
      </c>
      <c r="M1404" s="67"/>
    </row>
    <row r="1405">
      <c r="A1405" s="182">
        <f>A1249</f>
        <v>101</v>
      </c>
      <c r="B1405" s="131" t="str">
        <f>B1249</f>
        <v>Negative</v>
      </c>
      <c r="C1405" s="195" t="str">
        <f>C781</f>
        <v>BF</v>
      </c>
      <c r="D1405" s="131">
        <f>IF(B1405="Positive",INPUT!AO139,INPUT!AP139)</f>
        <v>380</v>
      </c>
      <c r="E1405" s="131" t="str">
        <f>M781</f>
        <v>BF</v>
      </c>
      <c r="F1405" s="131" t="e">
        <f>J1249</f>
        <v>#DIV/0!</v>
      </c>
      <c r="G1405" s="131" t="e">
        <f>IF(C1405="OF",M781,J1249)</f>
        <v>#DIV/0!</v>
      </c>
      <c r="H1405" s="195" t="str">
        <f>IF(B1405="Positive","BF",IF(G625=2,"OF","BF"))</f>
        <v>OF</v>
      </c>
      <c r="I1405" s="131">
        <f>IF(B1405="Positive",INPUT!AP139,INPUT!AO139)</f>
        <v>380</v>
      </c>
      <c r="J1405" s="131">
        <f>I1405*N625</f>
        <v>379.49646488731116</v>
      </c>
      <c r="K1405" s="195">
        <f>J1405*M937</f>
        <v>379.49620986666224</v>
      </c>
      <c r="L1405" s="194">
        <f>IF(H1405="BF",K1405,J1405)</f>
        <v>379.49646488731116</v>
      </c>
      <c r="M1405" s="67"/>
    </row>
    <row r="1406">
      <c r="A1406" s="182">
        <f>A1250</f>
        <v>101</v>
      </c>
      <c r="B1406" s="131" t="str">
        <f>B1250</f>
        <v>Negative</v>
      </c>
      <c r="C1406" s="195" t="str">
        <f>C782</f>
        <v>BF</v>
      </c>
      <c r="D1406" s="131">
        <f>IF(B1406="Positive",INPUT!AO140,INPUT!AP140)</f>
        <v>380</v>
      </c>
      <c r="E1406" s="131" t="str">
        <f>M782</f>
        <v>BF</v>
      </c>
      <c r="F1406" s="131" t="e">
        <f>J1250</f>
        <v>#DIV/0!</v>
      </c>
      <c r="G1406" s="131" t="e">
        <f>IF(C1406="OF",M782,J1250)</f>
        <v>#DIV/0!</v>
      </c>
      <c r="H1406" s="195" t="str">
        <f>IF(B1406="Positive","BF",IF(G626=2,"OF","BF"))</f>
        <v>OF</v>
      </c>
      <c r="I1406" s="131">
        <f>IF(B1406="Positive",INPUT!AP140,INPUT!AO140)</f>
        <v>380</v>
      </c>
      <c r="J1406" s="131">
        <f>I1406*N626</f>
        <v>379.49646488731116</v>
      </c>
      <c r="K1406" s="195">
        <f>J1406*M938</f>
        <v>379.49620986666224</v>
      </c>
      <c r="L1406" s="194">
        <f>IF(H1406="BF",K1406,J1406)</f>
        <v>379.49646488731116</v>
      </c>
      <c r="M1406" s="67"/>
    </row>
    <row r="1407">
      <c r="A1407" s="182">
        <f>A1251</f>
        <v>101</v>
      </c>
      <c r="B1407" s="131" t="str">
        <f>B1251</f>
        <v>Negative</v>
      </c>
      <c r="C1407" s="195" t="str">
        <f>C783</f>
        <v>BF</v>
      </c>
      <c r="D1407" s="131">
        <f>IF(B1407="Positive",INPUT!AO141,INPUT!AP141)</f>
        <v>380</v>
      </c>
      <c r="E1407" s="131" t="str">
        <f>M783</f>
        <v>BF</v>
      </c>
      <c r="F1407" s="131" t="e">
        <f>J1251</f>
        <v>#DIV/0!</v>
      </c>
      <c r="G1407" s="131" t="e">
        <f>IF(C1407="OF",M783,J1251)</f>
        <v>#DIV/0!</v>
      </c>
      <c r="H1407" s="195" t="str">
        <f>IF(B1407="Positive","BF",IF(G627=2,"OF","BF"))</f>
        <v>OF</v>
      </c>
      <c r="I1407" s="131">
        <f>IF(B1407="Positive",INPUT!AP141,INPUT!AO141)</f>
        <v>380</v>
      </c>
      <c r="J1407" s="131">
        <f>I1407*N627</f>
        <v>379.49646488731116</v>
      </c>
      <c r="K1407" s="195">
        <f>J1407*M939</f>
        <v>379.49620986666224</v>
      </c>
      <c r="L1407" s="194">
        <f>IF(H1407="BF",K1407,J1407)</f>
        <v>379.49646488731116</v>
      </c>
      <c r="M1407" s="67"/>
    </row>
    <row r="1408">
      <c r="A1408" s="182">
        <f>A1252</f>
        <v>101</v>
      </c>
      <c r="B1408" s="131" t="str">
        <f>B1252</f>
        <v>Negative</v>
      </c>
      <c r="C1408" s="195" t="str">
        <f>C784</f>
        <v>BF</v>
      </c>
      <c r="D1408" s="131">
        <f>IF(B1408="Positive",INPUT!AO142,INPUT!AP142)</f>
        <v>380</v>
      </c>
      <c r="E1408" s="131" t="str">
        <f>M784</f>
        <v>BF</v>
      </c>
      <c r="F1408" s="131" t="e">
        <f>J1252</f>
        <v>#DIV/0!</v>
      </c>
      <c r="G1408" s="131" t="e">
        <f>IF(C1408="OF",M784,J1252)</f>
        <v>#DIV/0!</v>
      </c>
      <c r="H1408" s="195" t="str">
        <f>IF(B1408="Positive","BF",IF(G628=2,"OF","BF"))</f>
        <v>OF</v>
      </c>
      <c r="I1408" s="131">
        <f>IF(B1408="Positive",INPUT!AP142,INPUT!AO142)</f>
        <v>380</v>
      </c>
      <c r="J1408" s="131">
        <f>I1408*N628</f>
        <v>379.49646488731116</v>
      </c>
      <c r="K1408" s="195">
        <f>J1408*M940</f>
        <v>379.49620986666224</v>
      </c>
      <c r="L1408" s="194">
        <f>IF(H1408="BF",K1408,J1408)</f>
        <v>379.49646488731116</v>
      </c>
      <c r="M1408" s="67"/>
    </row>
    <row r="1409">
      <c r="A1409" s="182">
        <f>A1253</f>
        <v>101</v>
      </c>
      <c r="B1409" s="131" t="str">
        <f>B1253</f>
        <v>Negative</v>
      </c>
      <c r="C1409" s="195" t="str">
        <f>C785</f>
        <v>BF</v>
      </c>
      <c r="D1409" s="131">
        <f>IF(B1409="Positive",INPUT!AO143,INPUT!AP143)</f>
        <v>380</v>
      </c>
      <c r="E1409" s="131" t="str">
        <f>M785</f>
        <v>BF</v>
      </c>
      <c r="F1409" s="131" t="e">
        <f>J1253</f>
        <v>#DIV/0!</v>
      </c>
      <c r="G1409" s="131" t="e">
        <f>IF(C1409="OF",M785,J1253)</f>
        <v>#DIV/0!</v>
      </c>
      <c r="H1409" s="195" t="str">
        <f>IF(B1409="Positive","BF",IF(G629=2,"OF","BF"))</f>
        <v>OF</v>
      </c>
      <c r="I1409" s="131">
        <f>IF(B1409="Positive",INPUT!AP143,INPUT!AO143)</f>
        <v>380</v>
      </c>
      <c r="J1409" s="131">
        <f>I1409*N629</f>
        <v>379.49646488731116</v>
      </c>
      <c r="K1409" s="195">
        <f>J1409*M941</f>
        <v>379.49620986666224</v>
      </c>
      <c r="L1409" s="194">
        <f>IF(H1409="BF",K1409,J1409)</f>
        <v>379.49646488731116</v>
      </c>
      <c r="M1409" s="67"/>
    </row>
    <row r="1410">
      <c r="A1410" s="182">
        <f>A1254</f>
        <v>101</v>
      </c>
      <c r="B1410" s="131" t="str">
        <f>B1254</f>
        <v>Negative</v>
      </c>
      <c r="C1410" s="195" t="str">
        <f>C786</f>
        <v>BF</v>
      </c>
      <c r="D1410" s="131">
        <f>IF(B1410="Positive",INPUT!AO144,INPUT!AP144)</f>
        <v>380</v>
      </c>
      <c r="E1410" s="131" t="str">
        <f>M786</f>
        <v>BF</v>
      </c>
      <c r="F1410" s="131" t="e">
        <f>J1254</f>
        <v>#DIV/0!</v>
      </c>
      <c r="G1410" s="131" t="e">
        <f>IF(C1410="OF",M786,J1254)</f>
        <v>#DIV/0!</v>
      </c>
      <c r="H1410" s="195" t="str">
        <f>IF(B1410="Positive","BF",IF(G630=2,"OF","BF"))</f>
        <v>OF</v>
      </c>
      <c r="I1410" s="131">
        <f>IF(B1410="Positive",INPUT!AP144,INPUT!AO144)</f>
        <v>380</v>
      </c>
      <c r="J1410" s="131">
        <f>I1410*N630</f>
        <v>379.49646488731116</v>
      </c>
      <c r="K1410" s="195">
        <f>J1410*M942</f>
        <v>379.49620986666224</v>
      </c>
      <c r="L1410" s="194">
        <f>IF(H1410="BF",K1410,J1410)</f>
        <v>379.49646488731116</v>
      </c>
      <c r="M1410" s="67"/>
    </row>
    <row r="1411">
      <c r="A1411" s="182">
        <f>A1255</f>
        <v>101</v>
      </c>
      <c r="B1411" s="131" t="str">
        <f>B1255</f>
        <v>Negative</v>
      </c>
      <c r="C1411" s="195" t="str">
        <f>C787</f>
        <v>BF</v>
      </c>
      <c r="D1411" s="131">
        <f>IF(B1411="Positive",INPUT!AO145,INPUT!AP145)</f>
        <v>380</v>
      </c>
      <c r="E1411" s="131" t="str">
        <f>M787</f>
        <v>BF</v>
      </c>
      <c r="F1411" s="131" t="e">
        <f>J1255</f>
        <v>#DIV/0!</v>
      </c>
      <c r="G1411" s="131" t="e">
        <f>IF(C1411="OF",M787,J1255)</f>
        <v>#DIV/0!</v>
      </c>
      <c r="H1411" s="195" t="str">
        <f>IF(B1411="Positive","BF",IF(G631=2,"OF","BF"))</f>
        <v>OF</v>
      </c>
      <c r="I1411" s="131">
        <f>IF(B1411="Positive",INPUT!AP145,INPUT!AO145)</f>
        <v>380</v>
      </c>
      <c r="J1411" s="131">
        <f>I1411*N631</f>
        <v>379.49646488731116</v>
      </c>
      <c r="K1411" s="195">
        <f>J1411*M943</f>
        <v>379.49620986666224</v>
      </c>
      <c r="L1411" s="194">
        <f>IF(H1411="BF",K1411,J1411)</f>
        <v>379.49646488731116</v>
      </c>
      <c r="M1411" s="67"/>
    </row>
    <row r="1412">
      <c r="A1412" s="182">
        <f>A1256</f>
        <v>101</v>
      </c>
      <c r="B1412" s="131" t="str">
        <f>B1256</f>
        <v>Negative</v>
      </c>
      <c r="C1412" s="195" t="str">
        <f>C788</f>
        <v>BF</v>
      </c>
      <c r="D1412" s="131">
        <f>IF(B1412="Positive",INPUT!AO146,INPUT!AP146)</f>
        <v>380</v>
      </c>
      <c r="E1412" s="131" t="str">
        <f>M788</f>
        <v>BF</v>
      </c>
      <c r="F1412" s="131" t="e">
        <f>J1256</f>
        <v>#DIV/0!</v>
      </c>
      <c r="G1412" s="131" t="e">
        <f>IF(C1412="OF",M788,J1256)</f>
        <v>#DIV/0!</v>
      </c>
      <c r="H1412" s="195" t="str">
        <f>IF(B1412="Positive","BF",IF(G632=2,"OF","BF"))</f>
        <v>OF</v>
      </c>
      <c r="I1412" s="131">
        <f>IF(B1412="Positive",INPUT!AP146,INPUT!AO146)</f>
        <v>380</v>
      </c>
      <c r="J1412" s="131">
        <f>I1412*N632</f>
        <v>379.49646488731116</v>
      </c>
      <c r="K1412" s="195">
        <f>J1412*M944</f>
        <v>379.49620986666224</v>
      </c>
      <c r="L1412" s="194">
        <f>IF(H1412="BF",K1412,J1412)</f>
        <v>379.49646488731116</v>
      </c>
      <c r="M1412" s="67"/>
    </row>
    <row r="1413">
      <c r="A1413" s="182">
        <f>A1257</f>
        <v>101</v>
      </c>
      <c r="B1413" s="131" t="str">
        <f>B1257</f>
        <v>Negative</v>
      </c>
      <c r="C1413" s="195" t="str">
        <f>C789</f>
        <v>BF</v>
      </c>
      <c r="D1413" s="131">
        <f>IF(B1413="Positive",INPUT!AO147,INPUT!AP147)</f>
        <v>380</v>
      </c>
      <c r="E1413" s="131" t="str">
        <f>M789</f>
        <v>BF</v>
      </c>
      <c r="F1413" s="131" t="e">
        <f>J1257</f>
        <v>#DIV/0!</v>
      </c>
      <c r="G1413" s="131" t="e">
        <f>IF(C1413="OF",M789,J1257)</f>
        <v>#DIV/0!</v>
      </c>
      <c r="H1413" s="195" t="str">
        <f>IF(B1413="Positive","BF",IF(G633=2,"OF","BF"))</f>
        <v>OF</v>
      </c>
      <c r="I1413" s="131">
        <f>IF(B1413="Positive",INPUT!AP147,INPUT!AO147)</f>
        <v>380</v>
      </c>
      <c r="J1413" s="131">
        <f>I1413*N633</f>
        <v>379.49646488731116</v>
      </c>
      <c r="K1413" s="195">
        <f>J1413*M945</f>
        <v>379.49620986666224</v>
      </c>
      <c r="L1413" s="194">
        <f>IF(H1413="BF",K1413,J1413)</f>
        <v>379.49646488731116</v>
      </c>
      <c r="M1413" s="67"/>
    </row>
    <row r="1414">
      <c r="A1414" s="182">
        <f>A1258</f>
        <v>101</v>
      </c>
      <c r="B1414" s="131" t="str">
        <f>B1258</f>
        <v>Negative</v>
      </c>
      <c r="C1414" s="195" t="str">
        <f>C790</f>
        <v>BF</v>
      </c>
      <c r="D1414" s="131">
        <f>IF(B1414="Positive",INPUT!AO148,INPUT!AP148)</f>
        <v>380</v>
      </c>
      <c r="E1414" s="131" t="str">
        <f>M790</f>
        <v>BF</v>
      </c>
      <c r="F1414" s="131" t="e">
        <f>J1258</f>
        <v>#DIV/0!</v>
      </c>
      <c r="G1414" s="131" t="e">
        <f>IF(C1414="OF",M790,J1258)</f>
        <v>#DIV/0!</v>
      </c>
      <c r="H1414" s="195" t="str">
        <f>IF(B1414="Positive","BF",IF(G634=2,"OF","BF"))</f>
        <v>OF</v>
      </c>
      <c r="I1414" s="131">
        <f>IF(B1414="Positive",INPUT!AP148,INPUT!AO148)</f>
        <v>380</v>
      </c>
      <c r="J1414" s="131">
        <f>I1414*N634</f>
        <v>379.49646488731116</v>
      </c>
      <c r="K1414" s="195">
        <f>J1414*M946</f>
        <v>379.49620986666224</v>
      </c>
      <c r="L1414" s="194">
        <f>IF(H1414="BF",K1414,J1414)</f>
        <v>379.49646488731116</v>
      </c>
      <c r="M1414" s="67"/>
    </row>
    <row r="1415">
      <c r="A1415" s="182">
        <f>A1259</f>
        <v>101</v>
      </c>
      <c r="B1415" s="131" t="str">
        <f>B1259</f>
        <v>Negative</v>
      </c>
      <c r="C1415" s="195" t="str">
        <f>C791</f>
        <v>BF</v>
      </c>
      <c r="D1415" s="131">
        <f>IF(B1415="Positive",INPUT!AO149,INPUT!AP149)</f>
        <v>380</v>
      </c>
      <c r="E1415" s="131" t="str">
        <f>M791</f>
        <v>BF</v>
      </c>
      <c r="F1415" s="131" t="e">
        <f>J1259</f>
        <v>#DIV/0!</v>
      </c>
      <c r="G1415" s="131" t="e">
        <f>IF(C1415="OF",M791,J1259)</f>
        <v>#DIV/0!</v>
      </c>
      <c r="H1415" s="195" t="str">
        <f>IF(B1415="Positive","BF",IF(G635=2,"OF","BF"))</f>
        <v>OF</v>
      </c>
      <c r="I1415" s="131">
        <f>IF(B1415="Positive",INPUT!AP149,INPUT!AO149)</f>
        <v>380</v>
      </c>
      <c r="J1415" s="131">
        <f>I1415*N635</f>
        <v>379.49646488731116</v>
      </c>
      <c r="K1415" s="195">
        <f>J1415*M947</f>
        <v>379.49620986666224</v>
      </c>
      <c r="L1415" s="194">
        <f>IF(H1415="BF",K1415,J1415)</f>
        <v>379.49646488731116</v>
      </c>
      <c r="M1415" s="67"/>
    </row>
    <row r="1416">
      <c r="A1416" s="182">
        <f>A1260</f>
        <v>101</v>
      </c>
      <c r="B1416" s="131" t="str">
        <f>B1260</f>
        <v>Negative</v>
      </c>
      <c r="C1416" s="195" t="str">
        <f>C792</f>
        <v>BF</v>
      </c>
      <c r="D1416" s="131">
        <f>IF(B1416="Positive",INPUT!AO150,INPUT!AP150)</f>
        <v>380</v>
      </c>
      <c r="E1416" s="131" t="str">
        <f>M792</f>
        <v>BF</v>
      </c>
      <c r="F1416" s="131" t="e">
        <f>J1260</f>
        <v>#DIV/0!</v>
      </c>
      <c r="G1416" s="131" t="e">
        <f>IF(C1416="OF",M792,J1260)</f>
        <v>#DIV/0!</v>
      </c>
      <c r="H1416" s="195" t="str">
        <f>IF(B1416="Positive","BF",IF(G636=2,"OF","BF"))</f>
        <v>OF</v>
      </c>
      <c r="I1416" s="131">
        <f>IF(B1416="Positive",INPUT!AP150,INPUT!AO150)</f>
        <v>380</v>
      </c>
      <c r="J1416" s="131">
        <f>I1416*N636</f>
        <v>379.49646488731116</v>
      </c>
      <c r="K1416" s="195">
        <f>J1416*M948</f>
        <v>379.49620986666224</v>
      </c>
      <c r="L1416" s="194">
        <f>IF(H1416="BF",K1416,J1416)</f>
        <v>379.49646488731116</v>
      </c>
      <c r="M1416" s="67"/>
    </row>
    <row r="1417">
      <c r="A1417" s="182">
        <f>A1261</f>
        <v>101</v>
      </c>
      <c r="B1417" s="131" t="str">
        <f>B1261</f>
        <v>Negative</v>
      </c>
      <c r="C1417" s="195" t="str">
        <f>C793</f>
        <v>BF</v>
      </c>
      <c r="D1417" s="131">
        <f>IF(B1417="Positive",INPUT!AO151,INPUT!AP151)</f>
        <v>380</v>
      </c>
      <c r="E1417" s="131" t="str">
        <f>M793</f>
        <v>BF</v>
      </c>
      <c r="F1417" s="131" t="e">
        <f>J1261</f>
        <v>#DIV/0!</v>
      </c>
      <c r="G1417" s="131" t="e">
        <f>IF(C1417="OF",M793,J1261)</f>
        <v>#DIV/0!</v>
      </c>
      <c r="H1417" s="195" t="str">
        <f>IF(B1417="Positive","BF",IF(G637=2,"OF","BF"))</f>
        <v>OF</v>
      </c>
      <c r="I1417" s="131">
        <f>IF(B1417="Positive",INPUT!AP151,INPUT!AO151)</f>
        <v>380</v>
      </c>
      <c r="J1417" s="131">
        <f>I1417*N637</f>
        <v>379.49646488731116</v>
      </c>
      <c r="K1417" s="195">
        <f>J1417*M949</f>
        <v>379.49620986666224</v>
      </c>
      <c r="L1417" s="194">
        <f>IF(H1417="BF",K1417,J1417)</f>
        <v>379.49646488731116</v>
      </c>
      <c r="M1417" s="67"/>
    </row>
    <row r="1418">
      <c r="A1418" s="182">
        <f>A1262</f>
        <v>101</v>
      </c>
      <c r="B1418" s="131" t="str">
        <f>B1262</f>
        <v>Negative</v>
      </c>
      <c r="C1418" s="195" t="str">
        <f>C794</f>
        <v>BF</v>
      </c>
      <c r="D1418" s="131">
        <f>IF(B1418="Positive",INPUT!AO152,INPUT!AP152)</f>
        <v>380</v>
      </c>
      <c r="E1418" s="131" t="str">
        <f>M794</f>
        <v>BF</v>
      </c>
      <c r="F1418" s="131" t="e">
        <f>J1262</f>
        <v>#DIV/0!</v>
      </c>
      <c r="G1418" s="131" t="e">
        <f>IF(C1418="OF",M794,J1262)</f>
        <v>#DIV/0!</v>
      </c>
      <c r="H1418" s="195" t="str">
        <f>IF(B1418="Positive","BF",IF(G638=2,"OF","BF"))</f>
        <v>OF</v>
      </c>
      <c r="I1418" s="131">
        <f>IF(B1418="Positive",INPUT!AP152,INPUT!AO152)</f>
        <v>380</v>
      </c>
      <c r="J1418" s="131">
        <f>I1418*N638</f>
        <v>379.49646488731116</v>
      </c>
      <c r="K1418" s="195">
        <f>J1418*M950</f>
        <v>379.49620986666224</v>
      </c>
      <c r="L1418" s="194">
        <f>IF(H1418="BF",K1418,J1418)</f>
        <v>379.49646488731116</v>
      </c>
      <c r="M1418" s="67"/>
    </row>
    <row r="1419">
      <c r="A1419" s="182">
        <f>A1263</f>
        <v>101</v>
      </c>
      <c r="B1419" s="131" t="str">
        <f>B1263</f>
        <v>Negative</v>
      </c>
      <c r="C1419" s="195" t="str">
        <f>C795</f>
        <v>BF</v>
      </c>
      <c r="D1419" s="131">
        <f>IF(B1419="Positive",INPUT!AO153,INPUT!AP153)</f>
        <v>380</v>
      </c>
      <c r="E1419" s="131" t="str">
        <f>M795</f>
        <v>BF</v>
      </c>
      <c r="F1419" s="131" t="e">
        <f>J1263</f>
        <v>#DIV/0!</v>
      </c>
      <c r="G1419" s="131" t="e">
        <f>IF(C1419="OF",M795,J1263)</f>
        <v>#DIV/0!</v>
      </c>
      <c r="H1419" s="195" t="str">
        <f>IF(B1419="Positive","BF",IF(G639=2,"OF","BF"))</f>
        <v>OF</v>
      </c>
      <c r="I1419" s="131">
        <f>IF(B1419="Positive",INPUT!AP153,INPUT!AO153)</f>
        <v>380</v>
      </c>
      <c r="J1419" s="131">
        <f>I1419*N639</f>
        <v>379.49646488731116</v>
      </c>
      <c r="K1419" s="195">
        <f>J1419*M951</f>
        <v>379.49620986666224</v>
      </c>
      <c r="L1419" s="194">
        <f>IF(H1419="BF",K1419,J1419)</f>
        <v>379.49646488731116</v>
      </c>
      <c r="M1419" s="67"/>
    </row>
    <row r="1420">
      <c r="A1420" s="182">
        <f>A1264</f>
        <v>101</v>
      </c>
      <c r="B1420" s="131" t="str">
        <f>B1264</f>
        <v>Negative</v>
      </c>
      <c r="C1420" s="195" t="str">
        <f>C796</f>
        <v>BF</v>
      </c>
      <c r="D1420" s="131">
        <f>IF(B1420="Positive",INPUT!AO154,INPUT!AP154)</f>
        <v>380</v>
      </c>
      <c r="E1420" s="131" t="str">
        <f>M796</f>
        <v>BF</v>
      </c>
      <c r="F1420" s="131" t="e">
        <f>J1264</f>
        <v>#DIV/0!</v>
      </c>
      <c r="G1420" s="131" t="e">
        <f>IF(C1420="OF",M796,J1264)</f>
        <v>#DIV/0!</v>
      </c>
      <c r="H1420" s="195" t="str">
        <f>IF(B1420="Positive","BF",IF(G640=2,"OF","BF"))</f>
        <v>OF</v>
      </c>
      <c r="I1420" s="131">
        <f>IF(B1420="Positive",INPUT!AP154,INPUT!AO154)</f>
        <v>380</v>
      </c>
      <c r="J1420" s="131">
        <f>I1420*N640</f>
        <v>379.49646488731116</v>
      </c>
      <c r="K1420" s="195">
        <f>J1420*M952</f>
        <v>379.49620986666224</v>
      </c>
      <c r="L1420" s="194">
        <f>IF(H1420="BF",K1420,J1420)</f>
        <v>379.49646488731116</v>
      </c>
      <c r="M1420" s="67"/>
    </row>
    <row r="1421" ht="15" customHeight="1">
      <c r="M1421" s="67"/>
    </row>
    <row r="1422" ht="15" customHeight="1">
      <c r="A1422" s="5"/>
      <c r="B1422" s="40" t="s">
        <v>418</v>
      </c>
      <c r="C1422" s="4"/>
      <c r="D1422" s="4"/>
      <c r="E1422" s="4"/>
      <c r="F1422" s="133"/>
      <c r="G1422" s="133"/>
      <c r="H1422" s="133"/>
      <c r="I1422" s="138"/>
      <c r="J1422" s="138"/>
      <c r="K1422" s="5"/>
      <c r="L1422" s="5"/>
      <c r="M1422" s="455"/>
      <c r="N1422" s="455"/>
      <c r="O1422" s="388"/>
    </row>
    <row r="1423" ht="20.1" customHeight="1">
      <c r="A1423" s="5"/>
      <c r="B1423" s="102"/>
      <c r="C1423" s="99"/>
      <c r="D1423" s="99"/>
      <c r="E1423" s="139"/>
      <c r="F1423" s="99" t="s">
        <v>419</v>
      </c>
      <c r="G1423" s="99"/>
      <c r="H1423" s="99"/>
      <c r="I1423" s="99"/>
      <c r="J1423" s="99" t="s">
        <v>420</v>
      </c>
      <c r="K1423" s="99"/>
      <c r="L1423" s="100"/>
      <c r="M1423" s="455"/>
      <c r="N1423" s="455"/>
      <c r="O1423" s="388"/>
    </row>
    <row r="1424" ht="20.1" customHeight="1">
      <c r="A1424" s="40"/>
      <c r="B1424" s="499" t="s">
        <v>421</v>
      </c>
      <c r="C1424" s="493"/>
      <c r="D1424" s="493"/>
      <c r="E1424" s="140"/>
      <c r="F1424" s="141" t="s">
        <v>422</v>
      </c>
      <c r="G1424" s="142"/>
      <c r="H1424" s="142"/>
      <c r="I1424" s="142"/>
      <c r="J1424" s="141" t="s">
        <v>423</v>
      </c>
      <c r="K1424" s="142"/>
      <c r="L1424" s="143"/>
      <c r="M1424" s="64"/>
      <c r="N1424" s="64"/>
      <c r="O1424" s="296"/>
    </row>
    <row r="1425" ht="20.1" customHeight="1">
      <c r="A1425" s="40"/>
      <c r="B1425" s="500"/>
      <c r="C1425" s="501"/>
      <c r="D1425" s="501"/>
      <c r="E1425" s="144"/>
      <c r="F1425" s="94" t="s">
        <v>424</v>
      </c>
      <c r="G1425" s="94"/>
      <c r="H1425" s="94"/>
      <c r="I1425" s="94"/>
      <c r="J1425" s="49"/>
      <c r="K1425" s="49"/>
      <c r="L1425" s="145"/>
      <c r="M1425" s="64"/>
      <c r="N1425" s="64"/>
      <c r="O1425" s="296"/>
    </row>
    <row r="1426" ht="20.1" customHeight="1">
      <c r="A1426" s="40"/>
      <c r="B1426" s="502" t="s">
        <v>425</v>
      </c>
      <c r="C1426" s="503"/>
      <c r="D1426" s="503"/>
      <c r="E1426" s="146"/>
      <c r="F1426" s="84" t="s">
        <v>426</v>
      </c>
      <c r="G1426" s="147"/>
      <c r="H1426" s="147"/>
      <c r="I1426" s="35"/>
      <c r="J1426" s="84" t="s">
        <v>427</v>
      </c>
      <c r="K1426" s="84"/>
      <c r="L1426" s="148"/>
      <c r="M1426" s="64"/>
      <c r="N1426" s="64"/>
      <c r="O1426" s="296"/>
    </row>
    <row r="1427" ht="15" customHeight="1">
      <c r="A1427" s="40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5"/>
      <c r="M1427" s="4"/>
      <c r="N1427" s="4"/>
      <c r="O1427" s="296"/>
    </row>
    <row r="1428" ht="15" customHeight="1">
      <c r="A1428" s="5"/>
      <c r="B1428" s="149" t="s">
        <v>428</v>
      </c>
      <c r="C1428" s="4"/>
      <c r="D1428" s="4"/>
      <c r="E1428" s="4"/>
      <c r="F1428" s="133"/>
      <c r="G1428" s="133"/>
      <c r="H1428" s="133"/>
      <c r="I1428" s="138"/>
      <c r="J1428" s="138"/>
      <c r="K1428" s="5"/>
      <c r="L1428" s="5"/>
      <c r="M1428" s="133"/>
      <c r="N1428" s="133"/>
      <c r="O1428" s="388"/>
    </row>
    <row r="1429" ht="15" customHeight="1">
      <c r="A1429" s="30" t="s">
        <v>429</v>
      </c>
      <c r="C1429" s="4"/>
      <c r="D1429" s="4"/>
      <c r="E1429" s="4"/>
      <c r="F1429" s="133"/>
      <c r="G1429" s="133"/>
      <c r="H1429" s="133"/>
      <c r="I1429" s="138"/>
      <c r="J1429" s="138"/>
      <c r="K1429" s="5"/>
      <c r="L1429" s="5"/>
      <c r="M1429" s="133"/>
      <c r="N1429" s="133"/>
      <c r="O1429" s="388"/>
    </row>
    <row r="1430" ht="15" customHeight="1">
      <c r="A1430" s="5"/>
      <c r="B1430" s="40"/>
      <c r="C1430" s="4"/>
      <c r="D1430" s="4"/>
      <c r="E1430" s="4"/>
      <c r="F1430" s="133"/>
      <c r="G1430" s="133"/>
      <c r="H1430" s="133"/>
      <c r="I1430" s="138"/>
      <c r="J1430" s="138"/>
      <c r="K1430" s="5"/>
      <c r="L1430" s="5"/>
      <c r="M1430" s="133"/>
      <c r="N1430" s="133"/>
      <c r="O1430" s="388"/>
    </row>
    <row r="1431" ht="15" customHeight="1">
      <c r="A1431" s="59" t="s">
        <v>430</v>
      </c>
      <c r="B1431" s="447"/>
      <c r="C1431" s="447"/>
      <c r="D1431" s="447"/>
      <c r="E1431" s="133"/>
      <c r="F1431" s="133"/>
      <c r="G1431" s="133"/>
      <c r="H1431" s="133"/>
      <c r="I1431" s="138"/>
      <c r="J1431" s="138"/>
      <c r="K1431" s="447"/>
      <c r="L1431" s="447"/>
      <c r="M1431" s="133"/>
      <c r="N1431" s="133"/>
    </row>
    <row r="1432" ht="15" customHeight="1">
      <c r="A1432" s="72" t="s">
        <v>230</v>
      </c>
      <c r="B1432" s="73" t="s">
        <v>431</v>
      </c>
      <c r="C1432" s="511" t="s">
        <v>432</v>
      </c>
      <c r="D1432" s="511"/>
      <c r="E1432" s="511"/>
      <c r="F1432" s="511"/>
      <c r="G1432" s="511"/>
      <c r="H1432" s="511" t="s">
        <v>433</v>
      </c>
      <c r="I1432" s="511"/>
      <c r="J1432" s="511"/>
      <c r="K1432" s="511"/>
      <c r="L1432" s="512" t="s">
        <v>434</v>
      </c>
      <c r="M1432" s="513"/>
      <c r="N1432" s="514"/>
    </row>
    <row r="1433" ht="15" customHeight="1">
      <c r="A1433" s="75"/>
      <c r="B1433" s="150"/>
      <c r="C1433" s="76" t="s">
        <v>435</v>
      </c>
      <c r="D1433" s="448" t="s">
        <v>436</v>
      </c>
      <c r="E1433" s="456" t="s">
        <v>437</v>
      </c>
      <c r="F1433" s="150" t="s">
        <v>438</v>
      </c>
      <c r="G1433" s="150" t="s">
        <v>246</v>
      </c>
      <c r="H1433" s="448" t="s">
        <v>439</v>
      </c>
      <c r="I1433" s="456" t="s">
        <v>440</v>
      </c>
      <c r="J1433" s="150" t="s">
        <v>246</v>
      </c>
      <c r="K1433" s="150" t="s">
        <v>247</v>
      </c>
      <c r="L1433" s="448" t="s">
        <v>436</v>
      </c>
      <c r="M1433" s="456" t="s">
        <v>441</v>
      </c>
      <c r="N1433" s="151" t="s">
        <v>246</v>
      </c>
    </row>
    <row r="1434" ht="15" customHeight="1">
      <c r="A1434" s="182">
        <f>A1269</f>
        <v>101</v>
      </c>
      <c r="B1434" s="131">
        <f>INPUT!AR3</f>
        <v>0.60695545900194237</v>
      </c>
      <c r="C1434" s="131">
        <f>ABS(K250)</f>
        <v>9.5410629309398463</v>
      </c>
      <c r="D1434" s="195" t="str">
        <f>IF(B1434&gt;=0,"-",-B1434+C1434)</f>
        <v>-</v>
      </c>
      <c r="E1434" s="195">
        <f>D1269*N489</f>
        <v>379.49646488731116</v>
      </c>
      <c r="F1434" s="195" t="str">
        <f>INPUT!AZ3</f>
        <v>S</v>
      </c>
      <c r="G1434" s="200" t="str">
        <f>IF(OR(AND(F1434="S",C1434=0),D1434="-"),"-",IF(D1434&lt;=E1434,"OK","NG"))</f>
        <v>-</v>
      </c>
      <c r="H1434" s="131" t="str">
        <f>IF(B1434&gt;=0,"-",-B1434+C1434/3)</f>
        <v>-</v>
      </c>
      <c r="I1434" s="195" t="e">
        <f>G1269</f>
        <v>#DIV/0!</v>
      </c>
      <c r="J1434" s="200" t="str">
        <f>IF(H1434="-","-",IF(H1434&lt;=I1434,"OK","NG"))</f>
        <v>-</v>
      </c>
      <c r="K1434" s="200" t="str">
        <f>IF(H1434="-","-",I1434/H1434)</f>
        <v>-</v>
      </c>
      <c r="L1434" s="131">
        <f>IF(B1434&gt;=0,B1434+C1434,"-")</f>
        <v>10.14801838994179</v>
      </c>
      <c r="M1434" s="131">
        <f>L1269</f>
        <v>379.49646488731116</v>
      </c>
      <c r="N1434" s="457" t="str">
        <f>IF(L1434="-","-",IF(L1434&lt;=M1434,"OK","NG"))</f>
        <v>OK</v>
      </c>
    </row>
    <row r="1435">
      <c r="A1435" s="182">
        <f>A1270</f>
        <v>101</v>
      </c>
      <c r="B1435" s="131">
        <f>INPUT!AR4</f>
        <v>0.60695545900194237</v>
      </c>
      <c r="C1435" s="131">
        <f>ABS(K251)</f>
        <v>9.5410629309398463</v>
      </c>
      <c r="D1435" s="195" t="str">
        <f>IF(B1435&gt;=0,"-",-B1435+C1435)</f>
        <v>-</v>
      </c>
      <c r="E1435" s="195">
        <f>D1270*N490</f>
        <v>379.49646488731116</v>
      </c>
      <c r="F1435" s="195" t="str">
        <f>INPUT!AZ4</f>
        <v>S</v>
      </c>
      <c r="G1435" s="200" t="str">
        <f>IF(OR(AND(F1435="S",C1435=0),D1435="-"),"-",IF(D1435&lt;=E1435,"OK","NG"))</f>
        <v>-</v>
      </c>
      <c r="H1435" s="131" t="str">
        <f>IF(B1435&gt;=0,"-",-B1435+C1435/3)</f>
        <v>-</v>
      </c>
      <c r="I1435" s="195" t="e">
        <f>G1270</f>
        <v>#DIV/0!</v>
      </c>
      <c r="J1435" s="200" t="str">
        <f>IF(H1435="-","-",IF(H1435&lt;=I1435,"OK","NG"))</f>
        <v>-</v>
      </c>
      <c r="K1435" s="200" t="str">
        <f>IF(H1435="-","-",I1435/H1435)</f>
        <v>-</v>
      </c>
      <c r="L1435" s="131">
        <f>IF(B1435&gt;=0,B1435+C1435,"-")</f>
        <v>10.14801838994179</v>
      </c>
      <c r="M1435" s="131">
        <f>L1270</f>
        <v>379.49646488731116</v>
      </c>
      <c r="N1435" s="457" t="str">
        <f>IF(L1435="-","-",IF(L1435&lt;=M1435,"OK","NG"))</f>
        <v>OK</v>
      </c>
    </row>
    <row r="1436">
      <c r="A1436" s="182">
        <f>A1271</f>
        <v>101</v>
      </c>
      <c r="B1436" s="131">
        <f>INPUT!AR5</f>
        <v>0.60695545900194237</v>
      </c>
      <c r="C1436" s="131">
        <f>ABS(K252)</f>
        <v>9.5410629309398463</v>
      </c>
      <c r="D1436" s="195" t="str">
        <f>IF(B1436&gt;=0,"-",-B1436+C1436)</f>
        <v>-</v>
      </c>
      <c r="E1436" s="195">
        <f>D1271*N491</f>
        <v>379.49646488731116</v>
      </c>
      <c r="F1436" s="195" t="str">
        <f>INPUT!AZ5</f>
        <v>S</v>
      </c>
      <c r="G1436" s="200" t="str">
        <f>IF(OR(AND(F1436="S",C1436=0),D1436="-"),"-",IF(D1436&lt;=E1436,"OK","NG"))</f>
        <v>-</v>
      </c>
      <c r="H1436" s="131" t="str">
        <f>IF(B1436&gt;=0,"-",-B1436+C1436/3)</f>
        <v>-</v>
      </c>
      <c r="I1436" s="195" t="e">
        <f>G1271</f>
        <v>#DIV/0!</v>
      </c>
      <c r="J1436" s="200" t="str">
        <f>IF(H1436="-","-",IF(H1436&lt;=I1436,"OK","NG"))</f>
        <v>-</v>
      </c>
      <c r="K1436" s="200" t="str">
        <f>IF(H1436="-","-",I1436/H1436)</f>
        <v>-</v>
      </c>
      <c r="L1436" s="131">
        <f>IF(B1436&gt;=0,B1436+C1436,"-")</f>
        <v>10.14801838994179</v>
      </c>
      <c r="M1436" s="131">
        <f>L1271</f>
        <v>379.49646488731116</v>
      </c>
      <c r="N1436" s="457" t="str">
        <f>IF(L1436="-","-",IF(L1436&lt;=M1436,"OK","NG"))</f>
        <v>OK</v>
      </c>
    </row>
    <row r="1437">
      <c r="A1437" s="182">
        <f>A1272</f>
        <v>101</v>
      </c>
      <c r="B1437" s="131">
        <f>INPUT!AR6</f>
        <v>0.60695545900194237</v>
      </c>
      <c r="C1437" s="131">
        <f>ABS(K253)</f>
        <v>9.5410629309398463</v>
      </c>
      <c r="D1437" s="195" t="str">
        <f>IF(B1437&gt;=0,"-",-B1437+C1437)</f>
        <v>-</v>
      </c>
      <c r="E1437" s="195">
        <f>D1272*N492</f>
        <v>379.49646488731116</v>
      </c>
      <c r="F1437" s="195" t="str">
        <f>INPUT!AZ6</f>
        <v>S</v>
      </c>
      <c r="G1437" s="200" t="str">
        <f>IF(OR(AND(F1437="S",C1437=0),D1437="-"),"-",IF(D1437&lt;=E1437,"OK","NG"))</f>
        <v>-</v>
      </c>
      <c r="H1437" s="131" t="str">
        <f>IF(B1437&gt;=0,"-",-B1437+C1437/3)</f>
        <v>-</v>
      </c>
      <c r="I1437" s="195" t="e">
        <f>G1272</f>
        <v>#DIV/0!</v>
      </c>
      <c r="J1437" s="200" t="str">
        <f>IF(H1437="-","-",IF(H1437&lt;=I1437,"OK","NG"))</f>
        <v>-</v>
      </c>
      <c r="K1437" s="200" t="str">
        <f>IF(H1437="-","-",I1437/H1437)</f>
        <v>-</v>
      </c>
      <c r="L1437" s="131">
        <f>IF(B1437&gt;=0,B1437+C1437,"-")</f>
        <v>10.14801838994179</v>
      </c>
      <c r="M1437" s="131">
        <f>L1272</f>
        <v>379.49646488731116</v>
      </c>
      <c r="N1437" s="457" t="str">
        <f>IF(L1437="-","-",IF(L1437&lt;=M1437,"OK","NG"))</f>
        <v>OK</v>
      </c>
    </row>
    <row r="1438">
      <c r="A1438" s="182">
        <f>A1273</f>
        <v>101</v>
      </c>
      <c r="B1438" s="131">
        <f>INPUT!AR7</f>
        <v>0.60695545900194237</v>
      </c>
      <c r="C1438" s="131">
        <f>ABS(K254)</f>
        <v>9.5410629309398463</v>
      </c>
      <c r="D1438" s="195" t="str">
        <f>IF(B1438&gt;=0,"-",-B1438+C1438)</f>
        <v>-</v>
      </c>
      <c r="E1438" s="195">
        <f>D1273*N493</f>
        <v>379.49646488731116</v>
      </c>
      <c r="F1438" s="195" t="str">
        <f>INPUT!AZ7</f>
        <v>S</v>
      </c>
      <c r="G1438" s="200" t="str">
        <f>IF(OR(AND(F1438="S",C1438=0),D1438="-"),"-",IF(D1438&lt;=E1438,"OK","NG"))</f>
        <v>-</v>
      </c>
      <c r="H1438" s="131" t="str">
        <f>IF(B1438&gt;=0,"-",-B1438+C1438/3)</f>
        <v>-</v>
      </c>
      <c r="I1438" s="195" t="e">
        <f>G1273</f>
        <v>#DIV/0!</v>
      </c>
      <c r="J1438" s="200" t="str">
        <f>IF(H1438="-","-",IF(H1438&lt;=I1438,"OK","NG"))</f>
        <v>-</v>
      </c>
      <c r="K1438" s="200" t="str">
        <f>IF(H1438="-","-",I1438/H1438)</f>
        <v>-</v>
      </c>
      <c r="L1438" s="131">
        <f>IF(B1438&gt;=0,B1438+C1438,"-")</f>
        <v>10.14801838994179</v>
      </c>
      <c r="M1438" s="131">
        <f>L1273</f>
        <v>379.49646488731116</v>
      </c>
      <c r="N1438" s="457" t="str">
        <f>IF(L1438="-","-",IF(L1438&lt;=M1438,"OK","NG"))</f>
        <v>OK</v>
      </c>
    </row>
    <row r="1439">
      <c r="A1439" s="182">
        <f>A1274</f>
        <v>101</v>
      </c>
      <c r="B1439" s="131">
        <f>INPUT!AR8</f>
        <v>0.60695545900194237</v>
      </c>
      <c r="C1439" s="131">
        <f>ABS(K255)</f>
        <v>9.5410629309398463</v>
      </c>
      <c r="D1439" s="195" t="str">
        <f>IF(B1439&gt;=0,"-",-B1439+C1439)</f>
        <v>-</v>
      </c>
      <c r="E1439" s="195">
        <f>D1274*N494</f>
        <v>379.49646488731116</v>
      </c>
      <c r="F1439" s="195" t="str">
        <f>INPUT!AZ8</f>
        <v>S</v>
      </c>
      <c r="G1439" s="200" t="str">
        <f>IF(OR(AND(F1439="S",C1439=0),D1439="-"),"-",IF(D1439&lt;=E1439,"OK","NG"))</f>
        <v>-</v>
      </c>
      <c r="H1439" s="131" t="str">
        <f>IF(B1439&gt;=0,"-",-B1439+C1439/3)</f>
        <v>-</v>
      </c>
      <c r="I1439" s="195" t="e">
        <f>G1274</f>
        <v>#DIV/0!</v>
      </c>
      <c r="J1439" s="200" t="str">
        <f>IF(H1439="-","-",IF(H1439&lt;=I1439,"OK","NG"))</f>
        <v>-</v>
      </c>
      <c r="K1439" s="200" t="str">
        <f>IF(H1439="-","-",I1439/H1439)</f>
        <v>-</v>
      </c>
      <c r="L1439" s="131">
        <f>IF(B1439&gt;=0,B1439+C1439,"-")</f>
        <v>10.14801838994179</v>
      </c>
      <c r="M1439" s="131">
        <f>L1274</f>
        <v>379.49646488731116</v>
      </c>
      <c r="N1439" s="457" t="str">
        <f>IF(L1439="-","-",IF(L1439&lt;=M1439,"OK","NG"))</f>
        <v>OK</v>
      </c>
    </row>
    <row r="1440">
      <c r="A1440" s="182">
        <f>A1275</f>
        <v>101</v>
      </c>
      <c r="B1440" s="131">
        <f>INPUT!AR9</f>
        <v>0.60695545900194237</v>
      </c>
      <c r="C1440" s="131">
        <f>ABS(K256)</f>
        <v>9.5410629309398463</v>
      </c>
      <c r="D1440" s="195" t="str">
        <f>IF(B1440&gt;=0,"-",-B1440+C1440)</f>
        <v>-</v>
      </c>
      <c r="E1440" s="195">
        <f>D1275*N495</f>
        <v>379.49646488731116</v>
      </c>
      <c r="F1440" s="195" t="str">
        <f>INPUT!AZ9</f>
        <v>S</v>
      </c>
      <c r="G1440" s="200" t="str">
        <f>IF(OR(AND(F1440="S",C1440=0),D1440="-"),"-",IF(D1440&lt;=E1440,"OK","NG"))</f>
        <v>-</v>
      </c>
      <c r="H1440" s="131" t="str">
        <f>IF(B1440&gt;=0,"-",-B1440+C1440/3)</f>
        <v>-</v>
      </c>
      <c r="I1440" s="195" t="e">
        <f>G1275</f>
        <v>#DIV/0!</v>
      </c>
      <c r="J1440" s="200" t="str">
        <f>IF(H1440="-","-",IF(H1440&lt;=I1440,"OK","NG"))</f>
        <v>-</v>
      </c>
      <c r="K1440" s="200" t="str">
        <f>IF(H1440="-","-",I1440/H1440)</f>
        <v>-</v>
      </c>
      <c r="L1440" s="131">
        <f>IF(B1440&gt;=0,B1440+C1440,"-")</f>
        <v>10.14801838994179</v>
      </c>
      <c r="M1440" s="131">
        <f>L1275</f>
        <v>379.49646488731116</v>
      </c>
      <c r="N1440" s="457" t="str">
        <f>IF(L1440="-","-",IF(L1440&lt;=M1440,"OK","NG"))</f>
        <v>OK</v>
      </c>
    </row>
    <row r="1441">
      <c r="A1441" s="182">
        <f>A1276</f>
        <v>101</v>
      </c>
      <c r="B1441" s="131">
        <f>INPUT!AR10</f>
        <v>0.60695545900194237</v>
      </c>
      <c r="C1441" s="131">
        <f>ABS(K257)</f>
        <v>9.5410629309398463</v>
      </c>
      <c r="D1441" s="195" t="str">
        <f>IF(B1441&gt;=0,"-",-B1441+C1441)</f>
        <v>-</v>
      </c>
      <c r="E1441" s="195">
        <f>D1276*N496</f>
        <v>379.49646488731116</v>
      </c>
      <c r="F1441" s="195" t="str">
        <f>INPUT!AZ10</f>
        <v>S</v>
      </c>
      <c r="G1441" s="200" t="str">
        <f>IF(OR(AND(F1441="S",C1441=0),D1441="-"),"-",IF(D1441&lt;=E1441,"OK","NG"))</f>
        <v>-</v>
      </c>
      <c r="H1441" s="131" t="str">
        <f>IF(B1441&gt;=0,"-",-B1441+C1441/3)</f>
        <v>-</v>
      </c>
      <c r="I1441" s="195" t="e">
        <f>G1276</f>
        <v>#DIV/0!</v>
      </c>
      <c r="J1441" s="200" t="str">
        <f>IF(H1441="-","-",IF(H1441&lt;=I1441,"OK","NG"))</f>
        <v>-</v>
      </c>
      <c r="K1441" s="200" t="str">
        <f>IF(H1441="-","-",I1441/H1441)</f>
        <v>-</v>
      </c>
      <c r="L1441" s="131">
        <f>IF(B1441&gt;=0,B1441+C1441,"-")</f>
        <v>10.14801838994179</v>
      </c>
      <c r="M1441" s="131">
        <f>L1276</f>
        <v>379.49646488731116</v>
      </c>
      <c r="N1441" s="457" t="str">
        <f>IF(L1441="-","-",IF(L1441&lt;=M1441,"OK","NG"))</f>
        <v>OK</v>
      </c>
    </row>
    <row r="1442">
      <c r="A1442" s="182">
        <f>A1277</f>
        <v>101</v>
      </c>
      <c r="B1442" s="131">
        <f>INPUT!AR11</f>
        <v>0.60695545900194237</v>
      </c>
      <c r="C1442" s="131">
        <f>ABS(K258)</f>
        <v>9.5410629309398463</v>
      </c>
      <c r="D1442" s="195" t="str">
        <f>IF(B1442&gt;=0,"-",-B1442+C1442)</f>
        <v>-</v>
      </c>
      <c r="E1442" s="195">
        <f>D1277*N497</f>
        <v>379.49646488731116</v>
      </c>
      <c r="F1442" s="195" t="str">
        <f>INPUT!AZ11</f>
        <v>S</v>
      </c>
      <c r="G1442" s="200" t="str">
        <f>IF(OR(AND(F1442="S",C1442=0),D1442="-"),"-",IF(D1442&lt;=E1442,"OK","NG"))</f>
        <v>-</v>
      </c>
      <c r="H1442" s="131" t="str">
        <f>IF(B1442&gt;=0,"-",-B1442+C1442/3)</f>
        <v>-</v>
      </c>
      <c r="I1442" s="195" t="e">
        <f>G1277</f>
        <v>#DIV/0!</v>
      </c>
      <c r="J1442" s="200" t="str">
        <f>IF(H1442="-","-",IF(H1442&lt;=I1442,"OK","NG"))</f>
        <v>-</v>
      </c>
      <c r="K1442" s="200" t="str">
        <f>IF(H1442="-","-",I1442/H1442)</f>
        <v>-</v>
      </c>
      <c r="L1442" s="131">
        <f>IF(B1442&gt;=0,B1442+C1442,"-")</f>
        <v>10.14801838994179</v>
      </c>
      <c r="M1442" s="131">
        <f>L1277</f>
        <v>379.49646488731116</v>
      </c>
      <c r="N1442" s="457" t="str">
        <f>IF(L1442="-","-",IF(L1442&lt;=M1442,"OK","NG"))</f>
        <v>OK</v>
      </c>
    </row>
    <row r="1443">
      <c r="A1443" s="182">
        <f>A1278</f>
        <v>101</v>
      </c>
      <c r="B1443" s="131">
        <f>INPUT!AR12</f>
        <v>0.60695545900194237</v>
      </c>
      <c r="C1443" s="131">
        <f>ABS(K259)</f>
        <v>9.5410629309398463</v>
      </c>
      <c r="D1443" s="195" t="str">
        <f>IF(B1443&gt;=0,"-",-B1443+C1443)</f>
        <v>-</v>
      </c>
      <c r="E1443" s="195">
        <f>D1278*N498</f>
        <v>379.49646488731116</v>
      </c>
      <c r="F1443" s="195" t="str">
        <f>INPUT!AZ12</f>
        <v>S</v>
      </c>
      <c r="G1443" s="200" t="str">
        <f>IF(OR(AND(F1443="S",C1443=0),D1443="-"),"-",IF(D1443&lt;=E1443,"OK","NG"))</f>
        <v>-</v>
      </c>
      <c r="H1443" s="131" t="str">
        <f>IF(B1443&gt;=0,"-",-B1443+C1443/3)</f>
        <v>-</v>
      </c>
      <c r="I1443" s="195" t="e">
        <f>G1278</f>
        <v>#DIV/0!</v>
      </c>
      <c r="J1443" s="200" t="str">
        <f>IF(H1443="-","-",IF(H1443&lt;=I1443,"OK","NG"))</f>
        <v>-</v>
      </c>
      <c r="K1443" s="200" t="str">
        <f>IF(H1443="-","-",I1443/H1443)</f>
        <v>-</v>
      </c>
      <c r="L1443" s="131">
        <f>IF(B1443&gt;=0,B1443+C1443,"-")</f>
        <v>10.14801838994179</v>
      </c>
      <c r="M1443" s="131">
        <f>L1278</f>
        <v>379.49646488731116</v>
      </c>
      <c r="N1443" s="457" t="str">
        <f>IF(L1443="-","-",IF(L1443&lt;=M1443,"OK","NG"))</f>
        <v>OK</v>
      </c>
    </row>
    <row r="1444">
      <c r="A1444" s="182">
        <f>A1279</f>
        <v>101</v>
      </c>
      <c r="B1444" s="131">
        <f>INPUT!AR13</f>
        <v>0.60695545900194237</v>
      </c>
      <c r="C1444" s="131">
        <f>ABS(K260)</f>
        <v>9.5410629309398463</v>
      </c>
      <c r="D1444" s="195" t="str">
        <f>IF(B1444&gt;=0,"-",-B1444+C1444)</f>
        <v>-</v>
      </c>
      <c r="E1444" s="195">
        <f>D1279*N499</f>
        <v>379.49646488731116</v>
      </c>
      <c r="F1444" s="195" t="str">
        <f>INPUT!AZ13</f>
        <v>S</v>
      </c>
      <c r="G1444" s="200" t="str">
        <f>IF(OR(AND(F1444="S",C1444=0),D1444="-"),"-",IF(D1444&lt;=E1444,"OK","NG"))</f>
        <v>-</v>
      </c>
      <c r="H1444" s="131" t="str">
        <f>IF(B1444&gt;=0,"-",-B1444+C1444/3)</f>
        <v>-</v>
      </c>
      <c r="I1444" s="195" t="e">
        <f>G1279</f>
        <v>#DIV/0!</v>
      </c>
      <c r="J1444" s="200" t="str">
        <f>IF(H1444="-","-",IF(H1444&lt;=I1444,"OK","NG"))</f>
        <v>-</v>
      </c>
      <c r="K1444" s="200" t="str">
        <f>IF(H1444="-","-",I1444/H1444)</f>
        <v>-</v>
      </c>
      <c r="L1444" s="131">
        <f>IF(B1444&gt;=0,B1444+C1444,"-")</f>
        <v>10.14801838994179</v>
      </c>
      <c r="M1444" s="131">
        <f>L1279</f>
        <v>379.49646488731116</v>
      </c>
      <c r="N1444" s="457" t="str">
        <f>IF(L1444="-","-",IF(L1444&lt;=M1444,"OK","NG"))</f>
        <v>OK</v>
      </c>
    </row>
    <row r="1445">
      <c r="A1445" s="182">
        <f>A1280</f>
        <v>101</v>
      </c>
      <c r="B1445" s="131">
        <f>INPUT!AR14</f>
        <v>0.60695545900194237</v>
      </c>
      <c r="C1445" s="131">
        <f>ABS(K261)</f>
        <v>9.5410629309398463</v>
      </c>
      <c r="D1445" s="195" t="str">
        <f>IF(B1445&gt;=0,"-",-B1445+C1445)</f>
        <v>-</v>
      </c>
      <c r="E1445" s="195">
        <f>D1280*N500</f>
        <v>379.49646488731116</v>
      </c>
      <c r="F1445" s="195" t="str">
        <f>INPUT!AZ14</f>
        <v>S</v>
      </c>
      <c r="G1445" s="200" t="str">
        <f>IF(OR(AND(F1445="S",C1445=0),D1445="-"),"-",IF(D1445&lt;=E1445,"OK","NG"))</f>
        <v>-</v>
      </c>
      <c r="H1445" s="131" t="str">
        <f>IF(B1445&gt;=0,"-",-B1445+C1445/3)</f>
        <v>-</v>
      </c>
      <c r="I1445" s="195" t="e">
        <f>G1280</f>
        <v>#DIV/0!</v>
      </c>
      <c r="J1445" s="200" t="str">
        <f>IF(H1445="-","-",IF(H1445&lt;=I1445,"OK","NG"))</f>
        <v>-</v>
      </c>
      <c r="K1445" s="200" t="str">
        <f>IF(H1445="-","-",I1445/H1445)</f>
        <v>-</v>
      </c>
      <c r="L1445" s="131">
        <f>IF(B1445&gt;=0,B1445+C1445,"-")</f>
        <v>10.14801838994179</v>
      </c>
      <c r="M1445" s="131">
        <f>L1280</f>
        <v>379.49646488731116</v>
      </c>
      <c r="N1445" s="457" t="str">
        <f>IF(L1445="-","-",IF(L1445&lt;=M1445,"OK","NG"))</f>
        <v>OK</v>
      </c>
    </row>
    <row r="1446">
      <c r="A1446" s="182">
        <f>A1281</f>
        <v>101</v>
      </c>
      <c r="B1446" s="131">
        <f>INPUT!AR15</f>
        <v>0.60695545900194237</v>
      </c>
      <c r="C1446" s="131">
        <f>ABS(K262)</f>
        <v>9.5410629309398463</v>
      </c>
      <c r="D1446" s="195" t="str">
        <f>IF(B1446&gt;=0,"-",-B1446+C1446)</f>
        <v>-</v>
      </c>
      <c r="E1446" s="195">
        <f>D1281*N501</f>
        <v>379.49646488731116</v>
      </c>
      <c r="F1446" s="195" t="str">
        <f>INPUT!AZ15</f>
        <v>S</v>
      </c>
      <c r="G1446" s="200" t="str">
        <f>IF(OR(AND(F1446="S",C1446=0),D1446="-"),"-",IF(D1446&lt;=E1446,"OK","NG"))</f>
        <v>-</v>
      </c>
      <c r="H1446" s="131" t="str">
        <f>IF(B1446&gt;=0,"-",-B1446+C1446/3)</f>
        <v>-</v>
      </c>
      <c r="I1446" s="195" t="e">
        <f>G1281</f>
        <v>#DIV/0!</v>
      </c>
      <c r="J1446" s="200" t="str">
        <f>IF(H1446="-","-",IF(H1446&lt;=I1446,"OK","NG"))</f>
        <v>-</v>
      </c>
      <c r="K1446" s="200" t="str">
        <f>IF(H1446="-","-",I1446/H1446)</f>
        <v>-</v>
      </c>
      <c r="L1446" s="131">
        <f>IF(B1446&gt;=0,B1446+C1446,"-")</f>
        <v>10.14801838994179</v>
      </c>
      <c r="M1446" s="131">
        <f>L1281</f>
        <v>379.49646488731116</v>
      </c>
      <c r="N1446" s="457" t="str">
        <f>IF(L1446="-","-",IF(L1446&lt;=M1446,"OK","NG"))</f>
        <v>OK</v>
      </c>
    </row>
    <row r="1447">
      <c r="A1447" s="182">
        <f>A1282</f>
        <v>101</v>
      </c>
      <c r="B1447" s="131">
        <f>INPUT!AR16</f>
        <v>0.60695545900194237</v>
      </c>
      <c r="C1447" s="131">
        <f>ABS(K263)</f>
        <v>9.5410629309398463</v>
      </c>
      <c r="D1447" s="195" t="str">
        <f>IF(B1447&gt;=0,"-",-B1447+C1447)</f>
        <v>-</v>
      </c>
      <c r="E1447" s="195">
        <f>D1282*N502</f>
        <v>379.49646488731116</v>
      </c>
      <c r="F1447" s="195" t="str">
        <f>INPUT!AZ16</f>
        <v>S</v>
      </c>
      <c r="G1447" s="200" t="str">
        <f>IF(OR(AND(F1447="S",C1447=0),D1447="-"),"-",IF(D1447&lt;=E1447,"OK","NG"))</f>
        <v>-</v>
      </c>
      <c r="H1447" s="131" t="str">
        <f>IF(B1447&gt;=0,"-",-B1447+C1447/3)</f>
        <v>-</v>
      </c>
      <c r="I1447" s="195" t="e">
        <f>G1282</f>
        <v>#DIV/0!</v>
      </c>
      <c r="J1447" s="200" t="str">
        <f>IF(H1447="-","-",IF(H1447&lt;=I1447,"OK","NG"))</f>
        <v>-</v>
      </c>
      <c r="K1447" s="200" t="str">
        <f>IF(H1447="-","-",I1447/H1447)</f>
        <v>-</v>
      </c>
      <c r="L1447" s="131">
        <f>IF(B1447&gt;=0,B1447+C1447,"-")</f>
        <v>10.14801838994179</v>
      </c>
      <c r="M1447" s="131">
        <f>L1282</f>
        <v>379.49646488731116</v>
      </c>
      <c r="N1447" s="457" t="str">
        <f>IF(L1447="-","-",IF(L1447&lt;=M1447,"OK","NG"))</f>
        <v>OK</v>
      </c>
    </row>
    <row r="1448">
      <c r="A1448" s="182">
        <f>A1283</f>
        <v>101</v>
      </c>
      <c r="B1448" s="131">
        <f>INPUT!AR17</f>
        <v>0.60695545900194237</v>
      </c>
      <c r="C1448" s="131">
        <f>ABS(K264)</f>
        <v>9.5410629309398463</v>
      </c>
      <c r="D1448" s="195" t="str">
        <f>IF(B1448&gt;=0,"-",-B1448+C1448)</f>
        <v>-</v>
      </c>
      <c r="E1448" s="195">
        <f>D1283*N503</f>
        <v>379.49646488731116</v>
      </c>
      <c r="F1448" s="195" t="str">
        <f>INPUT!AZ17</f>
        <v>S</v>
      </c>
      <c r="G1448" s="200" t="str">
        <f>IF(OR(AND(F1448="S",C1448=0),D1448="-"),"-",IF(D1448&lt;=E1448,"OK","NG"))</f>
        <v>-</v>
      </c>
      <c r="H1448" s="131" t="str">
        <f>IF(B1448&gt;=0,"-",-B1448+C1448/3)</f>
        <v>-</v>
      </c>
      <c r="I1448" s="195" t="e">
        <f>G1283</f>
        <v>#DIV/0!</v>
      </c>
      <c r="J1448" s="200" t="str">
        <f>IF(H1448="-","-",IF(H1448&lt;=I1448,"OK","NG"))</f>
        <v>-</v>
      </c>
      <c r="K1448" s="200" t="str">
        <f>IF(H1448="-","-",I1448/H1448)</f>
        <v>-</v>
      </c>
      <c r="L1448" s="131">
        <f>IF(B1448&gt;=0,B1448+C1448,"-")</f>
        <v>10.14801838994179</v>
      </c>
      <c r="M1448" s="131">
        <f>L1283</f>
        <v>379.49646488731116</v>
      </c>
      <c r="N1448" s="457" t="str">
        <f>IF(L1448="-","-",IF(L1448&lt;=M1448,"OK","NG"))</f>
        <v>OK</v>
      </c>
    </row>
    <row r="1449">
      <c r="A1449" s="182">
        <f>A1284</f>
        <v>101</v>
      </c>
      <c r="B1449" s="131">
        <f>INPUT!AR18</f>
        <v>0.60695545900194237</v>
      </c>
      <c r="C1449" s="131">
        <f>ABS(K265)</f>
        <v>9.5410629309398463</v>
      </c>
      <c r="D1449" s="195" t="str">
        <f>IF(B1449&gt;=0,"-",-B1449+C1449)</f>
        <v>-</v>
      </c>
      <c r="E1449" s="195">
        <f>D1284*N504</f>
        <v>379.49646488731116</v>
      </c>
      <c r="F1449" s="195" t="str">
        <f>INPUT!AZ18</f>
        <v>S</v>
      </c>
      <c r="G1449" s="200" t="str">
        <f>IF(OR(AND(F1449="S",C1449=0),D1449="-"),"-",IF(D1449&lt;=E1449,"OK","NG"))</f>
        <v>-</v>
      </c>
      <c r="H1449" s="131" t="str">
        <f>IF(B1449&gt;=0,"-",-B1449+C1449/3)</f>
        <v>-</v>
      </c>
      <c r="I1449" s="195" t="e">
        <f>G1284</f>
        <v>#DIV/0!</v>
      </c>
      <c r="J1449" s="200" t="str">
        <f>IF(H1449="-","-",IF(H1449&lt;=I1449,"OK","NG"))</f>
        <v>-</v>
      </c>
      <c r="K1449" s="200" t="str">
        <f>IF(H1449="-","-",I1449/H1449)</f>
        <v>-</v>
      </c>
      <c r="L1449" s="131">
        <f>IF(B1449&gt;=0,B1449+C1449,"-")</f>
        <v>10.14801838994179</v>
      </c>
      <c r="M1449" s="131">
        <f>L1284</f>
        <v>379.49646488731116</v>
      </c>
      <c r="N1449" s="457" t="str">
        <f>IF(L1449="-","-",IF(L1449&lt;=M1449,"OK","NG"))</f>
        <v>OK</v>
      </c>
    </row>
    <row r="1450">
      <c r="A1450" s="182">
        <f>A1285</f>
        <v>101</v>
      </c>
      <c r="B1450" s="131">
        <f>INPUT!AR19</f>
        <v>0.60695545900194237</v>
      </c>
      <c r="C1450" s="131">
        <f>ABS(K266)</f>
        <v>9.5410629309398463</v>
      </c>
      <c r="D1450" s="195" t="str">
        <f>IF(B1450&gt;=0,"-",-B1450+C1450)</f>
        <v>-</v>
      </c>
      <c r="E1450" s="195">
        <f>D1285*N505</f>
        <v>379.49646488731116</v>
      </c>
      <c r="F1450" s="195" t="str">
        <f>INPUT!AZ19</f>
        <v>S</v>
      </c>
      <c r="G1450" s="200" t="str">
        <f>IF(OR(AND(F1450="S",C1450=0),D1450="-"),"-",IF(D1450&lt;=E1450,"OK","NG"))</f>
        <v>-</v>
      </c>
      <c r="H1450" s="131" t="str">
        <f>IF(B1450&gt;=0,"-",-B1450+C1450/3)</f>
        <v>-</v>
      </c>
      <c r="I1450" s="195" t="e">
        <f>G1285</f>
        <v>#DIV/0!</v>
      </c>
      <c r="J1450" s="200" t="str">
        <f>IF(H1450="-","-",IF(H1450&lt;=I1450,"OK","NG"))</f>
        <v>-</v>
      </c>
      <c r="K1450" s="200" t="str">
        <f>IF(H1450="-","-",I1450/H1450)</f>
        <v>-</v>
      </c>
      <c r="L1450" s="131">
        <f>IF(B1450&gt;=0,B1450+C1450,"-")</f>
        <v>10.14801838994179</v>
      </c>
      <c r="M1450" s="131">
        <f>L1285</f>
        <v>379.49646488731116</v>
      </c>
      <c r="N1450" s="457" t="str">
        <f>IF(L1450="-","-",IF(L1450&lt;=M1450,"OK","NG"))</f>
        <v>OK</v>
      </c>
    </row>
    <row r="1451">
      <c r="A1451" s="182">
        <f>A1286</f>
        <v>101</v>
      </c>
      <c r="B1451" s="131">
        <f>INPUT!AR20</f>
        <v>0.60695545900194237</v>
      </c>
      <c r="C1451" s="131">
        <f>ABS(K267)</f>
        <v>9.5410629309398463</v>
      </c>
      <c r="D1451" s="195" t="str">
        <f>IF(B1451&gt;=0,"-",-B1451+C1451)</f>
        <v>-</v>
      </c>
      <c r="E1451" s="195">
        <f>D1286*N506</f>
        <v>379.49646488731116</v>
      </c>
      <c r="F1451" s="195" t="str">
        <f>INPUT!AZ20</f>
        <v>S</v>
      </c>
      <c r="G1451" s="200" t="str">
        <f>IF(OR(AND(F1451="S",C1451=0),D1451="-"),"-",IF(D1451&lt;=E1451,"OK","NG"))</f>
        <v>-</v>
      </c>
      <c r="H1451" s="131" t="str">
        <f>IF(B1451&gt;=0,"-",-B1451+C1451/3)</f>
        <v>-</v>
      </c>
      <c r="I1451" s="195" t="e">
        <f>G1286</f>
        <v>#DIV/0!</v>
      </c>
      <c r="J1451" s="200" t="str">
        <f>IF(H1451="-","-",IF(H1451&lt;=I1451,"OK","NG"))</f>
        <v>-</v>
      </c>
      <c r="K1451" s="200" t="str">
        <f>IF(H1451="-","-",I1451/H1451)</f>
        <v>-</v>
      </c>
      <c r="L1451" s="131">
        <f>IF(B1451&gt;=0,B1451+C1451,"-")</f>
        <v>10.14801838994179</v>
      </c>
      <c r="M1451" s="131">
        <f>L1286</f>
        <v>379.49646488731116</v>
      </c>
      <c r="N1451" s="457" t="str">
        <f>IF(L1451="-","-",IF(L1451&lt;=M1451,"OK","NG"))</f>
        <v>OK</v>
      </c>
    </row>
    <row r="1452">
      <c r="A1452" s="182">
        <f>A1287</f>
        <v>101</v>
      </c>
      <c r="B1452" s="131">
        <f>INPUT!AR21</f>
        <v>0.60695545900194237</v>
      </c>
      <c r="C1452" s="131">
        <f>ABS(K268)</f>
        <v>9.5410629309398463</v>
      </c>
      <c r="D1452" s="195" t="str">
        <f>IF(B1452&gt;=0,"-",-B1452+C1452)</f>
        <v>-</v>
      </c>
      <c r="E1452" s="195">
        <f>D1287*N507</f>
        <v>379.49646488731116</v>
      </c>
      <c r="F1452" s="195" t="str">
        <f>INPUT!AZ21</f>
        <v>S</v>
      </c>
      <c r="G1452" s="200" t="str">
        <f>IF(OR(AND(F1452="S",C1452=0),D1452="-"),"-",IF(D1452&lt;=E1452,"OK","NG"))</f>
        <v>-</v>
      </c>
      <c r="H1452" s="131" t="str">
        <f>IF(B1452&gt;=0,"-",-B1452+C1452/3)</f>
        <v>-</v>
      </c>
      <c r="I1452" s="195" t="e">
        <f>G1287</f>
        <v>#DIV/0!</v>
      </c>
      <c r="J1452" s="200" t="str">
        <f>IF(H1452="-","-",IF(H1452&lt;=I1452,"OK","NG"))</f>
        <v>-</v>
      </c>
      <c r="K1452" s="200" t="str">
        <f>IF(H1452="-","-",I1452/H1452)</f>
        <v>-</v>
      </c>
      <c r="L1452" s="131">
        <f>IF(B1452&gt;=0,B1452+C1452,"-")</f>
        <v>10.14801838994179</v>
      </c>
      <c r="M1452" s="131">
        <f>L1287</f>
        <v>379.49646488731116</v>
      </c>
      <c r="N1452" s="457" t="str">
        <f>IF(L1452="-","-",IF(L1452&lt;=M1452,"OK","NG"))</f>
        <v>OK</v>
      </c>
    </row>
    <row r="1453">
      <c r="A1453" s="182">
        <f>A1288</f>
        <v>101</v>
      </c>
      <c r="B1453" s="131">
        <f>INPUT!AR22</f>
        <v>0.60695545900194237</v>
      </c>
      <c r="C1453" s="131">
        <f>ABS(K269)</f>
        <v>9.5410629309398463</v>
      </c>
      <c r="D1453" s="195" t="str">
        <f>IF(B1453&gt;=0,"-",-B1453+C1453)</f>
        <v>-</v>
      </c>
      <c r="E1453" s="195">
        <f>D1288*N508</f>
        <v>379.49646488731116</v>
      </c>
      <c r="F1453" s="195" t="str">
        <f>INPUT!AZ22</f>
        <v>S</v>
      </c>
      <c r="G1453" s="200" t="str">
        <f>IF(OR(AND(F1453="S",C1453=0),D1453="-"),"-",IF(D1453&lt;=E1453,"OK","NG"))</f>
        <v>-</v>
      </c>
      <c r="H1453" s="131" t="str">
        <f>IF(B1453&gt;=0,"-",-B1453+C1453/3)</f>
        <v>-</v>
      </c>
      <c r="I1453" s="195" t="e">
        <f>G1288</f>
        <v>#DIV/0!</v>
      </c>
      <c r="J1453" s="200" t="str">
        <f>IF(H1453="-","-",IF(H1453&lt;=I1453,"OK","NG"))</f>
        <v>-</v>
      </c>
      <c r="K1453" s="200" t="str">
        <f>IF(H1453="-","-",I1453/H1453)</f>
        <v>-</v>
      </c>
      <c r="L1453" s="131">
        <f>IF(B1453&gt;=0,B1453+C1453,"-")</f>
        <v>10.14801838994179</v>
      </c>
      <c r="M1453" s="131">
        <f>L1288</f>
        <v>379.49646488731116</v>
      </c>
      <c r="N1453" s="457" t="str">
        <f>IF(L1453="-","-",IF(L1453&lt;=M1453,"OK","NG"))</f>
        <v>OK</v>
      </c>
    </row>
    <row r="1454">
      <c r="A1454" s="182">
        <f>A1289</f>
        <v>101</v>
      </c>
      <c r="B1454" s="131">
        <f>INPUT!AR23</f>
        <v>0.60695545900194237</v>
      </c>
      <c r="C1454" s="131">
        <f>ABS(K270)</f>
        <v>9.5410629309398463</v>
      </c>
      <c r="D1454" s="195" t="str">
        <f>IF(B1454&gt;=0,"-",-B1454+C1454)</f>
        <v>-</v>
      </c>
      <c r="E1454" s="195">
        <f>D1289*N509</f>
        <v>379.49646488731116</v>
      </c>
      <c r="F1454" s="195" t="str">
        <f>INPUT!AZ23</f>
        <v>S</v>
      </c>
      <c r="G1454" s="200" t="str">
        <f>IF(OR(AND(F1454="S",C1454=0),D1454="-"),"-",IF(D1454&lt;=E1454,"OK","NG"))</f>
        <v>-</v>
      </c>
      <c r="H1454" s="131" t="str">
        <f>IF(B1454&gt;=0,"-",-B1454+C1454/3)</f>
        <v>-</v>
      </c>
      <c r="I1454" s="195" t="e">
        <f>G1289</f>
        <v>#DIV/0!</v>
      </c>
      <c r="J1454" s="200" t="str">
        <f>IF(H1454="-","-",IF(H1454&lt;=I1454,"OK","NG"))</f>
        <v>-</v>
      </c>
      <c r="K1454" s="200" t="str">
        <f>IF(H1454="-","-",I1454/H1454)</f>
        <v>-</v>
      </c>
      <c r="L1454" s="131">
        <f>IF(B1454&gt;=0,B1454+C1454,"-")</f>
        <v>10.14801838994179</v>
      </c>
      <c r="M1454" s="131">
        <f>L1289</f>
        <v>379.49646488731116</v>
      </c>
      <c r="N1454" s="457" t="str">
        <f>IF(L1454="-","-",IF(L1454&lt;=M1454,"OK","NG"))</f>
        <v>OK</v>
      </c>
    </row>
    <row r="1455">
      <c r="A1455" s="182">
        <f>A1290</f>
        <v>101</v>
      </c>
      <c r="B1455" s="131">
        <f>INPUT!AR24</f>
        <v>0.60695545900194237</v>
      </c>
      <c r="C1455" s="131">
        <f>ABS(K271)</f>
        <v>9.5410629309398463</v>
      </c>
      <c r="D1455" s="195" t="str">
        <f>IF(B1455&gt;=0,"-",-B1455+C1455)</f>
        <v>-</v>
      </c>
      <c r="E1455" s="195">
        <f>D1290*N510</f>
        <v>379.49646488731116</v>
      </c>
      <c r="F1455" s="195" t="str">
        <f>INPUT!AZ24</f>
        <v>S</v>
      </c>
      <c r="G1455" s="200" t="str">
        <f>IF(OR(AND(F1455="S",C1455=0),D1455="-"),"-",IF(D1455&lt;=E1455,"OK","NG"))</f>
        <v>-</v>
      </c>
      <c r="H1455" s="131" t="str">
        <f>IF(B1455&gt;=0,"-",-B1455+C1455/3)</f>
        <v>-</v>
      </c>
      <c r="I1455" s="195" t="e">
        <f>G1290</f>
        <v>#DIV/0!</v>
      </c>
      <c r="J1455" s="200" t="str">
        <f>IF(H1455="-","-",IF(H1455&lt;=I1455,"OK","NG"))</f>
        <v>-</v>
      </c>
      <c r="K1455" s="200" t="str">
        <f>IF(H1455="-","-",I1455/H1455)</f>
        <v>-</v>
      </c>
      <c r="L1455" s="131">
        <f>IF(B1455&gt;=0,B1455+C1455,"-")</f>
        <v>10.14801838994179</v>
      </c>
      <c r="M1455" s="131">
        <f>L1290</f>
        <v>379.49646488731116</v>
      </c>
      <c r="N1455" s="457" t="str">
        <f>IF(L1455="-","-",IF(L1455&lt;=M1455,"OK","NG"))</f>
        <v>OK</v>
      </c>
    </row>
    <row r="1456">
      <c r="A1456" s="182">
        <f>A1291</f>
        <v>101</v>
      </c>
      <c r="B1456" s="131">
        <f>INPUT!AR25</f>
        <v>0.60695545900194237</v>
      </c>
      <c r="C1456" s="131">
        <f>ABS(K272)</f>
        <v>9.5410629309398463</v>
      </c>
      <c r="D1456" s="195" t="str">
        <f>IF(B1456&gt;=0,"-",-B1456+C1456)</f>
        <v>-</v>
      </c>
      <c r="E1456" s="195">
        <f>D1291*N511</f>
        <v>379.49646488731116</v>
      </c>
      <c r="F1456" s="195" t="str">
        <f>INPUT!AZ25</f>
        <v>S</v>
      </c>
      <c r="G1456" s="200" t="str">
        <f>IF(OR(AND(F1456="S",C1456=0),D1456="-"),"-",IF(D1456&lt;=E1456,"OK","NG"))</f>
        <v>-</v>
      </c>
      <c r="H1456" s="131" t="str">
        <f>IF(B1456&gt;=0,"-",-B1456+C1456/3)</f>
        <v>-</v>
      </c>
      <c r="I1456" s="195" t="e">
        <f>G1291</f>
        <v>#DIV/0!</v>
      </c>
      <c r="J1456" s="200" t="str">
        <f>IF(H1456="-","-",IF(H1456&lt;=I1456,"OK","NG"))</f>
        <v>-</v>
      </c>
      <c r="K1456" s="200" t="str">
        <f>IF(H1456="-","-",I1456/H1456)</f>
        <v>-</v>
      </c>
      <c r="L1456" s="131">
        <f>IF(B1456&gt;=0,B1456+C1456,"-")</f>
        <v>10.14801838994179</v>
      </c>
      <c r="M1456" s="131">
        <f>L1291</f>
        <v>379.49646488731116</v>
      </c>
      <c r="N1456" s="457" t="str">
        <f>IF(L1456="-","-",IF(L1456&lt;=M1456,"OK","NG"))</f>
        <v>OK</v>
      </c>
    </row>
    <row r="1457">
      <c r="A1457" s="182">
        <f>A1292</f>
        <v>101</v>
      </c>
      <c r="B1457" s="131">
        <f>INPUT!AR26</f>
        <v>0.60695545900194237</v>
      </c>
      <c r="C1457" s="131">
        <f>ABS(K273)</f>
        <v>9.5410629309398463</v>
      </c>
      <c r="D1457" s="195" t="str">
        <f>IF(B1457&gt;=0,"-",-B1457+C1457)</f>
        <v>-</v>
      </c>
      <c r="E1457" s="195">
        <f>D1292*N512</f>
        <v>379.49646488731116</v>
      </c>
      <c r="F1457" s="195" t="str">
        <f>INPUT!AZ26</f>
        <v>S</v>
      </c>
      <c r="G1457" s="200" t="str">
        <f>IF(OR(AND(F1457="S",C1457=0),D1457="-"),"-",IF(D1457&lt;=E1457,"OK","NG"))</f>
        <v>-</v>
      </c>
      <c r="H1457" s="131" t="str">
        <f>IF(B1457&gt;=0,"-",-B1457+C1457/3)</f>
        <v>-</v>
      </c>
      <c r="I1457" s="195" t="e">
        <f>G1292</f>
        <v>#DIV/0!</v>
      </c>
      <c r="J1457" s="200" t="str">
        <f>IF(H1457="-","-",IF(H1457&lt;=I1457,"OK","NG"))</f>
        <v>-</v>
      </c>
      <c r="K1457" s="200" t="str">
        <f>IF(H1457="-","-",I1457/H1457)</f>
        <v>-</v>
      </c>
      <c r="L1457" s="131">
        <f>IF(B1457&gt;=0,B1457+C1457,"-")</f>
        <v>10.14801838994179</v>
      </c>
      <c r="M1457" s="131">
        <f>L1292</f>
        <v>379.49646488731116</v>
      </c>
      <c r="N1457" s="457" t="str">
        <f>IF(L1457="-","-",IF(L1457&lt;=M1457,"OK","NG"))</f>
        <v>OK</v>
      </c>
    </row>
    <row r="1458">
      <c r="A1458" s="182">
        <f>A1293</f>
        <v>101</v>
      </c>
      <c r="B1458" s="131">
        <f>INPUT!AR27</f>
        <v>0.60695545900194237</v>
      </c>
      <c r="C1458" s="131">
        <f>ABS(K274)</f>
        <v>9.5410629309398463</v>
      </c>
      <c r="D1458" s="195" t="str">
        <f>IF(B1458&gt;=0,"-",-B1458+C1458)</f>
        <v>-</v>
      </c>
      <c r="E1458" s="195">
        <f>D1293*N513</f>
        <v>379.49646488731116</v>
      </c>
      <c r="F1458" s="195" t="str">
        <f>INPUT!AZ27</f>
        <v>S</v>
      </c>
      <c r="G1458" s="200" t="str">
        <f>IF(OR(AND(F1458="S",C1458=0),D1458="-"),"-",IF(D1458&lt;=E1458,"OK","NG"))</f>
        <v>-</v>
      </c>
      <c r="H1458" s="131" t="str">
        <f>IF(B1458&gt;=0,"-",-B1458+C1458/3)</f>
        <v>-</v>
      </c>
      <c r="I1458" s="195" t="e">
        <f>G1293</f>
        <v>#DIV/0!</v>
      </c>
      <c r="J1458" s="200" t="str">
        <f>IF(H1458="-","-",IF(H1458&lt;=I1458,"OK","NG"))</f>
        <v>-</v>
      </c>
      <c r="K1458" s="200" t="str">
        <f>IF(H1458="-","-",I1458/H1458)</f>
        <v>-</v>
      </c>
      <c r="L1458" s="131">
        <f>IF(B1458&gt;=0,B1458+C1458,"-")</f>
        <v>10.14801838994179</v>
      </c>
      <c r="M1458" s="131">
        <f>L1293</f>
        <v>379.49646488731116</v>
      </c>
      <c r="N1458" s="457" t="str">
        <f>IF(L1458="-","-",IF(L1458&lt;=M1458,"OK","NG"))</f>
        <v>OK</v>
      </c>
    </row>
    <row r="1459">
      <c r="A1459" s="182">
        <f>A1294</f>
        <v>101</v>
      </c>
      <c r="B1459" s="131">
        <f>INPUT!AR28</f>
        <v>0.60695545900194237</v>
      </c>
      <c r="C1459" s="131">
        <f>ABS(K275)</f>
        <v>9.5410629309398463</v>
      </c>
      <c r="D1459" s="195" t="str">
        <f>IF(B1459&gt;=0,"-",-B1459+C1459)</f>
        <v>-</v>
      </c>
      <c r="E1459" s="195">
        <f>D1294*N514</f>
        <v>379.49646488731116</v>
      </c>
      <c r="F1459" s="195" t="str">
        <f>INPUT!AZ28</f>
        <v>S</v>
      </c>
      <c r="G1459" s="200" t="str">
        <f>IF(OR(AND(F1459="S",C1459=0),D1459="-"),"-",IF(D1459&lt;=E1459,"OK","NG"))</f>
        <v>-</v>
      </c>
      <c r="H1459" s="131" t="str">
        <f>IF(B1459&gt;=0,"-",-B1459+C1459/3)</f>
        <v>-</v>
      </c>
      <c r="I1459" s="195" t="e">
        <f>G1294</f>
        <v>#DIV/0!</v>
      </c>
      <c r="J1459" s="200" t="str">
        <f>IF(H1459="-","-",IF(H1459&lt;=I1459,"OK","NG"))</f>
        <v>-</v>
      </c>
      <c r="K1459" s="200" t="str">
        <f>IF(H1459="-","-",I1459/H1459)</f>
        <v>-</v>
      </c>
      <c r="L1459" s="131">
        <f>IF(B1459&gt;=0,B1459+C1459,"-")</f>
        <v>10.14801838994179</v>
      </c>
      <c r="M1459" s="131">
        <f>L1294</f>
        <v>379.49646488731116</v>
      </c>
      <c r="N1459" s="457" t="str">
        <f>IF(L1459="-","-",IF(L1459&lt;=M1459,"OK","NG"))</f>
        <v>OK</v>
      </c>
    </row>
    <row r="1460">
      <c r="A1460" s="182">
        <f>A1295</f>
        <v>101</v>
      </c>
      <c r="B1460" s="131">
        <f>INPUT!AR29</f>
        <v>0.60695545900194237</v>
      </c>
      <c r="C1460" s="131">
        <f>ABS(K276)</f>
        <v>9.5410629309398463</v>
      </c>
      <c r="D1460" s="195" t="str">
        <f>IF(B1460&gt;=0,"-",-B1460+C1460)</f>
        <v>-</v>
      </c>
      <c r="E1460" s="195">
        <f>D1295*N515</f>
        <v>379.49646488731116</v>
      </c>
      <c r="F1460" s="195" t="str">
        <f>INPUT!AZ29</f>
        <v>S</v>
      </c>
      <c r="G1460" s="200" t="str">
        <f>IF(OR(AND(F1460="S",C1460=0),D1460="-"),"-",IF(D1460&lt;=E1460,"OK","NG"))</f>
        <v>-</v>
      </c>
      <c r="H1460" s="131" t="str">
        <f>IF(B1460&gt;=0,"-",-B1460+C1460/3)</f>
        <v>-</v>
      </c>
      <c r="I1460" s="195" t="e">
        <f>G1295</f>
        <v>#DIV/0!</v>
      </c>
      <c r="J1460" s="200" t="str">
        <f>IF(H1460="-","-",IF(H1460&lt;=I1460,"OK","NG"))</f>
        <v>-</v>
      </c>
      <c r="K1460" s="200" t="str">
        <f>IF(H1460="-","-",I1460/H1460)</f>
        <v>-</v>
      </c>
      <c r="L1460" s="131">
        <f>IF(B1460&gt;=0,B1460+C1460,"-")</f>
        <v>10.14801838994179</v>
      </c>
      <c r="M1460" s="131">
        <f>L1295</f>
        <v>379.49646488731116</v>
      </c>
      <c r="N1460" s="457" t="str">
        <f>IF(L1460="-","-",IF(L1460&lt;=M1460,"OK","NG"))</f>
        <v>OK</v>
      </c>
    </row>
    <row r="1461">
      <c r="A1461" s="182">
        <f>A1296</f>
        <v>101</v>
      </c>
      <c r="B1461" s="131">
        <f>INPUT!AR30</f>
        <v>0.60695545900194237</v>
      </c>
      <c r="C1461" s="131">
        <f>ABS(K277)</f>
        <v>9.5410629309398463</v>
      </c>
      <c r="D1461" s="195" t="str">
        <f>IF(B1461&gt;=0,"-",-B1461+C1461)</f>
        <v>-</v>
      </c>
      <c r="E1461" s="195">
        <f>D1296*N516</f>
        <v>379.49646488731116</v>
      </c>
      <c r="F1461" s="195" t="str">
        <f>INPUT!AZ30</f>
        <v>S</v>
      </c>
      <c r="G1461" s="200" t="str">
        <f>IF(OR(AND(F1461="S",C1461=0),D1461="-"),"-",IF(D1461&lt;=E1461,"OK","NG"))</f>
        <v>-</v>
      </c>
      <c r="H1461" s="131" t="str">
        <f>IF(B1461&gt;=0,"-",-B1461+C1461/3)</f>
        <v>-</v>
      </c>
      <c r="I1461" s="195" t="e">
        <f>G1296</f>
        <v>#DIV/0!</v>
      </c>
      <c r="J1461" s="200" t="str">
        <f>IF(H1461="-","-",IF(H1461&lt;=I1461,"OK","NG"))</f>
        <v>-</v>
      </c>
      <c r="K1461" s="200" t="str">
        <f>IF(H1461="-","-",I1461/H1461)</f>
        <v>-</v>
      </c>
      <c r="L1461" s="131">
        <f>IF(B1461&gt;=0,B1461+C1461,"-")</f>
        <v>10.14801838994179</v>
      </c>
      <c r="M1461" s="131">
        <f>L1296</f>
        <v>379.49646488731116</v>
      </c>
      <c r="N1461" s="457" t="str">
        <f>IF(L1461="-","-",IF(L1461&lt;=M1461,"OK","NG"))</f>
        <v>OK</v>
      </c>
    </row>
    <row r="1462">
      <c r="A1462" s="182">
        <f>A1297</f>
        <v>101</v>
      </c>
      <c r="B1462" s="131">
        <f>INPUT!AR31</f>
        <v>0.60695545900194237</v>
      </c>
      <c r="C1462" s="131">
        <f>ABS(K278)</f>
        <v>9.5410629309398463</v>
      </c>
      <c r="D1462" s="195" t="str">
        <f>IF(B1462&gt;=0,"-",-B1462+C1462)</f>
        <v>-</v>
      </c>
      <c r="E1462" s="195">
        <f>D1297*N517</f>
        <v>379.49646488731116</v>
      </c>
      <c r="F1462" s="195" t="str">
        <f>INPUT!AZ31</f>
        <v>S</v>
      </c>
      <c r="G1462" s="200" t="str">
        <f>IF(OR(AND(F1462="S",C1462=0),D1462="-"),"-",IF(D1462&lt;=E1462,"OK","NG"))</f>
        <v>-</v>
      </c>
      <c r="H1462" s="131" t="str">
        <f>IF(B1462&gt;=0,"-",-B1462+C1462/3)</f>
        <v>-</v>
      </c>
      <c r="I1462" s="195" t="e">
        <f>G1297</f>
        <v>#DIV/0!</v>
      </c>
      <c r="J1462" s="200" t="str">
        <f>IF(H1462="-","-",IF(H1462&lt;=I1462,"OK","NG"))</f>
        <v>-</v>
      </c>
      <c r="K1462" s="200" t="str">
        <f>IF(H1462="-","-",I1462/H1462)</f>
        <v>-</v>
      </c>
      <c r="L1462" s="131">
        <f>IF(B1462&gt;=0,B1462+C1462,"-")</f>
        <v>10.14801838994179</v>
      </c>
      <c r="M1462" s="131">
        <f>L1297</f>
        <v>379.49646488731116</v>
      </c>
      <c r="N1462" s="457" t="str">
        <f>IF(L1462="-","-",IF(L1462&lt;=M1462,"OK","NG"))</f>
        <v>OK</v>
      </c>
    </row>
    <row r="1463">
      <c r="A1463" s="182">
        <f>A1298</f>
        <v>101</v>
      </c>
      <c r="B1463" s="131">
        <f>INPUT!AR32</f>
        <v>0.60695545900194237</v>
      </c>
      <c r="C1463" s="131">
        <f>ABS(K279)</f>
        <v>9.5410629309398463</v>
      </c>
      <c r="D1463" s="195" t="str">
        <f>IF(B1463&gt;=0,"-",-B1463+C1463)</f>
        <v>-</v>
      </c>
      <c r="E1463" s="195">
        <f>D1298*N518</f>
        <v>379.49646488731116</v>
      </c>
      <c r="F1463" s="195" t="str">
        <f>INPUT!AZ32</f>
        <v>S</v>
      </c>
      <c r="G1463" s="200" t="str">
        <f>IF(OR(AND(F1463="S",C1463=0),D1463="-"),"-",IF(D1463&lt;=E1463,"OK","NG"))</f>
        <v>-</v>
      </c>
      <c r="H1463" s="131" t="str">
        <f>IF(B1463&gt;=0,"-",-B1463+C1463/3)</f>
        <v>-</v>
      </c>
      <c r="I1463" s="195" t="e">
        <f>G1298</f>
        <v>#DIV/0!</v>
      </c>
      <c r="J1463" s="200" t="str">
        <f>IF(H1463="-","-",IF(H1463&lt;=I1463,"OK","NG"))</f>
        <v>-</v>
      </c>
      <c r="K1463" s="200" t="str">
        <f>IF(H1463="-","-",I1463/H1463)</f>
        <v>-</v>
      </c>
      <c r="L1463" s="131">
        <f>IF(B1463&gt;=0,B1463+C1463,"-")</f>
        <v>10.14801838994179</v>
      </c>
      <c r="M1463" s="131">
        <f>L1298</f>
        <v>379.49646488731116</v>
      </c>
      <c r="N1463" s="457" t="str">
        <f>IF(L1463="-","-",IF(L1463&lt;=M1463,"OK","NG"))</f>
        <v>OK</v>
      </c>
    </row>
    <row r="1464">
      <c r="A1464" s="182">
        <f>A1299</f>
        <v>101</v>
      </c>
      <c r="B1464" s="131">
        <f>INPUT!AR33</f>
        <v>0.60695545900194237</v>
      </c>
      <c r="C1464" s="131">
        <f>ABS(K280)</f>
        <v>9.5410629309398463</v>
      </c>
      <c r="D1464" s="195" t="str">
        <f>IF(B1464&gt;=0,"-",-B1464+C1464)</f>
        <v>-</v>
      </c>
      <c r="E1464" s="195">
        <f>D1299*N519</f>
        <v>379.49646488731116</v>
      </c>
      <c r="F1464" s="195" t="str">
        <f>INPUT!AZ33</f>
        <v>S</v>
      </c>
      <c r="G1464" s="200" t="str">
        <f>IF(OR(AND(F1464="S",C1464=0),D1464="-"),"-",IF(D1464&lt;=E1464,"OK","NG"))</f>
        <v>-</v>
      </c>
      <c r="H1464" s="131" t="str">
        <f>IF(B1464&gt;=0,"-",-B1464+C1464/3)</f>
        <v>-</v>
      </c>
      <c r="I1464" s="195" t="e">
        <f>G1299</f>
        <v>#DIV/0!</v>
      </c>
      <c r="J1464" s="200" t="str">
        <f>IF(H1464="-","-",IF(H1464&lt;=I1464,"OK","NG"))</f>
        <v>-</v>
      </c>
      <c r="K1464" s="200" t="str">
        <f>IF(H1464="-","-",I1464/H1464)</f>
        <v>-</v>
      </c>
      <c r="L1464" s="131">
        <f>IF(B1464&gt;=0,B1464+C1464,"-")</f>
        <v>10.14801838994179</v>
      </c>
      <c r="M1464" s="131">
        <f>L1299</f>
        <v>379.49646488731116</v>
      </c>
      <c r="N1464" s="457" t="str">
        <f>IF(L1464="-","-",IF(L1464&lt;=M1464,"OK","NG"))</f>
        <v>OK</v>
      </c>
    </row>
    <row r="1465">
      <c r="A1465" s="182">
        <f>A1300</f>
        <v>101</v>
      </c>
      <c r="B1465" s="131">
        <f>INPUT!AR34</f>
        <v>0.60695545900194237</v>
      </c>
      <c r="C1465" s="131">
        <f>ABS(K281)</f>
        <v>9.5410629309398463</v>
      </c>
      <c r="D1465" s="195" t="str">
        <f>IF(B1465&gt;=0,"-",-B1465+C1465)</f>
        <v>-</v>
      </c>
      <c r="E1465" s="195">
        <f>D1300*N520</f>
        <v>379.49646488731116</v>
      </c>
      <c r="F1465" s="195" t="str">
        <f>INPUT!AZ34</f>
        <v>S</v>
      </c>
      <c r="G1465" s="200" t="str">
        <f>IF(OR(AND(F1465="S",C1465=0),D1465="-"),"-",IF(D1465&lt;=E1465,"OK","NG"))</f>
        <v>-</v>
      </c>
      <c r="H1465" s="131" t="str">
        <f>IF(B1465&gt;=0,"-",-B1465+C1465/3)</f>
        <v>-</v>
      </c>
      <c r="I1465" s="195" t="e">
        <f>G1300</f>
        <v>#DIV/0!</v>
      </c>
      <c r="J1465" s="200" t="str">
        <f>IF(H1465="-","-",IF(H1465&lt;=I1465,"OK","NG"))</f>
        <v>-</v>
      </c>
      <c r="K1465" s="200" t="str">
        <f>IF(H1465="-","-",I1465/H1465)</f>
        <v>-</v>
      </c>
      <c r="L1465" s="131">
        <f>IF(B1465&gt;=0,B1465+C1465,"-")</f>
        <v>10.14801838994179</v>
      </c>
      <c r="M1465" s="131">
        <f>L1300</f>
        <v>379.49646488731116</v>
      </c>
      <c r="N1465" s="457" t="str">
        <f>IF(L1465="-","-",IF(L1465&lt;=M1465,"OK","NG"))</f>
        <v>OK</v>
      </c>
    </row>
    <row r="1466">
      <c r="A1466" s="182">
        <f>A1301</f>
        <v>101</v>
      </c>
      <c r="B1466" s="131">
        <f>INPUT!AR35</f>
        <v>0.60695545900194237</v>
      </c>
      <c r="C1466" s="131">
        <f>ABS(K282)</f>
        <v>9.5410629309398463</v>
      </c>
      <c r="D1466" s="195" t="str">
        <f>IF(B1466&gt;=0,"-",-B1466+C1466)</f>
        <v>-</v>
      </c>
      <c r="E1466" s="195">
        <f>D1301*N521</f>
        <v>379.49646488731116</v>
      </c>
      <c r="F1466" s="195" t="str">
        <f>INPUT!AZ35</f>
        <v>S</v>
      </c>
      <c r="G1466" s="200" t="str">
        <f>IF(OR(AND(F1466="S",C1466=0),D1466="-"),"-",IF(D1466&lt;=E1466,"OK","NG"))</f>
        <v>-</v>
      </c>
      <c r="H1466" s="131" t="str">
        <f>IF(B1466&gt;=0,"-",-B1466+C1466/3)</f>
        <v>-</v>
      </c>
      <c r="I1466" s="195" t="e">
        <f>G1301</f>
        <v>#DIV/0!</v>
      </c>
      <c r="J1466" s="200" t="str">
        <f>IF(H1466="-","-",IF(H1466&lt;=I1466,"OK","NG"))</f>
        <v>-</v>
      </c>
      <c r="K1466" s="200" t="str">
        <f>IF(H1466="-","-",I1466/H1466)</f>
        <v>-</v>
      </c>
      <c r="L1466" s="131">
        <f>IF(B1466&gt;=0,B1466+C1466,"-")</f>
        <v>10.14801838994179</v>
      </c>
      <c r="M1466" s="131">
        <f>L1301</f>
        <v>379.49646488731116</v>
      </c>
      <c r="N1466" s="457" t="str">
        <f>IF(L1466="-","-",IF(L1466&lt;=M1466,"OK","NG"))</f>
        <v>OK</v>
      </c>
    </row>
    <row r="1467">
      <c r="A1467" s="182">
        <f>A1302</f>
        <v>101</v>
      </c>
      <c r="B1467" s="131">
        <f>INPUT!AR36</f>
        <v>0.60695545900194237</v>
      </c>
      <c r="C1467" s="131">
        <f>ABS(K283)</f>
        <v>9.5410629309398463</v>
      </c>
      <c r="D1467" s="195" t="str">
        <f>IF(B1467&gt;=0,"-",-B1467+C1467)</f>
        <v>-</v>
      </c>
      <c r="E1467" s="195">
        <f>D1302*N522</f>
        <v>379.49646488731116</v>
      </c>
      <c r="F1467" s="195" t="str">
        <f>INPUT!AZ36</f>
        <v>S</v>
      </c>
      <c r="G1467" s="200" t="str">
        <f>IF(OR(AND(F1467="S",C1467=0),D1467="-"),"-",IF(D1467&lt;=E1467,"OK","NG"))</f>
        <v>-</v>
      </c>
      <c r="H1467" s="131" t="str">
        <f>IF(B1467&gt;=0,"-",-B1467+C1467/3)</f>
        <v>-</v>
      </c>
      <c r="I1467" s="195" t="e">
        <f>G1302</f>
        <v>#DIV/0!</v>
      </c>
      <c r="J1467" s="200" t="str">
        <f>IF(H1467="-","-",IF(H1467&lt;=I1467,"OK","NG"))</f>
        <v>-</v>
      </c>
      <c r="K1467" s="200" t="str">
        <f>IF(H1467="-","-",I1467/H1467)</f>
        <v>-</v>
      </c>
      <c r="L1467" s="131">
        <f>IF(B1467&gt;=0,B1467+C1467,"-")</f>
        <v>10.14801838994179</v>
      </c>
      <c r="M1467" s="131">
        <f>L1302</f>
        <v>379.49646488731116</v>
      </c>
      <c r="N1467" s="457" t="str">
        <f>IF(L1467="-","-",IF(L1467&lt;=M1467,"OK","NG"))</f>
        <v>OK</v>
      </c>
    </row>
    <row r="1468">
      <c r="A1468" s="182">
        <f>A1303</f>
        <v>101</v>
      </c>
      <c r="B1468" s="131">
        <f>INPUT!AR37</f>
        <v>0.60695545900194237</v>
      </c>
      <c r="C1468" s="131">
        <f>ABS(K284)</f>
        <v>9.5410629309398463</v>
      </c>
      <c r="D1468" s="195" t="str">
        <f>IF(B1468&gt;=0,"-",-B1468+C1468)</f>
        <v>-</v>
      </c>
      <c r="E1468" s="195">
        <f>D1303*N523</f>
        <v>379.49646488731116</v>
      </c>
      <c r="F1468" s="195" t="str">
        <f>INPUT!AZ37</f>
        <v>S</v>
      </c>
      <c r="G1468" s="200" t="str">
        <f>IF(OR(AND(F1468="S",C1468=0),D1468="-"),"-",IF(D1468&lt;=E1468,"OK","NG"))</f>
        <v>-</v>
      </c>
      <c r="H1468" s="131" t="str">
        <f>IF(B1468&gt;=0,"-",-B1468+C1468/3)</f>
        <v>-</v>
      </c>
      <c r="I1468" s="195" t="e">
        <f>G1303</f>
        <v>#DIV/0!</v>
      </c>
      <c r="J1468" s="200" t="str">
        <f>IF(H1468="-","-",IF(H1468&lt;=I1468,"OK","NG"))</f>
        <v>-</v>
      </c>
      <c r="K1468" s="200" t="str">
        <f>IF(H1468="-","-",I1468/H1468)</f>
        <v>-</v>
      </c>
      <c r="L1468" s="131">
        <f>IF(B1468&gt;=0,B1468+C1468,"-")</f>
        <v>10.14801838994179</v>
      </c>
      <c r="M1468" s="131">
        <f>L1303</f>
        <v>379.49646488731116</v>
      </c>
      <c r="N1468" s="457" t="str">
        <f>IF(L1468="-","-",IF(L1468&lt;=M1468,"OK","NG"))</f>
        <v>OK</v>
      </c>
    </row>
    <row r="1469">
      <c r="A1469" s="182">
        <f>A1304</f>
        <v>101</v>
      </c>
      <c r="B1469" s="131">
        <f>INPUT!AR38</f>
        <v>0.60695545900194237</v>
      </c>
      <c r="C1469" s="131">
        <f>ABS(K285)</f>
        <v>9.5410629309398463</v>
      </c>
      <c r="D1469" s="195" t="str">
        <f>IF(B1469&gt;=0,"-",-B1469+C1469)</f>
        <v>-</v>
      </c>
      <c r="E1469" s="195">
        <f>D1304*N524</f>
        <v>379.49646488731116</v>
      </c>
      <c r="F1469" s="195" t="str">
        <f>INPUT!AZ38</f>
        <v>S</v>
      </c>
      <c r="G1469" s="200" t="str">
        <f>IF(OR(AND(F1469="S",C1469=0),D1469="-"),"-",IF(D1469&lt;=E1469,"OK","NG"))</f>
        <v>-</v>
      </c>
      <c r="H1469" s="131" t="str">
        <f>IF(B1469&gt;=0,"-",-B1469+C1469/3)</f>
        <v>-</v>
      </c>
      <c r="I1469" s="195" t="e">
        <f>G1304</f>
        <v>#DIV/0!</v>
      </c>
      <c r="J1469" s="200" t="str">
        <f>IF(H1469="-","-",IF(H1469&lt;=I1469,"OK","NG"))</f>
        <v>-</v>
      </c>
      <c r="K1469" s="200" t="str">
        <f>IF(H1469="-","-",I1469/H1469)</f>
        <v>-</v>
      </c>
      <c r="L1469" s="131">
        <f>IF(B1469&gt;=0,B1469+C1469,"-")</f>
        <v>10.14801838994179</v>
      </c>
      <c r="M1469" s="131">
        <f>L1304</f>
        <v>379.49646488731116</v>
      </c>
      <c r="N1469" s="457" t="str">
        <f>IF(L1469="-","-",IF(L1469&lt;=M1469,"OK","NG"))</f>
        <v>OK</v>
      </c>
    </row>
    <row r="1470">
      <c r="A1470" s="182">
        <f>A1305</f>
        <v>101</v>
      </c>
      <c r="B1470" s="131">
        <f>INPUT!AR39</f>
        <v>0.60695545900194237</v>
      </c>
      <c r="C1470" s="131">
        <f>ABS(K286)</f>
        <v>9.5410629309398463</v>
      </c>
      <c r="D1470" s="195" t="str">
        <f>IF(B1470&gt;=0,"-",-B1470+C1470)</f>
        <v>-</v>
      </c>
      <c r="E1470" s="195">
        <f>D1305*N525</f>
        <v>379.49646488731116</v>
      </c>
      <c r="F1470" s="195" t="str">
        <f>INPUT!AZ39</f>
        <v>S</v>
      </c>
      <c r="G1470" s="200" t="str">
        <f>IF(OR(AND(F1470="S",C1470=0),D1470="-"),"-",IF(D1470&lt;=E1470,"OK","NG"))</f>
        <v>-</v>
      </c>
      <c r="H1470" s="131" t="str">
        <f>IF(B1470&gt;=0,"-",-B1470+C1470/3)</f>
        <v>-</v>
      </c>
      <c r="I1470" s="195" t="e">
        <f>G1305</f>
        <v>#DIV/0!</v>
      </c>
      <c r="J1470" s="200" t="str">
        <f>IF(H1470="-","-",IF(H1470&lt;=I1470,"OK","NG"))</f>
        <v>-</v>
      </c>
      <c r="K1470" s="200" t="str">
        <f>IF(H1470="-","-",I1470/H1470)</f>
        <v>-</v>
      </c>
      <c r="L1470" s="131">
        <f>IF(B1470&gt;=0,B1470+C1470,"-")</f>
        <v>10.14801838994179</v>
      </c>
      <c r="M1470" s="131">
        <f>L1305</f>
        <v>379.49646488731116</v>
      </c>
      <c r="N1470" s="457" t="str">
        <f>IF(L1470="-","-",IF(L1470&lt;=M1470,"OK","NG"))</f>
        <v>OK</v>
      </c>
    </row>
    <row r="1471">
      <c r="A1471" s="182">
        <f>A1306</f>
        <v>101</v>
      </c>
      <c r="B1471" s="131">
        <f>INPUT!AR40</f>
        <v>0.60695545900194237</v>
      </c>
      <c r="C1471" s="131">
        <f>ABS(K287)</f>
        <v>9.5410629309398463</v>
      </c>
      <c r="D1471" s="195" t="str">
        <f>IF(B1471&gt;=0,"-",-B1471+C1471)</f>
        <v>-</v>
      </c>
      <c r="E1471" s="195">
        <f>D1306*N526</f>
        <v>379.49646488731116</v>
      </c>
      <c r="F1471" s="195" t="str">
        <f>INPUT!AZ40</f>
        <v>S</v>
      </c>
      <c r="G1471" s="200" t="str">
        <f>IF(OR(AND(F1471="S",C1471=0),D1471="-"),"-",IF(D1471&lt;=E1471,"OK","NG"))</f>
        <v>-</v>
      </c>
      <c r="H1471" s="131" t="str">
        <f>IF(B1471&gt;=0,"-",-B1471+C1471/3)</f>
        <v>-</v>
      </c>
      <c r="I1471" s="195" t="e">
        <f>G1306</f>
        <v>#DIV/0!</v>
      </c>
      <c r="J1471" s="200" t="str">
        <f>IF(H1471="-","-",IF(H1471&lt;=I1471,"OK","NG"))</f>
        <v>-</v>
      </c>
      <c r="K1471" s="200" t="str">
        <f>IF(H1471="-","-",I1471/H1471)</f>
        <v>-</v>
      </c>
      <c r="L1471" s="131">
        <f>IF(B1471&gt;=0,B1471+C1471,"-")</f>
        <v>10.14801838994179</v>
      </c>
      <c r="M1471" s="131">
        <f>L1306</f>
        <v>379.49646488731116</v>
      </c>
      <c r="N1471" s="457" t="str">
        <f>IF(L1471="-","-",IF(L1471&lt;=M1471,"OK","NG"))</f>
        <v>OK</v>
      </c>
    </row>
    <row r="1472">
      <c r="A1472" s="182">
        <f>A1307</f>
        <v>101</v>
      </c>
      <c r="B1472" s="131">
        <f>INPUT!AR41</f>
        <v>0.60695545900194237</v>
      </c>
      <c r="C1472" s="131">
        <f>ABS(K288)</f>
        <v>9.5410629309398463</v>
      </c>
      <c r="D1472" s="195" t="str">
        <f>IF(B1472&gt;=0,"-",-B1472+C1472)</f>
        <v>-</v>
      </c>
      <c r="E1472" s="195">
        <f>D1307*N527</f>
        <v>379.49646488731116</v>
      </c>
      <c r="F1472" s="195" t="str">
        <f>INPUT!AZ41</f>
        <v>S</v>
      </c>
      <c r="G1472" s="200" t="str">
        <f>IF(OR(AND(F1472="S",C1472=0),D1472="-"),"-",IF(D1472&lt;=E1472,"OK","NG"))</f>
        <v>-</v>
      </c>
      <c r="H1472" s="131" t="str">
        <f>IF(B1472&gt;=0,"-",-B1472+C1472/3)</f>
        <v>-</v>
      </c>
      <c r="I1472" s="195" t="e">
        <f>G1307</f>
        <v>#DIV/0!</v>
      </c>
      <c r="J1472" s="200" t="str">
        <f>IF(H1472="-","-",IF(H1472&lt;=I1472,"OK","NG"))</f>
        <v>-</v>
      </c>
      <c r="K1472" s="200" t="str">
        <f>IF(H1472="-","-",I1472/H1472)</f>
        <v>-</v>
      </c>
      <c r="L1472" s="131">
        <f>IF(B1472&gt;=0,B1472+C1472,"-")</f>
        <v>10.14801838994179</v>
      </c>
      <c r="M1472" s="131">
        <f>L1307</f>
        <v>379.49646488731116</v>
      </c>
      <c r="N1472" s="457" t="str">
        <f>IF(L1472="-","-",IF(L1472&lt;=M1472,"OK","NG"))</f>
        <v>OK</v>
      </c>
    </row>
    <row r="1473">
      <c r="A1473" s="182">
        <f>A1308</f>
        <v>101</v>
      </c>
      <c r="B1473" s="131">
        <f>INPUT!AR42</f>
        <v>0.60695545900194237</v>
      </c>
      <c r="C1473" s="131">
        <f>ABS(K289)</f>
        <v>9.5410629309398463</v>
      </c>
      <c r="D1473" s="195" t="str">
        <f>IF(B1473&gt;=0,"-",-B1473+C1473)</f>
        <v>-</v>
      </c>
      <c r="E1473" s="195">
        <f>D1308*N528</f>
        <v>379.49646488731116</v>
      </c>
      <c r="F1473" s="195" t="str">
        <f>INPUT!AZ42</f>
        <v>S</v>
      </c>
      <c r="G1473" s="200" t="str">
        <f>IF(OR(AND(F1473="S",C1473=0),D1473="-"),"-",IF(D1473&lt;=E1473,"OK","NG"))</f>
        <v>-</v>
      </c>
      <c r="H1473" s="131" t="str">
        <f>IF(B1473&gt;=0,"-",-B1473+C1473/3)</f>
        <v>-</v>
      </c>
      <c r="I1473" s="195" t="e">
        <f>G1308</f>
        <v>#DIV/0!</v>
      </c>
      <c r="J1473" s="200" t="str">
        <f>IF(H1473="-","-",IF(H1473&lt;=I1473,"OK","NG"))</f>
        <v>-</v>
      </c>
      <c r="K1473" s="200" t="str">
        <f>IF(H1473="-","-",I1473/H1473)</f>
        <v>-</v>
      </c>
      <c r="L1473" s="131">
        <f>IF(B1473&gt;=0,B1473+C1473,"-")</f>
        <v>10.14801838994179</v>
      </c>
      <c r="M1473" s="131">
        <f>L1308</f>
        <v>379.49646488731116</v>
      </c>
      <c r="N1473" s="457" t="str">
        <f>IF(L1473="-","-",IF(L1473&lt;=M1473,"OK","NG"))</f>
        <v>OK</v>
      </c>
    </row>
    <row r="1474">
      <c r="A1474" s="182">
        <f>A1309</f>
        <v>101</v>
      </c>
      <c r="B1474" s="131">
        <f>INPUT!AR43</f>
        <v>0.60695545900194237</v>
      </c>
      <c r="C1474" s="131">
        <f>ABS(K290)</f>
        <v>9.5410629309398463</v>
      </c>
      <c r="D1474" s="195" t="str">
        <f>IF(B1474&gt;=0,"-",-B1474+C1474)</f>
        <v>-</v>
      </c>
      <c r="E1474" s="195">
        <f>D1309*N529</f>
        <v>379.49646488731116</v>
      </c>
      <c r="F1474" s="195" t="str">
        <f>INPUT!AZ43</f>
        <v>S</v>
      </c>
      <c r="G1474" s="200" t="str">
        <f>IF(OR(AND(F1474="S",C1474=0),D1474="-"),"-",IF(D1474&lt;=E1474,"OK","NG"))</f>
        <v>-</v>
      </c>
      <c r="H1474" s="131" t="str">
        <f>IF(B1474&gt;=0,"-",-B1474+C1474/3)</f>
        <v>-</v>
      </c>
      <c r="I1474" s="195" t="e">
        <f>G1309</f>
        <v>#DIV/0!</v>
      </c>
      <c r="J1474" s="200" t="str">
        <f>IF(H1474="-","-",IF(H1474&lt;=I1474,"OK","NG"))</f>
        <v>-</v>
      </c>
      <c r="K1474" s="200" t="str">
        <f>IF(H1474="-","-",I1474/H1474)</f>
        <v>-</v>
      </c>
      <c r="L1474" s="131">
        <f>IF(B1474&gt;=0,B1474+C1474,"-")</f>
        <v>10.14801838994179</v>
      </c>
      <c r="M1474" s="131">
        <f>L1309</f>
        <v>379.49646488731116</v>
      </c>
      <c r="N1474" s="457" t="str">
        <f>IF(L1474="-","-",IF(L1474&lt;=M1474,"OK","NG"))</f>
        <v>OK</v>
      </c>
    </row>
    <row r="1475">
      <c r="A1475" s="182">
        <f>A1310</f>
        <v>101</v>
      </c>
      <c r="B1475" s="131">
        <f>INPUT!AR44</f>
        <v>0.60695545900194237</v>
      </c>
      <c r="C1475" s="131">
        <f>ABS(K291)</f>
        <v>9.5410629309398463</v>
      </c>
      <c r="D1475" s="195" t="str">
        <f>IF(B1475&gt;=0,"-",-B1475+C1475)</f>
        <v>-</v>
      </c>
      <c r="E1475" s="195">
        <f>D1310*N530</f>
        <v>379.49646488731116</v>
      </c>
      <c r="F1475" s="195" t="str">
        <f>INPUT!AZ44</f>
        <v>S</v>
      </c>
      <c r="G1475" s="200" t="str">
        <f>IF(OR(AND(F1475="S",C1475=0),D1475="-"),"-",IF(D1475&lt;=E1475,"OK","NG"))</f>
        <v>-</v>
      </c>
      <c r="H1475" s="131" t="str">
        <f>IF(B1475&gt;=0,"-",-B1475+C1475/3)</f>
        <v>-</v>
      </c>
      <c r="I1475" s="195" t="e">
        <f>G1310</f>
        <v>#DIV/0!</v>
      </c>
      <c r="J1475" s="200" t="str">
        <f>IF(H1475="-","-",IF(H1475&lt;=I1475,"OK","NG"))</f>
        <v>-</v>
      </c>
      <c r="K1475" s="200" t="str">
        <f>IF(H1475="-","-",I1475/H1475)</f>
        <v>-</v>
      </c>
      <c r="L1475" s="131">
        <f>IF(B1475&gt;=0,B1475+C1475,"-")</f>
        <v>10.14801838994179</v>
      </c>
      <c r="M1475" s="131">
        <f>L1310</f>
        <v>379.49646488731116</v>
      </c>
      <c r="N1475" s="457" t="str">
        <f>IF(L1475="-","-",IF(L1475&lt;=M1475,"OK","NG"))</f>
        <v>OK</v>
      </c>
    </row>
    <row r="1476">
      <c r="A1476" s="182">
        <f>A1311</f>
        <v>101</v>
      </c>
      <c r="B1476" s="131">
        <f>INPUT!AR45</f>
        <v>0.60695545900194237</v>
      </c>
      <c r="C1476" s="131">
        <f>ABS(K292)</f>
        <v>9.5410629309398463</v>
      </c>
      <c r="D1476" s="195" t="str">
        <f>IF(B1476&gt;=0,"-",-B1476+C1476)</f>
        <v>-</v>
      </c>
      <c r="E1476" s="195">
        <f>D1311*N531</f>
        <v>379.49646488731116</v>
      </c>
      <c r="F1476" s="195" t="str">
        <f>INPUT!AZ45</f>
        <v>S</v>
      </c>
      <c r="G1476" s="200" t="str">
        <f>IF(OR(AND(F1476="S",C1476=0),D1476="-"),"-",IF(D1476&lt;=E1476,"OK","NG"))</f>
        <v>-</v>
      </c>
      <c r="H1476" s="131" t="str">
        <f>IF(B1476&gt;=0,"-",-B1476+C1476/3)</f>
        <v>-</v>
      </c>
      <c r="I1476" s="195" t="e">
        <f>G1311</f>
        <v>#DIV/0!</v>
      </c>
      <c r="J1476" s="200" t="str">
        <f>IF(H1476="-","-",IF(H1476&lt;=I1476,"OK","NG"))</f>
        <v>-</v>
      </c>
      <c r="K1476" s="200" t="str">
        <f>IF(H1476="-","-",I1476/H1476)</f>
        <v>-</v>
      </c>
      <c r="L1476" s="131">
        <f>IF(B1476&gt;=0,B1476+C1476,"-")</f>
        <v>10.14801838994179</v>
      </c>
      <c r="M1476" s="131">
        <f>L1311</f>
        <v>379.49646488731116</v>
      </c>
      <c r="N1476" s="457" t="str">
        <f>IF(L1476="-","-",IF(L1476&lt;=M1476,"OK","NG"))</f>
        <v>OK</v>
      </c>
    </row>
    <row r="1477">
      <c r="A1477" s="182">
        <f>A1312</f>
        <v>101</v>
      </c>
      <c r="B1477" s="131">
        <f>INPUT!AR46</f>
        <v>0.60695545900194237</v>
      </c>
      <c r="C1477" s="131">
        <f>ABS(K293)</f>
        <v>9.5410629309398463</v>
      </c>
      <c r="D1477" s="195" t="str">
        <f>IF(B1477&gt;=0,"-",-B1477+C1477)</f>
        <v>-</v>
      </c>
      <c r="E1477" s="195">
        <f>D1312*N532</f>
        <v>379.49646488731116</v>
      </c>
      <c r="F1477" s="195" t="str">
        <f>INPUT!AZ46</f>
        <v>S</v>
      </c>
      <c r="G1477" s="200" t="str">
        <f>IF(OR(AND(F1477="S",C1477=0),D1477="-"),"-",IF(D1477&lt;=E1477,"OK","NG"))</f>
        <v>-</v>
      </c>
      <c r="H1477" s="131" t="str">
        <f>IF(B1477&gt;=0,"-",-B1477+C1477/3)</f>
        <v>-</v>
      </c>
      <c r="I1477" s="195" t="e">
        <f>G1312</f>
        <v>#DIV/0!</v>
      </c>
      <c r="J1477" s="200" t="str">
        <f>IF(H1477="-","-",IF(H1477&lt;=I1477,"OK","NG"))</f>
        <v>-</v>
      </c>
      <c r="K1477" s="200" t="str">
        <f>IF(H1477="-","-",I1477/H1477)</f>
        <v>-</v>
      </c>
      <c r="L1477" s="131">
        <f>IF(B1477&gt;=0,B1477+C1477,"-")</f>
        <v>10.14801838994179</v>
      </c>
      <c r="M1477" s="131">
        <f>L1312</f>
        <v>379.49646488731116</v>
      </c>
      <c r="N1477" s="457" t="str">
        <f>IF(L1477="-","-",IF(L1477&lt;=M1477,"OK","NG"))</f>
        <v>OK</v>
      </c>
    </row>
    <row r="1478">
      <c r="A1478" s="182">
        <f>A1313</f>
        <v>101</v>
      </c>
      <c r="B1478" s="131">
        <f>INPUT!AR47</f>
        <v>0.60695545900194237</v>
      </c>
      <c r="C1478" s="131">
        <f>ABS(K294)</f>
        <v>9.5410629309398463</v>
      </c>
      <c r="D1478" s="195" t="str">
        <f>IF(B1478&gt;=0,"-",-B1478+C1478)</f>
        <v>-</v>
      </c>
      <c r="E1478" s="195">
        <f>D1313*N533</f>
        <v>379.49646488731116</v>
      </c>
      <c r="F1478" s="195" t="str">
        <f>INPUT!AZ47</f>
        <v>S</v>
      </c>
      <c r="G1478" s="200" t="str">
        <f>IF(OR(AND(F1478="S",C1478=0),D1478="-"),"-",IF(D1478&lt;=E1478,"OK","NG"))</f>
        <v>-</v>
      </c>
      <c r="H1478" s="131" t="str">
        <f>IF(B1478&gt;=0,"-",-B1478+C1478/3)</f>
        <v>-</v>
      </c>
      <c r="I1478" s="195" t="e">
        <f>G1313</f>
        <v>#DIV/0!</v>
      </c>
      <c r="J1478" s="200" t="str">
        <f>IF(H1478="-","-",IF(H1478&lt;=I1478,"OK","NG"))</f>
        <v>-</v>
      </c>
      <c r="K1478" s="200" t="str">
        <f>IF(H1478="-","-",I1478/H1478)</f>
        <v>-</v>
      </c>
      <c r="L1478" s="131">
        <f>IF(B1478&gt;=0,B1478+C1478,"-")</f>
        <v>10.14801838994179</v>
      </c>
      <c r="M1478" s="131">
        <f>L1313</f>
        <v>379.49646488731116</v>
      </c>
      <c r="N1478" s="457" t="str">
        <f>IF(L1478="-","-",IF(L1478&lt;=M1478,"OK","NG"))</f>
        <v>OK</v>
      </c>
    </row>
    <row r="1479">
      <c r="A1479" s="182">
        <f>A1314</f>
        <v>101</v>
      </c>
      <c r="B1479" s="131">
        <f>INPUT!AR48</f>
        <v>0.60695545900194237</v>
      </c>
      <c r="C1479" s="131">
        <f>ABS(K295)</f>
        <v>9.5410629309398463</v>
      </c>
      <c r="D1479" s="195" t="str">
        <f>IF(B1479&gt;=0,"-",-B1479+C1479)</f>
        <v>-</v>
      </c>
      <c r="E1479" s="195">
        <f>D1314*N534</f>
        <v>379.49646488731116</v>
      </c>
      <c r="F1479" s="195" t="str">
        <f>INPUT!AZ48</f>
        <v>S</v>
      </c>
      <c r="G1479" s="200" t="str">
        <f>IF(OR(AND(F1479="S",C1479=0),D1479="-"),"-",IF(D1479&lt;=E1479,"OK","NG"))</f>
        <v>-</v>
      </c>
      <c r="H1479" s="131" t="str">
        <f>IF(B1479&gt;=0,"-",-B1479+C1479/3)</f>
        <v>-</v>
      </c>
      <c r="I1479" s="195" t="e">
        <f>G1314</f>
        <v>#DIV/0!</v>
      </c>
      <c r="J1479" s="200" t="str">
        <f>IF(H1479="-","-",IF(H1479&lt;=I1479,"OK","NG"))</f>
        <v>-</v>
      </c>
      <c r="K1479" s="200" t="str">
        <f>IF(H1479="-","-",I1479/H1479)</f>
        <v>-</v>
      </c>
      <c r="L1479" s="131">
        <f>IF(B1479&gt;=0,B1479+C1479,"-")</f>
        <v>10.14801838994179</v>
      </c>
      <c r="M1479" s="131">
        <f>L1314</f>
        <v>379.49646488731116</v>
      </c>
      <c r="N1479" s="457" t="str">
        <f>IF(L1479="-","-",IF(L1479&lt;=M1479,"OK","NG"))</f>
        <v>OK</v>
      </c>
    </row>
    <row r="1480">
      <c r="A1480" s="182">
        <f>A1315</f>
        <v>101</v>
      </c>
      <c r="B1480" s="131">
        <f>INPUT!AR49</f>
        <v>0.60695545900194237</v>
      </c>
      <c r="C1480" s="131">
        <f>ABS(K296)</f>
        <v>9.5410629309398463</v>
      </c>
      <c r="D1480" s="195" t="str">
        <f>IF(B1480&gt;=0,"-",-B1480+C1480)</f>
        <v>-</v>
      </c>
      <c r="E1480" s="195">
        <f>D1315*N535</f>
        <v>379.49646488731116</v>
      </c>
      <c r="F1480" s="195" t="str">
        <f>INPUT!AZ49</f>
        <v>S</v>
      </c>
      <c r="G1480" s="200" t="str">
        <f>IF(OR(AND(F1480="S",C1480=0),D1480="-"),"-",IF(D1480&lt;=E1480,"OK","NG"))</f>
        <v>-</v>
      </c>
      <c r="H1480" s="131" t="str">
        <f>IF(B1480&gt;=0,"-",-B1480+C1480/3)</f>
        <v>-</v>
      </c>
      <c r="I1480" s="195" t="e">
        <f>G1315</f>
        <v>#DIV/0!</v>
      </c>
      <c r="J1480" s="200" t="str">
        <f>IF(H1480="-","-",IF(H1480&lt;=I1480,"OK","NG"))</f>
        <v>-</v>
      </c>
      <c r="K1480" s="200" t="str">
        <f>IF(H1480="-","-",I1480/H1480)</f>
        <v>-</v>
      </c>
      <c r="L1480" s="131">
        <f>IF(B1480&gt;=0,B1480+C1480,"-")</f>
        <v>10.14801838994179</v>
      </c>
      <c r="M1480" s="131">
        <f>L1315</f>
        <v>379.49646488731116</v>
      </c>
      <c r="N1480" s="457" t="str">
        <f>IF(L1480="-","-",IF(L1480&lt;=M1480,"OK","NG"))</f>
        <v>OK</v>
      </c>
    </row>
    <row r="1481">
      <c r="A1481" s="182">
        <f>A1316</f>
        <v>101</v>
      </c>
      <c r="B1481" s="131">
        <f>INPUT!AR50</f>
        <v>0.60695545900194237</v>
      </c>
      <c r="C1481" s="131">
        <f>ABS(K297)</f>
        <v>9.5410629309398463</v>
      </c>
      <c r="D1481" s="195" t="str">
        <f>IF(B1481&gt;=0,"-",-B1481+C1481)</f>
        <v>-</v>
      </c>
      <c r="E1481" s="195">
        <f>D1316*N536</f>
        <v>379.49646488731116</v>
      </c>
      <c r="F1481" s="195" t="str">
        <f>INPUT!AZ50</f>
        <v>S</v>
      </c>
      <c r="G1481" s="200" t="str">
        <f>IF(OR(AND(F1481="S",C1481=0),D1481="-"),"-",IF(D1481&lt;=E1481,"OK","NG"))</f>
        <v>-</v>
      </c>
      <c r="H1481" s="131" t="str">
        <f>IF(B1481&gt;=0,"-",-B1481+C1481/3)</f>
        <v>-</v>
      </c>
      <c r="I1481" s="195" t="e">
        <f>G1316</f>
        <v>#DIV/0!</v>
      </c>
      <c r="J1481" s="200" t="str">
        <f>IF(H1481="-","-",IF(H1481&lt;=I1481,"OK","NG"))</f>
        <v>-</v>
      </c>
      <c r="K1481" s="200" t="str">
        <f>IF(H1481="-","-",I1481/H1481)</f>
        <v>-</v>
      </c>
      <c r="L1481" s="131">
        <f>IF(B1481&gt;=0,B1481+C1481,"-")</f>
        <v>10.14801838994179</v>
      </c>
      <c r="M1481" s="131">
        <f>L1316</f>
        <v>379.49646488731116</v>
      </c>
      <c r="N1481" s="457" t="str">
        <f>IF(L1481="-","-",IF(L1481&lt;=M1481,"OK","NG"))</f>
        <v>OK</v>
      </c>
    </row>
    <row r="1482">
      <c r="A1482" s="182">
        <f>A1317</f>
        <v>101</v>
      </c>
      <c r="B1482" s="131">
        <f>INPUT!AR51</f>
        <v>0.60695545900194237</v>
      </c>
      <c r="C1482" s="131">
        <f>ABS(K298)</f>
        <v>9.5410629309398463</v>
      </c>
      <c r="D1482" s="195" t="str">
        <f>IF(B1482&gt;=0,"-",-B1482+C1482)</f>
        <v>-</v>
      </c>
      <c r="E1482" s="195">
        <f>D1317*N537</f>
        <v>379.49646488731116</v>
      </c>
      <c r="F1482" s="195" t="str">
        <f>INPUT!AZ51</f>
        <v>S</v>
      </c>
      <c r="G1482" s="200" t="str">
        <f>IF(OR(AND(F1482="S",C1482=0),D1482="-"),"-",IF(D1482&lt;=E1482,"OK","NG"))</f>
        <v>-</v>
      </c>
      <c r="H1482" s="131" t="str">
        <f>IF(B1482&gt;=0,"-",-B1482+C1482/3)</f>
        <v>-</v>
      </c>
      <c r="I1482" s="195" t="e">
        <f>G1317</f>
        <v>#DIV/0!</v>
      </c>
      <c r="J1482" s="200" t="str">
        <f>IF(H1482="-","-",IF(H1482&lt;=I1482,"OK","NG"))</f>
        <v>-</v>
      </c>
      <c r="K1482" s="200" t="str">
        <f>IF(H1482="-","-",I1482/H1482)</f>
        <v>-</v>
      </c>
      <c r="L1482" s="131">
        <f>IF(B1482&gt;=0,B1482+C1482,"-")</f>
        <v>10.14801838994179</v>
      </c>
      <c r="M1482" s="131">
        <f>L1317</f>
        <v>379.49646488731116</v>
      </c>
      <c r="N1482" s="457" t="str">
        <f>IF(L1482="-","-",IF(L1482&lt;=M1482,"OK","NG"))</f>
        <v>OK</v>
      </c>
    </row>
    <row r="1483">
      <c r="A1483" s="182">
        <f>A1318</f>
        <v>101</v>
      </c>
      <c r="B1483" s="131">
        <f>INPUT!AR52</f>
        <v>0.60695545900194237</v>
      </c>
      <c r="C1483" s="131">
        <f>ABS(K299)</f>
        <v>9.5410629309398463</v>
      </c>
      <c r="D1483" s="195" t="str">
        <f>IF(B1483&gt;=0,"-",-B1483+C1483)</f>
        <v>-</v>
      </c>
      <c r="E1483" s="195">
        <f>D1318*N538</f>
        <v>379.49646488731116</v>
      </c>
      <c r="F1483" s="195" t="str">
        <f>INPUT!AZ52</f>
        <v>S</v>
      </c>
      <c r="G1483" s="200" t="str">
        <f>IF(OR(AND(F1483="S",C1483=0),D1483="-"),"-",IF(D1483&lt;=E1483,"OK","NG"))</f>
        <v>-</v>
      </c>
      <c r="H1483" s="131" t="str">
        <f>IF(B1483&gt;=0,"-",-B1483+C1483/3)</f>
        <v>-</v>
      </c>
      <c r="I1483" s="195" t="e">
        <f>G1318</f>
        <v>#DIV/0!</v>
      </c>
      <c r="J1483" s="200" t="str">
        <f>IF(H1483="-","-",IF(H1483&lt;=I1483,"OK","NG"))</f>
        <v>-</v>
      </c>
      <c r="K1483" s="200" t="str">
        <f>IF(H1483="-","-",I1483/H1483)</f>
        <v>-</v>
      </c>
      <c r="L1483" s="131">
        <f>IF(B1483&gt;=0,B1483+C1483,"-")</f>
        <v>10.14801838994179</v>
      </c>
      <c r="M1483" s="131">
        <f>L1318</f>
        <v>379.49646488731116</v>
      </c>
      <c r="N1483" s="457" t="str">
        <f>IF(L1483="-","-",IF(L1483&lt;=M1483,"OK","NG"))</f>
        <v>OK</v>
      </c>
    </row>
    <row r="1484">
      <c r="A1484" s="182">
        <f>A1319</f>
        <v>101</v>
      </c>
      <c r="B1484" s="131">
        <f>INPUT!AR53</f>
        <v>0.60695545900194237</v>
      </c>
      <c r="C1484" s="131">
        <f>ABS(K300)</f>
        <v>9.5410629309398463</v>
      </c>
      <c r="D1484" s="195" t="str">
        <f>IF(B1484&gt;=0,"-",-B1484+C1484)</f>
        <v>-</v>
      </c>
      <c r="E1484" s="195">
        <f>D1319*N539</f>
        <v>379.49646488731116</v>
      </c>
      <c r="F1484" s="195" t="str">
        <f>INPUT!AZ53</f>
        <v>S</v>
      </c>
      <c r="G1484" s="200" t="str">
        <f>IF(OR(AND(F1484="S",C1484=0),D1484="-"),"-",IF(D1484&lt;=E1484,"OK","NG"))</f>
        <v>-</v>
      </c>
      <c r="H1484" s="131" t="str">
        <f>IF(B1484&gt;=0,"-",-B1484+C1484/3)</f>
        <v>-</v>
      </c>
      <c r="I1484" s="195" t="e">
        <f>G1319</f>
        <v>#DIV/0!</v>
      </c>
      <c r="J1484" s="200" t="str">
        <f>IF(H1484="-","-",IF(H1484&lt;=I1484,"OK","NG"))</f>
        <v>-</v>
      </c>
      <c r="K1484" s="200" t="str">
        <f>IF(H1484="-","-",I1484/H1484)</f>
        <v>-</v>
      </c>
      <c r="L1484" s="131">
        <f>IF(B1484&gt;=0,B1484+C1484,"-")</f>
        <v>10.14801838994179</v>
      </c>
      <c r="M1484" s="131">
        <f>L1319</f>
        <v>379.49646488731116</v>
      </c>
      <c r="N1484" s="457" t="str">
        <f>IF(L1484="-","-",IF(L1484&lt;=M1484,"OK","NG"))</f>
        <v>OK</v>
      </c>
    </row>
    <row r="1485">
      <c r="A1485" s="182">
        <f>A1320</f>
        <v>101</v>
      </c>
      <c r="B1485" s="131">
        <f>INPUT!AR54</f>
        <v>0.60695545900194237</v>
      </c>
      <c r="C1485" s="131">
        <f>ABS(K301)</f>
        <v>9.5410629309398463</v>
      </c>
      <c r="D1485" s="195" t="str">
        <f>IF(B1485&gt;=0,"-",-B1485+C1485)</f>
        <v>-</v>
      </c>
      <c r="E1485" s="195">
        <f>D1320*N540</f>
        <v>379.49646488731116</v>
      </c>
      <c r="F1485" s="195" t="str">
        <f>INPUT!AZ54</f>
        <v>S</v>
      </c>
      <c r="G1485" s="200" t="str">
        <f>IF(OR(AND(F1485="S",C1485=0),D1485="-"),"-",IF(D1485&lt;=E1485,"OK","NG"))</f>
        <v>-</v>
      </c>
      <c r="H1485" s="131" t="str">
        <f>IF(B1485&gt;=0,"-",-B1485+C1485/3)</f>
        <v>-</v>
      </c>
      <c r="I1485" s="195" t="e">
        <f>G1320</f>
        <v>#DIV/0!</v>
      </c>
      <c r="J1485" s="200" t="str">
        <f>IF(H1485="-","-",IF(H1485&lt;=I1485,"OK","NG"))</f>
        <v>-</v>
      </c>
      <c r="K1485" s="200" t="str">
        <f>IF(H1485="-","-",I1485/H1485)</f>
        <v>-</v>
      </c>
      <c r="L1485" s="131">
        <f>IF(B1485&gt;=0,B1485+C1485,"-")</f>
        <v>10.14801838994179</v>
      </c>
      <c r="M1485" s="131">
        <f>L1320</f>
        <v>379.49646488731116</v>
      </c>
      <c r="N1485" s="457" t="str">
        <f>IF(L1485="-","-",IF(L1485&lt;=M1485,"OK","NG"))</f>
        <v>OK</v>
      </c>
    </row>
    <row r="1486">
      <c r="A1486" s="182">
        <f>A1321</f>
        <v>101</v>
      </c>
      <c r="B1486" s="131">
        <f>INPUT!AR55</f>
        <v>0.60695545900194237</v>
      </c>
      <c r="C1486" s="131">
        <f>ABS(K302)</f>
        <v>9.5410629309398463</v>
      </c>
      <c r="D1486" s="195" t="str">
        <f>IF(B1486&gt;=0,"-",-B1486+C1486)</f>
        <v>-</v>
      </c>
      <c r="E1486" s="195">
        <f>D1321*N541</f>
        <v>379.49646488731116</v>
      </c>
      <c r="F1486" s="195" t="str">
        <f>INPUT!AZ55</f>
        <v>S</v>
      </c>
      <c r="G1486" s="200" t="str">
        <f>IF(OR(AND(F1486="S",C1486=0),D1486="-"),"-",IF(D1486&lt;=E1486,"OK","NG"))</f>
        <v>-</v>
      </c>
      <c r="H1486" s="131" t="str">
        <f>IF(B1486&gt;=0,"-",-B1486+C1486/3)</f>
        <v>-</v>
      </c>
      <c r="I1486" s="195" t="e">
        <f>G1321</f>
        <v>#DIV/0!</v>
      </c>
      <c r="J1486" s="200" t="str">
        <f>IF(H1486="-","-",IF(H1486&lt;=I1486,"OK","NG"))</f>
        <v>-</v>
      </c>
      <c r="K1486" s="200" t="str">
        <f>IF(H1486="-","-",I1486/H1486)</f>
        <v>-</v>
      </c>
      <c r="L1486" s="131">
        <f>IF(B1486&gt;=0,B1486+C1486,"-")</f>
        <v>10.14801838994179</v>
      </c>
      <c r="M1486" s="131">
        <f>L1321</f>
        <v>379.49646488731116</v>
      </c>
      <c r="N1486" s="457" t="str">
        <f>IF(L1486="-","-",IF(L1486&lt;=M1486,"OK","NG"))</f>
        <v>OK</v>
      </c>
    </row>
    <row r="1487">
      <c r="A1487" s="182">
        <f>A1322</f>
        <v>101</v>
      </c>
      <c r="B1487" s="131">
        <f>INPUT!AR56</f>
        <v>0.60695545900194237</v>
      </c>
      <c r="C1487" s="131">
        <f>ABS(K303)</f>
        <v>9.5410629309398463</v>
      </c>
      <c r="D1487" s="195" t="str">
        <f>IF(B1487&gt;=0,"-",-B1487+C1487)</f>
        <v>-</v>
      </c>
      <c r="E1487" s="195">
        <f>D1322*N542</f>
        <v>379.49646488731116</v>
      </c>
      <c r="F1487" s="195" t="str">
        <f>INPUT!AZ56</f>
        <v>S</v>
      </c>
      <c r="G1487" s="200" t="str">
        <f>IF(OR(AND(F1487="S",C1487=0),D1487="-"),"-",IF(D1487&lt;=E1487,"OK","NG"))</f>
        <v>-</v>
      </c>
      <c r="H1487" s="131" t="str">
        <f>IF(B1487&gt;=0,"-",-B1487+C1487/3)</f>
        <v>-</v>
      </c>
      <c r="I1487" s="195" t="e">
        <f>G1322</f>
        <v>#DIV/0!</v>
      </c>
      <c r="J1487" s="200" t="str">
        <f>IF(H1487="-","-",IF(H1487&lt;=I1487,"OK","NG"))</f>
        <v>-</v>
      </c>
      <c r="K1487" s="200" t="str">
        <f>IF(H1487="-","-",I1487/H1487)</f>
        <v>-</v>
      </c>
      <c r="L1487" s="131">
        <f>IF(B1487&gt;=0,B1487+C1487,"-")</f>
        <v>10.14801838994179</v>
      </c>
      <c r="M1487" s="131">
        <f>L1322</f>
        <v>379.49646488731116</v>
      </c>
      <c r="N1487" s="457" t="str">
        <f>IF(L1487="-","-",IF(L1487&lt;=M1487,"OK","NG"))</f>
        <v>OK</v>
      </c>
    </row>
    <row r="1488">
      <c r="A1488" s="182">
        <f>A1323</f>
        <v>101</v>
      </c>
      <c r="B1488" s="131">
        <f>INPUT!AR57</f>
        <v>0.60695545900194237</v>
      </c>
      <c r="C1488" s="131">
        <f>ABS(K304)</f>
        <v>9.5410629309398463</v>
      </c>
      <c r="D1488" s="195" t="str">
        <f>IF(B1488&gt;=0,"-",-B1488+C1488)</f>
        <v>-</v>
      </c>
      <c r="E1488" s="195">
        <f>D1323*N543</f>
        <v>379.49646488731116</v>
      </c>
      <c r="F1488" s="195" t="str">
        <f>INPUT!AZ57</f>
        <v>S</v>
      </c>
      <c r="G1488" s="200" t="str">
        <f>IF(OR(AND(F1488="S",C1488=0),D1488="-"),"-",IF(D1488&lt;=E1488,"OK","NG"))</f>
        <v>-</v>
      </c>
      <c r="H1488" s="131" t="str">
        <f>IF(B1488&gt;=0,"-",-B1488+C1488/3)</f>
        <v>-</v>
      </c>
      <c r="I1488" s="195" t="e">
        <f>G1323</f>
        <v>#DIV/0!</v>
      </c>
      <c r="J1488" s="200" t="str">
        <f>IF(H1488="-","-",IF(H1488&lt;=I1488,"OK","NG"))</f>
        <v>-</v>
      </c>
      <c r="K1488" s="200" t="str">
        <f>IF(H1488="-","-",I1488/H1488)</f>
        <v>-</v>
      </c>
      <c r="L1488" s="131">
        <f>IF(B1488&gt;=0,B1488+C1488,"-")</f>
        <v>10.14801838994179</v>
      </c>
      <c r="M1488" s="131">
        <f>L1323</f>
        <v>379.49646488731116</v>
      </c>
      <c r="N1488" s="457" t="str">
        <f>IF(L1488="-","-",IF(L1488&lt;=M1488,"OK","NG"))</f>
        <v>OK</v>
      </c>
    </row>
    <row r="1489">
      <c r="A1489" s="182">
        <f>A1324</f>
        <v>101</v>
      </c>
      <c r="B1489" s="131">
        <f>INPUT!AR58</f>
        <v>0.60695545900194237</v>
      </c>
      <c r="C1489" s="131">
        <f>ABS(K305)</f>
        <v>9.5410629309398463</v>
      </c>
      <c r="D1489" s="195" t="str">
        <f>IF(B1489&gt;=0,"-",-B1489+C1489)</f>
        <v>-</v>
      </c>
      <c r="E1489" s="195">
        <f>D1324*N544</f>
        <v>379.49646488731116</v>
      </c>
      <c r="F1489" s="195" t="str">
        <f>INPUT!AZ58</f>
        <v>S</v>
      </c>
      <c r="G1489" s="200" t="str">
        <f>IF(OR(AND(F1489="S",C1489=0),D1489="-"),"-",IF(D1489&lt;=E1489,"OK","NG"))</f>
        <v>-</v>
      </c>
      <c r="H1489" s="131" t="str">
        <f>IF(B1489&gt;=0,"-",-B1489+C1489/3)</f>
        <v>-</v>
      </c>
      <c r="I1489" s="195" t="e">
        <f>G1324</f>
        <v>#DIV/0!</v>
      </c>
      <c r="J1489" s="200" t="str">
        <f>IF(H1489="-","-",IF(H1489&lt;=I1489,"OK","NG"))</f>
        <v>-</v>
      </c>
      <c r="K1489" s="200" t="str">
        <f>IF(H1489="-","-",I1489/H1489)</f>
        <v>-</v>
      </c>
      <c r="L1489" s="131">
        <f>IF(B1489&gt;=0,B1489+C1489,"-")</f>
        <v>10.14801838994179</v>
      </c>
      <c r="M1489" s="131">
        <f>L1324</f>
        <v>379.49646488731116</v>
      </c>
      <c r="N1489" s="457" t="str">
        <f>IF(L1489="-","-",IF(L1489&lt;=M1489,"OK","NG"))</f>
        <v>OK</v>
      </c>
    </row>
    <row r="1490">
      <c r="A1490" s="182">
        <f>A1325</f>
        <v>101</v>
      </c>
      <c r="B1490" s="131">
        <f>INPUT!AR59</f>
        <v>0.60695545900194237</v>
      </c>
      <c r="C1490" s="131">
        <f>ABS(K306)</f>
        <v>9.5410629309398463</v>
      </c>
      <c r="D1490" s="195" t="str">
        <f>IF(B1490&gt;=0,"-",-B1490+C1490)</f>
        <v>-</v>
      </c>
      <c r="E1490" s="195">
        <f>D1325*N545</f>
        <v>379.49646488731116</v>
      </c>
      <c r="F1490" s="195" t="str">
        <f>INPUT!AZ59</f>
        <v>S</v>
      </c>
      <c r="G1490" s="200" t="str">
        <f>IF(OR(AND(F1490="S",C1490=0),D1490="-"),"-",IF(D1490&lt;=E1490,"OK","NG"))</f>
        <v>-</v>
      </c>
      <c r="H1490" s="131" t="str">
        <f>IF(B1490&gt;=0,"-",-B1490+C1490/3)</f>
        <v>-</v>
      </c>
      <c r="I1490" s="195" t="e">
        <f>G1325</f>
        <v>#DIV/0!</v>
      </c>
      <c r="J1490" s="200" t="str">
        <f>IF(H1490="-","-",IF(H1490&lt;=I1490,"OK","NG"))</f>
        <v>-</v>
      </c>
      <c r="K1490" s="200" t="str">
        <f>IF(H1490="-","-",I1490/H1490)</f>
        <v>-</v>
      </c>
      <c r="L1490" s="131">
        <f>IF(B1490&gt;=0,B1490+C1490,"-")</f>
        <v>10.14801838994179</v>
      </c>
      <c r="M1490" s="131">
        <f>L1325</f>
        <v>379.49646488731116</v>
      </c>
      <c r="N1490" s="457" t="str">
        <f>IF(L1490="-","-",IF(L1490&lt;=M1490,"OK","NG"))</f>
        <v>OK</v>
      </c>
    </row>
    <row r="1491">
      <c r="A1491" s="182">
        <f>A1326</f>
        <v>101</v>
      </c>
      <c r="B1491" s="131">
        <f>INPUT!AR60</f>
        <v>0.60695545900194237</v>
      </c>
      <c r="C1491" s="131">
        <f>ABS(K307)</f>
        <v>9.5410629309398463</v>
      </c>
      <c r="D1491" s="195" t="str">
        <f>IF(B1491&gt;=0,"-",-B1491+C1491)</f>
        <v>-</v>
      </c>
      <c r="E1491" s="195">
        <f>D1326*N546</f>
        <v>379.49646488731116</v>
      </c>
      <c r="F1491" s="195" t="str">
        <f>INPUT!AZ60</f>
        <v>S</v>
      </c>
      <c r="G1491" s="200" t="str">
        <f>IF(OR(AND(F1491="S",C1491=0),D1491="-"),"-",IF(D1491&lt;=E1491,"OK","NG"))</f>
        <v>-</v>
      </c>
      <c r="H1491" s="131" t="str">
        <f>IF(B1491&gt;=0,"-",-B1491+C1491/3)</f>
        <v>-</v>
      </c>
      <c r="I1491" s="195" t="e">
        <f>G1326</f>
        <v>#DIV/0!</v>
      </c>
      <c r="J1491" s="200" t="str">
        <f>IF(H1491="-","-",IF(H1491&lt;=I1491,"OK","NG"))</f>
        <v>-</v>
      </c>
      <c r="K1491" s="200" t="str">
        <f>IF(H1491="-","-",I1491/H1491)</f>
        <v>-</v>
      </c>
      <c r="L1491" s="131">
        <f>IF(B1491&gt;=0,B1491+C1491,"-")</f>
        <v>10.14801838994179</v>
      </c>
      <c r="M1491" s="131">
        <f>L1326</f>
        <v>379.49646488731116</v>
      </c>
      <c r="N1491" s="457" t="str">
        <f>IF(L1491="-","-",IF(L1491&lt;=M1491,"OK","NG"))</f>
        <v>OK</v>
      </c>
    </row>
    <row r="1492">
      <c r="A1492" s="182">
        <f>A1327</f>
        <v>101</v>
      </c>
      <c r="B1492" s="131">
        <f>INPUT!AR61</f>
        <v>0.60695545900194237</v>
      </c>
      <c r="C1492" s="131">
        <f>ABS(K308)</f>
        <v>9.5410629309398463</v>
      </c>
      <c r="D1492" s="195" t="str">
        <f>IF(B1492&gt;=0,"-",-B1492+C1492)</f>
        <v>-</v>
      </c>
      <c r="E1492" s="195">
        <f>D1327*N547</f>
        <v>379.49646488731116</v>
      </c>
      <c r="F1492" s="195" t="str">
        <f>INPUT!AZ61</f>
        <v>S</v>
      </c>
      <c r="G1492" s="200" t="str">
        <f>IF(OR(AND(F1492="S",C1492=0),D1492="-"),"-",IF(D1492&lt;=E1492,"OK","NG"))</f>
        <v>-</v>
      </c>
      <c r="H1492" s="131" t="str">
        <f>IF(B1492&gt;=0,"-",-B1492+C1492/3)</f>
        <v>-</v>
      </c>
      <c r="I1492" s="195" t="e">
        <f>G1327</f>
        <v>#DIV/0!</v>
      </c>
      <c r="J1492" s="200" t="str">
        <f>IF(H1492="-","-",IF(H1492&lt;=I1492,"OK","NG"))</f>
        <v>-</v>
      </c>
      <c r="K1492" s="200" t="str">
        <f>IF(H1492="-","-",I1492/H1492)</f>
        <v>-</v>
      </c>
      <c r="L1492" s="131">
        <f>IF(B1492&gt;=0,B1492+C1492,"-")</f>
        <v>10.14801838994179</v>
      </c>
      <c r="M1492" s="131">
        <f>L1327</f>
        <v>379.49646488731116</v>
      </c>
      <c r="N1492" s="457" t="str">
        <f>IF(L1492="-","-",IF(L1492&lt;=M1492,"OK","NG"))</f>
        <v>OK</v>
      </c>
    </row>
    <row r="1493">
      <c r="A1493" s="182">
        <f>A1328</f>
        <v>101</v>
      </c>
      <c r="B1493" s="131">
        <f>INPUT!AR62</f>
        <v>0.60695545900194237</v>
      </c>
      <c r="C1493" s="131">
        <f>ABS(K309)</f>
        <v>9.5410629309398463</v>
      </c>
      <c r="D1493" s="195" t="str">
        <f>IF(B1493&gt;=0,"-",-B1493+C1493)</f>
        <v>-</v>
      </c>
      <c r="E1493" s="195">
        <f>D1328*N548</f>
        <v>379.49646488731116</v>
      </c>
      <c r="F1493" s="195" t="str">
        <f>INPUT!AZ62</f>
        <v>S</v>
      </c>
      <c r="G1493" s="200" t="str">
        <f>IF(OR(AND(F1493="S",C1493=0),D1493="-"),"-",IF(D1493&lt;=E1493,"OK","NG"))</f>
        <v>-</v>
      </c>
      <c r="H1493" s="131" t="str">
        <f>IF(B1493&gt;=0,"-",-B1493+C1493/3)</f>
        <v>-</v>
      </c>
      <c r="I1493" s="195" t="e">
        <f>G1328</f>
        <v>#DIV/0!</v>
      </c>
      <c r="J1493" s="200" t="str">
        <f>IF(H1493="-","-",IF(H1493&lt;=I1493,"OK","NG"))</f>
        <v>-</v>
      </c>
      <c r="K1493" s="200" t="str">
        <f>IF(H1493="-","-",I1493/H1493)</f>
        <v>-</v>
      </c>
      <c r="L1493" s="131">
        <f>IF(B1493&gt;=0,B1493+C1493,"-")</f>
        <v>10.14801838994179</v>
      </c>
      <c r="M1493" s="131">
        <f>L1328</f>
        <v>379.49646488731116</v>
      </c>
      <c r="N1493" s="457" t="str">
        <f>IF(L1493="-","-",IF(L1493&lt;=M1493,"OK","NG"))</f>
        <v>OK</v>
      </c>
    </row>
    <row r="1494">
      <c r="A1494" s="182">
        <f>A1329</f>
        <v>101</v>
      </c>
      <c r="B1494" s="131">
        <f>INPUT!AR63</f>
        <v>0.60695545900194237</v>
      </c>
      <c r="C1494" s="131">
        <f>ABS(K310)</f>
        <v>9.5410629309398463</v>
      </c>
      <c r="D1494" s="195" t="str">
        <f>IF(B1494&gt;=0,"-",-B1494+C1494)</f>
        <v>-</v>
      </c>
      <c r="E1494" s="195">
        <f>D1329*N549</f>
        <v>379.49646488731116</v>
      </c>
      <c r="F1494" s="195" t="str">
        <f>INPUT!AZ63</f>
        <v>S</v>
      </c>
      <c r="G1494" s="200" t="str">
        <f>IF(OR(AND(F1494="S",C1494=0),D1494="-"),"-",IF(D1494&lt;=E1494,"OK","NG"))</f>
        <v>-</v>
      </c>
      <c r="H1494" s="131" t="str">
        <f>IF(B1494&gt;=0,"-",-B1494+C1494/3)</f>
        <v>-</v>
      </c>
      <c r="I1494" s="195" t="e">
        <f>G1329</f>
        <v>#DIV/0!</v>
      </c>
      <c r="J1494" s="200" t="str">
        <f>IF(H1494="-","-",IF(H1494&lt;=I1494,"OK","NG"))</f>
        <v>-</v>
      </c>
      <c r="K1494" s="200" t="str">
        <f>IF(H1494="-","-",I1494/H1494)</f>
        <v>-</v>
      </c>
      <c r="L1494" s="131">
        <f>IF(B1494&gt;=0,B1494+C1494,"-")</f>
        <v>10.14801838994179</v>
      </c>
      <c r="M1494" s="131">
        <f>L1329</f>
        <v>379.49646488731116</v>
      </c>
      <c r="N1494" s="457" t="str">
        <f>IF(L1494="-","-",IF(L1494&lt;=M1494,"OK","NG"))</f>
        <v>OK</v>
      </c>
    </row>
    <row r="1495">
      <c r="A1495" s="182">
        <f>A1330</f>
        <v>101</v>
      </c>
      <c r="B1495" s="131">
        <f>INPUT!AR64</f>
        <v>0.60695545900194237</v>
      </c>
      <c r="C1495" s="131">
        <f>ABS(K311)</f>
        <v>9.5410629309398463</v>
      </c>
      <c r="D1495" s="195" t="str">
        <f>IF(B1495&gt;=0,"-",-B1495+C1495)</f>
        <v>-</v>
      </c>
      <c r="E1495" s="195">
        <f>D1330*N550</f>
        <v>379.49646488731116</v>
      </c>
      <c r="F1495" s="195" t="str">
        <f>INPUT!AZ64</f>
        <v>S</v>
      </c>
      <c r="G1495" s="200" t="str">
        <f>IF(OR(AND(F1495="S",C1495=0),D1495="-"),"-",IF(D1495&lt;=E1495,"OK","NG"))</f>
        <v>-</v>
      </c>
      <c r="H1495" s="131" t="str">
        <f>IF(B1495&gt;=0,"-",-B1495+C1495/3)</f>
        <v>-</v>
      </c>
      <c r="I1495" s="195" t="e">
        <f>G1330</f>
        <v>#DIV/0!</v>
      </c>
      <c r="J1495" s="200" t="str">
        <f>IF(H1495="-","-",IF(H1495&lt;=I1495,"OK","NG"))</f>
        <v>-</v>
      </c>
      <c r="K1495" s="200" t="str">
        <f>IF(H1495="-","-",I1495/H1495)</f>
        <v>-</v>
      </c>
      <c r="L1495" s="131">
        <f>IF(B1495&gt;=0,B1495+C1495,"-")</f>
        <v>10.14801838994179</v>
      </c>
      <c r="M1495" s="131">
        <f>L1330</f>
        <v>379.49646488731116</v>
      </c>
      <c r="N1495" s="457" t="str">
        <f>IF(L1495="-","-",IF(L1495&lt;=M1495,"OK","NG"))</f>
        <v>OK</v>
      </c>
    </row>
    <row r="1496">
      <c r="A1496" s="182">
        <f>A1331</f>
        <v>101</v>
      </c>
      <c r="B1496" s="131">
        <f>INPUT!AR65</f>
        <v>0.60695545900194237</v>
      </c>
      <c r="C1496" s="131">
        <f>ABS(K312)</f>
        <v>9.5410629309398463</v>
      </c>
      <c r="D1496" s="195" t="str">
        <f>IF(B1496&gt;=0,"-",-B1496+C1496)</f>
        <v>-</v>
      </c>
      <c r="E1496" s="195">
        <f>D1331*N551</f>
        <v>379.49646488731116</v>
      </c>
      <c r="F1496" s="195" t="str">
        <f>INPUT!AZ65</f>
        <v>S</v>
      </c>
      <c r="G1496" s="200" t="str">
        <f>IF(OR(AND(F1496="S",C1496=0),D1496="-"),"-",IF(D1496&lt;=E1496,"OK","NG"))</f>
        <v>-</v>
      </c>
      <c r="H1496" s="131" t="str">
        <f>IF(B1496&gt;=0,"-",-B1496+C1496/3)</f>
        <v>-</v>
      </c>
      <c r="I1496" s="195" t="e">
        <f>G1331</f>
        <v>#DIV/0!</v>
      </c>
      <c r="J1496" s="200" t="str">
        <f>IF(H1496="-","-",IF(H1496&lt;=I1496,"OK","NG"))</f>
        <v>-</v>
      </c>
      <c r="K1496" s="200" t="str">
        <f>IF(H1496="-","-",I1496/H1496)</f>
        <v>-</v>
      </c>
      <c r="L1496" s="131">
        <f>IF(B1496&gt;=0,B1496+C1496,"-")</f>
        <v>10.14801838994179</v>
      </c>
      <c r="M1496" s="131">
        <f>L1331</f>
        <v>379.49646488731116</v>
      </c>
      <c r="N1496" s="457" t="str">
        <f>IF(L1496="-","-",IF(L1496&lt;=M1496,"OK","NG"))</f>
        <v>OK</v>
      </c>
    </row>
    <row r="1497">
      <c r="A1497" s="182">
        <f>A1332</f>
        <v>101</v>
      </c>
      <c r="B1497" s="131">
        <f>INPUT!AR66</f>
        <v>0.60695545900194237</v>
      </c>
      <c r="C1497" s="131">
        <f>ABS(K313)</f>
        <v>9.5410629309398463</v>
      </c>
      <c r="D1497" s="195" t="str">
        <f>IF(B1497&gt;=0,"-",-B1497+C1497)</f>
        <v>-</v>
      </c>
      <c r="E1497" s="195">
        <f>D1332*N552</f>
        <v>379.49646488731116</v>
      </c>
      <c r="F1497" s="195" t="str">
        <f>INPUT!AZ66</f>
        <v>S</v>
      </c>
      <c r="G1497" s="200" t="str">
        <f>IF(OR(AND(F1497="S",C1497=0),D1497="-"),"-",IF(D1497&lt;=E1497,"OK","NG"))</f>
        <v>-</v>
      </c>
      <c r="H1497" s="131" t="str">
        <f>IF(B1497&gt;=0,"-",-B1497+C1497/3)</f>
        <v>-</v>
      </c>
      <c r="I1497" s="195" t="e">
        <f>G1332</f>
        <v>#DIV/0!</v>
      </c>
      <c r="J1497" s="200" t="str">
        <f>IF(H1497="-","-",IF(H1497&lt;=I1497,"OK","NG"))</f>
        <v>-</v>
      </c>
      <c r="K1497" s="200" t="str">
        <f>IF(H1497="-","-",I1497/H1497)</f>
        <v>-</v>
      </c>
      <c r="L1497" s="131">
        <f>IF(B1497&gt;=0,B1497+C1497,"-")</f>
        <v>10.14801838994179</v>
      </c>
      <c r="M1497" s="131">
        <f>L1332</f>
        <v>379.49646488731116</v>
      </c>
      <c r="N1497" s="457" t="str">
        <f>IF(L1497="-","-",IF(L1497&lt;=M1497,"OK","NG"))</f>
        <v>OK</v>
      </c>
    </row>
    <row r="1498">
      <c r="A1498" s="182">
        <f>A1333</f>
        <v>101</v>
      </c>
      <c r="B1498" s="131">
        <f>INPUT!AR67</f>
        <v>0.60695545900194237</v>
      </c>
      <c r="C1498" s="131">
        <f>ABS(K314)</f>
        <v>9.5410629309398463</v>
      </c>
      <c r="D1498" s="195" t="str">
        <f>IF(B1498&gt;=0,"-",-B1498+C1498)</f>
        <v>-</v>
      </c>
      <c r="E1498" s="195">
        <f>D1333*N553</f>
        <v>379.49646488731116</v>
      </c>
      <c r="F1498" s="195" t="str">
        <f>INPUT!AZ67</f>
        <v>S</v>
      </c>
      <c r="G1498" s="200" t="str">
        <f>IF(OR(AND(F1498="S",C1498=0),D1498="-"),"-",IF(D1498&lt;=E1498,"OK","NG"))</f>
        <v>-</v>
      </c>
      <c r="H1498" s="131" t="str">
        <f>IF(B1498&gt;=0,"-",-B1498+C1498/3)</f>
        <v>-</v>
      </c>
      <c r="I1498" s="195" t="e">
        <f>G1333</f>
        <v>#DIV/0!</v>
      </c>
      <c r="J1498" s="200" t="str">
        <f>IF(H1498="-","-",IF(H1498&lt;=I1498,"OK","NG"))</f>
        <v>-</v>
      </c>
      <c r="K1498" s="200" t="str">
        <f>IF(H1498="-","-",I1498/H1498)</f>
        <v>-</v>
      </c>
      <c r="L1498" s="131">
        <f>IF(B1498&gt;=0,B1498+C1498,"-")</f>
        <v>10.14801838994179</v>
      </c>
      <c r="M1498" s="131">
        <f>L1333</f>
        <v>379.49646488731116</v>
      </c>
      <c r="N1498" s="457" t="str">
        <f>IF(L1498="-","-",IF(L1498&lt;=M1498,"OK","NG"))</f>
        <v>OK</v>
      </c>
    </row>
    <row r="1499">
      <c r="A1499" s="182">
        <f>A1334</f>
        <v>101</v>
      </c>
      <c r="B1499" s="131">
        <f>INPUT!AR68</f>
        <v>0.60695545900194237</v>
      </c>
      <c r="C1499" s="131">
        <f>ABS(K315)</f>
        <v>9.5410629309398463</v>
      </c>
      <c r="D1499" s="195" t="str">
        <f>IF(B1499&gt;=0,"-",-B1499+C1499)</f>
        <v>-</v>
      </c>
      <c r="E1499" s="195">
        <f>D1334*N554</f>
        <v>379.49646488731116</v>
      </c>
      <c r="F1499" s="195" t="str">
        <f>INPUT!AZ68</f>
        <v>S</v>
      </c>
      <c r="G1499" s="200" t="str">
        <f>IF(OR(AND(F1499="S",C1499=0),D1499="-"),"-",IF(D1499&lt;=E1499,"OK","NG"))</f>
        <v>-</v>
      </c>
      <c r="H1499" s="131" t="str">
        <f>IF(B1499&gt;=0,"-",-B1499+C1499/3)</f>
        <v>-</v>
      </c>
      <c r="I1499" s="195" t="e">
        <f>G1334</f>
        <v>#DIV/0!</v>
      </c>
      <c r="J1499" s="200" t="str">
        <f>IF(H1499="-","-",IF(H1499&lt;=I1499,"OK","NG"))</f>
        <v>-</v>
      </c>
      <c r="K1499" s="200" t="str">
        <f>IF(H1499="-","-",I1499/H1499)</f>
        <v>-</v>
      </c>
      <c r="L1499" s="131">
        <f>IF(B1499&gt;=0,B1499+C1499,"-")</f>
        <v>10.14801838994179</v>
      </c>
      <c r="M1499" s="131">
        <f>L1334</f>
        <v>379.49646488731116</v>
      </c>
      <c r="N1499" s="457" t="str">
        <f>IF(L1499="-","-",IF(L1499&lt;=M1499,"OK","NG"))</f>
        <v>OK</v>
      </c>
    </row>
    <row r="1500">
      <c r="A1500" s="182">
        <f>A1335</f>
        <v>101</v>
      </c>
      <c r="B1500" s="131">
        <f>INPUT!AR69</f>
        <v>0.60695545900194237</v>
      </c>
      <c r="C1500" s="131">
        <f>ABS(K316)</f>
        <v>9.5410629309398463</v>
      </c>
      <c r="D1500" s="195" t="str">
        <f>IF(B1500&gt;=0,"-",-B1500+C1500)</f>
        <v>-</v>
      </c>
      <c r="E1500" s="195">
        <f>D1335*N555</f>
        <v>379.49646488731116</v>
      </c>
      <c r="F1500" s="195" t="str">
        <f>INPUT!AZ69</f>
        <v>S</v>
      </c>
      <c r="G1500" s="200" t="str">
        <f>IF(OR(AND(F1500="S",C1500=0),D1500="-"),"-",IF(D1500&lt;=E1500,"OK","NG"))</f>
        <v>-</v>
      </c>
      <c r="H1500" s="131" t="str">
        <f>IF(B1500&gt;=0,"-",-B1500+C1500/3)</f>
        <v>-</v>
      </c>
      <c r="I1500" s="195" t="e">
        <f>G1335</f>
        <v>#DIV/0!</v>
      </c>
      <c r="J1500" s="200" t="str">
        <f>IF(H1500="-","-",IF(H1500&lt;=I1500,"OK","NG"))</f>
        <v>-</v>
      </c>
      <c r="K1500" s="200" t="str">
        <f>IF(H1500="-","-",I1500/H1500)</f>
        <v>-</v>
      </c>
      <c r="L1500" s="131">
        <f>IF(B1500&gt;=0,B1500+C1500,"-")</f>
        <v>10.14801838994179</v>
      </c>
      <c r="M1500" s="131">
        <f>L1335</f>
        <v>379.49646488731116</v>
      </c>
      <c r="N1500" s="457" t="str">
        <f>IF(L1500="-","-",IF(L1500&lt;=M1500,"OK","NG"))</f>
        <v>OK</v>
      </c>
    </row>
    <row r="1501">
      <c r="A1501" s="182">
        <f>A1336</f>
        <v>101</v>
      </c>
      <c r="B1501" s="131">
        <f>INPUT!AR70</f>
        <v>0.60695545900194237</v>
      </c>
      <c r="C1501" s="131">
        <f>ABS(K317)</f>
        <v>9.5410629309398463</v>
      </c>
      <c r="D1501" s="195" t="str">
        <f>IF(B1501&gt;=0,"-",-B1501+C1501)</f>
        <v>-</v>
      </c>
      <c r="E1501" s="195">
        <f>D1336*N556</f>
        <v>379.49646488731116</v>
      </c>
      <c r="F1501" s="195" t="str">
        <f>INPUT!AZ70</f>
        <v>S</v>
      </c>
      <c r="G1501" s="200" t="str">
        <f>IF(OR(AND(F1501="S",C1501=0),D1501="-"),"-",IF(D1501&lt;=E1501,"OK","NG"))</f>
        <v>-</v>
      </c>
      <c r="H1501" s="131" t="str">
        <f>IF(B1501&gt;=0,"-",-B1501+C1501/3)</f>
        <v>-</v>
      </c>
      <c r="I1501" s="195" t="e">
        <f>G1336</f>
        <v>#DIV/0!</v>
      </c>
      <c r="J1501" s="200" t="str">
        <f>IF(H1501="-","-",IF(H1501&lt;=I1501,"OK","NG"))</f>
        <v>-</v>
      </c>
      <c r="K1501" s="200" t="str">
        <f>IF(H1501="-","-",I1501/H1501)</f>
        <v>-</v>
      </c>
      <c r="L1501" s="131">
        <f>IF(B1501&gt;=0,B1501+C1501,"-")</f>
        <v>10.14801838994179</v>
      </c>
      <c r="M1501" s="131">
        <f>L1336</f>
        <v>379.49646488731116</v>
      </c>
      <c r="N1501" s="457" t="str">
        <f>IF(L1501="-","-",IF(L1501&lt;=M1501,"OK","NG"))</f>
        <v>OK</v>
      </c>
    </row>
    <row r="1502">
      <c r="A1502" s="182">
        <f>A1337</f>
        <v>101</v>
      </c>
      <c r="B1502" s="131">
        <f>INPUT!AR71</f>
        <v>0.60695545900194237</v>
      </c>
      <c r="C1502" s="131">
        <f>ABS(K318)</f>
        <v>9.5410629309398463</v>
      </c>
      <c r="D1502" s="195" t="str">
        <f>IF(B1502&gt;=0,"-",-B1502+C1502)</f>
        <v>-</v>
      </c>
      <c r="E1502" s="195">
        <f>D1337*N557</f>
        <v>379.49646488731116</v>
      </c>
      <c r="F1502" s="195" t="str">
        <f>INPUT!AZ71</f>
        <v>S</v>
      </c>
      <c r="G1502" s="200" t="str">
        <f>IF(OR(AND(F1502="S",C1502=0),D1502="-"),"-",IF(D1502&lt;=E1502,"OK","NG"))</f>
        <v>-</v>
      </c>
      <c r="H1502" s="131" t="str">
        <f>IF(B1502&gt;=0,"-",-B1502+C1502/3)</f>
        <v>-</v>
      </c>
      <c r="I1502" s="195" t="e">
        <f>G1337</f>
        <v>#DIV/0!</v>
      </c>
      <c r="J1502" s="200" t="str">
        <f>IF(H1502="-","-",IF(H1502&lt;=I1502,"OK","NG"))</f>
        <v>-</v>
      </c>
      <c r="K1502" s="200" t="str">
        <f>IF(H1502="-","-",I1502/H1502)</f>
        <v>-</v>
      </c>
      <c r="L1502" s="131">
        <f>IF(B1502&gt;=0,B1502+C1502,"-")</f>
        <v>10.14801838994179</v>
      </c>
      <c r="M1502" s="131">
        <f>L1337</f>
        <v>379.49646488731116</v>
      </c>
      <c r="N1502" s="457" t="str">
        <f>IF(L1502="-","-",IF(L1502&lt;=M1502,"OK","NG"))</f>
        <v>OK</v>
      </c>
    </row>
    <row r="1503">
      <c r="A1503" s="182">
        <f>A1338</f>
        <v>101</v>
      </c>
      <c r="B1503" s="131">
        <f>INPUT!AR72</f>
        <v>0.60695545900194237</v>
      </c>
      <c r="C1503" s="131">
        <f>ABS(K319)</f>
        <v>9.5410629309398463</v>
      </c>
      <c r="D1503" s="195" t="str">
        <f>IF(B1503&gt;=0,"-",-B1503+C1503)</f>
        <v>-</v>
      </c>
      <c r="E1503" s="195">
        <f>D1338*N558</f>
        <v>379.49646488731116</v>
      </c>
      <c r="F1503" s="195" t="str">
        <f>INPUT!AZ72</f>
        <v>S</v>
      </c>
      <c r="G1503" s="200" t="str">
        <f>IF(OR(AND(F1503="S",C1503=0),D1503="-"),"-",IF(D1503&lt;=E1503,"OK","NG"))</f>
        <v>-</v>
      </c>
      <c r="H1503" s="131" t="str">
        <f>IF(B1503&gt;=0,"-",-B1503+C1503/3)</f>
        <v>-</v>
      </c>
      <c r="I1503" s="195" t="e">
        <f>G1338</f>
        <v>#DIV/0!</v>
      </c>
      <c r="J1503" s="200" t="str">
        <f>IF(H1503="-","-",IF(H1503&lt;=I1503,"OK","NG"))</f>
        <v>-</v>
      </c>
      <c r="K1503" s="200" t="str">
        <f>IF(H1503="-","-",I1503/H1503)</f>
        <v>-</v>
      </c>
      <c r="L1503" s="131">
        <f>IF(B1503&gt;=0,B1503+C1503,"-")</f>
        <v>10.14801838994179</v>
      </c>
      <c r="M1503" s="131">
        <f>L1338</f>
        <v>379.49646488731116</v>
      </c>
      <c r="N1503" s="457" t="str">
        <f>IF(L1503="-","-",IF(L1503&lt;=M1503,"OK","NG"))</f>
        <v>OK</v>
      </c>
    </row>
    <row r="1504">
      <c r="A1504" s="182">
        <f>A1339</f>
        <v>101</v>
      </c>
      <c r="B1504" s="131">
        <f>INPUT!AR73</f>
        <v>0.60695545900194237</v>
      </c>
      <c r="C1504" s="131">
        <f>ABS(K320)</f>
        <v>9.5410629309398463</v>
      </c>
      <c r="D1504" s="195" t="str">
        <f>IF(B1504&gt;=0,"-",-B1504+C1504)</f>
        <v>-</v>
      </c>
      <c r="E1504" s="195">
        <f>D1339*N559</f>
        <v>379.49646488731116</v>
      </c>
      <c r="F1504" s="195" t="str">
        <f>INPUT!AZ73</f>
        <v>S</v>
      </c>
      <c r="G1504" s="200" t="str">
        <f>IF(OR(AND(F1504="S",C1504=0),D1504="-"),"-",IF(D1504&lt;=E1504,"OK","NG"))</f>
        <v>-</v>
      </c>
      <c r="H1504" s="131" t="str">
        <f>IF(B1504&gt;=0,"-",-B1504+C1504/3)</f>
        <v>-</v>
      </c>
      <c r="I1504" s="195" t="e">
        <f>G1339</f>
        <v>#DIV/0!</v>
      </c>
      <c r="J1504" s="200" t="str">
        <f>IF(H1504="-","-",IF(H1504&lt;=I1504,"OK","NG"))</f>
        <v>-</v>
      </c>
      <c r="K1504" s="200" t="str">
        <f>IF(H1504="-","-",I1504/H1504)</f>
        <v>-</v>
      </c>
      <c r="L1504" s="131">
        <f>IF(B1504&gt;=0,B1504+C1504,"-")</f>
        <v>10.14801838994179</v>
      </c>
      <c r="M1504" s="131">
        <f>L1339</f>
        <v>379.49646488731116</v>
      </c>
      <c r="N1504" s="457" t="str">
        <f>IF(L1504="-","-",IF(L1504&lt;=M1504,"OK","NG"))</f>
        <v>OK</v>
      </c>
    </row>
    <row r="1505">
      <c r="A1505" s="182">
        <f>A1340</f>
        <v>101</v>
      </c>
      <c r="B1505" s="131">
        <f>INPUT!AR74</f>
        <v>0.60695545900194237</v>
      </c>
      <c r="C1505" s="131">
        <f>ABS(K321)</f>
        <v>9.5410629309398463</v>
      </c>
      <c r="D1505" s="195" t="str">
        <f>IF(B1505&gt;=0,"-",-B1505+C1505)</f>
        <v>-</v>
      </c>
      <c r="E1505" s="195">
        <f>D1340*N560</f>
        <v>379.49646488731116</v>
      </c>
      <c r="F1505" s="195" t="str">
        <f>INPUT!AZ74</f>
        <v>S</v>
      </c>
      <c r="G1505" s="200" t="str">
        <f>IF(OR(AND(F1505="S",C1505=0),D1505="-"),"-",IF(D1505&lt;=E1505,"OK","NG"))</f>
        <v>-</v>
      </c>
      <c r="H1505" s="131" t="str">
        <f>IF(B1505&gt;=0,"-",-B1505+C1505/3)</f>
        <v>-</v>
      </c>
      <c r="I1505" s="195" t="e">
        <f>G1340</f>
        <v>#DIV/0!</v>
      </c>
      <c r="J1505" s="200" t="str">
        <f>IF(H1505="-","-",IF(H1505&lt;=I1505,"OK","NG"))</f>
        <v>-</v>
      </c>
      <c r="K1505" s="200" t="str">
        <f>IF(H1505="-","-",I1505/H1505)</f>
        <v>-</v>
      </c>
      <c r="L1505" s="131">
        <f>IF(B1505&gt;=0,B1505+C1505,"-")</f>
        <v>10.14801838994179</v>
      </c>
      <c r="M1505" s="131">
        <f>L1340</f>
        <v>379.49646488731116</v>
      </c>
      <c r="N1505" s="457" t="str">
        <f>IF(L1505="-","-",IF(L1505&lt;=M1505,"OK","NG"))</f>
        <v>OK</v>
      </c>
    </row>
    <row r="1506">
      <c r="A1506" s="182">
        <f>A1341</f>
        <v>101</v>
      </c>
      <c r="B1506" s="131">
        <f>INPUT!AR75</f>
        <v>0.60695545900194237</v>
      </c>
      <c r="C1506" s="131">
        <f>ABS(K322)</f>
        <v>9.5410629309398463</v>
      </c>
      <c r="D1506" s="195" t="str">
        <f>IF(B1506&gt;=0,"-",-B1506+C1506)</f>
        <v>-</v>
      </c>
      <c r="E1506" s="195">
        <f>D1341*N561</f>
        <v>379.49646488731116</v>
      </c>
      <c r="F1506" s="195" t="str">
        <f>INPUT!AZ75</f>
        <v>S</v>
      </c>
      <c r="G1506" s="200" t="str">
        <f>IF(OR(AND(F1506="S",C1506=0),D1506="-"),"-",IF(D1506&lt;=E1506,"OK","NG"))</f>
        <v>-</v>
      </c>
      <c r="H1506" s="131" t="str">
        <f>IF(B1506&gt;=0,"-",-B1506+C1506/3)</f>
        <v>-</v>
      </c>
      <c r="I1506" s="195" t="e">
        <f>G1341</f>
        <v>#DIV/0!</v>
      </c>
      <c r="J1506" s="200" t="str">
        <f>IF(H1506="-","-",IF(H1506&lt;=I1506,"OK","NG"))</f>
        <v>-</v>
      </c>
      <c r="K1506" s="200" t="str">
        <f>IF(H1506="-","-",I1506/H1506)</f>
        <v>-</v>
      </c>
      <c r="L1506" s="131">
        <f>IF(B1506&gt;=0,B1506+C1506,"-")</f>
        <v>10.14801838994179</v>
      </c>
      <c r="M1506" s="131">
        <f>L1341</f>
        <v>379.49646488731116</v>
      </c>
      <c r="N1506" s="457" t="str">
        <f>IF(L1506="-","-",IF(L1506&lt;=M1506,"OK","NG"))</f>
        <v>OK</v>
      </c>
    </row>
    <row r="1507">
      <c r="A1507" s="182">
        <f>A1342</f>
        <v>101</v>
      </c>
      <c r="B1507" s="131">
        <f>INPUT!AR76</f>
        <v>0.60695545900194237</v>
      </c>
      <c r="C1507" s="131">
        <f>ABS(K323)</f>
        <v>9.5410629309398463</v>
      </c>
      <c r="D1507" s="195" t="str">
        <f>IF(B1507&gt;=0,"-",-B1507+C1507)</f>
        <v>-</v>
      </c>
      <c r="E1507" s="195">
        <f>D1342*N562</f>
        <v>379.49646488731116</v>
      </c>
      <c r="F1507" s="195" t="str">
        <f>INPUT!AZ76</f>
        <v>S</v>
      </c>
      <c r="G1507" s="200" t="str">
        <f>IF(OR(AND(F1507="S",C1507=0),D1507="-"),"-",IF(D1507&lt;=E1507,"OK","NG"))</f>
        <v>-</v>
      </c>
      <c r="H1507" s="131" t="str">
        <f>IF(B1507&gt;=0,"-",-B1507+C1507/3)</f>
        <v>-</v>
      </c>
      <c r="I1507" s="195" t="e">
        <f>G1342</f>
        <v>#DIV/0!</v>
      </c>
      <c r="J1507" s="200" t="str">
        <f>IF(H1507="-","-",IF(H1507&lt;=I1507,"OK","NG"))</f>
        <v>-</v>
      </c>
      <c r="K1507" s="200" t="str">
        <f>IF(H1507="-","-",I1507/H1507)</f>
        <v>-</v>
      </c>
      <c r="L1507" s="131">
        <f>IF(B1507&gt;=0,B1507+C1507,"-")</f>
        <v>10.14801838994179</v>
      </c>
      <c r="M1507" s="131">
        <f>L1342</f>
        <v>379.49646488731116</v>
      </c>
      <c r="N1507" s="457" t="str">
        <f>IF(L1507="-","-",IF(L1507&lt;=M1507,"OK","NG"))</f>
        <v>OK</v>
      </c>
    </row>
    <row r="1508">
      <c r="A1508" s="182">
        <f>A1343</f>
        <v>101</v>
      </c>
      <c r="B1508" s="131">
        <f>INPUT!AR77</f>
        <v>0.60695545900194237</v>
      </c>
      <c r="C1508" s="131">
        <f>ABS(K324)</f>
        <v>9.5410629309398463</v>
      </c>
      <c r="D1508" s="195" t="str">
        <f>IF(B1508&gt;=0,"-",-B1508+C1508)</f>
        <v>-</v>
      </c>
      <c r="E1508" s="195">
        <f>D1343*N563</f>
        <v>379.49646488731116</v>
      </c>
      <c r="F1508" s="195" t="str">
        <f>INPUT!AZ77</f>
        <v>S</v>
      </c>
      <c r="G1508" s="200" t="str">
        <f>IF(OR(AND(F1508="S",C1508=0),D1508="-"),"-",IF(D1508&lt;=E1508,"OK","NG"))</f>
        <v>-</v>
      </c>
      <c r="H1508" s="131" t="str">
        <f>IF(B1508&gt;=0,"-",-B1508+C1508/3)</f>
        <v>-</v>
      </c>
      <c r="I1508" s="195" t="e">
        <f>G1343</f>
        <v>#DIV/0!</v>
      </c>
      <c r="J1508" s="200" t="str">
        <f>IF(H1508="-","-",IF(H1508&lt;=I1508,"OK","NG"))</f>
        <v>-</v>
      </c>
      <c r="K1508" s="200" t="str">
        <f>IF(H1508="-","-",I1508/H1508)</f>
        <v>-</v>
      </c>
      <c r="L1508" s="131">
        <f>IF(B1508&gt;=0,B1508+C1508,"-")</f>
        <v>10.14801838994179</v>
      </c>
      <c r="M1508" s="131">
        <f>L1343</f>
        <v>379.49646488731116</v>
      </c>
      <c r="N1508" s="457" t="str">
        <f>IF(L1508="-","-",IF(L1508&lt;=M1508,"OK","NG"))</f>
        <v>OK</v>
      </c>
    </row>
    <row r="1509">
      <c r="A1509" s="182">
        <f>A1344</f>
        <v>101</v>
      </c>
      <c r="B1509" s="131">
        <f>INPUT!AR78</f>
        <v>0.60695545900194237</v>
      </c>
      <c r="C1509" s="131">
        <f>ABS(K325)</f>
        <v>9.5410629309398463</v>
      </c>
      <c r="D1509" s="195" t="str">
        <f>IF(B1509&gt;=0,"-",-B1509+C1509)</f>
        <v>-</v>
      </c>
      <c r="E1509" s="195">
        <f>D1344*N564</f>
        <v>379.49646488731116</v>
      </c>
      <c r="F1509" s="195" t="str">
        <f>INPUT!AZ78</f>
        <v>S</v>
      </c>
      <c r="G1509" s="200" t="str">
        <f>IF(OR(AND(F1509="S",C1509=0),D1509="-"),"-",IF(D1509&lt;=E1509,"OK","NG"))</f>
        <v>-</v>
      </c>
      <c r="H1509" s="131" t="str">
        <f>IF(B1509&gt;=0,"-",-B1509+C1509/3)</f>
        <v>-</v>
      </c>
      <c r="I1509" s="195" t="e">
        <f>G1344</f>
        <v>#DIV/0!</v>
      </c>
      <c r="J1509" s="200" t="str">
        <f>IF(H1509="-","-",IF(H1509&lt;=I1509,"OK","NG"))</f>
        <v>-</v>
      </c>
      <c r="K1509" s="200" t="str">
        <f>IF(H1509="-","-",I1509/H1509)</f>
        <v>-</v>
      </c>
      <c r="L1509" s="131">
        <f>IF(B1509&gt;=0,B1509+C1509,"-")</f>
        <v>10.14801838994179</v>
      </c>
      <c r="M1509" s="131">
        <f>L1344</f>
        <v>379.49646488731116</v>
      </c>
      <c r="N1509" s="457" t="str">
        <f>IF(L1509="-","-",IF(L1509&lt;=M1509,"OK","NG"))</f>
        <v>OK</v>
      </c>
    </row>
    <row r="1510">
      <c r="A1510" s="182">
        <f>A1345</f>
        <v>101</v>
      </c>
      <c r="B1510" s="131">
        <f>INPUT!AR79</f>
        <v>0.60695545900194237</v>
      </c>
      <c r="C1510" s="131">
        <f>ABS(K326)</f>
        <v>9.5410629309398463</v>
      </c>
      <c r="D1510" s="195" t="str">
        <f>IF(B1510&gt;=0,"-",-B1510+C1510)</f>
        <v>-</v>
      </c>
      <c r="E1510" s="195">
        <f>D1345*N565</f>
        <v>379.49646488731116</v>
      </c>
      <c r="F1510" s="195" t="str">
        <f>INPUT!AZ79</f>
        <v>S</v>
      </c>
      <c r="G1510" s="200" t="str">
        <f>IF(OR(AND(F1510="S",C1510=0),D1510="-"),"-",IF(D1510&lt;=E1510,"OK","NG"))</f>
        <v>-</v>
      </c>
      <c r="H1510" s="131" t="str">
        <f>IF(B1510&gt;=0,"-",-B1510+C1510/3)</f>
        <v>-</v>
      </c>
      <c r="I1510" s="195" t="e">
        <f>G1345</f>
        <v>#DIV/0!</v>
      </c>
      <c r="J1510" s="200" t="str">
        <f>IF(H1510="-","-",IF(H1510&lt;=I1510,"OK","NG"))</f>
        <v>-</v>
      </c>
      <c r="K1510" s="200" t="str">
        <f>IF(H1510="-","-",I1510/H1510)</f>
        <v>-</v>
      </c>
      <c r="L1510" s="131">
        <f>IF(B1510&gt;=0,B1510+C1510,"-")</f>
        <v>10.14801838994179</v>
      </c>
      <c r="M1510" s="131">
        <f>L1345</f>
        <v>379.49646488731116</v>
      </c>
      <c r="N1510" s="457" t="str">
        <f>IF(L1510="-","-",IF(L1510&lt;=M1510,"OK","NG"))</f>
        <v>OK</v>
      </c>
    </row>
    <row r="1511">
      <c r="A1511" s="182">
        <f>A1346</f>
        <v>101</v>
      </c>
      <c r="B1511" s="131">
        <f>INPUT!AR80</f>
        <v>0.60695545900194237</v>
      </c>
      <c r="C1511" s="131">
        <f>ABS(K327)</f>
        <v>9.5410629309398463</v>
      </c>
      <c r="D1511" s="195" t="str">
        <f>IF(B1511&gt;=0,"-",-B1511+C1511)</f>
        <v>-</v>
      </c>
      <c r="E1511" s="195">
        <f>D1346*N566</f>
        <v>379.49646488731116</v>
      </c>
      <c r="F1511" s="195" t="str">
        <f>INPUT!AZ80</f>
        <v>S</v>
      </c>
      <c r="G1511" s="200" t="str">
        <f>IF(OR(AND(F1511="S",C1511=0),D1511="-"),"-",IF(D1511&lt;=E1511,"OK","NG"))</f>
        <v>-</v>
      </c>
      <c r="H1511" s="131" t="str">
        <f>IF(B1511&gt;=0,"-",-B1511+C1511/3)</f>
        <v>-</v>
      </c>
      <c r="I1511" s="195" t="e">
        <f>G1346</f>
        <v>#DIV/0!</v>
      </c>
      <c r="J1511" s="200" t="str">
        <f>IF(H1511="-","-",IF(H1511&lt;=I1511,"OK","NG"))</f>
        <v>-</v>
      </c>
      <c r="K1511" s="200" t="str">
        <f>IF(H1511="-","-",I1511/H1511)</f>
        <v>-</v>
      </c>
      <c r="L1511" s="131">
        <f>IF(B1511&gt;=0,B1511+C1511,"-")</f>
        <v>10.14801838994179</v>
      </c>
      <c r="M1511" s="131">
        <f>L1346</f>
        <v>379.49646488731116</v>
      </c>
      <c r="N1511" s="457" t="str">
        <f>IF(L1511="-","-",IF(L1511&lt;=M1511,"OK","NG"))</f>
        <v>OK</v>
      </c>
    </row>
    <row r="1512">
      <c r="A1512" s="182">
        <f>A1347</f>
        <v>101</v>
      </c>
      <c r="B1512" s="131">
        <f>INPUT!AR81</f>
        <v>0.60695545900194237</v>
      </c>
      <c r="C1512" s="131">
        <f>ABS(K328)</f>
        <v>9.5410629309398463</v>
      </c>
      <c r="D1512" s="195" t="str">
        <f>IF(B1512&gt;=0,"-",-B1512+C1512)</f>
        <v>-</v>
      </c>
      <c r="E1512" s="195">
        <f>D1347*N567</f>
        <v>379.49646488731116</v>
      </c>
      <c r="F1512" s="195" t="str">
        <f>INPUT!AZ81</f>
        <v>S</v>
      </c>
      <c r="G1512" s="200" t="str">
        <f>IF(OR(AND(F1512="S",C1512=0),D1512="-"),"-",IF(D1512&lt;=E1512,"OK","NG"))</f>
        <v>-</v>
      </c>
      <c r="H1512" s="131" t="str">
        <f>IF(B1512&gt;=0,"-",-B1512+C1512/3)</f>
        <v>-</v>
      </c>
      <c r="I1512" s="195" t="e">
        <f>G1347</f>
        <v>#DIV/0!</v>
      </c>
      <c r="J1512" s="200" t="str">
        <f>IF(H1512="-","-",IF(H1512&lt;=I1512,"OK","NG"))</f>
        <v>-</v>
      </c>
      <c r="K1512" s="200" t="str">
        <f>IF(H1512="-","-",I1512/H1512)</f>
        <v>-</v>
      </c>
      <c r="L1512" s="131">
        <f>IF(B1512&gt;=0,B1512+C1512,"-")</f>
        <v>10.14801838994179</v>
      </c>
      <c r="M1512" s="131">
        <f>L1347</f>
        <v>379.49646488731116</v>
      </c>
      <c r="N1512" s="457" t="str">
        <f>IF(L1512="-","-",IF(L1512&lt;=M1512,"OK","NG"))</f>
        <v>OK</v>
      </c>
    </row>
    <row r="1513">
      <c r="A1513" s="182">
        <f>A1348</f>
        <v>101</v>
      </c>
      <c r="B1513" s="131">
        <f>INPUT!AR82</f>
        <v>0.60695545900194237</v>
      </c>
      <c r="C1513" s="131">
        <f>ABS(K329)</f>
        <v>9.5410629309398463</v>
      </c>
      <c r="D1513" s="195" t="str">
        <f>IF(B1513&gt;=0,"-",-B1513+C1513)</f>
        <v>-</v>
      </c>
      <c r="E1513" s="195">
        <f>D1348*N568</f>
        <v>379.49646488731116</v>
      </c>
      <c r="F1513" s="195" t="str">
        <f>INPUT!AZ82</f>
        <v>S</v>
      </c>
      <c r="G1513" s="200" t="str">
        <f>IF(OR(AND(F1513="S",C1513=0),D1513="-"),"-",IF(D1513&lt;=E1513,"OK","NG"))</f>
        <v>-</v>
      </c>
      <c r="H1513" s="131" t="str">
        <f>IF(B1513&gt;=0,"-",-B1513+C1513/3)</f>
        <v>-</v>
      </c>
      <c r="I1513" s="195" t="e">
        <f>G1348</f>
        <v>#DIV/0!</v>
      </c>
      <c r="J1513" s="200" t="str">
        <f>IF(H1513="-","-",IF(H1513&lt;=I1513,"OK","NG"))</f>
        <v>-</v>
      </c>
      <c r="K1513" s="200" t="str">
        <f>IF(H1513="-","-",I1513/H1513)</f>
        <v>-</v>
      </c>
      <c r="L1513" s="131">
        <f>IF(B1513&gt;=0,B1513+C1513,"-")</f>
        <v>10.14801838994179</v>
      </c>
      <c r="M1513" s="131">
        <f>L1348</f>
        <v>379.49646488731116</v>
      </c>
      <c r="N1513" s="457" t="str">
        <f>IF(L1513="-","-",IF(L1513&lt;=M1513,"OK","NG"))</f>
        <v>OK</v>
      </c>
    </row>
    <row r="1514">
      <c r="A1514" s="182">
        <f>A1349</f>
        <v>101</v>
      </c>
      <c r="B1514" s="131">
        <f>INPUT!AR83</f>
        <v>0.60695545900194237</v>
      </c>
      <c r="C1514" s="131">
        <f>ABS(K330)</f>
        <v>9.5410629309398463</v>
      </c>
      <c r="D1514" s="195" t="str">
        <f>IF(B1514&gt;=0,"-",-B1514+C1514)</f>
        <v>-</v>
      </c>
      <c r="E1514" s="195">
        <f>D1349*N569</f>
        <v>379.49646488731116</v>
      </c>
      <c r="F1514" s="195" t="str">
        <f>INPUT!AZ83</f>
        <v>S</v>
      </c>
      <c r="G1514" s="200" t="str">
        <f>IF(OR(AND(F1514="S",C1514=0),D1514="-"),"-",IF(D1514&lt;=E1514,"OK","NG"))</f>
        <v>-</v>
      </c>
      <c r="H1514" s="131" t="str">
        <f>IF(B1514&gt;=0,"-",-B1514+C1514/3)</f>
        <v>-</v>
      </c>
      <c r="I1514" s="195" t="e">
        <f>G1349</f>
        <v>#DIV/0!</v>
      </c>
      <c r="J1514" s="200" t="str">
        <f>IF(H1514="-","-",IF(H1514&lt;=I1514,"OK","NG"))</f>
        <v>-</v>
      </c>
      <c r="K1514" s="200" t="str">
        <f>IF(H1514="-","-",I1514/H1514)</f>
        <v>-</v>
      </c>
      <c r="L1514" s="131">
        <f>IF(B1514&gt;=0,B1514+C1514,"-")</f>
        <v>10.14801838994179</v>
      </c>
      <c r="M1514" s="131">
        <f>L1349</f>
        <v>379.49646488731116</v>
      </c>
      <c r="N1514" s="457" t="str">
        <f>IF(L1514="-","-",IF(L1514&lt;=M1514,"OK","NG"))</f>
        <v>OK</v>
      </c>
    </row>
    <row r="1515">
      <c r="A1515" s="182">
        <f>A1350</f>
        <v>101</v>
      </c>
      <c r="B1515" s="131">
        <f>INPUT!AR84</f>
        <v>0.60695545900194237</v>
      </c>
      <c r="C1515" s="131">
        <f>ABS(K331)</f>
        <v>9.5410629309398463</v>
      </c>
      <c r="D1515" s="195" t="str">
        <f>IF(B1515&gt;=0,"-",-B1515+C1515)</f>
        <v>-</v>
      </c>
      <c r="E1515" s="195">
        <f>D1350*N570</f>
        <v>379.49646488731116</v>
      </c>
      <c r="F1515" s="195" t="str">
        <f>INPUT!AZ84</f>
        <v>S</v>
      </c>
      <c r="G1515" s="200" t="str">
        <f>IF(OR(AND(F1515="S",C1515=0),D1515="-"),"-",IF(D1515&lt;=E1515,"OK","NG"))</f>
        <v>-</v>
      </c>
      <c r="H1515" s="131" t="str">
        <f>IF(B1515&gt;=0,"-",-B1515+C1515/3)</f>
        <v>-</v>
      </c>
      <c r="I1515" s="195" t="e">
        <f>G1350</f>
        <v>#DIV/0!</v>
      </c>
      <c r="J1515" s="200" t="str">
        <f>IF(H1515="-","-",IF(H1515&lt;=I1515,"OK","NG"))</f>
        <v>-</v>
      </c>
      <c r="K1515" s="200" t="str">
        <f>IF(H1515="-","-",I1515/H1515)</f>
        <v>-</v>
      </c>
      <c r="L1515" s="131">
        <f>IF(B1515&gt;=0,B1515+C1515,"-")</f>
        <v>10.14801838994179</v>
      </c>
      <c r="M1515" s="131">
        <f>L1350</f>
        <v>379.49646488731116</v>
      </c>
      <c r="N1515" s="457" t="str">
        <f>IF(L1515="-","-",IF(L1515&lt;=M1515,"OK","NG"))</f>
        <v>OK</v>
      </c>
    </row>
    <row r="1516">
      <c r="A1516" s="182">
        <f>A1351</f>
        <v>101</v>
      </c>
      <c r="B1516" s="131">
        <f>INPUT!AR85</f>
        <v>0.60695545900194237</v>
      </c>
      <c r="C1516" s="131">
        <f>ABS(K332)</f>
        <v>9.5410629309398463</v>
      </c>
      <c r="D1516" s="195" t="str">
        <f>IF(B1516&gt;=0,"-",-B1516+C1516)</f>
        <v>-</v>
      </c>
      <c r="E1516" s="195">
        <f>D1351*N571</f>
        <v>379.49646488731116</v>
      </c>
      <c r="F1516" s="195" t="str">
        <f>INPUT!AZ85</f>
        <v>S</v>
      </c>
      <c r="G1516" s="200" t="str">
        <f>IF(OR(AND(F1516="S",C1516=0),D1516="-"),"-",IF(D1516&lt;=E1516,"OK","NG"))</f>
        <v>-</v>
      </c>
      <c r="H1516" s="131" t="str">
        <f>IF(B1516&gt;=0,"-",-B1516+C1516/3)</f>
        <v>-</v>
      </c>
      <c r="I1516" s="195" t="e">
        <f>G1351</f>
        <v>#DIV/0!</v>
      </c>
      <c r="J1516" s="200" t="str">
        <f>IF(H1516="-","-",IF(H1516&lt;=I1516,"OK","NG"))</f>
        <v>-</v>
      </c>
      <c r="K1516" s="200" t="str">
        <f>IF(H1516="-","-",I1516/H1516)</f>
        <v>-</v>
      </c>
      <c r="L1516" s="131">
        <f>IF(B1516&gt;=0,B1516+C1516,"-")</f>
        <v>10.14801838994179</v>
      </c>
      <c r="M1516" s="131">
        <f>L1351</f>
        <v>379.49646488731116</v>
      </c>
      <c r="N1516" s="457" t="str">
        <f>IF(L1516="-","-",IF(L1516&lt;=M1516,"OK","NG"))</f>
        <v>OK</v>
      </c>
    </row>
    <row r="1517">
      <c r="A1517" s="182">
        <f>A1352</f>
        <v>101</v>
      </c>
      <c r="B1517" s="131">
        <f>INPUT!AR86</f>
        <v>0.60695545900194237</v>
      </c>
      <c r="C1517" s="131">
        <f>ABS(K333)</f>
        <v>9.5410629309398463</v>
      </c>
      <c r="D1517" s="195" t="str">
        <f>IF(B1517&gt;=0,"-",-B1517+C1517)</f>
        <v>-</v>
      </c>
      <c r="E1517" s="195">
        <f>D1352*N572</f>
        <v>379.49646488731116</v>
      </c>
      <c r="F1517" s="195" t="str">
        <f>INPUT!AZ86</f>
        <v>S</v>
      </c>
      <c r="G1517" s="200" t="str">
        <f>IF(OR(AND(F1517="S",C1517=0),D1517="-"),"-",IF(D1517&lt;=E1517,"OK","NG"))</f>
        <v>-</v>
      </c>
      <c r="H1517" s="131" t="str">
        <f>IF(B1517&gt;=0,"-",-B1517+C1517/3)</f>
        <v>-</v>
      </c>
      <c r="I1517" s="195" t="e">
        <f>G1352</f>
        <v>#DIV/0!</v>
      </c>
      <c r="J1517" s="200" t="str">
        <f>IF(H1517="-","-",IF(H1517&lt;=I1517,"OK","NG"))</f>
        <v>-</v>
      </c>
      <c r="K1517" s="200" t="str">
        <f>IF(H1517="-","-",I1517/H1517)</f>
        <v>-</v>
      </c>
      <c r="L1517" s="131">
        <f>IF(B1517&gt;=0,B1517+C1517,"-")</f>
        <v>10.14801838994179</v>
      </c>
      <c r="M1517" s="131">
        <f>L1352</f>
        <v>379.49646488731116</v>
      </c>
      <c r="N1517" s="457" t="str">
        <f>IF(L1517="-","-",IF(L1517&lt;=M1517,"OK","NG"))</f>
        <v>OK</v>
      </c>
    </row>
    <row r="1518">
      <c r="A1518" s="182">
        <f>A1353</f>
        <v>101</v>
      </c>
      <c r="B1518" s="131">
        <f>INPUT!AR87</f>
        <v>0.60695545900194237</v>
      </c>
      <c r="C1518" s="131">
        <f>ABS(K334)</f>
        <v>9.5410629309398463</v>
      </c>
      <c r="D1518" s="195" t="str">
        <f>IF(B1518&gt;=0,"-",-B1518+C1518)</f>
        <v>-</v>
      </c>
      <c r="E1518" s="195">
        <f>D1353*N573</f>
        <v>379.49646488731116</v>
      </c>
      <c r="F1518" s="195" t="str">
        <f>INPUT!AZ87</f>
        <v>S</v>
      </c>
      <c r="G1518" s="200" t="str">
        <f>IF(OR(AND(F1518="S",C1518=0),D1518="-"),"-",IF(D1518&lt;=E1518,"OK","NG"))</f>
        <v>-</v>
      </c>
      <c r="H1518" s="131" t="str">
        <f>IF(B1518&gt;=0,"-",-B1518+C1518/3)</f>
        <v>-</v>
      </c>
      <c r="I1518" s="195" t="e">
        <f>G1353</f>
        <v>#DIV/0!</v>
      </c>
      <c r="J1518" s="200" t="str">
        <f>IF(H1518="-","-",IF(H1518&lt;=I1518,"OK","NG"))</f>
        <v>-</v>
      </c>
      <c r="K1518" s="200" t="str">
        <f>IF(H1518="-","-",I1518/H1518)</f>
        <v>-</v>
      </c>
      <c r="L1518" s="131">
        <f>IF(B1518&gt;=0,B1518+C1518,"-")</f>
        <v>10.14801838994179</v>
      </c>
      <c r="M1518" s="131">
        <f>L1353</f>
        <v>379.49646488731116</v>
      </c>
      <c r="N1518" s="457" t="str">
        <f>IF(L1518="-","-",IF(L1518&lt;=M1518,"OK","NG"))</f>
        <v>OK</v>
      </c>
    </row>
    <row r="1519">
      <c r="A1519" s="182">
        <f>A1354</f>
        <v>101</v>
      </c>
      <c r="B1519" s="131">
        <f>INPUT!AR88</f>
        <v>0.60695545900194237</v>
      </c>
      <c r="C1519" s="131">
        <f>ABS(K335)</f>
        <v>9.5410629309398463</v>
      </c>
      <c r="D1519" s="195" t="str">
        <f>IF(B1519&gt;=0,"-",-B1519+C1519)</f>
        <v>-</v>
      </c>
      <c r="E1519" s="195">
        <f>D1354*N574</f>
        <v>379.49646488731116</v>
      </c>
      <c r="F1519" s="195" t="str">
        <f>INPUT!AZ88</f>
        <v>S</v>
      </c>
      <c r="G1519" s="200" t="str">
        <f>IF(OR(AND(F1519="S",C1519=0),D1519="-"),"-",IF(D1519&lt;=E1519,"OK","NG"))</f>
        <v>-</v>
      </c>
      <c r="H1519" s="131" t="str">
        <f>IF(B1519&gt;=0,"-",-B1519+C1519/3)</f>
        <v>-</v>
      </c>
      <c r="I1519" s="195" t="e">
        <f>G1354</f>
        <v>#DIV/0!</v>
      </c>
      <c r="J1519" s="200" t="str">
        <f>IF(H1519="-","-",IF(H1519&lt;=I1519,"OK","NG"))</f>
        <v>-</v>
      </c>
      <c r="K1519" s="200" t="str">
        <f>IF(H1519="-","-",I1519/H1519)</f>
        <v>-</v>
      </c>
      <c r="L1519" s="131">
        <f>IF(B1519&gt;=0,B1519+C1519,"-")</f>
        <v>10.14801838994179</v>
      </c>
      <c r="M1519" s="131">
        <f>L1354</f>
        <v>379.49646488731116</v>
      </c>
      <c r="N1519" s="457" t="str">
        <f>IF(L1519="-","-",IF(L1519&lt;=M1519,"OK","NG"))</f>
        <v>OK</v>
      </c>
    </row>
    <row r="1520">
      <c r="A1520" s="182">
        <f>A1355</f>
        <v>101</v>
      </c>
      <c r="B1520" s="131">
        <f>INPUT!AR89</f>
        <v>0.60695545900194237</v>
      </c>
      <c r="C1520" s="131">
        <f>ABS(K336)</f>
        <v>9.5410629309398463</v>
      </c>
      <c r="D1520" s="195" t="str">
        <f>IF(B1520&gt;=0,"-",-B1520+C1520)</f>
        <v>-</v>
      </c>
      <c r="E1520" s="195">
        <f>D1355*N575</f>
        <v>379.49646488731116</v>
      </c>
      <c r="F1520" s="195" t="str">
        <f>INPUT!AZ89</f>
        <v>S</v>
      </c>
      <c r="G1520" s="200" t="str">
        <f>IF(OR(AND(F1520="S",C1520=0),D1520="-"),"-",IF(D1520&lt;=E1520,"OK","NG"))</f>
        <v>-</v>
      </c>
      <c r="H1520" s="131" t="str">
        <f>IF(B1520&gt;=0,"-",-B1520+C1520/3)</f>
        <v>-</v>
      </c>
      <c r="I1520" s="195" t="e">
        <f>G1355</f>
        <v>#DIV/0!</v>
      </c>
      <c r="J1520" s="200" t="str">
        <f>IF(H1520="-","-",IF(H1520&lt;=I1520,"OK","NG"))</f>
        <v>-</v>
      </c>
      <c r="K1520" s="200" t="str">
        <f>IF(H1520="-","-",I1520/H1520)</f>
        <v>-</v>
      </c>
      <c r="L1520" s="131">
        <f>IF(B1520&gt;=0,B1520+C1520,"-")</f>
        <v>10.14801838994179</v>
      </c>
      <c r="M1520" s="131">
        <f>L1355</f>
        <v>379.49646488731116</v>
      </c>
      <c r="N1520" s="457" t="str">
        <f>IF(L1520="-","-",IF(L1520&lt;=M1520,"OK","NG"))</f>
        <v>OK</v>
      </c>
    </row>
    <row r="1521">
      <c r="A1521" s="182">
        <f>A1356</f>
        <v>101</v>
      </c>
      <c r="B1521" s="131">
        <f>INPUT!AR90</f>
        <v>0.60695545900194237</v>
      </c>
      <c r="C1521" s="131">
        <f>ABS(K337)</f>
        <v>9.5410629309398463</v>
      </c>
      <c r="D1521" s="195" t="str">
        <f>IF(B1521&gt;=0,"-",-B1521+C1521)</f>
        <v>-</v>
      </c>
      <c r="E1521" s="195">
        <f>D1356*N576</f>
        <v>379.49646488731116</v>
      </c>
      <c r="F1521" s="195" t="str">
        <f>INPUT!AZ90</f>
        <v>S</v>
      </c>
      <c r="G1521" s="200" t="str">
        <f>IF(OR(AND(F1521="S",C1521=0),D1521="-"),"-",IF(D1521&lt;=E1521,"OK","NG"))</f>
        <v>-</v>
      </c>
      <c r="H1521" s="131" t="str">
        <f>IF(B1521&gt;=0,"-",-B1521+C1521/3)</f>
        <v>-</v>
      </c>
      <c r="I1521" s="195" t="e">
        <f>G1356</f>
        <v>#DIV/0!</v>
      </c>
      <c r="J1521" s="200" t="str">
        <f>IF(H1521="-","-",IF(H1521&lt;=I1521,"OK","NG"))</f>
        <v>-</v>
      </c>
      <c r="K1521" s="200" t="str">
        <f>IF(H1521="-","-",I1521/H1521)</f>
        <v>-</v>
      </c>
      <c r="L1521" s="131">
        <f>IF(B1521&gt;=0,B1521+C1521,"-")</f>
        <v>10.14801838994179</v>
      </c>
      <c r="M1521" s="131">
        <f>L1356</f>
        <v>379.49646488731116</v>
      </c>
      <c r="N1521" s="457" t="str">
        <f>IF(L1521="-","-",IF(L1521&lt;=M1521,"OK","NG"))</f>
        <v>OK</v>
      </c>
    </row>
    <row r="1522">
      <c r="A1522" s="182">
        <f>A1357</f>
        <v>101</v>
      </c>
      <c r="B1522" s="131">
        <f>INPUT!AR91</f>
        <v>0.60695545900194237</v>
      </c>
      <c r="C1522" s="131">
        <f>ABS(K338)</f>
        <v>9.5410629309398463</v>
      </c>
      <c r="D1522" s="195" t="str">
        <f>IF(B1522&gt;=0,"-",-B1522+C1522)</f>
        <v>-</v>
      </c>
      <c r="E1522" s="195">
        <f>D1357*N577</f>
        <v>379.49646488731116</v>
      </c>
      <c r="F1522" s="195" t="str">
        <f>INPUT!AZ91</f>
        <v>S</v>
      </c>
      <c r="G1522" s="200" t="str">
        <f>IF(OR(AND(F1522="S",C1522=0),D1522="-"),"-",IF(D1522&lt;=E1522,"OK","NG"))</f>
        <v>-</v>
      </c>
      <c r="H1522" s="131" t="str">
        <f>IF(B1522&gt;=0,"-",-B1522+C1522/3)</f>
        <v>-</v>
      </c>
      <c r="I1522" s="195" t="e">
        <f>G1357</f>
        <v>#DIV/0!</v>
      </c>
      <c r="J1522" s="200" t="str">
        <f>IF(H1522="-","-",IF(H1522&lt;=I1522,"OK","NG"))</f>
        <v>-</v>
      </c>
      <c r="K1522" s="200" t="str">
        <f>IF(H1522="-","-",I1522/H1522)</f>
        <v>-</v>
      </c>
      <c r="L1522" s="131">
        <f>IF(B1522&gt;=0,B1522+C1522,"-")</f>
        <v>10.14801838994179</v>
      </c>
      <c r="M1522" s="131">
        <f>L1357</f>
        <v>379.49646488731116</v>
      </c>
      <c r="N1522" s="457" t="str">
        <f>IF(L1522="-","-",IF(L1522&lt;=M1522,"OK","NG"))</f>
        <v>OK</v>
      </c>
    </row>
    <row r="1523">
      <c r="A1523" s="182">
        <f>A1358</f>
        <v>101</v>
      </c>
      <c r="B1523" s="131">
        <f>INPUT!AR92</f>
        <v>0.60695545900194237</v>
      </c>
      <c r="C1523" s="131">
        <f>ABS(K339)</f>
        <v>9.5410629309398463</v>
      </c>
      <c r="D1523" s="195" t="str">
        <f>IF(B1523&gt;=0,"-",-B1523+C1523)</f>
        <v>-</v>
      </c>
      <c r="E1523" s="195">
        <f>D1358*N578</f>
        <v>379.49646488731116</v>
      </c>
      <c r="F1523" s="195" t="str">
        <f>INPUT!AZ92</f>
        <v>S</v>
      </c>
      <c r="G1523" s="200" t="str">
        <f>IF(OR(AND(F1523="S",C1523=0),D1523="-"),"-",IF(D1523&lt;=E1523,"OK","NG"))</f>
        <v>-</v>
      </c>
      <c r="H1523" s="131" t="str">
        <f>IF(B1523&gt;=0,"-",-B1523+C1523/3)</f>
        <v>-</v>
      </c>
      <c r="I1523" s="195" t="e">
        <f>G1358</f>
        <v>#DIV/0!</v>
      </c>
      <c r="J1523" s="200" t="str">
        <f>IF(H1523="-","-",IF(H1523&lt;=I1523,"OK","NG"))</f>
        <v>-</v>
      </c>
      <c r="K1523" s="200" t="str">
        <f>IF(H1523="-","-",I1523/H1523)</f>
        <v>-</v>
      </c>
      <c r="L1523" s="131">
        <f>IF(B1523&gt;=0,B1523+C1523,"-")</f>
        <v>10.14801838994179</v>
      </c>
      <c r="M1523" s="131">
        <f>L1358</f>
        <v>379.49646488731116</v>
      </c>
      <c r="N1523" s="457" t="str">
        <f>IF(L1523="-","-",IF(L1523&lt;=M1523,"OK","NG"))</f>
        <v>OK</v>
      </c>
    </row>
    <row r="1524">
      <c r="A1524" s="182">
        <f>A1359</f>
        <v>101</v>
      </c>
      <c r="B1524" s="131">
        <f>INPUT!AR93</f>
        <v>0.60695545900194237</v>
      </c>
      <c r="C1524" s="131">
        <f>ABS(K340)</f>
        <v>9.5410629309398463</v>
      </c>
      <c r="D1524" s="195" t="str">
        <f>IF(B1524&gt;=0,"-",-B1524+C1524)</f>
        <v>-</v>
      </c>
      <c r="E1524" s="195">
        <f>D1359*N579</f>
        <v>379.49646488731116</v>
      </c>
      <c r="F1524" s="195" t="str">
        <f>INPUT!AZ93</f>
        <v>S</v>
      </c>
      <c r="G1524" s="200" t="str">
        <f>IF(OR(AND(F1524="S",C1524=0),D1524="-"),"-",IF(D1524&lt;=E1524,"OK","NG"))</f>
        <v>-</v>
      </c>
      <c r="H1524" s="131" t="str">
        <f>IF(B1524&gt;=0,"-",-B1524+C1524/3)</f>
        <v>-</v>
      </c>
      <c r="I1524" s="195" t="e">
        <f>G1359</f>
        <v>#DIV/0!</v>
      </c>
      <c r="J1524" s="200" t="str">
        <f>IF(H1524="-","-",IF(H1524&lt;=I1524,"OK","NG"))</f>
        <v>-</v>
      </c>
      <c r="K1524" s="200" t="str">
        <f>IF(H1524="-","-",I1524/H1524)</f>
        <v>-</v>
      </c>
      <c r="L1524" s="131">
        <f>IF(B1524&gt;=0,B1524+C1524,"-")</f>
        <v>10.14801838994179</v>
      </c>
      <c r="M1524" s="131">
        <f>L1359</f>
        <v>379.49646488731116</v>
      </c>
      <c r="N1524" s="457" t="str">
        <f>IF(L1524="-","-",IF(L1524&lt;=M1524,"OK","NG"))</f>
        <v>OK</v>
      </c>
    </row>
    <row r="1525">
      <c r="A1525" s="182">
        <f>A1360</f>
        <v>101</v>
      </c>
      <c r="B1525" s="131">
        <f>INPUT!AR94</f>
        <v>0.60695545900194237</v>
      </c>
      <c r="C1525" s="131">
        <f>ABS(K341)</f>
        <v>9.5410629309398463</v>
      </c>
      <c r="D1525" s="195" t="str">
        <f>IF(B1525&gt;=0,"-",-B1525+C1525)</f>
        <v>-</v>
      </c>
      <c r="E1525" s="195">
        <f>D1360*N580</f>
        <v>379.49646488731116</v>
      </c>
      <c r="F1525" s="195" t="str">
        <f>INPUT!AZ94</f>
        <v>S</v>
      </c>
      <c r="G1525" s="200" t="str">
        <f>IF(OR(AND(F1525="S",C1525=0),D1525="-"),"-",IF(D1525&lt;=E1525,"OK","NG"))</f>
        <v>-</v>
      </c>
      <c r="H1525" s="131" t="str">
        <f>IF(B1525&gt;=0,"-",-B1525+C1525/3)</f>
        <v>-</v>
      </c>
      <c r="I1525" s="195" t="e">
        <f>G1360</f>
        <v>#DIV/0!</v>
      </c>
      <c r="J1525" s="200" t="str">
        <f>IF(H1525="-","-",IF(H1525&lt;=I1525,"OK","NG"))</f>
        <v>-</v>
      </c>
      <c r="K1525" s="200" t="str">
        <f>IF(H1525="-","-",I1525/H1525)</f>
        <v>-</v>
      </c>
      <c r="L1525" s="131">
        <f>IF(B1525&gt;=0,B1525+C1525,"-")</f>
        <v>10.14801838994179</v>
      </c>
      <c r="M1525" s="131">
        <f>L1360</f>
        <v>379.49646488731116</v>
      </c>
      <c r="N1525" s="457" t="str">
        <f>IF(L1525="-","-",IF(L1525&lt;=M1525,"OK","NG"))</f>
        <v>OK</v>
      </c>
    </row>
    <row r="1526">
      <c r="A1526" s="182">
        <f>A1361</f>
        <v>101</v>
      </c>
      <c r="B1526" s="131">
        <f>INPUT!AR95</f>
        <v>0.60695545900194237</v>
      </c>
      <c r="C1526" s="131">
        <f>ABS(K342)</f>
        <v>9.5410629309398463</v>
      </c>
      <c r="D1526" s="195" t="str">
        <f>IF(B1526&gt;=0,"-",-B1526+C1526)</f>
        <v>-</v>
      </c>
      <c r="E1526" s="195">
        <f>D1361*N581</f>
        <v>379.49646488731116</v>
      </c>
      <c r="F1526" s="195" t="str">
        <f>INPUT!AZ95</f>
        <v>S</v>
      </c>
      <c r="G1526" s="200" t="str">
        <f>IF(OR(AND(F1526="S",C1526=0),D1526="-"),"-",IF(D1526&lt;=E1526,"OK","NG"))</f>
        <v>-</v>
      </c>
      <c r="H1526" s="131" t="str">
        <f>IF(B1526&gt;=0,"-",-B1526+C1526/3)</f>
        <v>-</v>
      </c>
      <c r="I1526" s="195" t="e">
        <f>G1361</f>
        <v>#DIV/0!</v>
      </c>
      <c r="J1526" s="200" t="str">
        <f>IF(H1526="-","-",IF(H1526&lt;=I1526,"OK","NG"))</f>
        <v>-</v>
      </c>
      <c r="K1526" s="200" t="str">
        <f>IF(H1526="-","-",I1526/H1526)</f>
        <v>-</v>
      </c>
      <c r="L1526" s="131">
        <f>IF(B1526&gt;=0,B1526+C1526,"-")</f>
        <v>10.14801838994179</v>
      </c>
      <c r="M1526" s="131">
        <f>L1361</f>
        <v>379.49646488731116</v>
      </c>
      <c r="N1526" s="457" t="str">
        <f>IF(L1526="-","-",IF(L1526&lt;=M1526,"OK","NG"))</f>
        <v>OK</v>
      </c>
    </row>
    <row r="1527">
      <c r="A1527" s="182">
        <f>A1362</f>
        <v>101</v>
      </c>
      <c r="B1527" s="131">
        <f>INPUT!AR96</f>
        <v>0.60695545900194237</v>
      </c>
      <c r="C1527" s="131">
        <f>ABS(K343)</f>
        <v>9.5410629309398463</v>
      </c>
      <c r="D1527" s="195" t="str">
        <f>IF(B1527&gt;=0,"-",-B1527+C1527)</f>
        <v>-</v>
      </c>
      <c r="E1527" s="195">
        <f>D1362*N582</f>
        <v>379.49646488731116</v>
      </c>
      <c r="F1527" s="195" t="str">
        <f>INPUT!AZ96</f>
        <v>S</v>
      </c>
      <c r="G1527" s="200" t="str">
        <f>IF(OR(AND(F1527="S",C1527=0),D1527="-"),"-",IF(D1527&lt;=E1527,"OK","NG"))</f>
        <v>-</v>
      </c>
      <c r="H1527" s="131" t="str">
        <f>IF(B1527&gt;=0,"-",-B1527+C1527/3)</f>
        <v>-</v>
      </c>
      <c r="I1527" s="195" t="e">
        <f>G1362</f>
        <v>#DIV/0!</v>
      </c>
      <c r="J1527" s="200" t="str">
        <f>IF(H1527="-","-",IF(H1527&lt;=I1527,"OK","NG"))</f>
        <v>-</v>
      </c>
      <c r="K1527" s="200" t="str">
        <f>IF(H1527="-","-",I1527/H1527)</f>
        <v>-</v>
      </c>
      <c r="L1527" s="131">
        <f>IF(B1527&gt;=0,B1527+C1527,"-")</f>
        <v>10.14801838994179</v>
      </c>
      <c r="M1527" s="131">
        <f>L1362</f>
        <v>379.49646488731116</v>
      </c>
      <c r="N1527" s="457" t="str">
        <f>IF(L1527="-","-",IF(L1527&lt;=M1527,"OK","NG"))</f>
        <v>OK</v>
      </c>
    </row>
    <row r="1528">
      <c r="A1528" s="182">
        <f>A1363</f>
        <v>101</v>
      </c>
      <c r="B1528" s="131">
        <f>INPUT!AR97</f>
        <v>0.60695545900194237</v>
      </c>
      <c r="C1528" s="131">
        <f>ABS(K344)</f>
        <v>9.5410629309398463</v>
      </c>
      <c r="D1528" s="195" t="str">
        <f>IF(B1528&gt;=0,"-",-B1528+C1528)</f>
        <v>-</v>
      </c>
      <c r="E1528" s="195">
        <f>D1363*N583</f>
        <v>379.49646488731116</v>
      </c>
      <c r="F1528" s="195" t="str">
        <f>INPUT!AZ97</f>
        <v>S</v>
      </c>
      <c r="G1528" s="200" t="str">
        <f>IF(OR(AND(F1528="S",C1528=0),D1528="-"),"-",IF(D1528&lt;=E1528,"OK","NG"))</f>
        <v>-</v>
      </c>
      <c r="H1528" s="131" t="str">
        <f>IF(B1528&gt;=0,"-",-B1528+C1528/3)</f>
        <v>-</v>
      </c>
      <c r="I1528" s="195" t="e">
        <f>G1363</f>
        <v>#DIV/0!</v>
      </c>
      <c r="J1528" s="200" t="str">
        <f>IF(H1528="-","-",IF(H1528&lt;=I1528,"OK","NG"))</f>
        <v>-</v>
      </c>
      <c r="K1528" s="200" t="str">
        <f>IF(H1528="-","-",I1528/H1528)</f>
        <v>-</v>
      </c>
      <c r="L1528" s="131">
        <f>IF(B1528&gt;=0,B1528+C1528,"-")</f>
        <v>10.14801838994179</v>
      </c>
      <c r="M1528" s="131">
        <f>L1363</f>
        <v>379.49646488731116</v>
      </c>
      <c r="N1528" s="457" t="str">
        <f>IF(L1528="-","-",IF(L1528&lt;=M1528,"OK","NG"))</f>
        <v>OK</v>
      </c>
    </row>
    <row r="1529">
      <c r="A1529" s="182">
        <f>A1364</f>
        <v>101</v>
      </c>
      <c r="B1529" s="131">
        <f>INPUT!AR98</f>
        <v>0.60695545900194237</v>
      </c>
      <c r="C1529" s="131">
        <f>ABS(K345)</f>
        <v>9.5410629309398463</v>
      </c>
      <c r="D1529" s="195" t="str">
        <f>IF(B1529&gt;=0,"-",-B1529+C1529)</f>
        <v>-</v>
      </c>
      <c r="E1529" s="195">
        <f>D1364*N584</f>
        <v>379.49646488731116</v>
      </c>
      <c r="F1529" s="195" t="str">
        <f>INPUT!AZ98</f>
        <v>S</v>
      </c>
      <c r="G1529" s="200" t="str">
        <f>IF(OR(AND(F1529="S",C1529=0),D1529="-"),"-",IF(D1529&lt;=E1529,"OK","NG"))</f>
        <v>-</v>
      </c>
      <c r="H1529" s="131" t="str">
        <f>IF(B1529&gt;=0,"-",-B1529+C1529/3)</f>
        <v>-</v>
      </c>
      <c r="I1529" s="195" t="e">
        <f>G1364</f>
        <v>#DIV/0!</v>
      </c>
      <c r="J1529" s="200" t="str">
        <f>IF(H1529="-","-",IF(H1529&lt;=I1529,"OK","NG"))</f>
        <v>-</v>
      </c>
      <c r="K1529" s="200" t="str">
        <f>IF(H1529="-","-",I1529/H1529)</f>
        <v>-</v>
      </c>
      <c r="L1529" s="131">
        <f>IF(B1529&gt;=0,B1529+C1529,"-")</f>
        <v>10.14801838994179</v>
      </c>
      <c r="M1529" s="131">
        <f>L1364</f>
        <v>379.49646488731116</v>
      </c>
      <c r="N1529" s="457" t="str">
        <f>IF(L1529="-","-",IF(L1529&lt;=M1529,"OK","NG"))</f>
        <v>OK</v>
      </c>
    </row>
    <row r="1530">
      <c r="A1530" s="182">
        <f>A1365</f>
        <v>101</v>
      </c>
      <c r="B1530" s="131">
        <f>INPUT!AR99</f>
        <v>0.60695545900194237</v>
      </c>
      <c r="C1530" s="131">
        <f>ABS(K346)</f>
        <v>9.5410629309398463</v>
      </c>
      <c r="D1530" s="195" t="str">
        <f>IF(B1530&gt;=0,"-",-B1530+C1530)</f>
        <v>-</v>
      </c>
      <c r="E1530" s="195">
        <f>D1365*N585</f>
        <v>379.49646488731116</v>
      </c>
      <c r="F1530" s="195" t="str">
        <f>INPUT!AZ99</f>
        <v>S</v>
      </c>
      <c r="G1530" s="200" t="str">
        <f>IF(OR(AND(F1530="S",C1530=0),D1530="-"),"-",IF(D1530&lt;=E1530,"OK","NG"))</f>
        <v>-</v>
      </c>
      <c r="H1530" s="131" t="str">
        <f>IF(B1530&gt;=0,"-",-B1530+C1530/3)</f>
        <v>-</v>
      </c>
      <c r="I1530" s="195" t="e">
        <f>G1365</f>
        <v>#DIV/0!</v>
      </c>
      <c r="J1530" s="200" t="str">
        <f>IF(H1530="-","-",IF(H1530&lt;=I1530,"OK","NG"))</f>
        <v>-</v>
      </c>
      <c r="K1530" s="200" t="str">
        <f>IF(H1530="-","-",I1530/H1530)</f>
        <v>-</v>
      </c>
      <c r="L1530" s="131">
        <f>IF(B1530&gt;=0,B1530+C1530,"-")</f>
        <v>10.14801838994179</v>
      </c>
      <c r="M1530" s="131">
        <f>L1365</f>
        <v>379.49646488731116</v>
      </c>
      <c r="N1530" s="457" t="str">
        <f>IF(L1530="-","-",IF(L1530&lt;=M1530,"OK","NG"))</f>
        <v>OK</v>
      </c>
    </row>
    <row r="1531">
      <c r="A1531" s="182">
        <f>A1366</f>
        <v>101</v>
      </c>
      <c r="B1531" s="131">
        <f>INPUT!AR100</f>
        <v>0.60695545900194237</v>
      </c>
      <c r="C1531" s="131">
        <f>ABS(K347)</f>
        <v>9.5410629309398463</v>
      </c>
      <c r="D1531" s="195" t="str">
        <f>IF(B1531&gt;=0,"-",-B1531+C1531)</f>
        <v>-</v>
      </c>
      <c r="E1531" s="195">
        <f>D1366*N586</f>
        <v>379.49646488731116</v>
      </c>
      <c r="F1531" s="195" t="str">
        <f>INPUT!AZ100</f>
        <v>S</v>
      </c>
      <c r="G1531" s="200" t="str">
        <f>IF(OR(AND(F1531="S",C1531=0),D1531="-"),"-",IF(D1531&lt;=E1531,"OK","NG"))</f>
        <v>-</v>
      </c>
      <c r="H1531" s="131" t="str">
        <f>IF(B1531&gt;=0,"-",-B1531+C1531/3)</f>
        <v>-</v>
      </c>
      <c r="I1531" s="195" t="e">
        <f>G1366</f>
        <v>#DIV/0!</v>
      </c>
      <c r="J1531" s="200" t="str">
        <f>IF(H1531="-","-",IF(H1531&lt;=I1531,"OK","NG"))</f>
        <v>-</v>
      </c>
      <c r="K1531" s="200" t="str">
        <f>IF(H1531="-","-",I1531/H1531)</f>
        <v>-</v>
      </c>
      <c r="L1531" s="131">
        <f>IF(B1531&gt;=0,B1531+C1531,"-")</f>
        <v>10.14801838994179</v>
      </c>
      <c r="M1531" s="131">
        <f>L1366</f>
        <v>379.49646488731116</v>
      </c>
      <c r="N1531" s="457" t="str">
        <f>IF(L1531="-","-",IF(L1531&lt;=M1531,"OK","NG"))</f>
        <v>OK</v>
      </c>
    </row>
    <row r="1532">
      <c r="A1532" s="182">
        <f>A1367</f>
        <v>101</v>
      </c>
      <c r="B1532" s="131">
        <f>INPUT!AR101</f>
        <v>0.60695545900194237</v>
      </c>
      <c r="C1532" s="131">
        <f>ABS(K348)</f>
        <v>9.5410629309398463</v>
      </c>
      <c r="D1532" s="195" t="str">
        <f>IF(B1532&gt;=0,"-",-B1532+C1532)</f>
        <v>-</v>
      </c>
      <c r="E1532" s="195">
        <f>D1367*N587</f>
        <v>379.49646488731116</v>
      </c>
      <c r="F1532" s="195" t="str">
        <f>INPUT!AZ101</f>
        <v>S</v>
      </c>
      <c r="G1532" s="200" t="str">
        <f>IF(OR(AND(F1532="S",C1532=0),D1532="-"),"-",IF(D1532&lt;=E1532,"OK","NG"))</f>
        <v>-</v>
      </c>
      <c r="H1532" s="131" t="str">
        <f>IF(B1532&gt;=0,"-",-B1532+C1532/3)</f>
        <v>-</v>
      </c>
      <c r="I1532" s="195" t="e">
        <f>G1367</f>
        <v>#DIV/0!</v>
      </c>
      <c r="J1532" s="200" t="str">
        <f>IF(H1532="-","-",IF(H1532&lt;=I1532,"OK","NG"))</f>
        <v>-</v>
      </c>
      <c r="K1532" s="200" t="str">
        <f>IF(H1532="-","-",I1532/H1532)</f>
        <v>-</v>
      </c>
      <c r="L1532" s="131">
        <f>IF(B1532&gt;=0,B1532+C1532,"-")</f>
        <v>10.14801838994179</v>
      </c>
      <c r="M1532" s="131">
        <f>L1367</f>
        <v>379.49646488731116</v>
      </c>
      <c r="N1532" s="457" t="str">
        <f>IF(L1532="-","-",IF(L1532&lt;=M1532,"OK","NG"))</f>
        <v>OK</v>
      </c>
    </row>
    <row r="1533">
      <c r="A1533" s="182">
        <f>A1368</f>
        <v>101</v>
      </c>
      <c r="B1533" s="131">
        <f>INPUT!AR102</f>
        <v>0.60695545900194237</v>
      </c>
      <c r="C1533" s="131">
        <f>ABS(K349)</f>
        <v>9.5410629309398463</v>
      </c>
      <c r="D1533" s="195" t="str">
        <f>IF(B1533&gt;=0,"-",-B1533+C1533)</f>
        <v>-</v>
      </c>
      <c r="E1533" s="195">
        <f>D1368*N588</f>
        <v>379.49646488731116</v>
      </c>
      <c r="F1533" s="195" t="str">
        <f>INPUT!AZ102</f>
        <v>S</v>
      </c>
      <c r="G1533" s="200" t="str">
        <f>IF(OR(AND(F1533="S",C1533=0),D1533="-"),"-",IF(D1533&lt;=E1533,"OK","NG"))</f>
        <v>-</v>
      </c>
      <c r="H1533" s="131" t="str">
        <f>IF(B1533&gt;=0,"-",-B1533+C1533/3)</f>
        <v>-</v>
      </c>
      <c r="I1533" s="195" t="e">
        <f>G1368</f>
        <v>#DIV/0!</v>
      </c>
      <c r="J1533" s="200" t="str">
        <f>IF(H1533="-","-",IF(H1533&lt;=I1533,"OK","NG"))</f>
        <v>-</v>
      </c>
      <c r="K1533" s="200" t="str">
        <f>IF(H1533="-","-",I1533/H1533)</f>
        <v>-</v>
      </c>
      <c r="L1533" s="131">
        <f>IF(B1533&gt;=0,B1533+C1533,"-")</f>
        <v>10.14801838994179</v>
      </c>
      <c r="M1533" s="131">
        <f>L1368</f>
        <v>379.49646488731116</v>
      </c>
      <c r="N1533" s="457" t="str">
        <f>IF(L1533="-","-",IF(L1533&lt;=M1533,"OK","NG"))</f>
        <v>OK</v>
      </c>
    </row>
    <row r="1534">
      <c r="A1534" s="182">
        <f>A1369</f>
        <v>101</v>
      </c>
      <c r="B1534" s="131">
        <f>INPUT!AR103</f>
        <v>0.60695545900194237</v>
      </c>
      <c r="C1534" s="131">
        <f>ABS(K350)</f>
        <v>9.5410629309398463</v>
      </c>
      <c r="D1534" s="195" t="str">
        <f>IF(B1534&gt;=0,"-",-B1534+C1534)</f>
        <v>-</v>
      </c>
      <c r="E1534" s="195">
        <f>D1369*N589</f>
        <v>379.49646488731116</v>
      </c>
      <c r="F1534" s="195" t="str">
        <f>INPUT!AZ103</f>
        <v>S</v>
      </c>
      <c r="G1534" s="200" t="str">
        <f>IF(OR(AND(F1534="S",C1534=0),D1534="-"),"-",IF(D1534&lt;=E1534,"OK","NG"))</f>
        <v>-</v>
      </c>
      <c r="H1534" s="131" t="str">
        <f>IF(B1534&gt;=0,"-",-B1534+C1534/3)</f>
        <v>-</v>
      </c>
      <c r="I1534" s="195" t="e">
        <f>G1369</f>
        <v>#DIV/0!</v>
      </c>
      <c r="J1534" s="200" t="str">
        <f>IF(H1534="-","-",IF(H1534&lt;=I1534,"OK","NG"))</f>
        <v>-</v>
      </c>
      <c r="K1534" s="200" t="str">
        <f>IF(H1534="-","-",I1534/H1534)</f>
        <v>-</v>
      </c>
      <c r="L1534" s="131">
        <f>IF(B1534&gt;=0,B1534+C1534,"-")</f>
        <v>10.14801838994179</v>
      </c>
      <c r="M1534" s="131">
        <f>L1369</f>
        <v>379.49646488731116</v>
      </c>
      <c r="N1534" s="457" t="str">
        <f>IF(L1534="-","-",IF(L1534&lt;=M1534,"OK","NG"))</f>
        <v>OK</v>
      </c>
    </row>
    <row r="1535">
      <c r="A1535" s="182">
        <f>A1370</f>
        <v>101</v>
      </c>
      <c r="B1535" s="131">
        <f>INPUT!AR104</f>
        <v>0.60695545900194237</v>
      </c>
      <c r="C1535" s="131">
        <f>ABS(K351)</f>
        <v>9.5410629309398463</v>
      </c>
      <c r="D1535" s="195" t="str">
        <f>IF(B1535&gt;=0,"-",-B1535+C1535)</f>
        <v>-</v>
      </c>
      <c r="E1535" s="195">
        <f>D1370*N590</f>
        <v>379.49646488731116</v>
      </c>
      <c r="F1535" s="195" t="str">
        <f>INPUT!AZ104</f>
        <v>S</v>
      </c>
      <c r="G1535" s="200" t="str">
        <f>IF(OR(AND(F1535="S",C1535=0),D1535="-"),"-",IF(D1535&lt;=E1535,"OK","NG"))</f>
        <v>-</v>
      </c>
      <c r="H1535" s="131" t="str">
        <f>IF(B1535&gt;=0,"-",-B1535+C1535/3)</f>
        <v>-</v>
      </c>
      <c r="I1535" s="195" t="e">
        <f>G1370</f>
        <v>#DIV/0!</v>
      </c>
      <c r="J1535" s="200" t="str">
        <f>IF(H1535="-","-",IF(H1535&lt;=I1535,"OK","NG"))</f>
        <v>-</v>
      </c>
      <c r="K1535" s="200" t="str">
        <f>IF(H1535="-","-",I1535/H1535)</f>
        <v>-</v>
      </c>
      <c r="L1535" s="131">
        <f>IF(B1535&gt;=0,B1535+C1535,"-")</f>
        <v>10.14801838994179</v>
      </c>
      <c r="M1535" s="131">
        <f>L1370</f>
        <v>379.49646488731116</v>
      </c>
      <c r="N1535" s="457" t="str">
        <f>IF(L1535="-","-",IF(L1535&lt;=M1535,"OK","NG"))</f>
        <v>OK</v>
      </c>
    </row>
    <row r="1536">
      <c r="A1536" s="182">
        <f>A1371</f>
        <v>101</v>
      </c>
      <c r="B1536" s="131">
        <f>INPUT!AR105</f>
        <v>0.60695545900194237</v>
      </c>
      <c r="C1536" s="131">
        <f>ABS(K352)</f>
        <v>9.5410629309398463</v>
      </c>
      <c r="D1536" s="195" t="str">
        <f>IF(B1536&gt;=0,"-",-B1536+C1536)</f>
        <v>-</v>
      </c>
      <c r="E1536" s="195">
        <f>D1371*N591</f>
        <v>379.49646488731116</v>
      </c>
      <c r="F1536" s="195" t="str">
        <f>INPUT!AZ105</f>
        <v>S</v>
      </c>
      <c r="G1536" s="200" t="str">
        <f>IF(OR(AND(F1536="S",C1536=0),D1536="-"),"-",IF(D1536&lt;=E1536,"OK","NG"))</f>
        <v>-</v>
      </c>
      <c r="H1536" s="131" t="str">
        <f>IF(B1536&gt;=0,"-",-B1536+C1536/3)</f>
        <v>-</v>
      </c>
      <c r="I1536" s="195" t="e">
        <f>G1371</f>
        <v>#DIV/0!</v>
      </c>
      <c r="J1536" s="200" t="str">
        <f>IF(H1536="-","-",IF(H1536&lt;=I1536,"OK","NG"))</f>
        <v>-</v>
      </c>
      <c r="K1536" s="200" t="str">
        <f>IF(H1536="-","-",I1536/H1536)</f>
        <v>-</v>
      </c>
      <c r="L1536" s="131">
        <f>IF(B1536&gt;=0,B1536+C1536,"-")</f>
        <v>10.14801838994179</v>
      </c>
      <c r="M1536" s="131">
        <f>L1371</f>
        <v>379.49646488731116</v>
      </c>
      <c r="N1536" s="457" t="str">
        <f>IF(L1536="-","-",IF(L1536&lt;=M1536,"OK","NG"))</f>
        <v>OK</v>
      </c>
    </row>
    <row r="1537">
      <c r="A1537" s="182">
        <f>A1372</f>
        <v>101</v>
      </c>
      <c r="B1537" s="131">
        <f>INPUT!AR106</f>
        <v>0.60695545900194237</v>
      </c>
      <c r="C1537" s="131">
        <f>ABS(K353)</f>
        <v>9.5410629309398463</v>
      </c>
      <c r="D1537" s="195" t="str">
        <f>IF(B1537&gt;=0,"-",-B1537+C1537)</f>
        <v>-</v>
      </c>
      <c r="E1537" s="195">
        <f>D1372*N592</f>
        <v>379.49646488731116</v>
      </c>
      <c r="F1537" s="195" t="str">
        <f>INPUT!AZ106</f>
        <v>S</v>
      </c>
      <c r="G1537" s="200" t="str">
        <f>IF(OR(AND(F1537="S",C1537=0),D1537="-"),"-",IF(D1537&lt;=E1537,"OK","NG"))</f>
        <v>-</v>
      </c>
      <c r="H1537" s="131" t="str">
        <f>IF(B1537&gt;=0,"-",-B1537+C1537/3)</f>
        <v>-</v>
      </c>
      <c r="I1537" s="195" t="e">
        <f>G1372</f>
        <v>#DIV/0!</v>
      </c>
      <c r="J1537" s="200" t="str">
        <f>IF(H1537="-","-",IF(H1537&lt;=I1537,"OK","NG"))</f>
        <v>-</v>
      </c>
      <c r="K1537" s="200" t="str">
        <f>IF(H1537="-","-",I1537/H1537)</f>
        <v>-</v>
      </c>
      <c r="L1537" s="131">
        <f>IF(B1537&gt;=0,B1537+C1537,"-")</f>
        <v>10.14801838994179</v>
      </c>
      <c r="M1537" s="131">
        <f>L1372</f>
        <v>379.49646488731116</v>
      </c>
      <c r="N1537" s="457" t="str">
        <f>IF(L1537="-","-",IF(L1537&lt;=M1537,"OK","NG"))</f>
        <v>OK</v>
      </c>
    </row>
    <row r="1538">
      <c r="A1538" s="182">
        <f>A1373</f>
        <v>101</v>
      </c>
      <c r="B1538" s="131">
        <f>INPUT!AR107</f>
        <v>0.60695545900194237</v>
      </c>
      <c r="C1538" s="131">
        <f>ABS(K354)</f>
        <v>9.5410629309398463</v>
      </c>
      <c r="D1538" s="195" t="str">
        <f>IF(B1538&gt;=0,"-",-B1538+C1538)</f>
        <v>-</v>
      </c>
      <c r="E1538" s="195">
        <f>D1373*N593</f>
        <v>379.49646488731116</v>
      </c>
      <c r="F1538" s="195" t="str">
        <f>INPUT!AZ107</f>
        <v>S</v>
      </c>
      <c r="G1538" s="200" t="str">
        <f>IF(OR(AND(F1538="S",C1538=0),D1538="-"),"-",IF(D1538&lt;=E1538,"OK","NG"))</f>
        <v>-</v>
      </c>
      <c r="H1538" s="131" t="str">
        <f>IF(B1538&gt;=0,"-",-B1538+C1538/3)</f>
        <v>-</v>
      </c>
      <c r="I1538" s="195" t="e">
        <f>G1373</f>
        <v>#DIV/0!</v>
      </c>
      <c r="J1538" s="200" t="str">
        <f>IF(H1538="-","-",IF(H1538&lt;=I1538,"OK","NG"))</f>
        <v>-</v>
      </c>
      <c r="K1538" s="200" t="str">
        <f>IF(H1538="-","-",I1538/H1538)</f>
        <v>-</v>
      </c>
      <c r="L1538" s="131">
        <f>IF(B1538&gt;=0,B1538+C1538,"-")</f>
        <v>10.14801838994179</v>
      </c>
      <c r="M1538" s="131">
        <f>L1373</f>
        <v>379.49646488731116</v>
      </c>
      <c r="N1538" s="457" t="str">
        <f>IF(L1538="-","-",IF(L1538&lt;=M1538,"OK","NG"))</f>
        <v>OK</v>
      </c>
    </row>
    <row r="1539">
      <c r="A1539" s="182">
        <f>A1374</f>
        <v>101</v>
      </c>
      <c r="B1539" s="131">
        <f>INPUT!AR108</f>
        <v>0.60695545900194237</v>
      </c>
      <c r="C1539" s="131">
        <f>ABS(K355)</f>
        <v>9.5410629309398463</v>
      </c>
      <c r="D1539" s="195" t="str">
        <f>IF(B1539&gt;=0,"-",-B1539+C1539)</f>
        <v>-</v>
      </c>
      <c r="E1539" s="195">
        <f>D1374*N594</f>
        <v>379.49646488731116</v>
      </c>
      <c r="F1539" s="195" t="str">
        <f>INPUT!AZ108</f>
        <v>S</v>
      </c>
      <c r="G1539" s="200" t="str">
        <f>IF(OR(AND(F1539="S",C1539=0),D1539="-"),"-",IF(D1539&lt;=E1539,"OK","NG"))</f>
        <v>-</v>
      </c>
      <c r="H1539" s="131" t="str">
        <f>IF(B1539&gt;=0,"-",-B1539+C1539/3)</f>
        <v>-</v>
      </c>
      <c r="I1539" s="195" t="e">
        <f>G1374</f>
        <v>#DIV/0!</v>
      </c>
      <c r="J1539" s="200" t="str">
        <f>IF(H1539="-","-",IF(H1539&lt;=I1539,"OK","NG"))</f>
        <v>-</v>
      </c>
      <c r="K1539" s="200" t="str">
        <f>IF(H1539="-","-",I1539/H1539)</f>
        <v>-</v>
      </c>
      <c r="L1539" s="131">
        <f>IF(B1539&gt;=0,B1539+C1539,"-")</f>
        <v>10.14801838994179</v>
      </c>
      <c r="M1539" s="131">
        <f>L1374</f>
        <v>379.49646488731116</v>
      </c>
      <c r="N1539" s="457" t="str">
        <f>IF(L1539="-","-",IF(L1539&lt;=M1539,"OK","NG"))</f>
        <v>OK</v>
      </c>
    </row>
    <row r="1540">
      <c r="A1540" s="182">
        <f>A1375</f>
        <v>101</v>
      </c>
      <c r="B1540" s="131">
        <f>INPUT!AR109</f>
        <v>0.60695545900194237</v>
      </c>
      <c r="C1540" s="131">
        <f>ABS(K356)</f>
        <v>9.5410629309398463</v>
      </c>
      <c r="D1540" s="195" t="str">
        <f>IF(B1540&gt;=0,"-",-B1540+C1540)</f>
        <v>-</v>
      </c>
      <c r="E1540" s="195">
        <f>D1375*N595</f>
        <v>379.49646488731116</v>
      </c>
      <c r="F1540" s="195" t="str">
        <f>INPUT!AZ109</f>
        <v>S</v>
      </c>
      <c r="G1540" s="200" t="str">
        <f>IF(OR(AND(F1540="S",C1540=0),D1540="-"),"-",IF(D1540&lt;=E1540,"OK","NG"))</f>
        <v>-</v>
      </c>
      <c r="H1540" s="131" t="str">
        <f>IF(B1540&gt;=0,"-",-B1540+C1540/3)</f>
        <v>-</v>
      </c>
      <c r="I1540" s="195" t="e">
        <f>G1375</f>
        <v>#DIV/0!</v>
      </c>
      <c r="J1540" s="200" t="str">
        <f>IF(H1540="-","-",IF(H1540&lt;=I1540,"OK","NG"))</f>
        <v>-</v>
      </c>
      <c r="K1540" s="200" t="str">
        <f>IF(H1540="-","-",I1540/H1540)</f>
        <v>-</v>
      </c>
      <c r="L1540" s="131">
        <f>IF(B1540&gt;=0,B1540+C1540,"-")</f>
        <v>10.14801838994179</v>
      </c>
      <c r="M1540" s="131">
        <f>L1375</f>
        <v>379.49646488731116</v>
      </c>
      <c r="N1540" s="457" t="str">
        <f>IF(L1540="-","-",IF(L1540&lt;=M1540,"OK","NG"))</f>
        <v>OK</v>
      </c>
    </row>
    <row r="1541">
      <c r="A1541" s="182">
        <f>A1376</f>
        <v>101</v>
      </c>
      <c r="B1541" s="131">
        <f>INPUT!AR110</f>
        <v>0.60695545900194237</v>
      </c>
      <c r="C1541" s="131">
        <f>ABS(K357)</f>
        <v>9.5410629309398463</v>
      </c>
      <c r="D1541" s="195" t="str">
        <f>IF(B1541&gt;=0,"-",-B1541+C1541)</f>
        <v>-</v>
      </c>
      <c r="E1541" s="195">
        <f>D1376*N596</f>
        <v>379.49646488731116</v>
      </c>
      <c r="F1541" s="195" t="str">
        <f>INPUT!AZ110</f>
        <v>S</v>
      </c>
      <c r="G1541" s="200" t="str">
        <f>IF(OR(AND(F1541="S",C1541=0),D1541="-"),"-",IF(D1541&lt;=E1541,"OK","NG"))</f>
        <v>-</v>
      </c>
      <c r="H1541" s="131" t="str">
        <f>IF(B1541&gt;=0,"-",-B1541+C1541/3)</f>
        <v>-</v>
      </c>
      <c r="I1541" s="195" t="e">
        <f>G1376</f>
        <v>#DIV/0!</v>
      </c>
      <c r="J1541" s="200" t="str">
        <f>IF(H1541="-","-",IF(H1541&lt;=I1541,"OK","NG"))</f>
        <v>-</v>
      </c>
      <c r="K1541" s="200" t="str">
        <f>IF(H1541="-","-",I1541/H1541)</f>
        <v>-</v>
      </c>
      <c r="L1541" s="131">
        <f>IF(B1541&gt;=0,B1541+C1541,"-")</f>
        <v>10.14801838994179</v>
      </c>
      <c r="M1541" s="131">
        <f>L1376</f>
        <v>379.49646488731116</v>
      </c>
      <c r="N1541" s="457" t="str">
        <f>IF(L1541="-","-",IF(L1541&lt;=M1541,"OK","NG"))</f>
        <v>OK</v>
      </c>
    </row>
    <row r="1542">
      <c r="A1542" s="182">
        <f>A1377</f>
        <v>101</v>
      </c>
      <c r="B1542" s="131">
        <f>INPUT!AR111</f>
        <v>0.60695545900194237</v>
      </c>
      <c r="C1542" s="131">
        <f>ABS(K358)</f>
        <v>9.5410629309398463</v>
      </c>
      <c r="D1542" s="195" t="str">
        <f>IF(B1542&gt;=0,"-",-B1542+C1542)</f>
        <v>-</v>
      </c>
      <c r="E1542" s="195">
        <f>D1377*N597</f>
        <v>379.49646488731116</v>
      </c>
      <c r="F1542" s="195" t="str">
        <f>INPUT!AZ111</f>
        <v>S</v>
      </c>
      <c r="G1542" s="200" t="str">
        <f>IF(OR(AND(F1542="S",C1542=0),D1542="-"),"-",IF(D1542&lt;=E1542,"OK","NG"))</f>
        <v>-</v>
      </c>
      <c r="H1542" s="131" t="str">
        <f>IF(B1542&gt;=0,"-",-B1542+C1542/3)</f>
        <v>-</v>
      </c>
      <c r="I1542" s="195" t="e">
        <f>G1377</f>
        <v>#DIV/0!</v>
      </c>
      <c r="J1542" s="200" t="str">
        <f>IF(H1542="-","-",IF(H1542&lt;=I1542,"OK","NG"))</f>
        <v>-</v>
      </c>
      <c r="K1542" s="200" t="str">
        <f>IF(H1542="-","-",I1542/H1542)</f>
        <v>-</v>
      </c>
      <c r="L1542" s="131">
        <f>IF(B1542&gt;=0,B1542+C1542,"-")</f>
        <v>10.14801838994179</v>
      </c>
      <c r="M1542" s="131">
        <f>L1377</f>
        <v>379.49646488731116</v>
      </c>
      <c r="N1542" s="457" t="str">
        <f>IF(L1542="-","-",IF(L1542&lt;=M1542,"OK","NG"))</f>
        <v>OK</v>
      </c>
    </row>
    <row r="1543">
      <c r="A1543" s="182">
        <f>A1378</f>
        <v>101</v>
      </c>
      <c r="B1543" s="131">
        <f>INPUT!AR112</f>
        <v>0.60695545900194237</v>
      </c>
      <c r="C1543" s="131">
        <f>ABS(K359)</f>
        <v>9.5410629309398463</v>
      </c>
      <c r="D1543" s="195" t="str">
        <f>IF(B1543&gt;=0,"-",-B1543+C1543)</f>
        <v>-</v>
      </c>
      <c r="E1543" s="195">
        <f>D1378*N598</f>
        <v>379.49646488731116</v>
      </c>
      <c r="F1543" s="195" t="str">
        <f>INPUT!AZ112</f>
        <v>S</v>
      </c>
      <c r="G1543" s="200" t="str">
        <f>IF(OR(AND(F1543="S",C1543=0),D1543="-"),"-",IF(D1543&lt;=E1543,"OK","NG"))</f>
        <v>-</v>
      </c>
      <c r="H1543" s="131" t="str">
        <f>IF(B1543&gt;=0,"-",-B1543+C1543/3)</f>
        <v>-</v>
      </c>
      <c r="I1543" s="195" t="e">
        <f>G1378</f>
        <v>#DIV/0!</v>
      </c>
      <c r="J1543" s="200" t="str">
        <f>IF(H1543="-","-",IF(H1543&lt;=I1543,"OK","NG"))</f>
        <v>-</v>
      </c>
      <c r="K1543" s="200" t="str">
        <f>IF(H1543="-","-",I1543/H1543)</f>
        <v>-</v>
      </c>
      <c r="L1543" s="131">
        <f>IF(B1543&gt;=0,B1543+C1543,"-")</f>
        <v>10.14801838994179</v>
      </c>
      <c r="M1543" s="131">
        <f>L1378</f>
        <v>379.49646488731116</v>
      </c>
      <c r="N1543" s="457" t="str">
        <f>IF(L1543="-","-",IF(L1543&lt;=M1543,"OK","NG"))</f>
        <v>OK</v>
      </c>
    </row>
    <row r="1544">
      <c r="A1544" s="182">
        <f>A1379</f>
        <v>101</v>
      </c>
      <c r="B1544" s="131">
        <f>INPUT!AR113</f>
        <v>0.60695545900194237</v>
      </c>
      <c r="C1544" s="131">
        <f>ABS(K360)</f>
        <v>9.5410629309398463</v>
      </c>
      <c r="D1544" s="195" t="str">
        <f>IF(B1544&gt;=0,"-",-B1544+C1544)</f>
        <v>-</v>
      </c>
      <c r="E1544" s="195">
        <f>D1379*N599</f>
        <v>379.49646488731116</v>
      </c>
      <c r="F1544" s="195" t="str">
        <f>INPUT!AZ113</f>
        <v>S</v>
      </c>
      <c r="G1544" s="200" t="str">
        <f>IF(OR(AND(F1544="S",C1544=0),D1544="-"),"-",IF(D1544&lt;=E1544,"OK","NG"))</f>
        <v>-</v>
      </c>
      <c r="H1544" s="131" t="str">
        <f>IF(B1544&gt;=0,"-",-B1544+C1544/3)</f>
        <v>-</v>
      </c>
      <c r="I1544" s="195" t="e">
        <f>G1379</f>
        <v>#DIV/0!</v>
      </c>
      <c r="J1544" s="200" t="str">
        <f>IF(H1544="-","-",IF(H1544&lt;=I1544,"OK","NG"))</f>
        <v>-</v>
      </c>
      <c r="K1544" s="200" t="str">
        <f>IF(H1544="-","-",I1544/H1544)</f>
        <v>-</v>
      </c>
      <c r="L1544" s="131">
        <f>IF(B1544&gt;=0,B1544+C1544,"-")</f>
        <v>10.14801838994179</v>
      </c>
      <c r="M1544" s="131">
        <f>L1379</f>
        <v>379.49646488731116</v>
      </c>
      <c r="N1544" s="457" t="str">
        <f>IF(L1544="-","-",IF(L1544&lt;=M1544,"OK","NG"))</f>
        <v>OK</v>
      </c>
    </row>
    <row r="1545">
      <c r="A1545" s="182">
        <f>A1380</f>
        <v>101</v>
      </c>
      <c r="B1545" s="131">
        <f>INPUT!AR114</f>
        <v>0.60695545900194237</v>
      </c>
      <c r="C1545" s="131">
        <f>ABS(K361)</f>
        <v>9.5410629309398463</v>
      </c>
      <c r="D1545" s="195" t="str">
        <f>IF(B1545&gt;=0,"-",-B1545+C1545)</f>
        <v>-</v>
      </c>
      <c r="E1545" s="195">
        <f>D1380*N600</f>
        <v>379.49646488731116</v>
      </c>
      <c r="F1545" s="195" t="str">
        <f>INPUT!AZ114</f>
        <v>S</v>
      </c>
      <c r="G1545" s="200" t="str">
        <f>IF(OR(AND(F1545="S",C1545=0),D1545="-"),"-",IF(D1545&lt;=E1545,"OK","NG"))</f>
        <v>-</v>
      </c>
      <c r="H1545" s="131" t="str">
        <f>IF(B1545&gt;=0,"-",-B1545+C1545/3)</f>
        <v>-</v>
      </c>
      <c r="I1545" s="195" t="e">
        <f>G1380</f>
        <v>#DIV/0!</v>
      </c>
      <c r="J1545" s="200" t="str">
        <f>IF(H1545="-","-",IF(H1545&lt;=I1545,"OK","NG"))</f>
        <v>-</v>
      </c>
      <c r="K1545" s="200" t="str">
        <f>IF(H1545="-","-",I1545/H1545)</f>
        <v>-</v>
      </c>
      <c r="L1545" s="131">
        <f>IF(B1545&gt;=0,B1545+C1545,"-")</f>
        <v>10.14801838994179</v>
      </c>
      <c r="M1545" s="131">
        <f>L1380</f>
        <v>379.49646488731116</v>
      </c>
      <c r="N1545" s="457" t="str">
        <f>IF(L1545="-","-",IF(L1545&lt;=M1545,"OK","NG"))</f>
        <v>OK</v>
      </c>
    </row>
    <row r="1546">
      <c r="A1546" s="182">
        <f>A1381</f>
        <v>101</v>
      </c>
      <c r="B1546" s="131">
        <f>INPUT!AR115</f>
        <v>0.60695545900194237</v>
      </c>
      <c r="C1546" s="131">
        <f>ABS(K362)</f>
        <v>9.5410629309398463</v>
      </c>
      <c r="D1546" s="195" t="str">
        <f>IF(B1546&gt;=0,"-",-B1546+C1546)</f>
        <v>-</v>
      </c>
      <c r="E1546" s="195">
        <f>D1381*N601</f>
        <v>379.49646488731116</v>
      </c>
      <c r="F1546" s="195" t="str">
        <f>INPUT!AZ115</f>
        <v>S</v>
      </c>
      <c r="G1546" s="200" t="str">
        <f>IF(OR(AND(F1546="S",C1546=0),D1546="-"),"-",IF(D1546&lt;=E1546,"OK","NG"))</f>
        <v>-</v>
      </c>
      <c r="H1546" s="131" t="str">
        <f>IF(B1546&gt;=0,"-",-B1546+C1546/3)</f>
        <v>-</v>
      </c>
      <c r="I1546" s="195" t="e">
        <f>G1381</f>
        <v>#DIV/0!</v>
      </c>
      <c r="J1546" s="200" t="str">
        <f>IF(H1546="-","-",IF(H1546&lt;=I1546,"OK","NG"))</f>
        <v>-</v>
      </c>
      <c r="K1546" s="200" t="str">
        <f>IF(H1546="-","-",I1546/H1546)</f>
        <v>-</v>
      </c>
      <c r="L1546" s="131">
        <f>IF(B1546&gt;=0,B1546+C1546,"-")</f>
        <v>10.14801838994179</v>
      </c>
      <c r="M1546" s="131">
        <f>L1381</f>
        <v>379.49646488731116</v>
      </c>
      <c r="N1546" s="457" t="str">
        <f>IF(L1546="-","-",IF(L1546&lt;=M1546,"OK","NG"))</f>
        <v>OK</v>
      </c>
    </row>
    <row r="1547">
      <c r="A1547" s="182">
        <f>A1382</f>
        <v>101</v>
      </c>
      <c r="B1547" s="131">
        <f>INPUT!AR116</f>
        <v>0.60695545900194237</v>
      </c>
      <c r="C1547" s="131">
        <f>ABS(K363)</f>
        <v>9.5410629309398463</v>
      </c>
      <c r="D1547" s="195" t="str">
        <f>IF(B1547&gt;=0,"-",-B1547+C1547)</f>
        <v>-</v>
      </c>
      <c r="E1547" s="195">
        <f>D1382*N602</f>
        <v>379.49646488731116</v>
      </c>
      <c r="F1547" s="195" t="str">
        <f>INPUT!AZ116</f>
        <v>S</v>
      </c>
      <c r="G1547" s="200" t="str">
        <f>IF(OR(AND(F1547="S",C1547=0),D1547="-"),"-",IF(D1547&lt;=E1547,"OK","NG"))</f>
        <v>-</v>
      </c>
      <c r="H1547" s="131" t="str">
        <f>IF(B1547&gt;=0,"-",-B1547+C1547/3)</f>
        <v>-</v>
      </c>
      <c r="I1547" s="195" t="e">
        <f>G1382</f>
        <v>#DIV/0!</v>
      </c>
      <c r="J1547" s="200" t="str">
        <f>IF(H1547="-","-",IF(H1547&lt;=I1547,"OK","NG"))</f>
        <v>-</v>
      </c>
      <c r="K1547" s="200" t="str">
        <f>IF(H1547="-","-",I1547/H1547)</f>
        <v>-</v>
      </c>
      <c r="L1547" s="131">
        <f>IF(B1547&gt;=0,B1547+C1547,"-")</f>
        <v>10.14801838994179</v>
      </c>
      <c r="M1547" s="131">
        <f>L1382</f>
        <v>379.49646488731116</v>
      </c>
      <c r="N1547" s="457" t="str">
        <f>IF(L1547="-","-",IF(L1547&lt;=M1547,"OK","NG"))</f>
        <v>OK</v>
      </c>
    </row>
    <row r="1548">
      <c r="A1548" s="182">
        <f>A1383</f>
        <v>101</v>
      </c>
      <c r="B1548" s="131">
        <f>INPUT!AR117</f>
        <v>0.60695545900194237</v>
      </c>
      <c r="C1548" s="131">
        <f>ABS(K364)</f>
        <v>9.5410629309398463</v>
      </c>
      <c r="D1548" s="195" t="str">
        <f>IF(B1548&gt;=0,"-",-B1548+C1548)</f>
        <v>-</v>
      </c>
      <c r="E1548" s="195">
        <f>D1383*N603</f>
        <v>379.49646488731116</v>
      </c>
      <c r="F1548" s="195" t="str">
        <f>INPUT!AZ117</f>
        <v>S</v>
      </c>
      <c r="G1548" s="200" t="str">
        <f>IF(OR(AND(F1548="S",C1548=0),D1548="-"),"-",IF(D1548&lt;=E1548,"OK","NG"))</f>
        <v>-</v>
      </c>
      <c r="H1548" s="131" t="str">
        <f>IF(B1548&gt;=0,"-",-B1548+C1548/3)</f>
        <v>-</v>
      </c>
      <c r="I1548" s="195" t="e">
        <f>G1383</f>
        <v>#DIV/0!</v>
      </c>
      <c r="J1548" s="200" t="str">
        <f>IF(H1548="-","-",IF(H1548&lt;=I1548,"OK","NG"))</f>
        <v>-</v>
      </c>
      <c r="K1548" s="200" t="str">
        <f>IF(H1548="-","-",I1548/H1548)</f>
        <v>-</v>
      </c>
      <c r="L1548" s="131">
        <f>IF(B1548&gt;=0,B1548+C1548,"-")</f>
        <v>10.14801838994179</v>
      </c>
      <c r="M1548" s="131">
        <f>L1383</f>
        <v>379.49646488731116</v>
      </c>
      <c r="N1548" s="457" t="str">
        <f>IF(L1548="-","-",IF(L1548&lt;=M1548,"OK","NG"))</f>
        <v>OK</v>
      </c>
    </row>
    <row r="1549">
      <c r="A1549" s="182">
        <f>A1384</f>
        <v>101</v>
      </c>
      <c r="B1549" s="131">
        <f>INPUT!AR118</f>
        <v>0.60695545900194237</v>
      </c>
      <c r="C1549" s="131">
        <f>ABS(K365)</f>
        <v>9.5410629309398463</v>
      </c>
      <c r="D1549" s="195" t="str">
        <f>IF(B1549&gt;=0,"-",-B1549+C1549)</f>
        <v>-</v>
      </c>
      <c r="E1549" s="195">
        <f>D1384*N604</f>
        <v>379.49646488731116</v>
      </c>
      <c r="F1549" s="195" t="str">
        <f>INPUT!AZ118</f>
        <v>S</v>
      </c>
      <c r="G1549" s="200" t="str">
        <f>IF(OR(AND(F1549="S",C1549=0),D1549="-"),"-",IF(D1549&lt;=E1549,"OK","NG"))</f>
        <v>-</v>
      </c>
      <c r="H1549" s="131" t="str">
        <f>IF(B1549&gt;=0,"-",-B1549+C1549/3)</f>
        <v>-</v>
      </c>
      <c r="I1549" s="195" t="e">
        <f>G1384</f>
        <v>#DIV/0!</v>
      </c>
      <c r="J1549" s="200" t="str">
        <f>IF(H1549="-","-",IF(H1549&lt;=I1549,"OK","NG"))</f>
        <v>-</v>
      </c>
      <c r="K1549" s="200" t="str">
        <f>IF(H1549="-","-",I1549/H1549)</f>
        <v>-</v>
      </c>
      <c r="L1549" s="131">
        <f>IF(B1549&gt;=0,B1549+C1549,"-")</f>
        <v>10.14801838994179</v>
      </c>
      <c r="M1549" s="131">
        <f>L1384</f>
        <v>379.49646488731116</v>
      </c>
      <c r="N1549" s="457" t="str">
        <f>IF(L1549="-","-",IF(L1549&lt;=M1549,"OK","NG"))</f>
        <v>OK</v>
      </c>
    </row>
    <row r="1550">
      <c r="A1550" s="182">
        <f>A1385</f>
        <v>101</v>
      </c>
      <c r="B1550" s="131">
        <f>INPUT!AR119</f>
        <v>0.60695545900194237</v>
      </c>
      <c r="C1550" s="131">
        <f>ABS(K366)</f>
        <v>9.5410629309398463</v>
      </c>
      <c r="D1550" s="195" t="str">
        <f>IF(B1550&gt;=0,"-",-B1550+C1550)</f>
        <v>-</v>
      </c>
      <c r="E1550" s="195">
        <f>D1385*N605</f>
        <v>379.49646488731116</v>
      </c>
      <c r="F1550" s="195" t="str">
        <f>INPUT!AZ119</f>
        <v>S</v>
      </c>
      <c r="G1550" s="200" t="str">
        <f>IF(OR(AND(F1550="S",C1550=0),D1550="-"),"-",IF(D1550&lt;=E1550,"OK","NG"))</f>
        <v>-</v>
      </c>
      <c r="H1550" s="131" t="str">
        <f>IF(B1550&gt;=0,"-",-B1550+C1550/3)</f>
        <v>-</v>
      </c>
      <c r="I1550" s="195" t="e">
        <f>G1385</f>
        <v>#DIV/0!</v>
      </c>
      <c r="J1550" s="200" t="str">
        <f>IF(H1550="-","-",IF(H1550&lt;=I1550,"OK","NG"))</f>
        <v>-</v>
      </c>
      <c r="K1550" s="200" t="str">
        <f>IF(H1550="-","-",I1550/H1550)</f>
        <v>-</v>
      </c>
      <c r="L1550" s="131">
        <f>IF(B1550&gt;=0,B1550+C1550,"-")</f>
        <v>10.14801838994179</v>
      </c>
      <c r="M1550" s="131">
        <f>L1385</f>
        <v>379.49646488731116</v>
      </c>
      <c r="N1550" s="457" t="str">
        <f>IF(L1550="-","-",IF(L1550&lt;=M1550,"OK","NG"))</f>
        <v>OK</v>
      </c>
    </row>
    <row r="1551">
      <c r="A1551" s="182">
        <f>A1386</f>
        <v>101</v>
      </c>
      <c r="B1551" s="131">
        <f>INPUT!AR120</f>
        <v>0.60695545900194237</v>
      </c>
      <c r="C1551" s="131">
        <f>ABS(K367)</f>
        <v>9.5410629309398463</v>
      </c>
      <c r="D1551" s="195" t="str">
        <f>IF(B1551&gt;=0,"-",-B1551+C1551)</f>
        <v>-</v>
      </c>
      <c r="E1551" s="195">
        <f>D1386*N606</f>
        <v>379.49646488731116</v>
      </c>
      <c r="F1551" s="195" t="str">
        <f>INPUT!AZ120</f>
        <v>S</v>
      </c>
      <c r="G1551" s="200" t="str">
        <f>IF(OR(AND(F1551="S",C1551=0),D1551="-"),"-",IF(D1551&lt;=E1551,"OK","NG"))</f>
        <v>-</v>
      </c>
      <c r="H1551" s="131" t="str">
        <f>IF(B1551&gt;=0,"-",-B1551+C1551/3)</f>
        <v>-</v>
      </c>
      <c r="I1551" s="195" t="e">
        <f>G1386</f>
        <v>#DIV/0!</v>
      </c>
      <c r="J1551" s="200" t="str">
        <f>IF(H1551="-","-",IF(H1551&lt;=I1551,"OK","NG"))</f>
        <v>-</v>
      </c>
      <c r="K1551" s="200" t="str">
        <f>IF(H1551="-","-",I1551/H1551)</f>
        <v>-</v>
      </c>
      <c r="L1551" s="131">
        <f>IF(B1551&gt;=0,B1551+C1551,"-")</f>
        <v>10.14801838994179</v>
      </c>
      <c r="M1551" s="131">
        <f>L1386</f>
        <v>379.49646488731116</v>
      </c>
      <c r="N1551" s="457" t="str">
        <f>IF(L1551="-","-",IF(L1551&lt;=M1551,"OK","NG"))</f>
        <v>OK</v>
      </c>
    </row>
    <row r="1552">
      <c r="A1552" s="182">
        <f>A1387</f>
        <v>101</v>
      </c>
      <c r="B1552" s="131">
        <f>INPUT!AR121</f>
        <v>0.60695545900194237</v>
      </c>
      <c r="C1552" s="131">
        <f>ABS(K368)</f>
        <v>9.5410629309398463</v>
      </c>
      <c r="D1552" s="195" t="str">
        <f>IF(B1552&gt;=0,"-",-B1552+C1552)</f>
        <v>-</v>
      </c>
      <c r="E1552" s="195">
        <f>D1387*N607</f>
        <v>379.49646488731116</v>
      </c>
      <c r="F1552" s="195" t="str">
        <f>INPUT!AZ121</f>
        <v>S</v>
      </c>
      <c r="G1552" s="200" t="str">
        <f>IF(OR(AND(F1552="S",C1552=0),D1552="-"),"-",IF(D1552&lt;=E1552,"OK","NG"))</f>
        <v>-</v>
      </c>
      <c r="H1552" s="131" t="str">
        <f>IF(B1552&gt;=0,"-",-B1552+C1552/3)</f>
        <v>-</v>
      </c>
      <c r="I1552" s="195" t="e">
        <f>G1387</f>
        <v>#DIV/0!</v>
      </c>
      <c r="J1552" s="200" t="str">
        <f>IF(H1552="-","-",IF(H1552&lt;=I1552,"OK","NG"))</f>
        <v>-</v>
      </c>
      <c r="K1552" s="200" t="str">
        <f>IF(H1552="-","-",I1552/H1552)</f>
        <v>-</v>
      </c>
      <c r="L1552" s="131">
        <f>IF(B1552&gt;=0,B1552+C1552,"-")</f>
        <v>10.14801838994179</v>
      </c>
      <c r="M1552" s="131">
        <f>L1387</f>
        <v>379.49646488731116</v>
      </c>
      <c r="N1552" s="457" t="str">
        <f>IF(L1552="-","-",IF(L1552&lt;=M1552,"OK","NG"))</f>
        <v>OK</v>
      </c>
    </row>
    <row r="1553">
      <c r="A1553" s="182">
        <f>A1388</f>
        <v>101</v>
      </c>
      <c r="B1553" s="131">
        <f>INPUT!AR122</f>
        <v>0.60695545900194237</v>
      </c>
      <c r="C1553" s="131">
        <f>ABS(K369)</f>
        <v>9.5410629309398463</v>
      </c>
      <c r="D1553" s="195" t="str">
        <f>IF(B1553&gt;=0,"-",-B1553+C1553)</f>
        <v>-</v>
      </c>
      <c r="E1553" s="195">
        <f>D1388*N608</f>
        <v>379.49646488731116</v>
      </c>
      <c r="F1553" s="195" t="str">
        <f>INPUT!AZ122</f>
        <v>S</v>
      </c>
      <c r="G1553" s="200" t="str">
        <f>IF(OR(AND(F1553="S",C1553=0),D1553="-"),"-",IF(D1553&lt;=E1553,"OK","NG"))</f>
        <v>-</v>
      </c>
      <c r="H1553" s="131" t="str">
        <f>IF(B1553&gt;=0,"-",-B1553+C1553/3)</f>
        <v>-</v>
      </c>
      <c r="I1553" s="195" t="e">
        <f>G1388</f>
        <v>#DIV/0!</v>
      </c>
      <c r="J1553" s="200" t="str">
        <f>IF(H1553="-","-",IF(H1553&lt;=I1553,"OK","NG"))</f>
        <v>-</v>
      </c>
      <c r="K1553" s="200" t="str">
        <f>IF(H1553="-","-",I1553/H1553)</f>
        <v>-</v>
      </c>
      <c r="L1553" s="131">
        <f>IF(B1553&gt;=0,B1553+C1553,"-")</f>
        <v>10.14801838994179</v>
      </c>
      <c r="M1553" s="131">
        <f>L1388</f>
        <v>379.49646488731116</v>
      </c>
      <c r="N1553" s="457" t="str">
        <f>IF(L1553="-","-",IF(L1553&lt;=M1553,"OK","NG"))</f>
        <v>OK</v>
      </c>
    </row>
    <row r="1554">
      <c r="A1554" s="182">
        <f>A1389</f>
        <v>101</v>
      </c>
      <c r="B1554" s="131">
        <f>INPUT!AR123</f>
        <v>0.60695545900194237</v>
      </c>
      <c r="C1554" s="131">
        <f>ABS(K370)</f>
        <v>9.5410629309398463</v>
      </c>
      <c r="D1554" s="195" t="str">
        <f>IF(B1554&gt;=0,"-",-B1554+C1554)</f>
        <v>-</v>
      </c>
      <c r="E1554" s="195">
        <f>D1389*N609</f>
        <v>379.49646488731116</v>
      </c>
      <c r="F1554" s="195" t="str">
        <f>INPUT!AZ123</f>
        <v>S</v>
      </c>
      <c r="G1554" s="200" t="str">
        <f>IF(OR(AND(F1554="S",C1554=0),D1554="-"),"-",IF(D1554&lt;=E1554,"OK","NG"))</f>
        <v>-</v>
      </c>
      <c r="H1554" s="131" t="str">
        <f>IF(B1554&gt;=0,"-",-B1554+C1554/3)</f>
        <v>-</v>
      </c>
      <c r="I1554" s="195" t="e">
        <f>G1389</f>
        <v>#DIV/0!</v>
      </c>
      <c r="J1554" s="200" t="str">
        <f>IF(H1554="-","-",IF(H1554&lt;=I1554,"OK","NG"))</f>
        <v>-</v>
      </c>
      <c r="K1554" s="200" t="str">
        <f>IF(H1554="-","-",I1554/H1554)</f>
        <v>-</v>
      </c>
      <c r="L1554" s="131">
        <f>IF(B1554&gt;=0,B1554+C1554,"-")</f>
        <v>10.14801838994179</v>
      </c>
      <c r="M1554" s="131">
        <f>L1389</f>
        <v>379.49646488731116</v>
      </c>
      <c r="N1554" s="457" t="str">
        <f>IF(L1554="-","-",IF(L1554&lt;=M1554,"OK","NG"))</f>
        <v>OK</v>
      </c>
    </row>
    <row r="1555">
      <c r="A1555" s="182">
        <f>A1390</f>
        <v>101</v>
      </c>
      <c r="B1555" s="131">
        <f>INPUT!AR124</f>
        <v>0.60695545900194237</v>
      </c>
      <c r="C1555" s="131">
        <f>ABS(K371)</f>
        <v>9.5410629309398463</v>
      </c>
      <c r="D1555" s="195" t="str">
        <f>IF(B1555&gt;=0,"-",-B1555+C1555)</f>
        <v>-</v>
      </c>
      <c r="E1555" s="195">
        <f>D1390*N610</f>
        <v>379.49646488731116</v>
      </c>
      <c r="F1555" s="195" t="str">
        <f>INPUT!AZ124</f>
        <v>S</v>
      </c>
      <c r="G1555" s="200" t="str">
        <f>IF(OR(AND(F1555="S",C1555=0),D1555="-"),"-",IF(D1555&lt;=E1555,"OK","NG"))</f>
        <v>-</v>
      </c>
      <c r="H1555" s="131" t="str">
        <f>IF(B1555&gt;=0,"-",-B1555+C1555/3)</f>
        <v>-</v>
      </c>
      <c r="I1555" s="195" t="e">
        <f>G1390</f>
        <v>#DIV/0!</v>
      </c>
      <c r="J1555" s="200" t="str">
        <f>IF(H1555="-","-",IF(H1555&lt;=I1555,"OK","NG"))</f>
        <v>-</v>
      </c>
      <c r="K1555" s="200" t="str">
        <f>IF(H1555="-","-",I1555/H1555)</f>
        <v>-</v>
      </c>
      <c r="L1555" s="131">
        <f>IF(B1555&gt;=0,B1555+C1555,"-")</f>
        <v>10.14801838994179</v>
      </c>
      <c r="M1555" s="131">
        <f>L1390</f>
        <v>379.49646488731116</v>
      </c>
      <c r="N1555" s="457" t="str">
        <f>IF(L1555="-","-",IF(L1555&lt;=M1555,"OK","NG"))</f>
        <v>OK</v>
      </c>
    </row>
    <row r="1556">
      <c r="A1556" s="182">
        <f>A1391</f>
        <v>101</v>
      </c>
      <c r="B1556" s="131">
        <f>INPUT!AR125</f>
        <v>0.60695545900194237</v>
      </c>
      <c r="C1556" s="131">
        <f>ABS(K372)</f>
        <v>9.5410629309398463</v>
      </c>
      <c r="D1556" s="195" t="str">
        <f>IF(B1556&gt;=0,"-",-B1556+C1556)</f>
        <v>-</v>
      </c>
      <c r="E1556" s="195">
        <f>D1391*N611</f>
        <v>379.49646488731116</v>
      </c>
      <c r="F1556" s="195" t="str">
        <f>INPUT!AZ125</f>
        <v>S</v>
      </c>
      <c r="G1556" s="200" t="str">
        <f>IF(OR(AND(F1556="S",C1556=0),D1556="-"),"-",IF(D1556&lt;=E1556,"OK","NG"))</f>
        <v>-</v>
      </c>
      <c r="H1556" s="131" t="str">
        <f>IF(B1556&gt;=0,"-",-B1556+C1556/3)</f>
        <v>-</v>
      </c>
      <c r="I1556" s="195" t="e">
        <f>G1391</f>
        <v>#DIV/0!</v>
      </c>
      <c r="J1556" s="200" t="str">
        <f>IF(H1556="-","-",IF(H1556&lt;=I1556,"OK","NG"))</f>
        <v>-</v>
      </c>
      <c r="K1556" s="200" t="str">
        <f>IF(H1556="-","-",I1556/H1556)</f>
        <v>-</v>
      </c>
      <c r="L1556" s="131">
        <f>IF(B1556&gt;=0,B1556+C1556,"-")</f>
        <v>10.14801838994179</v>
      </c>
      <c r="M1556" s="131">
        <f>L1391</f>
        <v>379.49646488731116</v>
      </c>
      <c r="N1556" s="457" t="str">
        <f>IF(L1556="-","-",IF(L1556&lt;=M1556,"OK","NG"))</f>
        <v>OK</v>
      </c>
    </row>
    <row r="1557">
      <c r="A1557" s="182">
        <f>A1392</f>
        <v>101</v>
      </c>
      <c r="B1557" s="131">
        <f>INPUT!AR126</f>
        <v>0.60695545900194237</v>
      </c>
      <c r="C1557" s="131">
        <f>ABS(K373)</f>
        <v>9.5410629309398463</v>
      </c>
      <c r="D1557" s="195" t="str">
        <f>IF(B1557&gt;=0,"-",-B1557+C1557)</f>
        <v>-</v>
      </c>
      <c r="E1557" s="195">
        <f>D1392*N612</f>
        <v>379.49646488731116</v>
      </c>
      <c r="F1557" s="195" t="str">
        <f>INPUT!AZ126</f>
        <v>S</v>
      </c>
      <c r="G1557" s="200" t="str">
        <f>IF(OR(AND(F1557="S",C1557=0),D1557="-"),"-",IF(D1557&lt;=E1557,"OK","NG"))</f>
        <v>-</v>
      </c>
      <c r="H1557" s="131" t="str">
        <f>IF(B1557&gt;=0,"-",-B1557+C1557/3)</f>
        <v>-</v>
      </c>
      <c r="I1557" s="195" t="e">
        <f>G1392</f>
        <v>#DIV/0!</v>
      </c>
      <c r="J1557" s="200" t="str">
        <f>IF(H1557="-","-",IF(H1557&lt;=I1557,"OK","NG"))</f>
        <v>-</v>
      </c>
      <c r="K1557" s="200" t="str">
        <f>IF(H1557="-","-",I1557/H1557)</f>
        <v>-</v>
      </c>
      <c r="L1557" s="131">
        <f>IF(B1557&gt;=0,B1557+C1557,"-")</f>
        <v>10.14801838994179</v>
      </c>
      <c r="M1557" s="131">
        <f>L1392</f>
        <v>379.49646488731116</v>
      </c>
      <c r="N1557" s="457" t="str">
        <f>IF(L1557="-","-",IF(L1557&lt;=M1557,"OK","NG"))</f>
        <v>OK</v>
      </c>
    </row>
    <row r="1558">
      <c r="A1558" s="182">
        <f>A1393</f>
        <v>101</v>
      </c>
      <c r="B1558" s="131">
        <f>INPUT!AR127</f>
        <v>0.60695545900194237</v>
      </c>
      <c r="C1558" s="131">
        <f>ABS(K374)</f>
        <v>9.5410629309398463</v>
      </c>
      <c r="D1558" s="195" t="str">
        <f>IF(B1558&gt;=0,"-",-B1558+C1558)</f>
        <v>-</v>
      </c>
      <c r="E1558" s="195">
        <f>D1393*N613</f>
        <v>379.49646488731116</v>
      </c>
      <c r="F1558" s="195" t="str">
        <f>INPUT!AZ127</f>
        <v>S</v>
      </c>
      <c r="G1558" s="200" t="str">
        <f>IF(OR(AND(F1558="S",C1558=0),D1558="-"),"-",IF(D1558&lt;=E1558,"OK","NG"))</f>
        <v>-</v>
      </c>
      <c r="H1558" s="131" t="str">
        <f>IF(B1558&gt;=0,"-",-B1558+C1558/3)</f>
        <v>-</v>
      </c>
      <c r="I1558" s="195" t="e">
        <f>G1393</f>
        <v>#DIV/0!</v>
      </c>
      <c r="J1558" s="200" t="str">
        <f>IF(H1558="-","-",IF(H1558&lt;=I1558,"OK","NG"))</f>
        <v>-</v>
      </c>
      <c r="K1558" s="200" t="str">
        <f>IF(H1558="-","-",I1558/H1558)</f>
        <v>-</v>
      </c>
      <c r="L1558" s="131">
        <f>IF(B1558&gt;=0,B1558+C1558,"-")</f>
        <v>10.14801838994179</v>
      </c>
      <c r="M1558" s="131">
        <f>L1393</f>
        <v>379.49646488731116</v>
      </c>
      <c r="N1558" s="457" t="str">
        <f>IF(L1558="-","-",IF(L1558&lt;=M1558,"OK","NG"))</f>
        <v>OK</v>
      </c>
    </row>
    <row r="1559">
      <c r="A1559" s="182">
        <f>A1394</f>
        <v>101</v>
      </c>
      <c r="B1559" s="131">
        <f>INPUT!AR128</f>
        <v>0.60695545900194237</v>
      </c>
      <c r="C1559" s="131">
        <f>ABS(K375)</f>
        <v>9.5410629309398463</v>
      </c>
      <c r="D1559" s="195" t="str">
        <f>IF(B1559&gt;=0,"-",-B1559+C1559)</f>
        <v>-</v>
      </c>
      <c r="E1559" s="195">
        <f>D1394*N614</f>
        <v>379.49646488731116</v>
      </c>
      <c r="F1559" s="195" t="str">
        <f>INPUT!AZ128</f>
        <v>S</v>
      </c>
      <c r="G1559" s="200" t="str">
        <f>IF(OR(AND(F1559="S",C1559=0),D1559="-"),"-",IF(D1559&lt;=E1559,"OK","NG"))</f>
        <v>-</v>
      </c>
      <c r="H1559" s="131" t="str">
        <f>IF(B1559&gt;=0,"-",-B1559+C1559/3)</f>
        <v>-</v>
      </c>
      <c r="I1559" s="195" t="e">
        <f>G1394</f>
        <v>#DIV/0!</v>
      </c>
      <c r="J1559" s="200" t="str">
        <f>IF(H1559="-","-",IF(H1559&lt;=I1559,"OK","NG"))</f>
        <v>-</v>
      </c>
      <c r="K1559" s="200" t="str">
        <f>IF(H1559="-","-",I1559/H1559)</f>
        <v>-</v>
      </c>
      <c r="L1559" s="131">
        <f>IF(B1559&gt;=0,B1559+C1559,"-")</f>
        <v>10.14801838994179</v>
      </c>
      <c r="M1559" s="131">
        <f>L1394</f>
        <v>379.49646488731116</v>
      </c>
      <c r="N1559" s="457" t="str">
        <f>IF(L1559="-","-",IF(L1559&lt;=M1559,"OK","NG"))</f>
        <v>OK</v>
      </c>
    </row>
    <row r="1560">
      <c r="A1560" s="182">
        <f>A1395</f>
        <v>101</v>
      </c>
      <c r="B1560" s="131">
        <f>INPUT!AR129</f>
        <v>0.60695545900194237</v>
      </c>
      <c r="C1560" s="131">
        <f>ABS(K376)</f>
        <v>9.5410629309398463</v>
      </c>
      <c r="D1560" s="195" t="str">
        <f>IF(B1560&gt;=0,"-",-B1560+C1560)</f>
        <v>-</v>
      </c>
      <c r="E1560" s="195">
        <f>D1395*N615</f>
        <v>379.49646488731116</v>
      </c>
      <c r="F1560" s="195" t="str">
        <f>INPUT!AZ129</f>
        <v>S</v>
      </c>
      <c r="G1560" s="200" t="str">
        <f>IF(OR(AND(F1560="S",C1560=0),D1560="-"),"-",IF(D1560&lt;=E1560,"OK","NG"))</f>
        <v>-</v>
      </c>
      <c r="H1560" s="131" t="str">
        <f>IF(B1560&gt;=0,"-",-B1560+C1560/3)</f>
        <v>-</v>
      </c>
      <c r="I1560" s="195" t="e">
        <f>G1395</f>
        <v>#DIV/0!</v>
      </c>
      <c r="J1560" s="200" t="str">
        <f>IF(H1560="-","-",IF(H1560&lt;=I1560,"OK","NG"))</f>
        <v>-</v>
      </c>
      <c r="K1560" s="200" t="str">
        <f>IF(H1560="-","-",I1560/H1560)</f>
        <v>-</v>
      </c>
      <c r="L1560" s="131">
        <f>IF(B1560&gt;=0,B1560+C1560,"-")</f>
        <v>10.14801838994179</v>
      </c>
      <c r="M1560" s="131">
        <f>L1395</f>
        <v>379.49646488731116</v>
      </c>
      <c r="N1560" s="457" t="str">
        <f>IF(L1560="-","-",IF(L1560&lt;=M1560,"OK","NG"))</f>
        <v>OK</v>
      </c>
    </row>
    <row r="1561">
      <c r="A1561" s="182">
        <f>A1396</f>
        <v>101</v>
      </c>
      <c r="B1561" s="131">
        <f>INPUT!AR130</f>
        <v>0.60695545900194237</v>
      </c>
      <c r="C1561" s="131">
        <f>ABS(K377)</f>
        <v>9.5410629309398463</v>
      </c>
      <c r="D1561" s="195" t="str">
        <f>IF(B1561&gt;=0,"-",-B1561+C1561)</f>
        <v>-</v>
      </c>
      <c r="E1561" s="195">
        <f>D1396*N616</f>
        <v>379.49646488731116</v>
      </c>
      <c r="F1561" s="195" t="str">
        <f>INPUT!AZ130</f>
        <v>S</v>
      </c>
      <c r="G1561" s="200" t="str">
        <f>IF(OR(AND(F1561="S",C1561=0),D1561="-"),"-",IF(D1561&lt;=E1561,"OK","NG"))</f>
        <v>-</v>
      </c>
      <c r="H1561" s="131" t="str">
        <f>IF(B1561&gt;=0,"-",-B1561+C1561/3)</f>
        <v>-</v>
      </c>
      <c r="I1561" s="195" t="e">
        <f>G1396</f>
        <v>#DIV/0!</v>
      </c>
      <c r="J1561" s="200" t="str">
        <f>IF(H1561="-","-",IF(H1561&lt;=I1561,"OK","NG"))</f>
        <v>-</v>
      </c>
      <c r="K1561" s="200" t="str">
        <f>IF(H1561="-","-",I1561/H1561)</f>
        <v>-</v>
      </c>
      <c r="L1561" s="131">
        <f>IF(B1561&gt;=0,B1561+C1561,"-")</f>
        <v>10.14801838994179</v>
      </c>
      <c r="M1561" s="131">
        <f>L1396</f>
        <v>379.49646488731116</v>
      </c>
      <c r="N1561" s="457" t="str">
        <f>IF(L1561="-","-",IF(L1561&lt;=M1561,"OK","NG"))</f>
        <v>OK</v>
      </c>
    </row>
    <row r="1562">
      <c r="A1562" s="182">
        <f>A1397</f>
        <v>101</v>
      </c>
      <c r="B1562" s="131">
        <f>INPUT!AR131</f>
        <v>0.60695545900194237</v>
      </c>
      <c r="C1562" s="131">
        <f>ABS(K378)</f>
        <v>9.5410629309398463</v>
      </c>
      <c r="D1562" s="195" t="str">
        <f>IF(B1562&gt;=0,"-",-B1562+C1562)</f>
        <v>-</v>
      </c>
      <c r="E1562" s="195">
        <f>D1397*N617</f>
        <v>379.49646488731116</v>
      </c>
      <c r="F1562" s="195" t="str">
        <f>INPUT!AZ131</f>
        <v>S</v>
      </c>
      <c r="G1562" s="200" t="str">
        <f>IF(OR(AND(F1562="S",C1562=0),D1562="-"),"-",IF(D1562&lt;=E1562,"OK","NG"))</f>
        <v>-</v>
      </c>
      <c r="H1562" s="131" t="str">
        <f>IF(B1562&gt;=0,"-",-B1562+C1562/3)</f>
        <v>-</v>
      </c>
      <c r="I1562" s="195" t="e">
        <f>G1397</f>
        <v>#DIV/0!</v>
      </c>
      <c r="J1562" s="200" t="str">
        <f>IF(H1562="-","-",IF(H1562&lt;=I1562,"OK","NG"))</f>
        <v>-</v>
      </c>
      <c r="K1562" s="200" t="str">
        <f>IF(H1562="-","-",I1562/H1562)</f>
        <v>-</v>
      </c>
      <c r="L1562" s="131">
        <f>IF(B1562&gt;=0,B1562+C1562,"-")</f>
        <v>10.14801838994179</v>
      </c>
      <c r="M1562" s="131">
        <f>L1397</f>
        <v>379.49646488731116</v>
      </c>
      <c r="N1562" s="457" t="str">
        <f>IF(L1562="-","-",IF(L1562&lt;=M1562,"OK","NG"))</f>
        <v>OK</v>
      </c>
    </row>
    <row r="1563">
      <c r="A1563" s="182">
        <f>A1398</f>
        <v>101</v>
      </c>
      <c r="B1563" s="131">
        <f>INPUT!AR132</f>
        <v>0.60695545900194237</v>
      </c>
      <c r="C1563" s="131">
        <f>ABS(K379)</f>
        <v>9.5410629309398463</v>
      </c>
      <c r="D1563" s="195" t="str">
        <f>IF(B1563&gt;=0,"-",-B1563+C1563)</f>
        <v>-</v>
      </c>
      <c r="E1563" s="195">
        <f>D1398*N618</f>
        <v>379.49646488731116</v>
      </c>
      <c r="F1563" s="195" t="str">
        <f>INPUT!AZ132</f>
        <v>S</v>
      </c>
      <c r="G1563" s="200" t="str">
        <f>IF(OR(AND(F1563="S",C1563=0),D1563="-"),"-",IF(D1563&lt;=E1563,"OK","NG"))</f>
        <v>-</v>
      </c>
      <c r="H1563" s="131" t="str">
        <f>IF(B1563&gt;=0,"-",-B1563+C1563/3)</f>
        <v>-</v>
      </c>
      <c r="I1563" s="195" t="e">
        <f>G1398</f>
        <v>#DIV/0!</v>
      </c>
      <c r="J1563" s="200" t="str">
        <f>IF(H1563="-","-",IF(H1563&lt;=I1563,"OK","NG"))</f>
        <v>-</v>
      </c>
      <c r="K1563" s="200" t="str">
        <f>IF(H1563="-","-",I1563/H1563)</f>
        <v>-</v>
      </c>
      <c r="L1563" s="131">
        <f>IF(B1563&gt;=0,B1563+C1563,"-")</f>
        <v>10.14801838994179</v>
      </c>
      <c r="M1563" s="131">
        <f>L1398</f>
        <v>379.49646488731116</v>
      </c>
      <c r="N1563" s="457" t="str">
        <f>IF(L1563="-","-",IF(L1563&lt;=M1563,"OK","NG"))</f>
        <v>OK</v>
      </c>
    </row>
    <row r="1564">
      <c r="A1564" s="182">
        <f>A1399</f>
        <v>101</v>
      </c>
      <c r="B1564" s="131">
        <f>INPUT!AR133</f>
        <v>0.60695545900194237</v>
      </c>
      <c r="C1564" s="131">
        <f>ABS(K380)</f>
        <v>9.5410629309398463</v>
      </c>
      <c r="D1564" s="195" t="str">
        <f>IF(B1564&gt;=0,"-",-B1564+C1564)</f>
        <v>-</v>
      </c>
      <c r="E1564" s="195">
        <f>D1399*N619</f>
        <v>379.49646488731116</v>
      </c>
      <c r="F1564" s="195" t="str">
        <f>INPUT!AZ133</f>
        <v>S</v>
      </c>
      <c r="G1564" s="200" t="str">
        <f>IF(OR(AND(F1564="S",C1564=0),D1564="-"),"-",IF(D1564&lt;=E1564,"OK","NG"))</f>
        <v>-</v>
      </c>
      <c r="H1564" s="131" t="str">
        <f>IF(B1564&gt;=0,"-",-B1564+C1564/3)</f>
        <v>-</v>
      </c>
      <c r="I1564" s="195" t="e">
        <f>G1399</f>
        <v>#DIV/0!</v>
      </c>
      <c r="J1564" s="200" t="str">
        <f>IF(H1564="-","-",IF(H1564&lt;=I1564,"OK","NG"))</f>
        <v>-</v>
      </c>
      <c r="K1564" s="200" t="str">
        <f>IF(H1564="-","-",I1564/H1564)</f>
        <v>-</v>
      </c>
      <c r="L1564" s="131">
        <f>IF(B1564&gt;=0,B1564+C1564,"-")</f>
        <v>10.14801838994179</v>
      </c>
      <c r="M1564" s="131">
        <f>L1399</f>
        <v>379.49646488731116</v>
      </c>
      <c r="N1564" s="457" t="str">
        <f>IF(L1564="-","-",IF(L1564&lt;=M1564,"OK","NG"))</f>
        <v>OK</v>
      </c>
    </row>
    <row r="1565">
      <c r="A1565" s="182">
        <f>A1400</f>
        <v>101</v>
      </c>
      <c r="B1565" s="131">
        <f>INPUT!AR134</f>
        <v>0.60695545900194237</v>
      </c>
      <c r="C1565" s="131">
        <f>ABS(K381)</f>
        <v>9.5410629309398463</v>
      </c>
      <c r="D1565" s="195" t="str">
        <f>IF(B1565&gt;=0,"-",-B1565+C1565)</f>
        <v>-</v>
      </c>
      <c r="E1565" s="195">
        <f>D1400*N620</f>
        <v>379.49646488731116</v>
      </c>
      <c r="F1565" s="195" t="str">
        <f>INPUT!AZ134</f>
        <v>S</v>
      </c>
      <c r="G1565" s="200" t="str">
        <f>IF(OR(AND(F1565="S",C1565=0),D1565="-"),"-",IF(D1565&lt;=E1565,"OK","NG"))</f>
        <v>-</v>
      </c>
      <c r="H1565" s="131" t="str">
        <f>IF(B1565&gt;=0,"-",-B1565+C1565/3)</f>
        <v>-</v>
      </c>
      <c r="I1565" s="195" t="e">
        <f>G1400</f>
        <v>#DIV/0!</v>
      </c>
      <c r="J1565" s="200" t="str">
        <f>IF(H1565="-","-",IF(H1565&lt;=I1565,"OK","NG"))</f>
        <v>-</v>
      </c>
      <c r="K1565" s="200" t="str">
        <f>IF(H1565="-","-",I1565/H1565)</f>
        <v>-</v>
      </c>
      <c r="L1565" s="131">
        <f>IF(B1565&gt;=0,B1565+C1565,"-")</f>
        <v>10.14801838994179</v>
      </c>
      <c r="M1565" s="131">
        <f>L1400</f>
        <v>379.49646488731116</v>
      </c>
      <c r="N1565" s="457" t="str">
        <f>IF(L1565="-","-",IF(L1565&lt;=M1565,"OK","NG"))</f>
        <v>OK</v>
      </c>
    </row>
    <row r="1566">
      <c r="A1566" s="182">
        <f>A1401</f>
        <v>101</v>
      </c>
      <c r="B1566" s="131">
        <f>INPUT!AR135</f>
        <v>0.60695545900194237</v>
      </c>
      <c r="C1566" s="131">
        <f>ABS(K382)</f>
        <v>9.5410629309398463</v>
      </c>
      <c r="D1566" s="195" t="str">
        <f>IF(B1566&gt;=0,"-",-B1566+C1566)</f>
        <v>-</v>
      </c>
      <c r="E1566" s="195">
        <f>D1401*N621</f>
        <v>379.49646488731116</v>
      </c>
      <c r="F1566" s="195" t="str">
        <f>INPUT!AZ135</f>
        <v>S</v>
      </c>
      <c r="G1566" s="200" t="str">
        <f>IF(OR(AND(F1566="S",C1566=0),D1566="-"),"-",IF(D1566&lt;=E1566,"OK","NG"))</f>
        <v>-</v>
      </c>
      <c r="H1566" s="131" t="str">
        <f>IF(B1566&gt;=0,"-",-B1566+C1566/3)</f>
        <v>-</v>
      </c>
      <c r="I1566" s="195" t="e">
        <f>G1401</f>
        <v>#DIV/0!</v>
      </c>
      <c r="J1566" s="200" t="str">
        <f>IF(H1566="-","-",IF(H1566&lt;=I1566,"OK","NG"))</f>
        <v>-</v>
      </c>
      <c r="K1566" s="200" t="str">
        <f>IF(H1566="-","-",I1566/H1566)</f>
        <v>-</v>
      </c>
      <c r="L1566" s="131">
        <f>IF(B1566&gt;=0,B1566+C1566,"-")</f>
        <v>10.14801838994179</v>
      </c>
      <c r="M1566" s="131">
        <f>L1401</f>
        <v>379.49646488731116</v>
      </c>
      <c r="N1566" s="457" t="str">
        <f>IF(L1566="-","-",IF(L1566&lt;=M1566,"OK","NG"))</f>
        <v>OK</v>
      </c>
    </row>
    <row r="1567">
      <c r="A1567" s="182">
        <f>A1402</f>
        <v>101</v>
      </c>
      <c r="B1567" s="131">
        <f>INPUT!AR136</f>
        <v>0.60695545900194237</v>
      </c>
      <c r="C1567" s="131">
        <f>ABS(K383)</f>
        <v>9.5410629309398463</v>
      </c>
      <c r="D1567" s="195" t="str">
        <f>IF(B1567&gt;=0,"-",-B1567+C1567)</f>
        <v>-</v>
      </c>
      <c r="E1567" s="195">
        <f>D1402*N622</f>
        <v>379.49646488731116</v>
      </c>
      <c r="F1567" s="195" t="str">
        <f>INPUT!AZ136</f>
        <v>S</v>
      </c>
      <c r="G1567" s="200" t="str">
        <f>IF(OR(AND(F1567="S",C1567=0),D1567="-"),"-",IF(D1567&lt;=E1567,"OK","NG"))</f>
        <v>-</v>
      </c>
      <c r="H1567" s="131" t="str">
        <f>IF(B1567&gt;=0,"-",-B1567+C1567/3)</f>
        <v>-</v>
      </c>
      <c r="I1567" s="195" t="e">
        <f>G1402</f>
        <v>#DIV/0!</v>
      </c>
      <c r="J1567" s="200" t="str">
        <f>IF(H1567="-","-",IF(H1567&lt;=I1567,"OK","NG"))</f>
        <v>-</v>
      </c>
      <c r="K1567" s="200" t="str">
        <f>IF(H1567="-","-",I1567/H1567)</f>
        <v>-</v>
      </c>
      <c r="L1567" s="131">
        <f>IF(B1567&gt;=0,B1567+C1567,"-")</f>
        <v>10.14801838994179</v>
      </c>
      <c r="M1567" s="131">
        <f>L1402</f>
        <v>379.49646488731116</v>
      </c>
      <c r="N1567" s="457" t="str">
        <f>IF(L1567="-","-",IF(L1567&lt;=M1567,"OK","NG"))</f>
        <v>OK</v>
      </c>
    </row>
    <row r="1568">
      <c r="A1568" s="182">
        <f>A1403</f>
        <v>101</v>
      </c>
      <c r="B1568" s="131">
        <f>INPUT!AR137</f>
        <v>0.60695545900194237</v>
      </c>
      <c r="C1568" s="131">
        <f>ABS(K384)</f>
        <v>9.5410629309398463</v>
      </c>
      <c r="D1568" s="195" t="str">
        <f>IF(B1568&gt;=0,"-",-B1568+C1568)</f>
        <v>-</v>
      </c>
      <c r="E1568" s="195">
        <f>D1403*N623</f>
        <v>379.49646488731116</v>
      </c>
      <c r="F1568" s="195" t="str">
        <f>INPUT!AZ137</f>
        <v>S</v>
      </c>
      <c r="G1568" s="200" t="str">
        <f>IF(OR(AND(F1568="S",C1568=0),D1568="-"),"-",IF(D1568&lt;=E1568,"OK","NG"))</f>
        <v>-</v>
      </c>
      <c r="H1568" s="131" t="str">
        <f>IF(B1568&gt;=0,"-",-B1568+C1568/3)</f>
        <v>-</v>
      </c>
      <c r="I1568" s="195" t="e">
        <f>G1403</f>
        <v>#DIV/0!</v>
      </c>
      <c r="J1568" s="200" t="str">
        <f>IF(H1568="-","-",IF(H1568&lt;=I1568,"OK","NG"))</f>
        <v>-</v>
      </c>
      <c r="K1568" s="200" t="str">
        <f>IF(H1568="-","-",I1568/H1568)</f>
        <v>-</v>
      </c>
      <c r="L1568" s="131">
        <f>IF(B1568&gt;=0,B1568+C1568,"-")</f>
        <v>10.14801838994179</v>
      </c>
      <c r="M1568" s="131">
        <f>L1403</f>
        <v>379.49646488731116</v>
      </c>
      <c r="N1568" s="457" t="str">
        <f>IF(L1568="-","-",IF(L1568&lt;=M1568,"OK","NG"))</f>
        <v>OK</v>
      </c>
    </row>
    <row r="1569">
      <c r="A1569" s="182">
        <f>A1404</f>
        <v>101</v>
      </c>
      <c r="B1569" s="131">
        <f>INPUT!AR138</f>
        <v>0.60695545900194237</v>
      </c>
      <c r="C1569" s="131">
        <f>ABS(K385)</f>
        <v>9.5410629309398463</v>
      </c>
      <c r="D1569" s="195" t="str">
        <f>IF(B1569&gt;=0,"-",-B1569+C1569)</f>
        <v>-</v>
      </c>
      <c r="E1569" s="195">
        <f>D1404*N624</f>
        <v>379.49646488731116</v>
      </c>
      <c r="F1569" s="195" t="str">
        <f>INPUT!AZ138</f>
        <v>S</v>
      </c>
      <c r="G1569" s="200" t="str">
        <f>IF(OR(AND(F1569="S",C1569=0),D1569="-"),"-",IF(D1569&lt;=E1569,"OK","NG"))</f>
        <v>-</v>
      </c>
      <c r="H1569" s="131" t="str">
        <f>IF(B1569&gt;=0,"-",-B1569+C1569/3)</f>
        <v>-</v>
      </c>
      <c r="I1569" s="195" t="e">
        <f>G1404</f>
        <v>#DIV/0!</v>
      </c>
      <c r="J1569" s="200" t="str">
        <f>IF(H1569="-","-",IF(H1569&lt;=I1569,"OK","NG"))</f>
        <v>-</v>
      </c>
      <c r="K1569" s="200" t="str">
        <f>IF(H1569="-","-",I1569/H1569)</f>
        <v>-</v>
      </c>
      <c r="L1569" s="131">
        <f>IF(B1569&gt;=0,B1569+C1569,"-")</f>
        <v>10.14801838994179</v>
      </c>
      <c r="M1569" s="131">
        <f>L1404</f>
        <v>379.49646488731116</v>
      </c>
      <c r="N1569" s="457" t="str">
        <f>IF(L1569="-","-",IF(L1569&lt;=M1569,"OK","NG"))</f>
        <v>OK</v>
      </c>
    </row>
    <row r="1570">
      <c r="A1570" s="182">
        <f>A1405</f>
        <v>101</v>
      </c>
      <c r="B1570" s="131">
        <f>INPUT!AR139</f>
        <v>0.60695545900194237</v>
      </c>
      <c r="C1570" s="131">
        <f>ABS(K386)</f>
        <v>9.5410629309398463</v>
      </c>
      <c r="D1570" s="195" t="str">
        <f>IF(B1570&gt;=0,"-",-B1570+C1570)</f>
        <v>-</v>
      </c>
      <c r="E1570" s="195">
        <f>D1405*N625</f>
        <v>379.49646488731116</v>
      </c>
      <c r="F1570" s="195" t="str">
        <f>INPUT!AZ139</f>
        <v>S</v>
      </c>
      <c r="G1570" s="200" t="str">
        <f>IF(OR(AND(F1570="S",C1570=0),D1570="-"),"-",IF(D1570&lt;=E1570,"OK","NG"))</f>
        <v>-</v>
      </c>
      <c r="H1570" s="131" t="str">
        <f>IF(B1570&gt;=0,"-",-B1570+C1570/3)</f>
        <v>-</v>
      </c>
      <c r="I1570" s="195" t="e">
        <f>G1405</f>
        <v>#DIV/0!</v>
      </c>
      <c r="J1570" s="200" t="str">
        <f>IF(H1570="-","-",IF(H1570&lt;=I1570,"OK","NG"))</f>
        <v>-</v>
      </c>
      <c r="K1570" s="200" t="str">
        <f>IF(H1570="-","-",I1570/H1570)</f>
        <v>-</v>
      </c>
      <c r="L1570" s="131">
        <f>IF(B1570&gt;=0,B1570+C1570,"-")</f>
        <v>10.14801838994179</v>
      </c>
      <c r="M1570" s="131">
        <f>L1405</f>
        <v>379.49646488731116</v>
      </c>
      <c r="N1570" s="457" t="str">
        <f>IF(L1570="-","-",IF(L1570&lt;=M1570,"OK","NG"))</f>
        <v>OK</v>
      </c>
    </row>
    <row r="1571">
      <c r="A1571" s="182">
        <f>A1406</f>
        <v>101</v>
      </c>
      <c r="B1571" s="131">
        <f>INPUT!AR140</f>
        <v>0.60695545900194237</v>
      </c>
      <c r="C1571" s="131">
        <f>ABS(K387)</f>
        <v>9.5410629309398463</v>
      </c>
      <c r="D1571" s="195" t="str">
        <f>IF(B1571&gt;=0,"-",-B1571+C1571)</f>
        <v>-</v>
      </c>
      <c r="E1571" s="195">
        <f>D1406*N626</f>
        <v>379.49646488731116</v>
      </c>
      <c r="F1571" s="195" t="str">
        <f>INPUT!AZ140</f>
        <v>S</v>
      </c>
      <c r="G1571" s="200" t="str">
        <f>IF(OR(AND(F1571="S",C1571=0),D1571="-"),"-",IF(D1571&lt;=E1571,"OK","NG"))</f>
        <v>-</v>
      </c>
      <c r="H1571" s="131" t="str">
        <f>IF(B1571&gt;=0,"-",-B1571+C1571/3)</f>
        <v>-</v>
      </c>
      <c r="I1571" s="195" t="e">
        <f>G1406</f>
        <v>#DIV/0!</v>
      </c>
      <c r="J1571" s="200" t="str">
        <f>IF(H1571="-","-",IF(H1571&lt;=I1571,"OK","NG"))</f>
        <v>-</v>
      </c>
      <c r="K1571" s="200" t="str">
        <f>IF(H1571="-","-",I1571/H1571)</f>
        <v>-</v>
      </c>
      <c r="L1571" s="131">
        <f>IF(B1571&gt;=0,B1571+C1571,"-")</f>
        <v>10.14801838994179</v>
      </c>
      <c r="M1571" s="131">
        <f>L1406</f>
        <v>379.49646488731116</v>
      </c>
      <c r="N1571" s="457" t="str">
        <f>IF(L1571="-","-",IF(L1571&lt;=M1571,"OK","NG"))</f>
        <v>OK</v>
      </c>
    </row>
    <row r="1572">
      <c r="A1572" s="182">
        <f>A1407</f>
        <v>101</v>
      </c>
      <c r="B1572" s="131">
        <f>INPUT!AR141</f>
        <v>0.60695545900194237</v>
      </c>
      <c r="C1572" s="131">
        <f>ABS(K388)</f>
        <v>9.5410629309398463</v>
      </c>
      <c r="D1572" s="195" t="str">
        <f>IF(B1572&gt;=0,"-",-B1572+C1572)</f>
        <v>-</v>
      </c>
      <c r="E1572" s="195">
        <f>D1407*N627</f>
        <v>379.49646488731116</v>
      </c>
      <c r="F1572" s="195" t="str">
        <f>INPUT!AZ141</f>
        <v>S</v>
      </c>
      <c r="G1572" s="200" t="str">
        <f>IF(OR(AND(F1572="S",C1572=0),D1572="-"),"-",IF(D1572&lt;=E1572,"OK","NG"))</f>
        <v>-</v>
      </c>
      <c r="H1572" s="131" t="str">
        <f>IF(B1572&gt;=0,"-",-B1572+C1572/3)</f>
        <v>-</v>
      </c>
      <c r="I1572" s="195" t="e">
        <f>G1407</f>
        <v>#DIV/0!</v>
      </c>
      <c r="J1572" s="200" t="str">
        <f>IF(H1572="-","-",IF(H1572&lt;=I1572,"OK","NG"))</f>
        <v>-</v>
      </c>
      <c r="K1572" s="200" t="str">
        <f>IF(H1572="-","-",I1572/H1572)</f>
        <v>-</v>
      </c>
      <c r="L1572" s="131">
        <f>IF(B1572&gt;=0,B1572+C1572,"-")</f>
        <v>10.14801838994179</v>
      </c>
      <c r="M1572" s="131">
        <f>L1407</f>
        <v>379.49646488731116</v>
      </c>
      <c r="N1572" s="457" t="str">
        <f>IF(L1572="-","-",IF(L1572&lt;=M1572,"OK","NG"))</f>
        <v>OK</v>
      </c>
    </row>
    <row r="1573">
      <c r="A1573" s="182">
        <f>A1408</f>
        <v>101</v>
      </c>
      <c r="B1573" s="131">
        <f>INPUT!AR142</f>
        <v>0.60695545900194237</v>
      </c>
      <c r="C1573" s="131">
        <f>ABS(K389)</f>
        <v>9.5410629309398463</v>
      </c>
      <c r="D1573" s="195" t="str">
        <f>IF(B1573&gt;=0,"-",-B1573+C1573)</f>
        <v>-</v>
      </c>
      <c r="E1573" s="195">
        <f>D1408*N628</f>
        <v>379.49646488731116</v>
      </c>
      <c r="F1573" s="195" t="str">
        <f>INPUT!AZ142</f>
        <v>S</v>
      </c>
      <c r="G1573" s="200" t="str">
        <f>IF(OR(AND(F1573="S",C1573=0),D1573="-"),"-",IF(D1573&lt;=E1573,"OK","NG"))</f>
        <v>-</v>
      </c>
      <c r="H1573" s="131" t="str">
        <f>IF(B1573&gt;=0,"-",-B1573+C1573/3)</f>
        <v>-</v>
      </c>
      <c r="I1573" s="195" t="e">
        <f>G1408</f>
        <v>#DIV/0!</v>
      </c>
      <c r="J1573" s="200" t="str">
        <f>IF(H1573="-","-",IF(H1573&lt;=I1573,"OK","NG"))</f>
        <v>-</v>
      </c>
      <c r="K1573" s="200" t="str">
        <f>IF(H1573="-","-",I1573/H1573)</f>
        <v>-</v>
      </c>
      <c r="L1573" s="131">
        <f>IF(B1573&gt;=0,B1573+C1573,"-")</f>
        <v>10.14801838994179</v>
      </c>
      <c r="M1573" s="131">
        <f>L1408</f>
        <v>379.49646488731116</v>
      </c>
      <c r="N1573" s="457" t="str">
        <f>IF(L1573="-","-",IF(L1573&lt;=M1573,"OK","NG"))</f>
        <v>OK</v>
      </c>
    </row>
    <row r="1574">
      <c r="A1574" s="182">
        <f>A1409</f>
        <v>101</v>
      </c>
      <c r="B1574" s="131">
        <f>INPUT!AR143</f>
        <v>0.60695545900194237</v>
      </c>
      <c r="C1574" s="131">
        <f>ABS(K390)</f>
        <v>9.5410629309398463</v>
      </c>
      <c r="D1574" s="195" t="str">
        <f>IF(B1574&gt;=0,"-",-B1574+C1574)</f>
        <v>-</v>
      </c>
      <c r="E1574" s="195">
        <f>D1409*N629</f>
        <v>379.49646488731116</v>
      </c>
      <c r="F1574" s="195" t="str">
        <f>INPUT!AZ143</f>
        <v>S</v>
      </c>
      <c r="G1574" s="200" t="str">
        <f>IF(OR(AND(F1574="S",C1574=0),D1574="-"),"-",IF(D1574&lt;=E1574,"OK","NG"))</f>
        <v>-</v>
      </c>
      <c r="H1574" s="131" t="str">
        <f>IF(B1574&gt;=0,"-",-B1574+C1574/3)</f>
        <v>-</v>
      </c>
      <c r="I1574" s="195" t="e">
        <f>G1409</f>
        <v>#DIV/0!</v>
      </c>
      <c r="J1574" s="200" t="str">
        <f>IF(H1574="-","-",IF(H1574&lt;=I1574,"OK","NG"))</f>
        <v>-</v>
      </c>
      <c r="K1574" s="200" t="str">
        <f>IF(H1574="-","-",I1574/H1574)</f>
        <v>-</v>
      </c>
      <c r="L1574" s="131">
        <f>IF(B1574&gt;=0,B1574+C1574,"-")</f>
        <v>10.14801838994179</v>
      </c>
      <c r="M1574" s="131">
        <f>L1409</f>
        <v>379.49646488731116</v>
      </c>
      <c r="N1574" s="457" t="str">
        <f>IF(L1574="-","-",IF(L1574&lt;=M1574,"OK","NG"))</f>
        <v>OK</v>
      </c>
    </row>
    <row r="1575">
      <c r="A1575" s="182">
        <f>A1410</f>
        <v>101</v>
      </c>
      <c r="B1575" s="131">
        <f>INPUT!AR144</f>
        <v>0.60695545900194237</v>
      </c>
      <c r="C1575" s="131">
        <f>ABS(K391)</f>
        <v>9.5410629309398463</v>
      </c>
      <c r="D1575" s="195" t="str">
        <f>IF(B1575&gt;=0,"-",-B1575+C1575)</f>
        <v>-</v>
      </c>
      <c r="E1575" s="195">
        <f>D1410*N630</f>
        <v>379.49646488731116</v>
      </c>
      <c r="F1575" s="195" t="str">
        <f>INPUT!AZ144</f>
        <v>S</v>
      </c>
      <c r="G1575" s="200" t="str">
        <f>IF(OR(AND(F1575="S",C1575=0),D1575="-"),"-",IF(D1575&lt;=E1575,"OK","NG"))</f>
        <v>-</v>
      </c>
      <c r="H1575" s="131" t="str">
        <f>IF(B1575&gt;=0,"-",-B1575+C1575/3)</f>
        <v>-</v>
      </c>
      <c r="I1575" s="195" t="e">
        <f>G1410</f>
        <v>#DIV/0!</v>
      </c>
      <c r="J1575" s="200" t="str">
        <f>IF(H1575="-","-",IF(H1575&lt;=I1575,"OK","NG"))</f>
        <v>-</v>
      </c>
      <c r="K1575" s="200" t="str">
        <f>IF(H1575="-","-",I1575/H1575)</f>
        <v>-</v>
      </c>
      <c r="L1575" s="131">
        <f>IF(B1575&gt;=0,B1575+C1575,"-")</f>
        <v>10.14801838994179</v>
      </c>
      <c r="M1575" s="131">
        <f>L1410</f>
        <v>379.49646488731116</v>
      </c>
      <c r="N1575" s="457" t="str">
        <f>IF(L1575="-","-",IF(L1575&lt;=M1575,"OK","NG"))</f>
        <v>OK</v>
      </c>
    </row>
    <row r="1576">
      <c r="A1576" s="182">
        <f>A1411</f>
        <v>101</v>
      </c>
      <c r="B1576" s="131">
        <f>INPUT!AR145</f>
        <v>0.60695545900194237</v>
      </c>
      <c r="C1576" s="131">
        <f>ABS(K392)</f>
        <v>9.5410629309398463</v>
      </c>
      <c r="D1576" s="195" t="str">
        <f>IF(B1576&gt;=0,"-",-B1576+C1576)</f>
        <v>-</v>
      </c>
      <c r="E1576" s="195">
        <f>D1411*N631</f>
        <v>379.49646488731116</v>
      </c>
      <c r="F1576" s="195" t="str">
        <f>INPUT!AZ145</f>
        <v>S</v>
      </c>
      <c r="G1576" s="200" t="str">
        <f>IF(OR(AND(F1576="S",C1576=0),D1576="-"),"-",IF(D1576&lt;=E1576,"OK","NG"))</f>
        <v>-</v>
      </c>
      <c r="H1576" s="131" t="str">
        <f>IF(B1576&gt;=0,"-",-B1576+C1576/3)</f>
        <v>-</v>
      </c>
      <c r="I1576" s="195" t="e">
        <f>G1411</f>
        <v>#DIV/0!</v>
      </c>
      <c r="J1576" s="200" t="str">
        <f>IF(H1576="-","-",IF(H1576&lt;=I1576,"OK","NG"))</f>
        <v>-</v>
      </c>
      <c r="K1576" s="200" t="str">
        <f>IF(H1576="-","-",I1576/H1576)</f>
        <v>-</v>
      </c>
      <c r="L1576" s="131">
        <f>IF(B1576&gt;=0,B1576+C1576,"-")</f>
        <v>10.14801838994179</v>
      </c>
      <c r="M1576" s="131">
        <f>L1411</f>
        <v>379.49646488731116</v>
      </c>
      <c r="N1576" s="457" t="str">
        <f>IF(L1576="-","-",IF(L1576&lt;=M1576,"OK","NG"))</f>
        <v>OK</v>
      </c>
    </row>
    <row r="1577">
      <c r="A1577" s="182">
        <f>A1412</f>
        <v>101</v>
      </c>
      <c r="B1577" s="131">
        <f>INPUT!AR146</f>
        <v>0.60695545900194237</v>
      </c>
      <c r="C1577" s="131">
        <f>ABS(K393)</f>
        <v>9.5410629309398463</v>
      </c>
      <c r="D1577" s="195" t="str">
        <f>IF(B1577&gt;=0,"-",-B1577+C1577)</f>
        <v>-</v>
      </c>
      <c r="E1577" s="195">
        <f>D1412*N632</f>
        <v>379.49646488731116</v>
      </c>
      <c r="F1577" s="195" t="str">
        <f>INPUT!AZ146</f>
        <v>S</v>
      </c>
      <c r="G1577" s="200" t="str">
        <f>IF(OR(AND(F1577="S",C1577=0),D1577="-"),"-",IF(D1577&lt;=E1577,"OK","NG"))</f>
        <v>-</v>
      </c>
      <c r="H1577" s="131" t="str">
        <f>IF(B1577&gt;=0,"-",-B1577+C1577/3)</f>
        <v>-</v>
      </c>
      <c r="I1577" s="195" t="e">
        <f>G1412</f>
        <v>#DIV/0!</v>
      </c>
      <c r="J1577" s="200" t="str">
        <f>IF(H1577="-","-",IF(H1577&lt;=I1577,"OK","NG"))</f>
        <v>-</v>
      </c>
      <c r="K1577" s="200" t="str">
        <f>IF(H1577="-","-",I1577/H1577)</f>
        <v>-</v>
      </c>
      <c r="L1577" s="131">
        <f>IF(B1577&gt;=0,B1577+C1577,"-")</f>
        <v>10.14801838994179</v>
      </c>
      <c r="M1577" s="131">
        <f>L1412</f>
        <v>379.49646488731116</v>
      </c>
      <c r="N1577" s="457" t="str">
        <f>IF(L1577="-","-",IF(L1577&lt;=M1577,"OK","NG"))</f>
        <v>OK</v>
      </c>
    </row>
    <row r="1578">
      <c r="A1578" s="182">
        <f>A1413</f>
        <v>101</v>
      </c>
      <c r="B1578" s="131">
        <f>INPUT!AR147</f>
        <v>0.60695545900194237</v>
      </c>
      <c r="C1578" s="131">
        <f>ABS(K394)</f>
        <v>9.5410629309398463</v>
      </c>
      <c r="D1578" s="195" t="str">
        <f>IF(B1578&gt;=0,"-",-B1578+C1578)</f>
        <v>-</v>
      </c>
      <c r="E1578" s="195">
        <f>D1413*N633</f>
        <v>379.49646488731116</v>
      </c>
      <c r="F1578" s="195" t="str">
        <f>INPUT!AZ147</f>
        <v>S</v>
      </c>
      <c r="G1578" s="200" t="str">
        <f>IF(OR(AND(F1578="S",C1578=0),D1578="-"),"-",IF(D1578&lt;=E1578,"OK","NG"))</f>
        <v>-</v>
      </c>
      <c r="H1578" s="131" t="str">
        <f>IF(B1578&gt;=0,"-",-B1578+C1578/3)</f>
        <v>-</v>
      </c>
      <c r="I1578" s="195" t="e">
        <f>G1413</f>
        <v>#DIV/0!</v>
      </c>
      <c r="J1578" s="200" t="str">
        <f>IF(H1578="-","-",IF(H1578&lt;=I1578,"OK","NG"))</f>
        <v>-</v>
      </c>
      <c r="K1578" s="200" t="str">
        <f>IF(H1578="-","-",I1578/H1578)</f>
        <v>-</v>
      </c>
      <c r="L1578" s="131">
        <f>IF(B1578&gt;=0,B1578+C1578,"-")</f>
        <v>10.14801838994179</v>
      </c>
      <c r="M1578" s="131">
        <f>L1413</f>
        <v>379.49646488731116</v>
      </c>
      <c r="N1578" s="457" t="str">
        <f>IF(L1578="-","-",IF(L1578&lt;=M1578,"OK","NG"))</f>
        <v>OK</v>
      </c>
    </row>
    <row r="1579">
      <c r="A1579" s="182">
        <f>A1414</f>
        <v>101</v>
      </c>
      <c r="B1579" s="131">
        <f>INPUT!AR148</f>
        <v>0.60695545900194237</v>
      </c>
      <c r="C1579" s="131">
        <f>ABS(K395)</f>
        <v>9.5410629309398463</v>
      </c>
      <c r="D1579" s="195" t="str">
        <f>IF(B1579&gt;=0,"-",-B1579+C1579)</f>
        <v>-</v>
      </c>
      <c r="E1579" s="195">
        <f>D1414*N634</f>
        <v>379.49646488731116</v>
      </c>
      <c r="F1579" s="195" t="str">
        <f>INPUT!AZ148</f>
        <v>S</v>
      </c>
      <c r="G1579" s="200" t="str">
        <f>IF(OR(AND(F1579="S",C1579=0),D1579="-"),"-",IF(D1579&lt;=E1579,"OK","NG"))</f>
        <v>-</v>
      </c>
      <c r="H1579" s="131" t="str">
        <f>IF(B1579&gt;=0,"-",-B1579+C1579/3)</f>
        <v>-</v>
      </c>
      <c r="I1579" s="195" t="e">
        <f>G1414</f>
        <v>#DIV/0!</v>
      </c>
      <c r="J1579" s="200" t="str">
        <f>IF(H1579="-","-",IF(H1579&lt;=I1579,"OK","NG"))</f>
        <v>-</v>
      </c>
      <c r="K1579" s="200" t="str">
        <f>IF(H1579="-","-",I1579/H1579)</f>
        <v>-</v>
      </c>
      <c r="L1579" s="131">
        <f>IF(B1579&gt;=0,B1579+C1579,"-")</f>
        <v>10.14801838994179</v>
      </c>
      <c r="M1579" s="131">
        <f>L1414</f>
        <v>379.49646488731116</v>
      </c>
      <c r="N1579" s="457" t="str">
        <f>IF(L1579="-","-",IF(L1579&lt;=M1579,"OK","NG"))</f>
        <v>OK</v>
      </c>
    </row>
    <row r="1580">
      <c r="A1580" s="182">
        <f>A1415</f>
        <v>101</v>
      </c>
      <c r="B1580" s="131">
        <f>INPUT!AR149</f>
        <v>0.60695545900194237</v>
      </c>
      <c r="C1580" s="131">
        <f>ABS(K396)</f>
        <v>9.5410629309398463</v>
      </c>
      <c r="D1580" s="195" t="str">
        <f>IF(B1580&gt;=0,"-",-B1580+C1580)</f>
        <v>-</v>
      </c>
      <c r="E1580" s="195">
        <f>D1415*N635</f>
        <v>379.49646488731116</v>
      </c>
      <c r="F1580" s="195" t="str">
        <f>INPUT!AZ149</f>
        <v>S</v>
      </c>
      <c r="G1580" s="200" t="str">
        <f>IF(OR(AND(F1580="S",C1580=0),D1580="-"),"-",IF(D1580&lt;=E1580,"OK","NG"))</f>
        <v>-</v>
      </c>
      <c r="H1580" s="131" t="str">
        <f>IF(B1580&gt;=0,"-",-B1580+C1580/3)</f>
        <v>-</v>
      </c>
      <c r="I1580" s="195" t="e">
        <f>G1415</f>
        <v>#DIV/0!</v>
      </c>
      <c r="J1580" s="200" t="str">
        <f>IF(H1580="-","-",IF(H1580&lt;=I1580,"OK","NG"))</f>
        <v>-</v>
      </c>
      <c r="K1580" s="200" t="str">
        <f>IF(H1580="-","-",I1580/H1580)</f>
        <v>-</v>
      </c>
      <c r="L1580" s="131">
        <f>IF(B1580&gt;=0,B1580+C1580,"-")</f>
        <v>10.14801838994179</v>
      </c>
      <c r="M1580" s="131">
        <f>L1415</f>
        <v>379.49646488731116</v>
      </c>
      <c r="N1580" s="457" t="str">
        <f>IF(L1580="-","-",IF(L1580&lt;=M1580,"OK","NG"))</f>
        <v>OK</v>
      </c>
    </row>
    <row r="1581">
      <c r="A1581" s="182">
        <f>A1416</f>
        <v>101</v>
      </c>
      <c r="B1581" s="131">
        <f>INPUT!AR150</f>
        <v>0.60695545900194237</v>
      </c>
      <c r="C1581" s="131">
        <f>ABS(K397)</f>
        <v>9.5410629309398463</v>
      </c>
      <c r="D1581" s="195" t="str">
        <f>IF(B1581&gt;=0,"-",-B1581+C1581)</f>
        <v>-</v>
      </c>
      <c r="E1581" s="195">
        <f>D1416*N636</f>
        <v>379.49646488731116</v>
      </c>
      <c r="F1581" s="195" t="str">
        <f>INPUT!AZ150</f>
        <v>S</v>
      </c>
      <c r="G1581" s="200" t="str">
        <f>IF(OR(AND(F1581="S",C1581=0),D1581="-"),"-",IF(D1581&lt;=E1581,"OK","NG"))</f>
        <v>-</v>
      </c>
      <c r="H1581" s="131" t="str">
        <f>IF(B1581&gt;=0,"-",-B1581+C1581/3)</f>
        <v>-</v>
      </c>
      <c r="I1581" s="195" t="e">
        <f>G1416</f>
        <v>#DIV/0!</v>
      </c>
      <c r="J1581" s="200" t="str">
        <f>IF(H1581="-","-",IF(H1581&lt;=I1581,"OK","NG"))</f>
        <v>-</v>
      </c>
      <c r="K1581" s="200" t="str">
        <f>IF(H1581="-","-",I1581/H1581)</f>
        <v>-</v>
      </c>
      <c r="L1581" s="131">
        <f>IF(B1581&gt;=0,B1581+C1581,"-")</f>
        <v>10.14801838994179</v>
      </c>
      <c r="M1581" s="131">
        <f>L1416</f>
        <v>379.49646488731116</v>
      </c>
      <c r="N1581" s="457" t="str">
        <f>IF(L1581="-","-",IF(L1581&lt;=M1581,"OK","NG"))</f>
        <v>OK</v>
      </c>
    </row>
    <row r="1582">
      <c r="A1582" s="182">
        <f>A1417</f>
        <v>101</v>
      </c>
      <c r="B1582" s="131">
        <f>INPUT!AR151</f>
        <v>0.60695545900194237</v>
      </c>
      <c r="C1582" s="131">
        <f>ABS(K398)</f>
        <v>9.5410629309398463</v>
      </c>
      <c r="D1582" s="195" t="str">
        <f>IF(B1582&gt;=0,"-",-B1582+C1582)</f>
        <v>-</v>
      </c>
      <c r="E1582" s="195">
        <f>D1417*N637</f>
        <v>379.49646488731116</v>
      </c>
      <c r="F1582" s="195" t="str">
        <f>INPUT!AZ151</f>
        <v>S</v>
      </c>
      <c r="G1582" s="200" t="str">
        <f>IF(OR(AND(F1582="S",C1582=0),D1582="-"),"-",IF(D1582&lt;=E1582,"OK","NG"))</f>
        <v>-</v>
      </c>
      <c r="H1582" s="131" t="str">
        <f>IF(B1582&gt;=0,"-",-B1582+C1582/3)</f>
        <v>-</v>
      </c>
      <c r="I1582" s="195" t="e">
        <f>G1417</f>
        <v>#DIV/0!</v>
      </c>
      <c r="J1582" s="200" t="str">
        <f>IF(H1582="-","-",IF(H1582&lt;=I1582,"OK","NG"))</f>
        <v>-</v>
      </c>
      <c r="K1582" s="200" t="str">
        <f>IF(H1582="-","-",I1582/H1582)</f>
        <v>-</v>
      </c>
      <c r="L1582" s="131">
        <f>IF(B1582&gt;=0,B1582+C1582,"-")</f>
        <v>10.14801838994179</v>
      </c>
      <c r="M1582" s="131">
        <f>L1417</f>
        <v>379.49646488731116</v>
      </c>
      <c r="N1582" s="457" t="str">
        <f>IF(L1582="-","-",IF(L1582&lt;=M1582,"OK","NG"))</f>
        <v>OK</v>
      </c>
    </row>
    <row r="1583">
      <c r="A1583" s="182">
        <f>A1418</f>
        <v>101</v>
      </c>
      <c r="B1583" s="131">
        <f>INPUT!AR152</f>
        <v>0.60695545900194237</v>
      </c>
      <c r="C1583" s="131">
        <f>ABS(K399)</f>
        <v>9.5410629309398463</v>
      </c>
      <c r="D1583" s="195" t="str">
        <f>IF(B1583&gt;=0,"-",-B1583+C1583)</f>
        <v>-</v>
      </c>
      <c r="E1583" s="195">
        <f>D1418*N638</f>
        <v>379.49646488731116</v>
      </c>
      <c r="F1583" s="195" t="str">
        <f>INPUT!AZ152</f>
        <v>S</v>
      </c>
      <c r="G1583" s="200" t="str">
        <f>IF(OR(AND(F1583="S",C1583=0),D1583="-"),"-",IF(D1583&lt;=E1583,"OK","NG"))</f>
        <v>-</v>
      </c>
      <c r="H1583" s="131" t="str">
        <f>IF(B1583&gt;=0,"-",-B1583+C1583/3)</f>
        <v>-</v>
      </c>
      <c r="I1583" s="195" t="e">
        <f>G1418</f>
        <v>#DIV/0!</v>
      </c>
      <c r="J1583" s="200" t="str">
        <f>IF(H1583="-","-",IF(H1583&lt;=I1583,"OK","NG"))</f>
        <v>-</v>
      </c>
      <c r="K1583" s="200" t="str">
        <f>IF(H1583="-","-",I1583/H1583)</f>
        <v>-</v>
      </c>
      <c r="L1583" s="131">
        <f>IF(B1583&gt;=0,B1583+C1583,"-")</f>
        <v>10.14801838994179</v>
      </c>
      <c r="M1583" s="131">
        <f>L1418</f>
        <v>379.49646488731116</v>
      </c>
      <c r="N1583" s="457" t="str">
        <f>IF(L1583="-","-",IF(L1583&lt;=M1583,"OK","NG"))</f>
        <v>OK</v>
      </c>
    </row>
    <row r="1584">
      <c r="A1584" s="182">
        <f>A1419</f>
        <v>101</v>
      </c>
      <c r="B1584" s="131">
        <f>INPUT!AR153</f>
        <v>0.60695545900194237</v>
      </c>
      <c r="C1584" s="131">
        <f>ABS(K400)</f>
        <v>9.5410629309398463</v>
      </c>
      <c r="D1584" s="195" t="str">
        <f>IF(B1584&gt;=0,"-",-B1584+C1584)</f>
        <v>-</v>
      </c>
      <c r="E1584" s="195">
        <f>D1419*N639</f>
        <v>379.49646488731116</v>
      </c>
      <c r="F1584" s="195" t="str">
        <f>INPUT!AZ153</f>
        <v>S</v>
      </c>
      <c r="G1584" s="200" t="str">
        <f>IF(OR(AND(F1584="S",C1584=0),D1584="-"),"-",IF(D1584&lt;=E1584,"OK","NG"))</f>
        <v>-</v>
      </c>
      <c r="H1584" s="131" t="str">
        <f>IF(B1584&gt;=0,"-",-B1584+C1584/3)</f>
        <v>-</v>
      </c>
      <c r="I1584" s="195" t="e">
        <f>G1419</f>
        <v>#DIV/0!</v>
      </c>
      <c r="J1584" s="200" t="str">
        <f>IF(H1584="-","-",IF(H1584&lt;=I1584,"OK","NG"))</f>
        <v>-</v>
      </c>
      <c r="K1584" s="200" t="str">
        <f>IF(H1584="-","-",I1584/H1584)</f>
        <v>-</v>
      </c>
      <c r="L1584" s="131">
        <f>IF(B1584&gt;=0,B1584+C1584,"-")</f>
        <v>10.14801838994179</v>
      </c>
      <c r="M1584" s="131">
        <f>L1419</f>
        <v>379.49646488731116</v>
      </c>
      <c r="N1584" s="457" t="str">
        <f>IF(L1584="-","-",IF(L1584&lt;=M1584,"OK","NG"))</f>
        <v>OK</v>
      </c>
    </row>
    <row r="1585">
      <c r="A1585" s="182">
        <f>A1420</f>
        <v>101</v>
      </c>
      <c r="B1585" s="131">
        <f>INPUT!AR154</f>
        <v>0.60695545900194237</v>
      </c>
      <c r="C1585" s="131">
        <f>ABS(K401)</f>
        <v>9.5410629309398463</v>
      </c>
      <c r="D1585" s="195" t="str">
        <f>IF(B1585&gt;=0,"-",-B1585+C1585)</f>
        <v>-</v>
      </c>
      <c r="E1585" s="195">
        <f>D1420*N640</f>
        <v>379.49646488731116</v>
      </c>
      <c r="F1585" s="195" t="str">
        <f>INPUT!AZ154</f>
        <v>S</v>
      </c>
      <c r="G1585" s="200" t="str">
        <f>IF(OR(AND(F1585="S",C1585=0),D1585="-"),"-",IF(D1585&lt;=E1585,"OK","NG"))</f>
        <v>-</v>
      </c>
      <c r="H1585" s="131" t="str">
        <f>IF(B1585&gt;=0,"-",-B1585+C1585/3)</f>
        <v>-</v>
      </c>
      <c r="I1585" s="195" t="e">
        <f>G1420</f>
        <v>#DIV/0!</v>
      </c>
      <c r="J1585" s="200" t="str">
        <f>IF(H1585="-","-",IF(H1585&lt;=I1585,"OK","NG"))</f>
        <v>-</v>
      </c>
      <c r="K1585" s="200" t="str">
        <f>IF(H1585="-","-",I1585/H1585)</f>
        <v>-</v>
      </c>
      <c r="L1585" s="131">
        <f>IF(B1585&gt;=0,B1585+C1585,"-")</f>
        <v>10.14801838994179</v>
      </c>
      <c r="M1585" s="131">
        <f>L1420</f>
        <v>379.49646488731116</v>
      </c>
      <c r="N1585" s="457" t="str">
        <f>IF(L1585="-","-",IF(L1585&lt;=M1585,"OK","NG"))</f>
        <v>OK</v>
      </c>
    </row>
    <row r="1586" ht="15" customHeight="1">
      <c r="A1586" s="399"/>
      <c r="B1586" s="458"/>
      <c r="C1586" s="458"/>
      <c r="D1586" s="459"/>
      <c r="E1586" s="458"/>
      <c r="F1586" s="459"/>
      <c r="G1586" s="458"/>
      <c r="H1586" s="458"/>
      <c r="I1586" s="460"/>
      <c r="J1586" s="461"/>
      <c r="K1586" s="458"/>
      <c r="L1586" s="458"/>
      <c r="M1586" s="460"/>
      <c r="N1586" s="460"/>
    </row>
    <row r="1587" ht="15" customHeight="1">
      <c r="A1587" s="59" t="s">
        <v>442</v>
      </c>
      <c r="B1587" s="447"/>
      <c r="C1587" s="447"/>
      <c r="D1587" s="447"/>
      <c r="E1587" s="133"/>
      <c r="F1587" s="133"/>
      <c r="G1587" s="133"/>
      <c r="H1587" s="133"/>
      <c r="I1587" s="138"/>
      <c r="J1587" s="138"/>
      <c r="K1587" s="447"/>
      <c r="L1587" s="447"/>
      <c r="M1587" s="133"/>
      <c r="N1587" s="133"/>
    </row>
    <row r="1588" ht="15" customHeight="1">
      <c r="A1588" s="72" t="s">
        <v>230</v>
      </c>
      <c r="B1588" s="73" t="s">
        <v>431</v>
      </c>
      <c r="C1588" s="511" t="s">
        <v>443</v>
      </c>
      <c r="D1588" s="511"/>
      <c r="E1588" s="511"/>
      <c r="F1588" s="511"/>
      <c r="G1588" s="512" t="s">
        <v>444</v>
      </c>
      <c r="H1588" s="513"/>
      <c r="I1588" s="513"/>
      <c r="J1588" s="514"/>
    </row>
    <row r="1589" ht="15" customHeight="1">
      <c r="A1589" s="75"/>
      <c r="B1589" s="150"/>
      <c r="C1589" s="448" t="s">
        <v>431</v>
      </c>
      <c r="D1589" s="456" t="s">
        <v>440</v>
      </c>
      <c r="E1589" s="150" t="s">
        <v>246</v>
      </c>
      <c r="F1589" s="150" t="s">
        <v>247</v>
      </c>
      <c r="G1589" s="338" t="s">
        <v>431</v>
      </c>
      <c r="H1589" s="462" t="s">
        <v>441</v>
      </c>
      <c r="I1589" s="463" t="s">
        <v>246</v>
      </c>
      <c r="J1589" s="464" t="s">
        <v>247</v>
      </c>
    </row>
    <row r="1590" ht="15" customHeight="1">
      <c r="A1590" s="182">
        <f>A1434</f>
        <v>101</v>
      </c>
      <c r="B1590" s="131">
        <f>INPUT!AS3</f>
        <v>-0.5613011256267133</v>
      </c>
      <c r="C1590" s="131">
        <f>IF(B1590&gt;=0,"-",-B1590)</f>
        <v>0.5613011256267133</v>
      </c>
      <c r="D1590" s="195" t="e">
        <f>G1269</f>
        <v>#DIV/0!</v>
      </c>
      <c r="E1590" s="200" t="e">
        <f>IF(C1590="-","-",IF(C1590&lt;=D1590,"OK","NG"))</f>
        <v>#DIV/0!</v>
      </c>
      <c r="F1590" s="200" t="e">
        <f>IF(C1590="-","-",D1590/C1590)</f>
        <v>#DIV/0!</v>
      </c>
      <c r="G1590" s="131" t="str">
        <f>IF(B1590&gt;=0,B1590,"-")</f>
        <v>-</v>
      </c>
      <c r="H1590" s="131">
        <f>L1269</f>
        <v>379.49646488731116</v>
      </c>
      <c r="I1590" s="200" t="str">
        <f>IF(G1590="-","-",IF(G1590&lt;=H1590,"OK","NG"))</f>
        <v>-</v>
      </c>
      <c r="J1590" s="203" t="str">
        <f>IF(G1590="-","-",H1590/G1590)</f>
        <v>-</v>
      </c>
    </row>
    <row r="1591">
      <c r="A1591" s="182">
        <f>A1435</f>
        <v>101</v>
      </c>
      <c r="B1591" s="131">
        <f>INPUT!AS4</f>
        <v>-0.5613011256267133</v>
      </c>
      <c r="C1591" s="131">
        <f>IF(B1591&gt;=0,"-",-B1591)</f>
        <v>0.5613011256267133</v>
      </c>
      <c r="D1591" s="195" t="e">
        <f>G1270</f>
        <v>#DIV/0!</v>
      </c>
      <c r="E1591" s="200" t="e">
        <f>IF(C1591="-","-",IF(C1591&lt;=D1591,"OK","NG"))</f>
        <v>#DIV/0!</v>
      </c>
      <c r="F1591" s="200" t="e">
        <f>IF(C1591="-","-",D1591/C1591)</f>
        <v>#DIV/0!</v>
      </c>
      <c r="G1591" s="131" t="str">
        <f>IF(B1591&gt;=0,B1591,"-")</f>
        <v>-</v>
      </c>
      <c r="H1591" s="131">
        <f>L1270</f>
        <v>379.49646488731116</v>
      </c>
      <c r="I1591" s="200" t="str">
        <f>IF(G1591="-","-",IF(G1591&lt;=H1591,"OK","NG"))</f>
        <v>-</v>
      </c>
      <c r="J1591" s="203" t="str">
        <f>IF(G1591="-","-",H1591/G1591)</f>
        <v>-</v>
      </c>
    </row>
    <row r="1592">
      <c r="A1592" s="182">
        <f>A1436</f>
        <v>101</v>
      </c>
      <c r="B1592" s="131">
        <f>INPUT!AS5</f>
        <v>-0.5613011256267133</v>
      </c>
      <c r="C1592" s="131">
        <f>IF(B1592&gt;=0,"-",-B1592)</f>
        <v>0.5613011256267133</v>
      </c>
      <c r="D1592" s="195" t="e">
        <f>G1271</f>
        <v>#DIV/0!</v>
      </c>
      <c r="E1592" s="200" t="e">
        <f>IF(C1592="-","-",IF(C1592&lt;=D1592,"OK","NG"))</f>
        <v>#DIV/0!</v>
      </c>
      <c r="F1592" s="200" t="e">
        <f>IF(C1592="-","-",D1592/C1592)</f>
        <v>#DIV/0!</v>
      </c>
      <c r="G1592" s="131" t="str">
        <f>IF(B1592&gt;=0,B1592,"-")</f>
        <v>-</v>
      </c>
      <c r="H1592" s="131">
        <f>L1271</f>
        <v>379.49646488731116</v>
      </c>
      <c r="I1592" s="200" t="str">
        <f>IF(G1592="-","-",IF(G1592&lt;=H1592,"OK","NG"))</f>
        <v>-</v>
      </c>
      <c r="J1592" s="203" t="str">
        <f>IF(G1592="-","-",H1592/G1592)</f>
        <v>-</v>
      </c>
    </row>
    <row r="1593">
      <c r="A1593" s="182">
        <f>A1437</f>
        <v>101</v>
      </c>
      <c r="B1593" s="131">
        <f>INPUT!AS6</f>
        <v>-0.5613011256267133</v>
      </c>
      <c r="C1593" s="131">
        <f>IF(B1593&gt;=0,"-",-B1593)</f>
        <v>0.5613011256267133</v>
      </c>
      <c r="D1593" s="195" t="e">
        <f>G1272</f>
        <v>#DIV/0!</v>
      </c>
      <c r="E1593" s="200" t="e">
        <f>IF(C1593="-","-",IF(C1593&lt;=D1593,"OK","NG"))</f>
        <v>#DIV/0!</v>
      </c>
      <c r="F1593" s="200" t="e">
        <f>IF(C1593="-","-",D1593/C1593)</f>
        <v>#DIV/0!</v>
      </c>
      <c r="G1593" s="131" t="str">
        <f>IF(B1593&gt;=0,B1593,"-")</f>
        <v>-</v>
      </c>
      <c r="H1593" s="131">
        <f>L1272</f>
        <v>379.49646488731116</v>
      </c>
      <c r="I1593" s="200" t="str">
        <f>IF(G1593="-","-",IF(G1593&lt;=H1593,"OK","NG"))</f>
        <v>-</v>
      </c>
      <c r="J1593" s="203" t="str">
        <f>IF(G1593="-","-",H1593/G1593)</f>
        <v>-</v>
      </c>
    </row>
    <row r="1594">
      <c r="A1594" s="182">
        <f>A1438</f>
        <v>101</v>
      </c>
      <c r="B1594" s="131">
        <f>INPUT!AS7</f>
        <v>-0.5613011256267133</v>
      </c>
      <c r="C1594" s="131">
        <f>IF(B1594&gt;=0,"-",-B1594)</f>
        <v>0.5613011256267133</v>
      </c>
      <c r="D1594" s="195" t="e">
        <f>G1273</f>
        <v>#DIV/0!</v>
      </c>
      <c r="E1594" s="200" t="e">
        <f>IF(C1594="-","-",IF(C1594&lt;=D1594,"OK","NG"))</f>
        <v>#DIV/0!</v>
      </c>
      <c r="F1594" s="200" t="e">
        <f>IF(C1594="-","-",D1594/C1594)</f>
        <v>#DIV/0!</v>
      </c>
      <c r="G1594" s="131" t="str">
        <f>IF(B1594&gt;=0,B1594,"-")</f>
        <v>-</v>
      </c>
      <c r="H1594" s="131">
        <f>L1273</f>
        <v>379.49646488731116</v>
      </c>
      <c r="I1594" s="200" t="str">
        <f>IF(G1594="-","-",IF(G1594&lt;=H1594,"OK","NG"))</f>
        <v>-</v>
      </c>
      <c r="J1594" s="203" t="str">
        <f>IF(G1594="-","-",H1594/G1594)</f>
        <v>-</v>
      </c>
    </row>
    <row r="1595">
      <c r="A1595" s="182">
        <f>A1439</f>
        <v>101</v>
      </c>
      <c r="B1595" s="131">
        <f>INPUT!AS8</f>
        <v>-0.5613011256267133</v>
      </c>
      <c r="C1595" s="131">
        <f>IF(B1595&gt;=0,"-",-B1595)</f>
        <v>0.5613011256267133</v>
      </c>
      <c r="D1595" s="195" t="e">
        <f>G1274</f>
        <v>#DIV/0!</v>
      </c>
      <c r="E1595" s="200" t="e">
        <f>IF(C1595="-","-",IF(C1595&lt;=D1595,"OK","NG"))</f>
        <v>#DIV/0!</v>
      </c>
      <c r="F1595" s="200" t="e">
        <f>IF(C1595="-","-",D1595/C1595)</f>
        <v>#DIV/0!</v>
      </c>
      <c r="G1595" s="131" t="str">
        <f>IF(B1595&gt;=0,B1595,"-")</f>
        <v>-</v>
      </c>
      <c r="H1595" s="131">
        <f>L1274</f>
        <v>379.49646488731116</v>
      </c>
      <c r="I1595" s="200" t="str">
        <f>IF(G1595="-","-",IF(G1595&lt;=H1595,"OK","NG"))</f>
        <v>-</v>
      </c>
      <c r="J1595" s="203" t="str">
        <f>IF(G1595="-","-",H1595/G1595)</f>
        <v>-</v>
      </c>
    </row>
    <row r="1596">
      <c r="A1596" s="182">
        <f>A1440</f>
        <v>101</v>
      </c>
      <c r="B1596" s="131">
        <f>INPUT!AS9</f>
        <v>-0.5613011256267133</v>
      </c>
      <c r="C1596" s="131">
        <f>IF(B1596&gt;=0,"-",-B1596)</f>
        <v>0.5613011256267133</v>
      </c>
      <c r="D1596" s="195" t="e">
        <f>G1275</f>
        <v>#DIV/0!</v>
      </c>
      <c r="E1596" s="200" t="e">
        <f>IF(C1596="-","-",IF(C1596&lt;=D1596,"OK","NG"))</f>
        <v>#DIV/0!</v>
      </c>
      <c r="F1596" s="200" t="e">
        <f>IF(C1596="-","-",D1596/C1596)</f>
        <v>#DIV/0!</v>
      </c>
      <c r="G1596" s="131" t="str">
        <f>IF(B1596&gt;=0,B1596,"-")</f>
        <v>-</v>
      </c>
      <c r="H1596" s="131">
        <f>L1275</f>
        <v>379.49646488731116</v>
      </c>
      <c r="I1596" s="200" t="str">
        <f>IF(G1596="-","-",IF(G1596&lt;=H1596,"OK","NG"))</f>
        <v>-</v>
      </c>
      <c r="J1596" s="203" t="str">
        <f>IF(G1596="-","-",H1596/G1596)</f>
        <v>-</v>
      </c>
    </row>
    <row r="1597">
      <c r="A1597" s="182">
        <f>A1441</f>
        <v>101</v>
      </c>
      <c r="B1597" s="131">
        <f>INPUT!AS10</f>
        <v>-0.5613011256267133</v>
      </c>
      <c r="C1597" s="131">
        <f>IF(B1597&gt;=0,"-",-B1597)</f>
        <v>0.5613011256267133</v>
      </c>
      <c r="D1597" s="195" t="e">
        <f>G1276</f>
        <v>#DIV/0!</v>
      </c>
      <c r="E1597" s="200" t="e">
        <f>IF(C1597="-","-",IF(C1597&lt;=D1597,"OK","NG"))</f>
        <v>#DIV/0!</v>
      </c>
      <c r="F1597" s="200" t="e">
        <f>IF(C1597="-","-",D1597/C1597)</f>
        <v>#DIV/0!</v>
      </c>
      <c r="G1597" s="131" t="str">
        <f>IF(B1597&gt;=0,B1597,"-")</f>
        <v>-</v>
      </c>
      <c r="H1597" s="131">
        <f>L1276</f>
        <v>379.49646488731116</v>
      </c>
      <c r="I1597" s="200" t="str">
        <f>IF(G1597="-","-",IF(G1597&lt;=H1597,"OK","NG"))</f>
        <v>-</v>
      </c>
      <c r="J1597" s="203" t="str">
        <f>IF(G1597="-","-",H1597/G1597)</f>
        <v>-</v>
      </c>
    </row>
    <row r="1598">
      <c r="A1598" s="182">
        <f>A1442</f>
        <v>101</v>
      </c>
      <c r="B1598" s="131">
        <f>INPUT!AS11</f>
        <v>-0.5613011256267133</v>
      </c>
      <c r="C1598" s="131">
        <f>IF(B1598&gt;=0,"-",-B1598)</f>
        <v>0.5613011256267133</v>
      </c>
      <c r="D1598" s="195" t="e">
        <f>G1277</f>
        <v>#DIV/0!</v>
      </c>
      <c r="E1598" s="200" t="e">
        <f>IF(C1598="-","-",IF(C1598&lt;=D1598,"OK","NG"))</f>
        <v>#DIV/0!</v>
      </c>
      <c r="F1598" s="200" t="e">
        <f>IF(C1598="-","-",D1598/C1598)</f>
        <v>#DIV/0!</v>
      </c>
      <c r="G1598" s="131" t="str">
        <f>IF(B1598&gt;=0,B1598,"-")</f>
        <v>-</v>
      </c>
      <c r="H1598" s="131">
        <f>L1277</f>
        <v>379.49646488731116</v>
      </c>
      <c r="I1598" s="200" t="str">
        <f>IF(G1598="-","-",IF(G1598&lt;=H1598,"OK","NG"))</f>
        <v>-</v>
      </c>
      <c r="J1598" s="203" t="str">
        <f>IF(G1598="-","-",H1598/G1598)</f>
        <v>-</v>
      </c>
    </row>
    <row r="1599">
      <c r="A1599" s="182">
        <f>A1443</f>
        <v>101</v>
      </c>
      <c r="B1599" s="131">
        <f>INPUT!AS12</f>
        <v>-0.5613011256267133</v>
      </c>
      <c r="C1599" s="131">
        <f>IF(B1599&gt;=0,"-",-B1599)</f>
        <v>0.5613011256267133</v>
      </c>
      <c r="D1599" s="195" t="e">
        <f>G1278</f>
        <v>#DIV/0!</v>
      </c>
      <c r="E1599" s="200" t="e">
        <f>IF(C1599="-","-",IF(C1599&lt;=D1599,"OK","NG"))</f>
        <v>#DIV/0!</v>
      </c>
      <c r="F1599" s="200" t="e">
        <f>IF(C1599="-","-",D1599/C1599)</f>
        <v>#DIV/0!</v>
      </c>
      <c r="G1599" s="131" t="str">
        <f>IF(B1599&gt;=0,B1599,"-")</f>
        <v>-</v>
      </c>
      <c r="H1599" s="131">
        <f>L1278</f>
        <v>379.49646488731116</v>
      </c>
      <c r="I1599" s="200" t="str">
        <f>IF(G1599="-","-",IF(G1599&lt;=H1599,"OK","NG"))</f>
        <v>-</v>
      </c>
      <c r="J1599" s="203" t="str">
        <f>IF(G1599="-","-",H1599/G1599)</f>
        <v>-</v>
      </c>
    </row>
    <row r="1600">
      <c r="A1600" s="182">
        <f>A1444</f>
        <v>101</v>
      </c>
      <c r="B1600" s="131">
        <f>INPUT!AS13</f>
        <v>-0.5613011256267133</v>
      </c>
      <c r="C1600" s="131">
        <f>IF(B1600&gt;=0,"-",-B1600)</f>
        <v>0.5613011256267133</v>
      </c>
      <c r="D1600" s="195" t="e">
        <f>G1279</f>
        <v>#DIV/0!</v>
      </c>
      <c r="E1600" s="200" t="e">
        <f>IF(C1600="-","-",IF(C1600&lt;=D1600,"OK","NG"))</f>
        <v>#DIV/0!</v>
      </c>
      <c r="F1600" s="200" t="e">
        <f>IF(C1600="-","-",D1600/C1600)</f>
        <v>#DIV/0!</v>
      </c>
      <c r="G1600" s="131" t="str">
        <f>IF(B1600&gt;=0,B1600,"-")</f>
        <v>-</v>
      </c>
      <c r="H1600" s="131">
        <f>L1279</f>
        <v>379.49646488731116</v>
      </c>
      <c r="I1600" s="200" t="str">
        <f>IF(G1600="-","-",IF(G1600&lt;=H1600,"OK","NG"))</f>
        <v>-</v>
      </c>
      <c r="J1600" s="203" t="str">
        <f>IF(G1600="-","-",H1600/G1600)</f>
        <v>-</v>
      </c>
    </row>
    <row r="1601">
      <c r="A1601" s="182">
        <f>A1445</f>
        <v>101</v>
      </c>
      <c r="B1601" s="131">
        <f>INPUT!AS14</f>
        <v>-0.5613011256267133</v>
      </c>
      <c r="C1601" s="131">
        <f>IF(B1601&gt;=0,"-",-B1601)</f>
        <v>0.5613011256267133</v>
      </c>
      <c r="D1601" s="195" t="e">
        <f>G1280</f>
        <v>#DIV/0!</v>
      </c>
      <c r="E1601" s="200" t="e">
        <f>IF(C1601="-","-",IF(C1601&lt;=D1601,"OK","NG"))</f>
        <v>#DIV/0!</v>
      </c>
      <c r="F1601" s="200" t="e">
        <f>IF(C1601="-","-",D1601/C1601)</f>
        <v>#DIV/0!</v>
      </c>
      <c r="G1601" s="131" t="str">
        <f>IF(B1601&gt;=0,B1601,"-")</f>
        <v>-</v>
      </c>
      <c r="H1601" s="131">
        <f>L1280</f>
        <v>379.49646488731116</v>
      </c>
      <c r="I1601" s="200" t="str">
        <f>IF(G1601="-","-",IF(G1601&lt;=H1601,"OK","NG"))</f>
        <v>-</v>
      </c>
      <c r="J1601" s="203" t="str">
        <f>IF(G1601="-","-",H1601/G1601)</f>
        <v>-</v>
      </c>
    </row>
    <row r="1602">
      <c r="A1602" s="182">
        <f>A1446</f>
        <v>101</v>
      </c>
      <c r="B1602" s="131">
        <f>INPUT!AS15</f>
        <v>-0.5613011256267133</v>
      </c>
      <c r="C1602" s="131">
        <f>IF(B1602&gt;=0,"-",-B1602)</f>
        <v>0.5613011256267133</v>
      </c>
      <c r="D1602" s="195" t="e">
        <f>G1281</f>
        <v>#DIV/0!</v>
      </c>
      <c r="E1602" s="200" t="e">
        <f>IF(C1602="-","-",IF(C1602&lt;=D1602,"OK","NG"))</f>
        <v>#DIV/0!</v>
      </c>
      <c r="F1602" s="200" t="e">
        <f>IF(C1602="-","-",D1602/C1602)</f>
        <v>#DIV/0!</v>
      </c>
      <c r="G1602" s="131" t="str">
        <f>IF(B1602&gt;=0,B1602,"-")</f>
        <v>-</v>
      </c>
      <c r="H1602" s="131">
        <f>L1281</f>
        <v>379.49646488731116</v>
      </c>
      <c r="I1602" s="200" t="str">
        <f>IF(G1602="-","-",IF(G1602&lt;=H1602,"OK","NG"))</f>
        <v>-</v>
      </c>
      <c r="J1602" s="203" t="str">
        <f>IF(G1602="-","-",H1602/G1602)</f>
        <v>-</v>
      </c>
    </row>
    <row r="1603">
      <c r="A1603" s="182">
        <f>A1447</f>
        <v>101</v>
      </c>
      <c r="B1603" s="131">
        <f>INPUT!AS16</f>
        <v>-0.5613011256267133</v>
      </c>
      <c r="C1603" s="131">
        <f>IF(B1603&gt;=0,"-",-B1603)</f>
        <v>0.5613011256267133</v>
      </c>
      <c r="D1603" s="195" t="e">
        <f>G1282</f>
        <v>#DIV/0!</v>
      </c>
      <c r="E1603" s="200" t="e">
        <f>IF(C1603="-","-",IF(C1603&lt;=D1603,"OK","NG"))</f>
        <v>#DIV/0!</v>
      </c>
      <c r="F1603" s="200" t="e">
        <f>IF(C1603="-","-",D1603/C1603)</f>
        <v>#DIV/0!</v>
      </c>
      <c r="G1603" s="131" t="str">
        <f>IF(B1603&gt;=0,B1603,"-")</f>
        <v>-</v>
      </c>
      <c r="H1603" s="131">
        <f>L1282</f>
        <v>379.49646488731116</v>
      </c>
      <c r="I1603" s="200" t="str">
        <f>IF(G1603="-","-",IF(G1603&lt;=H1603,"OK","NG"))</f>
        <v>-</v>
      </c>
      <c r="J1603" s="203" t="str">
        <f>IF(G1603="-","-",H1603/G1603)</f>
        <v>-</v>
      </c>
    </row>
    <row r="1604">
      <c r="A1604" s="182">
        <f>A1448</f>
        <v>101</v>
      </c>
      <c r="B1604" s="131">
        <f>INPUT!AS17</f>
        <v>-0.5613011256267133</v>
      </c>
      <c r="C1604" s="131">
        <f>IF(B1604&gt;=0,"-",-B1604)</f>
        <v>0.5613011256267133</v>
      </c>
      <c r="D1604" s="195" t="e">
        <f>G1283</f>
        <v>#DIV/0!</v>
      </c>
      <c r="E1604" s="200" t="e">
        <f>IF(C1604="-","-",IF(C1604&lt;=D1604,"OK","NG"))</f>
        <v>#DIV/0!</v>
      </c>
      <c r="F1604" s="200" t="e">
        <f>IF(C1604="-","-",D1604/C1604)</f>
        <v>#DIV/0!</v>
      </c>
      <c r="G1604" s="131" t="str">
        <f>IF(B1604&gt;=0,B1604,"-")</f>
        <v>-</v>
      </c>
      <c r="H1604" s="131">
        <f>L1283</f>
        <v>379.49646488731116</v>
      </c>
      <c r="I1604" s="200" t="str">
        <f>IF(G1604="-","-",IF(G1604&lt;=H1604,"OK","NG"))</f>
        <v>-</v>
      </c>
      <c r="J1604" s="203" t="str">
        <f>IF(G1604="-","-",H1604/G1604)</f>
        <v>-</v>
      </c>
    </row>
    <row r="1605">
      <c r="A1605" s="182">
        <f>A1449</f>
        <v>101</v>
      </c>
      <c r="B1605" s="131">
        <f>INPUT!AS18</f>
        <v>-0.5613011256267133</v>
      </c>
      <c r="C1605" s="131">
        <f>IF(B1605&gt;=0,"-",-B1605)</f>
        <v>0.5613011256267133</v>
      </c>
      <c r="D1605" s="195" t="e">
        <f>G1284</f>
        <v>#DIV/0!</v>
      </c>
      <c r="E1605" s="200" t="e">
        <f>IF(C1605="-","-",IF(C1605&lt;=D1605,"OK","NG"))</f>
        <v>#DIV/0!</v>
      </c>
      <c r="F1605" s="200" t="e">
        <f>IF(C1605="-","-",D1605/C1605)</f>
        <v>#DIV/0!</v>
      </c>
      <c r="G1605" s="131" t="str">
        <f>IF(B1605&gt;=0,B1605,"-")</f>
        <v>-</v>
      </c>
      <c r="H1605" s="131">
        <f>L1284</f>
        <v>379.49646488731116</v>
      </c>
      <c r="I1605" s="200" t="str">
        <f>IF(G1605="-","-",IF(G1605&lt;=H1605,"OK","NG"))</f>
        <v>-</v>
      </c>
      <c r="J1605" s="203" t="str">
        <f>IF(G1605="-","-",H1605/G1605)</f>
        <v>-</v>
      </c>
    </row>
    <row r="1606">
      <c r="A1606" s="182">
        <f>A1450</f>
        <v>101</v>
      </c>
      <c r="B1606" s="131">
        <f>INPUT!AS19</f>
        <v>-0.5613011256267133</v>
      </c>
      <c r="C1606" s="131">
        <f>IF(B1606&gt;=0,"-",-B1606)</f>
        <v>0.5613011256267133</v>
      </c>
      <c r="D1606" s="195" t="e">
        <f>G1285</f>
        <v>#DIV/0!</v>
      </c>
      <c r="E1606" s="200" t="e">
        <f>IF(C1606="-","-",IF(C1606&lt;=D1606,"OK","NG"))</f>
        <v>#DIV/0!</v>
      </c>
      <c r="F1606" s="200" t="e">
        <f>IF(C1606="-","-",D1606/C1606)</f>
        <v>#DIV/0!</v>
      </c>
      <c r="G1606" s="131" t="str">
        <f>IF(B1606&gt;=0,B1606,"-")</f>
        <v>-</v>
      </c>
      <c r="H1606" s="131">
        <f>L1285</f>
        <v>379.49646488731116</v>
      </c>
      <c r="I1606" s="200" t="str">
        <f>IF(G1606="-","-",IF(G1606&lt;=H1606,"OK","NG"))</f>
        <v>-</v>
      </c>
      <c r="J1606" s="203" t="str">
        <f>IF(G1606="-","-",H1606/G1606)</f>
        <v>-</v>
      </c>
    </row>
    <row r="1607">
      <c r="A1607" s="182">
        <f>A1451</f>
        <v>101</v>
      </c>
      <c r="B1607" s="131">
        <f>INPUT!AS20</f>
        <v>-0.5613011256267133</v>
      </c>
      <c r="C1607" s="131">
        <f>IF(B1607&gt;=0,"-",-B1607)</f>
        <v>0.5613011256267133</v>
      </c>
      <c r="D1607" s="195" t="e">
        <f>G1286</f>
        <v>#DIV/0!</v>
      </c>
      <c r="E1607" s="200" t="e">
        <f>IF(C1607="-","-",IF(C1607&lt;=D1607,"OK","NG"))</f>
        <v>#DIV/0!</v>
      </c>
      <c r="F1607" s="200" t="e">
        <f>IF(C1607="-","-",D1607/C1607)</f>
        <v>#DIV/0!</v>
      </c>
      <c r="G1607" s="131" t="str">
        <f>IF(B1607&gt;=0,B1607,"-")</f>
        <v>-</v>
      </c>
      <c r="H1607" s="131">
        <f>L1286</f>
        <v>379.49646488731116</v>
      </c>
      <c r="I1607" s="200" t="str">
        <f>IF(G1607="-","-",IF(G1607&lt;=H1607,"OK","NG"))</f>
        <v>-</v>
      </c>
      <c r="J1607" s="203" t="str">
        <f>IF(G1607="-","-",H1607/G1607)</f>
        <v>-</v>
      </c>
    </row>
    <row r="1608">
      <c r="A1608" s="182">
        <f>A1452</f>
        <v>101</v>
      </c>
      <c r="B1608" s="131">
        <f>INPUT!AS21</f>
        <v>-0.5613011256267133</v>
      </c>
      <c r="C1608" s="131">
        <f>IF(B1608&gt;=0,"-",-B1608)</f>
        <v>0.5613011256267133</v>
      </c>
      <c r="D1608" s="195" t="e">
        <f>G1287</f>
        <v>#DIV/0!</v>
      </c>
      <c r="E1608" s="200" t="e">
        <f>IF(C1608="-","-",IF(C1608&lt;=D1608,"OK","NG"))</f>
        <v>#DIV/0!</v>
      </c>
      <c r="F1608" s="200" t="e">
        <f>IF(C1608="-","-",D1608/C1608)</f>
        <v>#DIV/0!</v>
      </c>
      <c r="G1608" s="131" t="str">
        <f>IF(B1608&gt;=0,B1608,"-")</f>
        <v>-</v>
      </c>
      <c r="H1608" s="131">
        <f>L1287</f>
        <v>379.49646488731116</v>
      </c>
      <c r="I1608" s="200" t="str">
        <f>IF(G1608="-","-",IF(G1608&lt;=H1608,"OK","NG"))</f>
        <v>-</v>
      </c>
      <c r="J1608" s="203" t="str">
        <f>IF(G1608="-","-",H1608/G1608)</f>
        <v>-</v>
      </c>
    </row>
    <row r="1609">
      <c r="A1609" s="182">
        <f>A1453</f>
        <v>101</v>
      </c>
      <c r="B1609" s="131">
        <f>INPUT!AS22</f>
        <v>-0.5613011256267133</v>
      </c>
      <c r="C1609" s="131">
        <f>IF(B1609&gt;=0,"-",-B1609)</f>
        <v>0.5613011256267133</v>
      </c>
      <c r="D1609" s="195" t="e">
        <f>G1288</f>
        <v>#DIV/0!</v>
      </c>
      <c r="E1609" s="200" t="e">
        <f>IF(C1609="-","-",IF(C1609&lt;=D1609,"OK","NG"))</f>
        <v>#DIV/0!</v>
      </c>
      <c r="F1609" s="200" t="e">
        <f>IF(C1609="-","-",D1609/C1609)</f>
        <v>#DIV/0!</v>
      </c>
      <c r="G1609" s="131" t="str">
        <f>IF(B1609&gt;=0,B1609,"-")</f>
        <v>-</v>
      </c>
      <c r="H1609" s="131">
        <f>L1288</f>
        <v>379.49646488731116</v>
      </c>
      <c r="I1609" s="200" t="str">
        <f>IF(G1609="-","-",IF(G1609&lt;=H1609,"OK","NG"))</f>
        <v>-</v>
      </c>
      <c r="J1609" s="203" t="str">
        <f>IF(G1609="-","-",H1609/G1609)</f>
        <v>-</v>
      </c>
    </row>
    <row r="1610">
      <c r="A1610" s="182">
        <f>A1454</f>
        <v>101</v>
      </c>
      <c r="B1610" s="131">
        <f>INPUT!AS23</f>
        <v>-0.5613011256267133</v>
      </c>
      <c r="C1610" s="131">
        <f>IF(B1610&gt;=0,"-",-B1610)</f>
        <v>0.5613011256267133</v>
      </c>
      <c r="D1610" s="195" t="e">
        <f>G1289</f>
        <v>#DIV/0!</v>
      </c>
      <c r="E1610" s="200" t="e">
        <f>IF(C1610="-","-",IF(C1610&lt;=D1610,"OK","NG"))</f>
        <v>#DIV/0!</v>
      </c>
      <c r="F1610" s="200" t="e">
        <f>IF(C1610="-","-",D1610/C1610)</f>
        <v>#DIV/0!</v>
      </c>
      <c r="G1610" s="131" t="str">
        <f>IF(B1610&gt;=0,B1610,"-")</f>
        <v>-</v>
      </c>
      <c r="H1610" s="131">
        <f>L1289</f>
        <v>379.49646488731116</v>
      </c>
      <c r="I1610" s="200" t="str">
        <f>IF(G1610="-","-",IF(G1610&lt;=H1610,"OK","NG"))</f>
        <v>-</v>
      </c>
      <c r="J1610" s="203" t="str">
        <f>IF(G1610="-","-",H1610/G1610)</f>
        <v>-</v>
      </c>
    </row>
    <row r="1611">
      <c r="A1611" s="182">
        <f>A1455</f>
        <v>101</v>
      </c>
      <c r="B1611" s="131">
        <f>INPUT!AS24</f>
        <v>-0.5613011256267133</v>
      </c>
      <c r="C1611" s="131">
        <f>IF(B1611&gt;=0,"-",-B1611)</f>
        <v>0.5613011256267133</v>
      </c>
      <c r="D1611" s="195" t="e">
        <f>G1290</f>
        <v>#DIV/0!</v>
      </c>
      <c r="E1611" s="200" t="e">
        <f>IF(C1611="-","-",IF(C1611&lt;=D1611,"OK","NG"))</f>
        <v>#DIV/0!</v>
      </c>
      <c r="F1611" s="200" t="e">
        <f>IF(C1611="-","-",D1611/C1611)</f>
        <v>#DIV/0!</v>
      </c>
      <c r="G1611" s="131" t="str">
        <f>IF(B1611&gt;=0,B1611,"-")</f>
        <v>-</v>
      </c>
      <c r="H1611" s="131">
        <f>L1290</f>
        <v>379.49646488731116</v>
      </c>
      <c r="I1611" s="200" t="str">
        <f>IF(G1611="-","-",IF(G1611&lt;=H1611,"OK","NG"))</f>
        <v>-</v>
      </c>
      <c r="J1611" s="203" t="str">
        <f>IF(G1611="-","-",H1611/G1611)</f>
        <v>-</v>
      </c>
    </row>
    <row r="1612">
      <c r="A1612" s="182">
        <f>A1456</f>
        <v>101</v>
      </c>
      <c r="B1612" s="131">
        <f>INPUT!AS25</f>
        <v>-0.5613011256267133</v>
      </c>
      <c r="C1612" s="131">
        <f>IF(B1612&gt;=0,"-",-B1612)</f>
        <v>0.5613011256267133</v>
      </c>
      <c r="D1612" s="195" t="e">
        <f>G1291</f>
        <v>#DIV/0!</v>
      </c>
      <c r="E1612" s="200" t="e">
        <f>IF(C1612="-","-",IF(C1612&lt;=D1612,"OK","NG"))</f>
        <v>#DIV/0!</v>
      </c>
      <c r="F1612" s="200" t="e">
        <f>IF(C1612="-","-",D1612/C1612)</f>
        <v>#DIV/0!</v>
      </c>
      <c r="G1612" s="131" t="str">
        <f>IF(B1612&gt;=0,B1612,"-")</f>
        <v>-</v>
      </c>
      <c r="H1612" s="131">
        <f>L1291</f>
        <v>379.49646488731116</v>
      </c>
      <c r="I1612" s="200" t="str">
        <f>IF(G1612="-","-",IF(G1612&lt;=H1612,"OK","NG"))</f>
        <v>-</v>
      </c>
      <c r="J1612" s="203" t="str">
        <f>IF(G1612="-","-",H1612/G1612)</f>
        <v>-</v>
      </c>
    </row>
    <row r="1613">
      <c r="A1613" s="182">
        <f>A1457</f>
        <v>101</v>
      </c>
      <c r="B1613" s="131">
        <f>INPUT!AS26</f>
        <v>-0.5613011256267133</v>
      </c>
      <c r="C1613" s="131">
        <f>IF(B1613&gt;=0,"-",-B1613)</f>
        <v>0.5613011256267133</v>
      </c>
      <c r="D1613" s="195" t="e">
        <f>G1292</f>
        <v>#DIV/0!</v>
      </c>
      <c r="E1613" s="200" t="e">
        <f>IF(C1613="-","-",IF(C1613&lt;=D1613,"OK","NG"))</f>
        <v>#DIV/0!</v>
      </c>
      <c r="F1613" s="200" t="e">
        <f>IF(C1613="-","-",D1613/C1613)</f>
        <v>#DIV/0!</v>
      </c>
      <c r="G1613" s="131" t="str">
        <f>IF(B1613&gt;=0,B1613,"-")</f>
        <v>-</v>
      </c>
      <c r="H1613" s="131">
        <f>L1292</f>
        <v>379.49646488731116</v>
      </c>
      <c r="I1613" s="200" t="str">
        <f>IF(G1613="-","-",IF(G1613&lt;=H1613,"OK","NG"))</f>
        <v>-</v>
      </c>
      <c r="J1613" s="203" t="str">
        <f>IF(G1613="-","-",H1613/G1613)</f>
        <v>-</v>
      </c>
    </row>
    <row r="1614">
      <c r="A1614" s="182">
        <f>A1458</f>
        <v>101</v>
      </c>
      <c r="B1614" s="131">
        <f>INPUT!AS27</f>
        <v>-0.5613011256267133</v>
      </c>
      <c r="C1614" s="131">
        <f>IF(B1614&gt;=0,"-",-B1614)</f>
        <v>0.5613011256267133</v>
      </c>
      <c r="D1614" s="195" t="e">
        <f>G1293</f>
        <v>#DIV/0!</v>
      </c>
      <c r="E1614" s="200" t="e">
        <f>IF(C1614="-","-",IF(C1614&lt;=D1614,"OK","NG"))</f>
        <v>#DIV/0!</v>
      </c>
      <c r="F1614" s="200" t="e">
        <f>IF(C1614="-","-",D1614/C1614)</f>
        <v>#DIV/0!</v>
      </c>
      <c r="G1614" s="131" t="str">
        <f>IF(B1614&gt;=0,B1614,"-")</f>
        <v>-</v>
      </c>
      <c r="H1614" s="131">
        <f>L1293</f>
        <v>379.49646488731116</v>
      </c>
      <c r="I1614" s="200" t="str">
        <f>IF(G1614="-","-",IF(G1614&lt;=H1614,"OK","NG"))</f>
        <v>-</v>
      </c>
      <c r="J1614" s="203" t="str">
        <f>IF(G1614="-","-",H1614/G1614)</f>
        <v>-</v>
      </c>
    </row>
    <row r="1615">
      <c r="A1615" s="182">
        <f>A1459</f>
        <v>101</v>
      </c>
      <c r="B1615" s="131">
        <f>INPUT!AS28</f>
        <v>-0.5613011256267133</v>
      </c>
      <c r="C1615" s="131">
        <f>IF(B1615&gt;=0,"-",-B1615)</f>
        <v>0.5613011256267133</v>
      </c>
      <c r="D1615" s="195" t="e">
        <f>G1294</f>
        <v>#DIV/0!</v>
      </c>
      <c r="E1615" s="200" t="e">
        <f>IF(C1615="-","-",IF(C1615&lt;=D1615,"OK","NG"))</f>
        <v>#DIV/0!</v>
      </c>
      <c r="F1615" s="200" t="e">
        <f>IF(C1615="-","-",D1615/C1615)</f>
        <v>#DIV/0!</v>
      </c>
      <c r="G1615" s="131" t="str">
        <f>IF(B1615&gt;=0,B1615,"-")</f>
        <v>-</v>
      </c>
      <c r="H1615" s="131">
        <f>L1294</f>
        <v>379.49646488731116</v>
      </c>
      <c r="I1615" s="200" t="str">
        <f>IF(G1615="-","-",IF(G1615&lt;=H1615,"OK","NG"))</f>
        <v>-</v>
      </c>
      <c r="J1615" s="203" t="str">
        <f>IF(G1615="-","-",H1615/G1615)</f>
        <v>-</v>
      </c>
    </row>
    <row r="1616">
      <c r="A1616" s="182">
        <f>A1460</f>
        <v>101</v>
      </c>
      <c r="B1616" s="131">
        <f>INPUT!AS29</f>
        <v>-0.5613011256267133</v>
      </c>
      <c r="C1616" s="131">
        <f>IF(B1616&gt;=0,"-",-B1616)</f>
        <v>0.5613011256267133</v>
      </c>
      <c r="D1616" s="195" t="e">
        <f>G1295</f>
        <v>#DIV/0!</v>
      </c>
      <c r="E1616" s="200" t="e">
        <f>IF(C1616="-","-",IF(C1616&lt;=D1616,"OK","NG"))</f>
        <v>#DIV/0!</v>
      </c>
      <c r="F1616" s="200" t="e">
        <f>IF(C1616="-","-",D1616/C1616)</f>
        <v>#DIV/0!</v>
      </c>
      <c r="G1616" s="131" t="str">
        <f>IF(B1616&gt;=0,B1616,"-")</f>
        <v>-</v>
      </c>
      <c r="H1616" s="131">
        <f>L1295</f>
        <v>379.49646488731116</v>
      </c>
      <c r="I1616" s="200" t="str">
        <f>IF(G1616="-","-",IF(G1616&lt;=H1616,"OK","NG"))</f>
        <v>-</v>
      </c>
      <c r="J1616" s="203" t="str">
        <f>IF(G1616="-","-",H1616/G1616)</f>
        <v>-</v>
      </c>
    </row>
    <row r="1617">
      <c r="A1617" s="182">
        <f>A1461</f>
        <v>101</v>
      </c>
      <c r="B1617" s="131">
        <f>INPUT!AS30</f>
        <v>-0.5613011256267133</v>
      </c>
      <c r="C1617" s="131">
        <f>IF(B1617&gt;=0,"-",-B1617)</f>
        <v>0.5613011256267133</v>
      </c>
      <c r="D1617" s="195" t="e">
        <f>G1296</f>
        <v>#DIV/0!</v>
      </c>
      <c r="E1617" s="200" t="e">
        <f>IF(C1617="-","-",IF(C1617&lt;=D1617,"OK","NG"))</f>
        <v>#DIV/0!</v>
      </c>
      <c r="F1617" s="200" t="e">
        <f>IF(C1617="-","-",D1617/C1617)</f>
        <v>#DIV/0!</v>
      </c>
      <c r="G1617" s="131" t="str">
        <f>IF(B1617&gt;=0,B1617,"-")</f>
        <v>-</v>
      </c>
      <c r="H1617" s="131">
        <f>L1296</f>
        <v>379.49646488731116</v>
      </c>
      <c r="I1617" s="200" t="str">
        <f>IF(G1617="-","-",IF(G1617&lt;=H1617,"OK","NG"))</f>
        <v>-</v>
      </c>
      <c r="J1617" s="203" t="str">
        <f>IF(G1617="-","-",H1617/G1617)</f>
        <v>-</v>
      </c>
    </row>
    <row r="1618">
      <c r="A1618" s="182">
        <f>A1462</f>
        <v>101</v>
      </c>
      <c r="B1618" s="131">
        <f>INPUT!AS31</f>
        <v>-0.5613011256267133</v>
      </c>
      <c r="C1618" s="131">
        <f>IF(B1618&gt;=0,"-",-B1618)</f>
        <v>0.5613011256267133</v>
      </c>
      <c r="D1618" s="195" t="e">
        <f>G1297</f>
        <v>#DIV/0!</v>
      </c>
      <c r="E1618" s="200" t="e">
        <f>IF(C1618="-","-",IF(C1618&lt;=D1618,"OK","NG"))</f>
        <v>#DIV/0!</v>
      </c>
      <c r="F1618" s="200" t="e">
        <f>IF(C1618="-","-",D1618/C1618)</f>
        <v>#DIV/0!</v>
      </c>
      <c r="G1618" s="131" t="str">
        <f>IF(B1618&gt;=0,B1618,"-")</f>
        <v>-</v>
      </c>
      <c r="H1618" s="131">
        <f>L1297</f>
        <v>379.49646488731116</v>
      </c>
      <c r="I1618" s="200" t="str">
        <f>IF(G1618="-","-",IF(G1618&lt;=H1618,"OK","NG"))</f>
        <v>-</v>
      </c>
      <c r="J1618" s="203" t="str">
        <f>IF(G1618="-","-",H1618/G1618)</f>
        <v>-</v>
      </c>
    </row>
    <row r="1619">
      <c r="A1619" s="182">
        <f>A1463</f>
        <v>101</v>
      </c>
      <c r="B1619" s="131">
        <f>INPUT!AS32</f>
        <v>-0.5613011256267133</v>
      </c>
      <c r="C1619" s="131">
        <f>IF(B1619&gt;=0,"-",-B1619)</f>
        <v>0.5613011256267133</v>
      </c>
      <c r="D1619" s="195" t="e">
        <f>G1298</f>
        <v>#DIV/0!</v>
      </c>
      <c r="E1619" s="200" t="e">
        <f>IF(C1619="-","-",IF(C1619&lt;=D1619,"OK","NG"))</f>
        <v>#DIV/0!</v>
      </c>
      <c r="F1619" s="200" t="e">
        <f>IF(C1619="-","-",D1619/C1619)</f>
        <v>#DIV/0!</v>
      </c>
      <c r="G1619" s="131" t="str">
        <f>IF(B1619&gt;=0,B1619,"-")</f>
        <v>-</v>
      </c>
      <c r="H1619" s="131">
        <f>L1298</f>
        <v>379.49646488731116</v>
      </c>
      <c r="I1619" s="200" t="str">
        <f>IF(G1619="-","-",IF(G1619&lt;=H1619,"OK","NG"))</f>
        <v>-</v>
      </c>
      <c r="J1619" s="203" t="str">
        <f>IF(G1619="-","-",H1619/G1619)</f>
        <v>-</v>
      </c>
    </row>
    <row r="1620">
      <c r="A1620" s="182">
        <f>A1464</f>
        <v>101</v>
      </c>
      <c r="B1620" s="131">
        <f>INPUT!AS33</f>
        <v>-0.5613011256267133</v>
      </c>
      <c r="C1620" s="131">
        <f>IF(B1620&gt;=0,"-",-B1620)</f>
        <v>0.5613011256267133</v>
      </c>
      <c r="D1620" s="195" t="e">
        <f>G1299</f>
        <v>#DIV/0!</v>
      </c>
      <c r="E1620" s="200" t="e">
        <f>IF(C1620="-","-",IF(C1620&lt;=D1620,"OK","NG"))</f>
        <v>#DIV/0!</v>
      </c>
      <c r="F1620" s="200" t="e">
        <f>IF(C1620="-","-",D1620/C1620)</f>
        <v>#DIV/0!</v>
      </c>
      <c r="G1620" s="131" t="str">
        <f>IF(B1620&gt;=0,B1620,"-")</f>
        <v>-</v>
      </c>
      <c r="H1620" s="131">
        <f>L1299</f>
        <v>379.49646488731116</v>
      </c>
      <c r="I1620" s="200" t="str">
        <f>IF(G1620="-","-",IF(G1620&lt;=H1620,"OK","NG"))</f>
        <v>-</v>
      </c>
      <c r="J1620" s="203" t="str">
        <f>IF(G1620="-","-",H1620/G1620)</f>
        <v>-</v>
      </c>
    </row>
    <row r="1621">
      <c r="A1621" s="182">
        <f>A1465</f>
        <v>101</v>
      </c>
      <c r="B1621" s="131">
        <f>INPUT!AS34</f>
        <v>-0.5613011256267133</v>
      </c>
      <c r="C1621" s="131">
        <f>IF(B1621&gt;=0,"-",-B1621)</f>
        <v>0.5613011256267133</v>
      </c>
      <c r="D1621" s="195" t="e">
        <f>G1300</f>
        <v>#DIV/0!</v>
      </c>
      <c r="E1621" s="200" t="e">
        <f>IF(C1621="-","-",IF(C1621&lt;=D1621,"OK","NG"))</f>
        <v>#DIV/0!</v>
      </c>
      <c r="F1621" s="200" t="e">
        <f>IF(C1621="-","-",D1621/C1621)</f>
        <v>#DIV/0!</v>
      </c>
      <c r="G1621" s="131" t="str">
        <f>IF(B1621&gt;=0,B1621,"-")</f>
        <v>-</v>
      </c>
      <c r="H1621" s="131">
        <f>L1300</f>
        <v>379.49646488731116</v>
      </c>
      <c r="I1621" s="200" t="str">
        <f>IF(G1621="-","-",IF(G1621&lt;=H1621,"OK","NG"))</f>
        <v>-</v>
      </c>
      <c r="J1621" s="203" t="str">
        <f>IF(G1621="-","-",H1621/G1621)</f>
        <v>-</v>
      </c>
    </row>
    <row r="1622">
      <c r="A1622" s="182">
        <f>A1466</f>
        <v>101</v>
      </c>
      <c r="B1622" s="131">
        <f>INPUT!AS35</f>
        <v>-0.5613011256267133</v>
      </c>
      <c r="C1622" s="131">
        <f>IF(B1622&gt;=0,"-",-B1622)</f>
        <v>0.5613011256267133</v>
      </c>
      <c r="D1622" s="195" t="e">
        <f>G1301</f>
        <v>#DIV/0!</v>
      </c>
      <c r="E1622" s="200" t="e">
        <f>IF(C1622="-","-",IF(C1622&lt;=D1622,"OK","NG"))</f>
        <v>#DIV/0!</v>
      </c>
      <c r="F1622" s="200" t="e">
        <f>IF(C1622="-","-",D1622/C1622)</f>
        <v>#DIV/0!</v>
      </c>
      <c r="G1622" s="131" t="str">
        <f>IF(B1622&gt;=0,B1622,"-")</f>
        <v>-</v>
      </c>
      <c r="H1622" s="131">
        <f>L1301</f>
        <v>379.49646488731116</v>
      </c>
      <c r="I1622" s="200" t="str">
        <f>IF(G1622="-","-",IF(G1622&lt;=H1622,"OK","NG"))</f>
        <v>-</v>
      </c>
      <c r="J1622" s="203" t="str">
        <f>IF(G1622="-","-",H1622/G1622)</f>
        <v>-</v>
      </c>
    </row>
    <row r="1623">
      <c r="A1623" s="182">
        <f>A1467</f>
        <v>101</v>
      </c>
      <c r="B1623" s="131">
        <f>INPUT!AS36</f>
        <v>-0.5613011256267133</v>
      </c>
      <c r="C1623" s="131">
        <f>IF(B1623&gt;=0,"-",-B1623)</f>
        <v>0.5613011256267133</v>
      </c>
      <c r="D1623" s="195" t="e">
        <f>G1302</f>
        <v>#DIV/0!</v>
      </c>
      <c r="E1623" s="200" t="e">
        <f>IF(C1623="-","-",IF(C1623&lt;=D1623,"OK","NG"))</f>
        <v>#DIV/0!</v>
      </c>
      <c r="F1623" s="200" t="e">
        <f>IF(C1623="-","-",D1623/C1623)</f>
        <v>#DIV/0!</v>
      </c>
      <c r="G1623" s="131" t="str">
        <f>IF(B1623&gt;=0,B1623,"-")</f>
        <v>-</v>
      </c>
      <c r="H1623" s="131">
        <f>L1302</f>
        <v>379.49646488731116</v>
      </c>
      <c r="I1623" s="200" t="str">
        <f>IF(G1623="-","-",IF(G1623&lt;=H1623,"OK","NG"))</f>
        <v>-</v>
      </c>
      <c r="J1623" s="203" t="str">
        <f>IF(G1623="-","-",H1623/G1623)</f>
        <v>-</v>
      </c>
    </row>
    <row r="1624">
      <c r="A1624" s="182">
        <f>A1468</f>
        <v>101</v>
      </c>
      <c r="B1624" s="131">
        <f>INPUT!AS37</f>
        <v>-0.5613011256267133</v>
      </c>
      <c r="C1624" s="131">
        <f>IF(B1624&gt;=0,"-",-B1624)</f>
        <v>0.5613011256267133</v>
      </c>
      <c r="D1624" s="195" t="e">
        <f>G1303</f>
        <v>#DIV/0!</v>
      </c>
      <c r="E1624" s="200" t="e">
        <f>IF(C1624="-","-",IF(C1624&lt;=D1624,"OK","NG"))</f>
        <v>#DIV/0!</v>
      </c>
      <c r="F1624" s="200" t="e">
        <f>IF(C1624="-","-",D1624/C1624)</f>
        <v>#DIV/0!</v>
      </c>
      <c r="G1624" s="131" t="str">
        <f>IF(B1624&gt;=0,B1624,"-")</f>
        <v>-</v>
      </c>
      <c r="H1624" s="131">
        <f>L1303</f>
        <v>379.49646488731116</v>
      </c>
      <c r="I1624" s="200" t="str">
        <f>IF(G1624="-","-",IF(G1624&lt;=H1624,"OK","NG"))</f>
        <v>-</v>
      </c>
      <c r="J1624" s="203" t="str">
        <f>IF(G1624="-","-",H1624/G1624)</f>
        <v>-</v>
      </c>
    </row>
    <row r="1625">
      <c r="A1625" s="182">
        <f>A1469</f>
        <v>101</v>
      </c>
      <c r="B1625" s="131">
        <f>INPUT!AS38</f>
        <v>-0.5613011256267133</v>
      </c>
      <c r="C1625" s="131">
        <f>IF(B1625&gt;=0,"-",-B1625)</f>
        <v>0.5613011256267133</v>
      </c>
      <c r="D1625" s="195" t="e">
        <f>G1304</f>
        <v>#DIV/0!</v>
      </c>
      <c r="E1625" s="200" t="e">
        <f>IF(C1625="-","-",IF(C1625&lt;=D1625,"OK","NG"))</f>
        <v>#DIV/0!</v>
      </c>
      <c r="F1625" s="200" t="e">
        <f>IF(C1625="-","-",D1625/C1625)</f>
        <v>#DIV/0!</v>
      </c>
      <c r="G1625" s="131" t="str">
        <f>IF(B1625&gt;=0,B1625,"-")</f>
        <v>-</v>
      </c>
      <c r="H1625" s="131">
        <f>L1304</f>
        <v>379.49646488731116</v>
      </c>
      <c r="I1625" s="200" t="str">
        <f>IF(G1625="-","-",IF(G1625&lt;=H1625,"OK","NG"))</f>
        <v>-</v>
      </c>
      <c r="J1625" s="203" t="str">
        <f>IF(G1625="-","-",H1625/G1625)</f>
        <v>-</v>
      </c>
    </row>
    <row r="1626">
      <c r="A1626" s="182">
        <f>A1470</f>
        <v>101</v>
      </c>
      <c r="B1626" s="131">
        <f>INPUT!AS39</f>
        <v>-0.5613011256267133</v>
      </c>
      <c r="C1626" s="131">
        <f>IF(B1626&gt;=0,"-",-B1626)</f>
        <v>0.5613011256267133</v>
      </c>
      <c r="D1626" s="195" t="e">
        <f>G1305</f>
        <v>#DIV/0!</v>
      </c>
      <c r="E1626" s="200" t="e">
        <f>IF(C1626="-","-",IF(C1626&lt;=D1626,"OK","NG"))</f>
        <v>#DIV/0!</v>
      </c>
      <c r="F1626" s="200" t="e">
        <f>IF(C1626="-","-",D1626/C1626)</f>
        <v>#DIV/0!</v>
      </c>
      <c r="G1626" s="131" t="str">
        <f>IF(B1626&gt;=0,B1626,"-")</f>
        <v>-</v>
      </c>
      <c r="H1626" s="131">
        <f>L1305</f>
        <v>379.49646488731116</v>
      </c>
      <c r="I1626" s="200" t="str">
        <f>IF(G1626="-","-",IF(G1626&lt;=H1626,"OK","NG"))</f>
        <v>-</v>
      </c>
      <c r="J1626" s="203" t="str">
        <f>IF(G1626="-","-",H1626/G1626)</f>
        <v>-</v>
      </c>
    </row>
    <row r="1627">
      <c r="A1627" s="182">
        <f>A1471</f>
        <v>101</v>
      </c>
      <c r="B1627" s="131">
        <f>INPUT!AS40</f>
        <v>-0.5613011256267133</v>
      </c>
      <c r="C1627" s="131">
        <f>IF(B1627&gt;=0,"-",-B1627)</f>
        <v>0.5613011256267133</v>
      </c>
      <c r="D1627" s="195" t="e">
        <f>G1306</f>
        <v>#DIV/0!</v>
      </c>
      <c r="E1627" s="200" t="e">
        <f>IF(C1627="-","-",IF(C1627&lt;=D1627,"OK","NG"))</f>
        <v>#DIV/0!</v>
      </c>
      <c r="F1627" s="200" t="e">
        <f>IF(C1627="-","-",D1627/C1627)</f>
        <v>#DIV/0!</v>
      </c>
      <c r="G1627" s="131" t="str">
        <f>IF(B1627&gt;=0,B1627,"-")</f>
        <v>-</v>
      </c>
      <c r="H1627" s="131">
        <f>L1306</f>
        <v>379.49646488731116</v>
      </c>
      <c r="I1627" s="200" t="str">
        <f>IF(G1627="-","-",IF(G1627&lt;=H1627,"OK","NG"))</f>
        <v>-</v>
      </c>
      <c r="J1627" s="203" t="str">
        <f>IF(G1627="-","-",H1627/G1627)</f>
        <v>-</v>
      </c>
    </row>
    <row r="1628">
      <c r="A1628" s="182">
        <f>A1472</f>
        <v>101</v>
      </c>
      <c r="B1628" s="131">
        <f>INPUT!AS41</f>
        <v>-0.5613011256267133</v>
      </c>
      <c r="C1628" s="131">
        <f>IF(B1628&gt;=0,"-",-B1628)</f>
        <v>0.5613011256267133</v>
      </c>
      <c r="D1628" s="195" t="e">
        <f>G1307</f>
        <v>#DIV/0!</v>
      </c>
      <c r="E1628" s="200" t="e">
        <f>IF(C1628="-","-",IF(C1628&lt;=D1628,"OK","NG"))</f>
        <v>#DIV/0!</v>
      </c>
      <c r="F1628" s="200" t="e">
        <f>IF(C1628="-","-",D1628/C1628)</f>
        <v>#DIV/0!</v>
      </c>
      <c r="G1628" s="131" t="str">
        <f>IF(B1628&gt;=0,B1628,"-")</f>
        <v>-</v>
      </c>
      <c r="H1628" s="131">
        <f>L1307</f>
        <v>379.49646488731116</v>
      </c>
      <c r="I1628" s="200" t="str">
        <f>IF(G1628="-","-",IF(G1628&lt;=H1628,"OK","NG"))</f>
        <v>-</v>
      </c>
      <c r="J1628" s="203" t="str">
        <f>IF(G1628="-","-",H1628/G1628)</f>
        <v>-</v>
      </c>
    </row>
    <row r="1629">
      <c r="A1629" s="182">
        <f>A1473</f>
        <v>101</v>
      </c>
      <c r="B1629" s="131">
        <f>INPUT!AS42</f>
        <v>-0.5613011256267133</v>
      </c>
      <c r="C1629" s="131">
        <f>IF(B1629&gt;=0,"-",-B1629)</f>
        <v>0.5613011256267133</v>
      </c>
      <c r="D1629" s="195" t="e">
        <f>G1308</f>
        <v>#DIV/0!</v>
      </c>
      <c r="E1629" s="200" t="e">
        <f>IF(C1629="-","-",IF(C1629&lt;=D1629,"OK","NG"))</f>
        <v>#DIV/0!</v>
      </c>
      <c r="F1629" s="200" t="e">
        <f>IF(C1629="-","-",D1629/C1629)</f>
        <v>#DIV/0!</v>
      </c>
      <c r="G1629" s="131" t="str">
        <f>IF(B1629&gt;=0,B1629,"-")</f>
        <v>-</v>
      </c>
      <c r="H1629" s="131">
        <f>L1308</f>
        <v>379.49646488731116</v>
      </c>
      <c r="I1629" s="200" t="str">
        <f>IF(G1629="-","-",IF(G1629&lt;=H1629,"OK","NG"))</f>
        <v>-</v>
      </c>
      <c r="J1629" s="203" t="str">
        <f>IF(G1629="-","-",H1629/G1629)</f>
        <v>-</v>
      </c>
    </row>
    <row r="1630">
      <c r="A1630" s="182">
        <f>A1474</f>
        <v>101</v>
      </c>
      <c r="B1630" s="131">
        <f>INPUT!AS43</f>
        <v>-0.5613011256267133</v>
      </c>
      <c r="C1630" s="131">
        <f>IF(B1630&gt;=0,"-",-B1630)</f>
        <v>0.5613011256267133</v>
      </c>
      <c r="D1630" s="195" t="e">
        <f>G1309</f>
        <v>#DIV/0!</v>
      </c>
      <c r="E1630" s="200" t="e">
        <f>IF(C1630="-","-",IF(C1630&lt;=D1630,"OK","NG"))</f>
        <v>#DIV/0!</v>
      </c>
      <c r="F1630" s="200" t="e">
        <f>IF(C1630="-","-",D1630/C1630)</f>
        <v>#DIV/0!</v>
      </c>
      <c r="G1630" s="131" t="str">
        <f>IF(B1630&gt;=0,B1630,"-")</f>
        <v>-</v>
      </c>
      <c r="H1630" s="131">
        <f>L1309</f>
        <v>379.49646488731116</v>
      </c>
      <c r="I1630" s="200" t="str">
        <f>IF(G1630="-","-",IF(G1630&lt;=H1630,"OK","NG"))</f>
        <v>-</v>
      </c>
      <c r="J1630" s="203" t="str">
        <f>IF(G1630="-","-",H1630/G1630)</f>
        <v>-</v>
      </c>
    </row>
    <row r="1631">
      <c r="A1631" s="182">
        <f>A1475</f>
        <v>101</v>
      </c>
      <c r="B1631" s="131">
        <f>INPUT!AS44</f>
        <v>-0.5613011256267133</v>
      </c>
      <c r="C1631" s="131">
        <f>IF(B1631&gt;=0,"-",-B1631)</f>
        <v>0.5613011256267133</v>
      </c>
      <c r="D1631" s="195" t="e">
        <f>G1310</f>
        <v>#DIV/0!</v>
      </c>
      <c r="E1631" s="200" t="e">
        <f>IF(C1631="-","-",IF(C1631&lt;=D1631,"OK","NG"))</f>
        <v>#DIV/0!</v>
      </c>
      <c r="F1631" s="200" t="e">
        <f>IF(C1631="-","-",D1631/C1631)</f>
        <v>#DIV/0!</v>
      </c>
      <c r="G1631" s="131" t="str">
        <f>IF(B1631&gt;=0,B1631,"-")</f>
        <v>-</v>
      </c>
      <c r="H1631" s="131">
        <f>L1310</f>
        <v>379.49646488731116</v>
      </c>
      <c r="I1631" s="200" t="str">
        <f>IF(G1631="-","-",IF(G1631&lt;=H1631,"OK","NG"))</f>
        <v>-</v>
      </c>
      <c r="J1631" s="203" t="str">
        <f>IF(G1631="-","-",H1631/G1631)</f>
        <v>-</v>
      </c>
    </row>
    <row r="1632">
      <c r="A1632" s="182">
        <f>A1476</f>
        <v>101</v>
      </c>
      <c r="B1632" s="131">
        <f>INPUT!AS45</f>
        <v>-0.5613011256267133</v>
      </c>
      <c r="C1632" s="131">
        <f>IF(B1632&gt;=0,"-",-B1632)</f>
        <v>0.5613011256267133</v>
      </c>
      <c r="D1632" s="195" t="e">
        <f>G1311</f>
        <v>#DIV/0!</v>
      </c>
      <c r="E1632" s="200" t="e">
        <f>IF(C1632="-","-",IF(C1632&lt;=D1632,"OK","NG"))</f>
        <v>#DIV/0!</v>
      </c>
      <c r="F1632" s="200" t="e">
        <f>IF(C1632="-","-",D1632/C1632)</f>
        <v>#DIV/0!</v>
      </c>
      <c r="G1632" s="131" t="str">
        <f>IF(B1632&gt;=0,B1632,"-")</f>
        <v>-</v>
      </c>
      <c r="H1632" s="131">
        <f>L1311</f>
        <v>379.49646488731116</v>
      </c>
      <c r="I1632" s="200" t="str">
        <f>IF(G1632="-","-",IF(G1632&lt;=H1632,"OK","NG"))</f>
        <v>-</v>
      </c>
      <c r="J1632" s="203" t="str">
        <f>IF(G1632="-","-",H1632/G1632)</f>
        <v>-</v>
      </c>
    </row>
    <row r="1633">
      <c r="A1633" s="182">
        <f>A1477</f>
        <v>101</v>
      </c>
      <c r="B1633" s="131">
        <f>INPUT!AS46</f>
        <v>-0.5613011256267133</v>
      </c>
      <c r="C1633" s="131">
        <f>IF(B1633&gt;=0,"-",-B1633)</f>
        <v>0.5613011256267133</v>
      </c>
      <c r="D1633" s="195" t="e">
        <f>G1312</f>
        <v>#DIV/0!</v>
      </c>
      <c r="E1633" s="200" t="e">
        <f>IF(C1633="-","-",IF(C1633&lt;=D1633,"OK","NG"))</f>
        <v>#DIV/0!</v>
      </c>
      <c r="F1633" s="200" t="e">
        <f>IF(C1633="-","-",D1633/C1633)</f>
        <v>#DIV/0!</v>
      </c>
      <c r="G1633" s="131" t="str">
        <f>IF(B1633&gt;=0,B1633,"-")</f>
        <v>-</v>
      </c>
      <c r="H1633" s="131">
        <f>L1312</f>
        <v>379.49646488731116</v>
      </c>
      <c r="I1633" s="200" t="str">
        <f>IF(G1633="-","-",IF(G1633&lt;=H1633,"OK","NG"))</f>
        <v>-</v>
      </c>
      <c r="J1633" s="203" t="str">
        <f>IF(G1633="-","-",H1633/G1633)</f>
        <v>-</v>
      </c>
    </row>
    <row r="1634">
      <c r="A1634" s="182">
        <f>A1478</f>
        <v>101</v>
      </c>
      <c r="B1634" s="131">
        <f>INPUT!AS47</f>
        <v>-0.5613011256267133</v>
      </c>
      <c r="C1634" s="131">
        <f>IF(B1634&gt;=0,"-",-B1634)</f>
        <v>0.5613011256267133</v>
      </c>
      <c r="D1634" s="195" t="e">
        <f>G1313</f>
        <v>#DIV/0!</v>
      </c>
      <c r="E1634" s="200" t="e">
        <f>IF(C1634="-","-",IF(C1634&lt;=D1634,"OK","NG"))</f>
        <v>#DIV/0!</v>
      </c>
      <c r="F1634" s="200" t="e">
        <f>IF(C1634="-","-",D1634/C1634)</f>
        <v>#DIV/0!</v>
      </c>
      <c r="G1634" s="131" t="str">
        <f>IF(B1634&gt;=0,B1634,"-")</f>
        <v>-</v>
      </c>
      <c r="H1634" s="131">
        <f>L1313</f>
        <v>379.49646488731116</v>
      </c>
      <c r="I1634" s="200" t="str">
        <f>IF(G1634="-","-",IF(G1634&lt;=H1634,"OK","NG"))</f>
        <v>-</v>
      </c>
      <c r="J1634" s="203" t="str">
        <f>IF(G1634="-","-",H1634/G1634)</f>
        <v>-</v>
      </c>
    </row>
    <row r="1635">
      <c r="A1635" s="182">
        <f>A1479</f>
        <v>101</v>
      </c>
      <c r="B1635" s="131">
        <f>INPUT!AS48</f>
        <v>-0.5613011256267133</v>
      </c>
      <c r="C1635" s="131">
        <f>IF(B1635&gt;=0,"-",-B1635)</f>
        <v>0.5613011256267133</v>
      </c>
      <c r="D1635" s="195" t="e">
        <f>G1314</f>
        <v>#DIV/0!</v>
      </c>
      <c r="E1635" s="200" t="e">
        <f>IF(C1635="-","-",IF(C1635&lt;=D1635,"OK","NG"))</f>
        <v>#DIV/0!</v>
      </c>
      <c r="F1635" s="200" t="e">
        <f>IF(C1635="-","-",D1635/C1635)</f>
        <v>#DIV/0!</v>
      </c>
      <c r="G1635" s="131" t="str">
        <f>IF(B1635&gt;=0,B1635,"-")</f>
        <v>-</v>
      </c>
      <c r="H1635" s="131">
        <f>L1314</f>
        <v>379.49646488731116</v>
      </c>
      <c r="I1635" s="200" t="str">
        <f>IF(G1635="-","-",IF(G1635&lt;=H1635,"OK","NG"))</f>
        <v>-</v>
      </c>
      <c r="J1635" s="203" t="str">
        <f>IF(G1635="-","-",H1635/G1635)</f>
        <v>-</v>
      </c>
    </row>
    <row r="1636">
      <c r="A1636" s="182">
        <f>A1480</f>
        <v>101</v>
      </c>
      <c r="B1636" s="131">
        <f>INPUT!AS49</f>
        <v>-0.5613011256267133</v>
      </c>
      <c r="C1636" s="131">
        <f>IF(B1636&gt;=0,"-",-B1636)</f>
        <v>0.5613011256267133</v>
      </c>
      <c r="D1636" s="195" t="e">
        <f>G1315</f>
        <v>#DIV/0!</v>
      </c>
      <c r="E1636" s="200" t="e">
        <f>IF(C1636="-","-",IF(C1636&lt;=D1636,"OK","NG"))</f>
        <v>#DIV/0!</v>
      </c>
      <c r="F1636" s="200" t="e">
        <f>IF(C1636="-","-",D1636/C1636)</f>
        <v>#DIV/0!</v>
      </c>
      <c r="G1636" s="131" t="str">
        <f>IF(B1636&gt;=0,B1636,"-")</f>
        <v>-</v>
      </c>
      <c r="H1636" s="131">
        <f>L1315</f>
        <v>379.49646488731116</v>
      </c>
      <c r="I1636" s="200" t="str">
        <f>IF(G1636="-","-",IF(G1636&lt;=H1636,"OK","NG"))</f>
        <v>-</v>
      </c>
      <c r="J1636" s="203" t="str">
        <f>IF(G1636="-","-",H1636/G1636)</f>
        <v>-</v>
      </c>
    </row>
    <row r="1637">
      <c r="A1637" s="182">
        <f>A1481</f>
        <v>101</v>
      </c>
      <c r="B1637" s="131">
        <f>INPUT!AS50</f>
        <v>-0.5613011256267133</v>
      </c>
      <c r="C1637" s="131">
        <f>IF(B1637&gt;=0,"-",-B1637)</f>
        <v>0.5613011256267133</v>
      </c>
      <c r="D1637" s="195" t="e">
        <f>G1316</f>
        <v>#DIV/0!</v>
      </c>
      <c r="E1637" s="200" t="e">
        <f>IF(C1637="-","-",IF(C1637&lt;=D1637,"OK","NG"))</f>
        <v>#DIV/0!</v>
      </c>
      <c r="F1637" s="200" t="e">
        <f>IF(C1637="-","-",D1637/C1637)</f>
        <v>#DIV/0!</v>
      </c>
      <c r="G1637" s="131" t="str">
        <f>IF(B1637&gt;=0,B1637,"-")</f>
        <v>-</v>
      </c>
      <c r="H1637" s="131">
        <f>L1316</f>
        <v>379.49646488731116</v>
      </c>
      <c r="I1637" s="200" t="str">
        <f>IF(G1637="-","-",IF(G1637&lt;=H1637,"OK","NG"))</f>
        <v>-</v>
      </c>
      <c r="J1637" s="203" t="str">
        <f>IF(G1637="-","-",H1637/G1637)</f>
        <v>-</v>
      </c>
    </row>
    <row r="1638">
      <c r="A1638" s="182">
        <f>A1482</f>
        <v>101</v>
      </c>
      <c r="B1638" s="131">
        <f>INPUT!AS51</f>
        <v>-0.5613011256267133</v>
      </c>
      <c r="C1638" s="131">
        <f>IF(B1638&gt;=0,"-",-B1638)</f>
        <v>0.5613011256267133</v>
      </c>
      <c r="D1638" s="195" t="e">
        <f>G1317</f>
        <v>#DIV/0!</v>
      </c>
      <c r="E1638" s="200" t="e">
        <f>IF(C1638="-","-",IF(C1638&lt;=D1638,"OK","NG"))</f>
        <v>#DIV/0!</v>
      </c>
      <c r="F1638" s="200" t="e">
        <f>IF(C1638="-","-",D1638/C1638)</f>
        <v>#DIV/0!</v>
      </c>
      <c r="G1638" s="131" t="str">
        <f>IF(B1638&gt;=0,B1638,"-")</f>
        <v>-</v>
      </c>
      <c r="H1638" s="131">
        <f>L1317</f>
        <v>379.49646488731116</v>
      </c>
      <c r="I1638" s="200" t="str">
        <f>IF(G1638="-","-",IF(G1638&lt;=H1638,"OK","NG"))</f>
        <v>-</v>
      </c>
      <c r="J1638" s="203" t="str">
        <f>IF(G1638="-","-",H1638/G1638)</f>
        <v>-</v>
      </c>
    </row>
    <row r="1639">
      <c r="A1639" s="182">
        <f>A1483</f>
        <v>101</v>
      </c>
      <c r="B1639" s="131">
        <f>INPUT!AS52</f>
        <v>-0.5613011256267133</v>
      </c>
      <c r="C1639" s="131">
        <f>IF(B1639&gt;=0,"-",-B1639)</f>
        <v>0.5613011256267133</v>
      </c>
      <c r="D1639" s="195" t="e">
        <f>G1318</f>
        <v>#DIV/0!</v>
      </c>
      <c r="E1639" s="200" t="e">
        <f>IF(C1639="-","-",IF(C1639&lt;=D1639,"OK","NG"))</f>
        <v>#DIV/0!</v>
      </c>
      <c r="F1639" s="200" t="e">
        <f>IF(C1639="-","-",D1639/C1639)</f>
        <v>#DIV/0!</v>
      </c>
      <c r="G1639" s="131" t="str">
        <f>IF(B1639&gt;=0,B1639,"-")</f>
        <v>-</v>
      </c>
      <c r="H1639" s="131">
        <f>L1318</f>
        <v>379.49646488731116</v>
      </c>
      <c r="I1639" s="200" t="str">
        <f>IF(G1639="-","-",IF(G1639&lt;=H1639,"OK","NG"))</f>
        <v>-</v>
      </c>
      <c r="J1639" s="203" t="str">
        <f>IF(G1639="-","-",H1639/G1639)</f>
        <v>-</v>
      </c>
    </row>
    <row r="1640">
      <c r="A1640" s="182">
        <f>A1484</f>
        <v>101</v>
      </c>
      <c r="B1640" s="131">
        <f>INPUT!AS53</f>
        <v>-0.5613011256267133</v>
      </c>
      <c r="C1640" s="131">
        <f>IF(B1640&gt;=0,"-",-B1640)</f>
        <v>0.5613011256267133</v>
      </c>
      <c r="D1640" s="195" t="e">
        <f>G1319</f>
        <v>#DIV/0!</v>
      </c>
      <c r="E1640" s="200" t="e">
        <f>IF(C1640="-","-",IF(C1640&lt;=D1640,"OK","NG"))</f>
        <v>#DIV/0!</v>
      </c>
      <c r="F1640" s="200" t="e">
        <f>IF(C1640="-","-",D1640/C1640)</f>
        <v>#DIV/0!</v>
      </c>
      <c r="G1640" s="131" t="str">
        <f>IF(B1640&gt;=0,B1640,"-")</f>
        <v>-</v>
      </c>
      <c r="H1640" s="131">
        <f>L1319</f>
        <v>379.49646488731116</v>
      </c>
      <c r="I1640" s="200" t="str">
        <f>IF(G1640="-","-",IF(G1640&lt;=H1640,"OK","NG"))</f>
        <v>-</v>
      </c>
      <c r="J1640" s="203" t="str">
        <f>IF(G1640="-","-",H1640/G1640)</f>
        <v>-</v>
      </c>
    </row>
    <row r="1641">
      <c r="A1641" s="182">
        <f>A1485</f>
        <v>101</v>
      </c>
      <c r="B1641" s="131">
        <f>INPUT!AS54</f>
        <v>-0.5613011256267133</v>
      </c>
      <c r="C1641" s="131">
        <f>IF(B1641&gt;=0,"-",-B1641)</f>
        <v>0.5613011256267133</v>
      </c>
      <c r="D1641" s="195" t="e">
        <f>G1320</f>
        <v>#DIV/0!</v>
      </c>
      <c r="E1641" s="200" t="e">
        <f>IF(C1641="-","-",IF(C1641&lt;=D1641,"OK","NG"))</f>
        <v>#DIV/0!</v>
      </c>
      <c r="F1641" s="200" t="e">
        <f>IF(C1641="-","-",D1641/C1641)</f>
        <v>#DIV/0!</v>
      </c>
      <c r="G1641" s="131" t="str">
        <f>IF(B1641&gt;=0,B1641,"-")</f>
        <v>-</v>
      </c>
      <c r="H1641" s="131">
        <f>L1320</f>
        <v>379.49646488731116</v>
      </c>
      <c r="I1641" s="200" t="str">
        <f>IF(G1641="-","-",IF(G1641&lt;=H1641,"OK","NG"))</f>
        <v>-</v>
      </c>
      <c r="J1641" s="203" t="str">
        <f>IF(G1641="-","-",H1641/G1641)</f>
        <v>-</v>
      </c>
    </row>
    <row r="1642">
      <c r="A1642" s="182">
        <f>A1486</f>
        <v>101</v>
      </c>
      <c r="B1642" s="131">
        <f>INPUT!AS55</f>
        <v>-0.5613011256267133</v>
      </c>
      <c r="C1642" s="131">
        <f>IF(B1642&gt;=0,"-",-B1642)</f>
        <v>0.5613011256267133</v>
      </c>
      <c r="D1642" s="195" t="e">
        <f>G1321</f>
        <v>#DIV/0!</v>
      </c>
      <c r="E1642" s="200" t="e">
        <f>IF(C1642="-","-",IF(C1642&lt;=D1642,"OK","NG"))</f>
        <v>#DIV/0!</v>
      </c>
      <c r="F1642" s="200" t="e">
        <f>IF(C1642="-","-",D1642/C1642)</f>
        <v>#DIV/0!</v>
      </c>
      <c r="G1642" s="131" t="str">
        <f>IF(B1642&gt;=0,B1642,"-")</f>
        <v>-</v>
      </c>
      <c r="H1642" s="131">
        <f>L1321</f>
        <v>379.49646488731116</v>
      </c>
      <c r="I1642" s="200" t="str">
        <f>IF(G1642="-","-",IF(G1642&lt;=H1642,"OK","NG"))</f>
        <v>-</v>
      </c>
      <c r="J1642" s="203" t="str">
        <f>IF(G1642="-","-",H1642/G1642)</f>
        <v>-</v>
      </c>
    </row>
    <row r="1643">
      <c r="A1643" s="182">
        <f>A1487</f>
        <v>101</v>
      </c>
      <c r="B1643" s="131">
        <f>INPUT!AS56</f>
        <v>-0.5613011256267133</v>
      </c>
      <c r="C1643" s="131">
        <f>IF(B1643&gt;=0,"-",-B1643)</f>
        <v>0.5613011256267133</v>
      </c>
      <c r="D1643" s="195" t="e">
        <f>G1322</f>
        <v>#DIV/0!</v>
      </c>
      <c r="E1643" s="200" t="e">
        <f>IF(C1643="-","-",IF(C1643&lt;=D1643,"OK","NG"))</f>
        <v>#DIV/0!</v>
      </c>
      <c r="F1643" s="200" t="e">
        <f>IF(C1643="-","-",D1643/C1643)</f>
        <v>#DIV/0!</v>
      </c>
      <c r="G1643" s="131" t="str">
        <f>IF(B1643&gt;=0,B1643,"-")</f>
        <v>-</v>
      </c>
      <c r="H1643" s="131">
        <f>L1322</f>
        <v>379.49646488731116</v>
      </c>
      <c r="I1643" s="200" t="str">
        <f>IF(G1643="-","-",IF(G1643&lt;=H1643,"OK","NG"))</f>
        <v>-</v>
      </c>
      <c r="J1643" s="203" t="str">
        <f>IF(G1643="-","-",H1643/G1643)</f>
        <v>-</v>
      </c>
    </row>
    <row r="1644">
      <c r="A1644" s="182">
        <f>A1488</f>
        <v>101</v>
      </c>
      <c r="B1644" s="131">
        <f>INPUT!AS57</f>
        <v>-0.5613011256267133</v>
      </c>
      <c r="C1644" s="131">
        <f>IF(B1644&gt;=0,"-",-B1644)</f>
        <v>0.5613011256267133</v>
      </c>
      <c r="D1644" s="195" t="e">
        <f>G1323</f>
        <v>#DIV/0!</v>
      </c>
      <c r="E1644" s="200" t="e">
        <f>IF(C1644="-","-",IF(C1644&lt;=D1644,"OK","NG"))</f>
        <v>#DIV/0!</v>
      </c>
      <c r="F1644" s="200" t="e">
        <f>IF(C1644="-","-",D1644/C1644)</f>
        <v>#DIV/0!</v>
      </c>
      <c r="G1644" s="131" t="str">
        <f>IF(B1644&gt;=0,B1644,"-")</f>
        <v>-</v>
      </c>
      <c r="H1644" s="131">
        <f>L1323</f>
        <v>379.49646488731116</v>
      </c>
      <c r="I1644" s="200" t="str">
        <f>IF(G1644="-","-",IF(G1644&lt;=H1644,"OK","NG"))</f>
        <v>-</v>
      </c>
      <c r="J1644" s="203" t="str">
        <f>IF(G1644="-","-",H1644/G1644)</f>
        <v>-</v>
      </c>
    </row>
    <row r="1645">
      <c r="A1645" s="182">
        <f>A1489</f>
        <v>101</v>
      </c>
      <c r="B1645" s="131">
        <f>INPUT!AS58</f>
        <v>-0.5613011256267133</v>
      </c>
      <c r="C1645" s="131">
        <f>IF(B1645&gt;=0,"-",-B1645)</f>
        <v>0.5613011256267133</v>
      </c>
      <c r="D1645" s="195" t="e">
        <f>G1324</f>
        <v>#DIV/0!</v>
      </c>
      <c r="E1645" s="200" t="e">
        <f>IF(C1645="-","-",IF(C1645&lt;=D1645,"OK","NG"))</f>
        <v>#DIV/0!</v>
      </c>
      <c r="F1645" s="200" t="e">
        <f>IF(C1645="-","-",D1645/C1645)</f>
        <v>#DIV/0!</v>
      </c>
      <c r="G1645" s="131" t="str">
        <f>IF(B1645&gt;=0,B1645,"-")</f>
        <v>-</v>
      </c>
      <c r="H1645" s="131">
        <f>L1324</f>
        <v>379.49646488731116</v>
      </c>
      <c r="I1645" s="200" t="str">
        <f>IF(G1645="-","-",IF(G1645&lt;=H1645,"OK","NG"))</f>
        <v>-</v>
      </c>
      <c r="J1645" s="203" t="str">
        <f>IF(G1645="-","-",H1645/G1645)</f>
        <v>-</v>
      </c>
    </row>
    <row r="1646">
      <c r="A1646" s="182">
        <f>A1490</f>
        <v>101</v>
      </c>
      <c r="B1646" s="131">
        <f>INPUT!AS59</f>
        <v>-0.5613011256267133</v>
      </c>
      <c r="C1646" s="131">
        <f>IF(B1646&gt;=0,"-",-B1646)</f>
        <v>0.5613011256267133</v>
      </c>
      <c r="D1646" s="195" t="e">
        <f>G1325</f>
        <v>#DIV/0!</v>
      </c>
      <c r="E1646" s="200" t="e">
        <f>IF(C1646="-","-",IF(C1646&lt;=D1646,"OK","NG"))</f>
        <v>#DIV/0!</v>
      </c>
      <c r="F1646" s="200" t="e">
        <f>IF(C1646="-","-",D1646/C1646)</f>
        <v>#DIV/0!</v>
      </c>
      <c r="G1646" s="131" t="str">
        <f>IF(B1646&gt;=0,B1646,"-")</f>
        <v>-</v>
      </c>
      <c r="H1646" s="131">
        <f>L1325</f>
        <v>379.49646488731116</v>
      </c>
      <c r="I1646" s="200" t="str">
        <f>IF(G1646="-","-",IF(G1646&lt;=H1646,"OK","NG"))</f>
        <v>-</v>
      </c>
      <c r="J1646" s="203" t="str">
        <f>IF(G1646="-","-",H1646/G1646)</f>
        <v>-</v>
      </c>
    </row>
    <row r="1647">
      <c r="A1647" s="182">
        <f>A1491</f>
        <v>101</v>
      </c>
      <c r="B1647" s="131">
        <f>INPUT!AS60</f>
        <v>-0.5613011256267133</v>
      </c>
      <c r="C1647" s="131">
        <f>IF(B1647&gt;=0,"-",-B1647)</f>
        <v>0.5613011256267133</v>
      </c>
      <c r="D1647" s="195" t="e">
        <f>G1326</f>
        <v>#DIV/0!</v>
      </c>
      <c r="E1647" s="200" t="e">
        <f>IF(C1647="-","-",IF(C1647&lt;=D1647,"OK","NG"))</f>
        <v>#DIV/0!</v>
      </c>
      <c r="F1647" s="200" t="e">
        <f>IF(C1647="-","-",D1647/C1647)</f>
        <v>#DIV/0!</v>
      </c>
      <c r="G1647" s="131" t="str">
        <f>IF(B1647&gt;=0,B1647,"-")</f>
        <v>-</v>
      </c>
      <c r="H1647" s="131">
        <f>L1326</f>
        <v>379.49646488731116</v>
      </c>
      <c r="I1647" s="200" t="str">
        <f>IF(G1647="-","-",IF(G1647&lt;=H1647,"OK","NG"))</f>
        <v>-</v>
      </c>
      <c r="J1647" s="203" t="str">
        <f>IF(G1647="-","-",H1647/G1647)</f>
        <v>-</v>
      </c>
    </row>
    <row r="1648">
      <c r="A1648" s="182">
        <f>A1492</f>
        <v>101</v>
      </c>
      <c r="B1648" s="131">
        <f>INPUT!AS61</f>
        <v>-0.5613011256267133</v>
      </c>
      <c r="C1648" s="131">
        <f>IF(B1648&gt;=0,"-",-B1648)</f>
        <v>0.5613011256267133</v>
      </c>
      <c r="D1648" s="195" t="e">
        <f>G1327</f>
        <v>#DIV/0!</v>
      </c>
      <c r="E1648" s="200" t="e">
        <f>IF(C1648="-","-",IF(C1648&lt;=D1648,"OK","NG"))</f>
        <v>#DIV/0!</v>
      </c>
      <c r="F1648" s="200" t="e">
        <f>IF(C1648="-","-",D1648/C1648)</f>
        <v>#DIV/0!</v>
      </c>
      <c r="G1648" s="131" t="str">
        <f>IF(B1648&gt;=0,B1648,"-")</f>
        <v>-</v>
      </c>
      <c r="H1648" s="131">
        <f>L1327</f>
        <v>379.49646488731116</v>
      </c>
      <c r="I1648" s="200" t="str">
        <f>IF(G1648="-","-",IF(G1648&lt;=H1648,"OK","NG"))</f>
        <v>-</v>
      </c>
      <c r="J1648" s="203" t="str">
        <f>IF(G1648="-","-",H1648/G1648)</f>
        <v>-</v>
      </c>
    </row>
    <row r="1649">
      <c r="A1649" s="182">
        <f>A1493</f>
        <v>101</v>
      </c>
      <c r="B1649" s="131">
        <f>INPUT!AS62</f>
        <v>-0.5613011256267133</v>
      </c>
      <c r="C1649" s="131">
        <f>IF(B1649&gt;=0,"-",-B1649)</f>
        <v>0.5613011256267133</v>
      </c>
      <c r="D1649" s="195" t="e">
        <f>G1328</f>
        <v>#DIV/0!</v>
      </c>
      <c r="E1649" s="200" t="e">
        <f>IF(C1649="-","-",IF(C1649&lt;=D1649,"OK","NG"))</f>
        <v>#DIV/0!</v>
      </c>
      <c r="F1649" s="200" t="e">
        <f>IF(C1649="-","-",D1649/C1649)</f>
        <v>#DIV/0!</v>
      </c>
      <c r="G1649" s="131" t="str">
        <f>IF(B1649&gt;=0,B1649,"-")</f>
        <v>-</v>
      </c>
      <c r="H1649" s="131">
        <f>L1328</f>
        <v>379.49646488731116</v>
      </c>
      <c r="I1649" s="200" t="str">
        <f>IF(G1649="-","-",IF(G1649&lt;=H1649,"OK","NG"))</f>
        <v>-</v>
      </c>
      <c r="J1649" s="203" t="str">
        <f>IF(G1649="-","-",H1649/G1649)</f>
        <v>-</v>
      </c>
    </row>
    <row r="1650">
      <c r="A1650" s="182">
        <f>A1494</f>
        <v>101</v>
      </c>
      <c r="B1650" s="131">
        <f>INPUT!AS63</f>
        <v>-0.5613011256267133</v>
      </c>
      <c r="C1650" s="131">
        <f>IF(B1650&gt;=0,"-",-B1650)</f>
        <v>0.5613011256267133</v>
      </c>
      <c r="D1650" s="195" t="e">
        <f>G1329</f>
        <v>#DIV/0!</v>
      </c>
      <c r="E1650" s="200" t="e">
        <f>IF(C1650="-","-",IF(C1650&lt;=D1650,"OK","NG"))</f>
        <v>#DIV/0!</v>
      </c>
      <c r="F1650" s="200" t="e">
        <f>IF(C1650="-","-",D1650/C1650)</f>
        <v>#DIV/0!</v>
      </c>
      <c r="G1650" s="131" t="str">
        <f>IF(B1650&gt;=0,B1650,"-")</f>
        <v>-</v>
      </c>
      <c r="H1650" s="131">
        <f>L1329</f>
        <v>379.49646488731116</v>
      </c>
      <c r="I1650" s="200" t="str">
        <f>IF(G1650="-","-",IF(G1650&lt;=H1650,"OK","NG"))</f>
        <v>-</v>
      </c>
      <c r="J1650" s="203" t="str">
        <f>IF(G1650="-","-",H1650/G1650)</f>
        <v>-</v>
      </c>
    </row>
    <row r="1651">
      <c r="A1651" s="182">
        <f>A1495</f>
        <v>101</v>
      </c>
      <c r="B1651" s="131">
        <f>INPUT!AS64</f>
        <v>-0.5613011256267133</v>
      </c>
      <c r="C1651" s="131">
        <f>IF(B1651&gt;=0,"-",-B1651)</f>
        <v>0.5613011256267133</v>
      </c>
      <c r="D1651" s="195" t="e">
        <f>G1330</f>
        <v>#DIV/0!</v>
      </c>
      <c r="E1651" s="200" t="e">
        <f>IF(C1651="-","-",IF(C1651&lt;=D1651,"OK","NG"))</f>
        <v>#DIV/0!</v>
      </c>
      <c r="F1651" s="200" t="e">
        <f>IF(C1651="-","-",D1651/C1651)</f>
        <v>#DIV/0!</v>
      </c>
      <c r="G1651" s="131" t="str">
        <f>IF(B1651&gt;=0,B1651,"-")</f>
        <v>-</v>
      </c>
      <c r="H1651" s="131">
        <f>L1330</f>
        <v>379.49646488731116</v>
      </c>
      <c r="I1651" s="200" t="str">
        <f>IF(G1651="-","-",IF(G1651&lt;=H1651,"OK","NG"))</f>
        <v>-</v>
      </c>
      <c r="J1651" s="203" t="str">
        <f>IF(G1651="-","-",H1651/G1651)</f>
        <v>-</v>
      </c>
    </row>
    <row r="1652">
      <c r="A1652" s="182">
        <f>A1496</f>
        <v>101</v>
      </c>
      <c r="B1652" s="131">
        <f>INPUT!AS65</f>
        <v>-0.5613011256267133</v>
      </c>
      <c r="C1652" s="131">
        <f>IF(B1652&gt;=0,"-",-B1652)</f>
        <v>0.5613011256267133</v>
      </c>
      <c r="D1652" s="195" t="e">
        <f>G1331</f>
        <v>#DIV/0!</v>
      </c>
      <c r="E1652" s="200" t="e">
        <f>IF(C1652="-","-",IF(C1652&lt;=D1652,"OK","NG"))</f>
        <v>#DIV/0!</v>
      </c>
      <c r="F1652" s="200" t="e">
        <f>IF(C1652="-","-",D1652/C1652)</f>
        <v>#DIV/0!</v>
      </c>
      <c r="G1652" s="131" t="str">
        <f>IF(B1652&gt;=0,B1652,"-")</f>
        <v>-</v>
      </c>
      <c r="H1652" s="131">
        <f>L1331</f>
        <v>379.49646488731116</v>
      </c>
      <c r="I1652" s="200" t="str">
        <f>IF(G1652="-","-",IF(G1652&lt;=H1652,"OK","NG"))</f>
        <v>-</v>
      </c>
      <c r="J1652" s="203" t="str">
        <f>IF(G1652="-","-",H1652/G1652)</f>
        <v>-</v>
      </c>
    </row>
    <row r="1653">
      <c r="A1653" s="182">
        <f>A1497</f>
        <v>101</v>
      </c>
      <c r="B1653" s="131">
        <f>INPUT!AS66</f>
        <v>-0.5613011256267133</v>
      </c>
      <c r="C1653" s="131">
        <f>IF(B1653&gt;=0,"-",-B1653)</f>
        <v>0.5613011256267133</v>
      </c>
      <c r="D1653" s="195" t="e">
        <f>G1332</f>
        <v>#DIV/0!</v>
      </c>
      <c r="E1653" s="200" t="e">
        <f>IF(C1653="-","-",IF(C1653&lt;=D1653,"OK","NG"))</f>
        <v>#DIV/0!</v>
      </c>
      <c r="F1653" s="200" t="e">
        <f>IF(C1653="-","-",D1653/C1653)</f>
        <v>#DIV/0!</v>
      </c>
      <c r="G1653" s="131" t="str">
        <f>IF(B1653&gt;=0,B1653,"-")</f>
        <v>-</v>
      </c>
      <c r="H1653" s="131">
        <f>L1332</f>
        <v>379.49646488731116</v>
      </c>
      <c r="I1653" s="200" t="str">
        <f>IF(G1653="-","-",IF(G1653&lt;=H1653,"OK","NG"))</f>
        <v>-</v>
      </c>
      <c r="J1653" s="203" t="str">
        <f>IF(G1653="-","-",H1653/G1653)</f>
        <v>-</v>
      </c>
    </row>
    <row r="1654">
      <c r="A1654" s="182">
        <f>A1498</f>
        <v>101</v>
      </c>
      <c r="B1654" s="131">
        <f>INPUT!AS67</f>
        <v>-0.5613011256267133</v>
      </c>
      <c r="C1654" s="131">
        <f>IF(B1654&gt;=0,"-",-B1654)</f>
        <v>0.5613011256267133</v>
      </c>
      <c r="D1654" s="195" t="e">
        <f>G1333</f>
        <v>#DIV/0!</v>
      </c>
      <c r="E1654" s="200" t="e">
        <f>IF(C1654="-","-",IF(C1654&lt;=D1654,"OK","NG"))</f>
        <v>#DIV/0!</v>
      </c>
      <c r="F1654" s="200" t="e">
        <f>IF(C1654="-","-",D1654/C1654)</f>
        <v>#DIV/0!</v>
      </c>
      <c r="G1654" s="131" t="str">
        <f>IF(B1654&gt;=0,B1654,"-")</f>
        <v>-</v>
      </c>
      <c r="H1654" s="131">
        <f>L1333</f>
        <v>379.49646488731116</v>
      </c>
      <c r="I1654" s="200" t="str">
        <f>IF(G1654="-","-",IF(G1654&lt;=H1654,"OK","NG"))</f>
        <v>-</v>
      </c>
      <c r="J1654" s="203" t="str">
        <f>IF(G1654="-","-",H1654/G1654)</f>
        <v>-</v>
      </c>
    </row>
    <row r="1655">
      <c r="A1655" s="182">
        <f>A1499</f>
        <v>101</v>
      </c>
      <c r="B1655" s="131">
        <f>INPUT!AS68</f>
        <v>-0.5613011256267133</v>
      </c>
      <c r="C1655" s="131">
        <f>IF(B1655&gt;=0,"-",-B1655)</f>
        <v>0.5613011256267133</v>
      </c>
      <c r="D1655" s="195" t="e">
        <f>G1334</f>
        <v>#DIV/0!</v>
      </c>
      <c r="E1655" s="200" t="e">
        <f>IF(C1655="-","-",IF(C1655&lt;=D1655,"OK","NG"))</f>
        <v>#DIV/0!</v>
      </c>
      <c r="F1655" s="200" t="e">
        <f>IF(C1655="-","-",D1655/C1655)</f>
        <v>#DIV/0!</v>
      </c>
      <c r="G1655" s="131" t="str">
        <f>IF(B1655&gt;=0,B1655,"-")</f>
        <v>-</v>
      </c>
      <c r="H1655" s="131">
        <f>L1334</f>
        <v>379.49646488731116</v>
      </c>
      <c r="I1655" s="200" t="str">
        <f>IF(G1655="-","-",IF(G1655&lt;=H1655,"OK","NG"))</f>
        <v>-</v>
      </c>
      <c r="J1655" s="203" t="str">
        <f>IF(G1655="-","-",H1655/G1655)</f>
        <v>-</v>
      </c>
    </row>
    <row r="1656">
      <c r="A1656" s="182">
        <f>A1500</f>
        <v>101</v>
      </c>
      <c r="B1656" s="131">
        <f>INPUT!AS69</f>
        <v>-0.5613011256267133</v>
      </c>
      <c r="C1656" s="131">
        <f>IF(B1656&gt;=0,"-",-B1656)</f>
        <v>0.5613011256267133</v>
      </c>
      <c r="D1656" s="195" t="e">
        <f>G1335</f>
        <v>#DIV/0!</v>
      </c>
      <c r="E1656" s="200" t="e">
        <f>IF(C1656="-","-",IF(C1656&lt;=D1656,"OK","NG"))</f>
        <v>#DIV/0!</v>
      </c>
      <c r="F1656" s="200" t="e">
        <f>IF(C1656="-","-",D1656/C1656)</f>
        <v>#DIV/0!</v>
      </c>
      <c r="G1656" s="131" t="str">
        <f>IF(B1656&gt;=0,B1656,"-")</f>
        <v>-</v>
      </c>
      <c r="H1656" s="131">
        <f>L1335</f>
        <v>379.49646488731116</v>
      </c>
      <c r="I1656" s="200" t="str">
        <f>IF(G1656="-","-",IF(G1656&lt;=H1656,"OK","NG"))</f>
        <v>-</v>
      </c>
      <c r="J1656" s="203" t="str">
        <f>IF(G1656="-","-",H1656/G1656)</f>
        <v>-</v>
      </c>
    </row>
    <row r="1657">
      <c r="A1657" s="182">
        <f>A1501</f>
        <v>101</v>
      </c>
      <c r="B1657" s="131">
        <f>INPUT!AS70</f>
        <v>-0.5613011256267133</v>
      </c>
      <c r="C1657" s="131">
        <f>IF(B1657&gt;=0,"-",-B1657)</f>
        <v>0.5613011256267133</v>
      </c>
      <c r="D1657" s="195" t="e">
        <f>G1336</f>
        <v>#DIV/0!</v>
      </c>
      <c r="E1657" s="200" t="e">
        <f>IF(C1657="-","-",IF(C1657&lt;=D1657,"OK","NG"))</f>
        <v>#DIV/0!</v>
      </c>
      <c r="F1657" s="200" t="e">
        <f>IF(C1657="-","-",D1657/C1657)</f>
        <v>#DIV/0!</v>
      </c>
      <c r="G1657" s="131" t="str">
        <f>IF(B1657&gt;=0,B1657,"-")</f>
        <v>-</v>
      </c>
      <c r="H1657" s="131">
        <f>L1336</f>
        <v>379.49646488731116</v>
      </c>
      <c r="I1657" s="200" t="str">
        <f>IF(G1657="-","-",IF(G1657&lt;=H1657,"OK","NG"))</f>
        <v>-</v>
      </c>
      <c r="J1657" s="203" t="str">
        <f>IF(G1657="-","-",H1657/G1657)</f>
        <v>-</v>
      </c>
    </row>
    <row r="1658">
      <c r="A1658" s="182">
        <f>A1502</f>
        <v>101</v>
      </c>
      <c r="B1658" s="131">
        <f>INPUT!AS71</f>
        <v>-0.5613011256267133</v>
      </c>
      <c r="C1658" s="131">
        <f>IF(B1658&gt;=0,"-",-B1658)</f>
        <v>0.5613011256267133</v>
      </c>
      <c r="D1658" s="195" t="e">
        <f>G1337</f>
        <v>#DIV/0!</v>
      </c>
      <c r="E1658" s="200" t="e">
        <f>IF(C1658="-","-",IF(C1658&lt;=D1658,"OK","NG"))</f>
        <v>#DIV/0!</v>
      </c>
      <c r="F1658" s="200" t="e">
        <f>IF(C1658="-","-",D1658/C1658)</f>
        <v>#DIV/0!</v>
      </c>
      <c r="G1658" s="131" t="str">
        <f>IF(B1658&gt;=0,B1658,"-")</f>
        <v>-</v>
      </c>
      <c r="H1658" s="131">
        <f>L1337</f>
        <v>379.49646488731116</v>
      </c>
      <c r="I1658" s="200" t="str">
        <f>IF(G1658="-","-",IF(G1658&lt;=H1658,"OK","NG"))</f>
        <v>-</v>
      </c>
      <c r="J1658" s="203" t="str">
        <f>IF(G1658="-","-",H1658/G1658)</f>
        <v>-</v>
      </c>
    </row>
    <row r="1659">
      <c r="A1659" s="182">
        <f>A1503</f>
        <v>101</v>
      </c>
      <c r="B1659" s="131">
        <f>INPUT!AS72</f>
        <v>-0.5613011256267133</v>
      </c>
      <c r="C1659" s="131">
        <f>IF(B1659&gt;=0,"-",-B1659)</f>
        <v>0.5613011256267133</v>
      </c>
      <c r="D1659" s="195" t="e">
        <f>G1338</f>
        <v>#DIV/0!</v>
      </c>
      <c r="E1659" s="200" t="e">
        <f>IF(C1659="-","-",IF(C1659&lt;=D1659,"OK","NG"))</f>
        <v>#DIV/0!</v>
      </c>
      <c r="F1659" s="200" t="e">
        <f>IF(C1659="-","-",D1659/C1659)</f>
        <v>#DIV/0!</v>
      </c>
      <c r="G1659" s="131" t="str">
        <f>IF(B1659&gt;=0,B1659,"-")</f>
        <v>-</v>
      </c>
      <c r="H1659" s="131">
        <f>L1338</f>
        <v>379.49646488731116</v>
      </c>
      <c r="I1659" s="200" t="str">
        <f>IF(G1659="-","-",IF(G1659&lt;=H1659,"OK","NG"))</f>
        <v>-</v>
      </c>
      <c r="J1659" s="203" t="str">
        <f>IF(G1659="-","-",H1659/G1659)</f>
        <v>-</v>
      </c>
    </row>
    <row r="1660">
      <c r="A1660" s="182">
        <f>A1504</f>
        <v>101</v>
      </c>
      <c r="B1660" s="131">
        <f>INPUT!AS73</f>
        <v>-0.5613011256267133</v>
      </c>
      <c r="C1660" s="131">
        <f>IF(B1660&gt;=0,"-",-B1660)</f>
        <v>0.5613011256267133</v>
      </c>
      <c r="D1660" s="195" t="e">
        <f>G1339</f>
        <v>#DIV/0!</v>
      </c>
      <c r="E1660" s="200" t="e">
        <f>IF(C1660="-","-",IF(C1660&lt;=D1660,"OK","NG"))</f>
        <v>#DIV/0!</v>
      </c>
      <c r="F1660" s="200" t="e">
        <f>IF(C1660="-","-",D1660/C1660)</f>
        <v>#DIV/0!</v>
      </c>
      <c r="G1660" s="131" t="str">
        <f>IF(B1660&gt;=0,B1660,"-")</f>
        <v>-</v>
      </c>
      <c r="H1660" s="131">
        <f>L1339</f>
        <v>379.49646488731116</v>
      </c>
      <c r="I1660" s="200" t="str">
        <f>IF(G1660="-","-",IF(G1660&lt;=H1660,"OK","NG"))</f>
        <v>-</v>
      </c>
      <c r="J1660" s="203" t="str">
        <f>IF(G1660="-","-",H1660/G1660)</f>
        <v>-</v>
      </c>
    </row>
    <row r="1661">
      <c r="A1661" s="182">
        <f>A1505</f>
        <v>101</v>
      </c>
      <c r="B1661" s="131">
        <f>INPUT!AS74</f>
        <v>-0.5613011256267133</v>
      </c>
      <c r="C1661" s="131">
        <f>IF(B1661&gt;=0,"-",-B1661)</f>
        <v>0.5613011256267133</v>
      </c>
      <c r="D1661" s="195" t="e">
        <f>G1340</f>
        <v>#DIV/0!</v>
      </c>
      <c r="E1661" s="200" t="e">
        <f>IF(C1661="-","-",IF(C1661&lt;=D1661,"OK","NG"))</f>
        <v>#DIV/0!</v>
      </c>
      <c r="F1661" s="200" t="e">
        <f>IF(C1661="-","-",D1661/C1661)</f>
        <v>#DIV/0!</v>
      </c>
      <c r="G1661" s="131" t="str">
        <f>IF(B1661&gt;=0,B1661,"-")</f>
        <v>-</v>
      </c>
      <c r="H1661" s="131">
        <f>L1340</f>
        <v>379.49646488731116</v>
      </c>
      <c r="I1661" s="200" t="str">
        <f>IF(G1661="-","-",IF(G1661&lt;=H1661,"OK","NG"))</f>
        <v>-</v>
      </c>
      <c r="J1661" s="203" t="str">
        <f>IF(G1661="-","-",H1661/G1661)</f>
        <v>-</v>
      </c>
    </row>
    <row r="1662">
      <c r="A1662" s="182">
        <f>A1506</f>
        <v>101</v>
      </c>
      <c r="B1662" s="131">
        <f>INPUT!AS75</f>
        <v>-0.5613011256267133</v>
      </c>
      <c r="C1662" s="131">
        <f>IF(B1662&gt;=0,"-",-B1662)</f>
        <v>0.5613011256267133</v>
      </c>
      <c r="D1662" s="195" t="e">
        <f>G1341</f>
        <v>#DIV/0!</v>
      </c>
      <c r="E1662" s="200" t="e">
        <f>IF(C1662="-","-",IF(C1662&lt;=D1662,"OK","NG"))</f>
        <v>#DIV/0!</v>
      </c>
      <c r="F1662" s="200" t="e">
        <f>IF(C1662="-","-",D1662/C1662)</f>
        <v>#DIV/0!</v>
      </c>
      <c r="G1662" s="131" t="str">
        <f>IF(B1662&gt;=0,B1662,"-")</f>
        <v>-</v>
      </c>
      <c r="H1662" s="131">
        <f>L1341</f>
        <v>379.49646488731116</v>
      </c>
      <c r="I1662" s="200" t="str">
        <f>IF(G1662="-","-",IF(G1662&lt;=H1662,"OK","NG"))</f>
        <v>-</v>
      </c>
      <c r="J1662" s="203" t="str">
        <f>IF(G1662="-","-",H1662/G1662)</f>
        <v>-</v>
      </c>
    </row>
    <row r="1663">
      <c r="A1663" s="182">
        <f>A1507</f>
        <v>101</v>
      </c>
      <c r="B1663" s="131">
        <f>INPUT!AS76</f>
        <v>-0.5613011256267133</v>
      </c>
      <c r="C1663" s="131">
        <f>IF(B1663&gt;=0,"-",-B1663)</f>
        <v>0.5613011256267133</v>
      </c>
      <c r="D1663" s="195" t="e">
        <f>G1342</f>
        <v>#DIV/0!</v>
      </c>
      <c r="E1663" s="200" t="e">
        <f>IF(C1663="-","-",IF(C1663&lt;=D1663,"OK","NG"))</f>
        <v>#DIV/0!</v>
      </c>
      <c r="F1663" s="200" t="e">
        <f>IF(C1663="-","-",D1663/C1663)</f>
        <v>#DIV/0!</v>
      </c>
      <c r="G1663" s="131" t="str">
        <f>IF(B1663&gt;=0,B1663,"-")</f>
        <v>-</v>
      </c>
      <c r="H1663" s="131">
        <f>L1342</f>
        <v>379.49646488731116</v>
      </c>
      <c r="I1663" s="200" t="str">
        <f>IF(G1663="-","-",IF(G1663&lt;=H1663,"OK","NG"))</f>
        <v>-</v>
      </c>
      <c r="J1663" s="203" t="str">
        <f>IF(G1663="-","-",H1663/G1663)</f>
        <v>-</v>
      </c>
    </row>
    <row r="1664">
      <c r="A1664" s="182">
        <f>A1508</f>
        <v>101</v>
      </c>
      <c r="B1664" s="131">
        <f>INPUT!AS77</f>
        <v>-0.5613011256267133</v>
      </c>
      <c r="C1664" s="131">
        <f>IF(B1664&gt;=0,"-",-B1664)</f>
        <v>0.5613011256267133</v>
      </c>
      <c r="D1664" s="195" t="e">
        <f>G1343</f>
        <v>#DIV/0!</v>
      </c>
      <c r="E1664" s="200" t="e">
        <f>IF(C1664="-","-",IF(C1664&lt;=D1664,"OK","NG"))</f>
        <v>#DIV/0!</v>
      </c>
      <c r="F1664" s="200" t="e">
        <f>IF(C1664="-","-",D1664/C1664)</f>
        <v>#DIV/0!</v>
      </c>
      <c r="G1664" s="131" t="str">
        <f>IF(B1664&gt;=0,B1664,"-")</f>
        <v>-</v>
      </c>
      <c r="H1664" s="131">
        <f>L1343</f>
        <v>379.49646488731116</v>
      </c>
      <c r="I1664" s="200" t="str">
        <f>IF(G1664="-","-",IF(G1664&lt;=H1664,"OK","NG"))</f>
        <v>-</v>
      </c>
      <c r="J1664" s="203" t="str">
        <f>IF(G1664="-","-",H1664/G1664)</f>
        <v>-</v>
      </c>
    </row>
    <row r="1665">
      <c r="A1665" s="182">
        <f>A1509</f>
        <v>101</v>
      </c>
      <c r="B1665" s="131">
        <f>INPUT!AS78</f>
        <v>-0.5613011256267133</v>
      </c>
      <c r="C1665" s="131">
        <f>IF(B1665&gt;=0,"-",-B1665)</f>
        <v>0.5613011256267133</v>
      </c>
      <c r="D1665" s="195" t="e">
        <f>G1344</f>
        <v>#DIV/0!</v>
      </c>
      <c r="E1665" s="200" t="e">
        <f>IF(C1665="-","-",IF(C1665&lt;=D1665,"OK","NG"))</f>
        <v>#DIV/0!</v>
      </c>
      <c r="F1665" s="200" t="e">
        <f>IF(C1665="-","-",D1665/C1665)</f>
        <v>#DIV/0!</v>
      </c>
      <c r="G1665" s="131" t="str">
        <f>IF(B1665&gt;=0,B1665,"-")</f>
        <v>-</v>
      </c>
      <c r="H1665" s="131">
        <f>L1344</f>
        <v>379.49646488731116</v>
      </c>
      <c r="I1665" s="200" t="str">
        <f>IF(G1665="-","-",IF(G1665&lt;=H1665,"OK","NG"))</f>
        <v>-</v>
      </c>
      <c r="J1665" s="203" t="str">
        <f>IF(G1665="-","-",H1665/G1665)</f>
        <v>-</v>
      </c>
    </row>
    <row r="1666">
      <c r="A1666" s="182">
        <f>A1510</f>
        <v>101</v>
      </c>
      <c r="B1666" s="131">
        <f>INPUT!AS79</f>
        <v>-0.5613011256267133</v>
      </c>
      <c r="C1666" s="131">
        <f>IF(B1666&gt;=0,"-",-B1666)</f>
        <v>0.5613011256267133</v>
      </c>
      <c r="D1666" s="195" t="e">
        <f>G1345</f>
        <v>#DIV/0!</v>
      </c>
      <c r="E1666" s="200" t="e">
        <f>IF(C1666="-","-",IF(C1666&lt;=D1666,"OK","NG"))</f>
        <v>#DIV/0!</v>
      </c>
      <c r="F1666" s="200" t="e">
        <f>IF(C1666="-","-",D1666/C1666)</f>
        <v>#DIV/0!</v>
      </c>
      <c r="G1666" s="131" t="str">
        <f>IF(B1666&gt;=0,B1666,"-")</f>
        <v>-</v>
      </c>
      <c r="H1666" s="131">
        <f>L1345</f>
        <v>379.49646488731116</v>
      </c>
      <c r="I1666" s="200" t="str">
        <f>IF(G1666="-","-",IF(G1666&lt;=H1666,"OK","NG"))</f>
        <v>-</v>
      </c>
      <c r="J1666" s="203" t="str">
        <f>IF(G1666="-","-",H1666/G1666)</f>
        <v>-</v>
      </c>
    </row>
    <row r="1667">
      <c r="A1667" s="182">
        <f>A1511</f>
        <v>101</v>
      </c>
      <c r="B1667" s="131">
        <f>INPUT!AS80</f>
        <v>-0.5613011256267133</v>
      </c>
      <c r="C1667" s="131">
        <f>IF(B1667&gt;=0,"-",-B1667)</f>
        <v>0.5613011256267133</v>
      </c>
      <c r="D1667" s="195" t="e">
        <f>G1346</f>
        <v>#DIV/0!</v>
      </c>
      <c r="E1667" s="200" t="e">
        <f>IF(C1667="-","-",IF(C1667&lt;=D1667,"OK","NG"))</f>
        <v>#DIV/0!</v>
      </c>
      <c r="F1667" s="200" t="e">
        <f>IF(C1667="-","-",D1667/C1667)</f>
        <v>#DIV/0!</v>
      </c>
      <c r="G1667" s="131" t="str">
        <f>IF(B1667&gt;=0,B1667,"-")</f>
        <v>-</v>
      </c>
      <c r="H1667" s="131">
        <f>L1346</f>
        <v>379.49646488731116</v>
      </c>
      <c r="I1667" s="200" t="str">
        <f>IF(G1667="-","-",IF(G1667&lt;=H1667,"OK","NG"))</f>
        <v>-</v>
      </c>
      <c r="J1667" s="203" t="str">
        <f>IF(G1667="-","-",H1667/G1667)</f>
        <v>-</v>
      </c>
    </row>
    <row r="1668">
      <c r="A1668" s="182">
        <f>A1512</f>
        <v>101</v>
      </c>
      <c r="B1668" s="131">
        <f>INPUT!AS81</f>
        <v>-0.5613011256267133</v>
      </c>
      <c r="C1668" s="131">
        <f>IF(B1668&gt;=0,"-",-B1668)</f>
        <v>0.5613011256267133</v>
      </c>
      <c r="D1668" s="195" t="e">
        <f>G1347</f>
        <v>#DIV/0!</v>
      </c>
      <c r="E1668" s="200" t="e">
        <f>IF(C1668="-","-",IF(C1668&lt;=D1668,"OK","NG"))</f>
        <v>#DIV/0!</v>
      </c>
      <c r="F1668" s="200" t="e">
        <f>IF(C1668="-","-",D1668/C1668)</f>
        <v>#DIV/0!</v>
      </c>
      <c r="G1668" s="131" t="str">
        <f>IF(B1668&gt;=0,B1668,"-")</f>
        <v>-</v>
      </c>
      <c r="H1668" s="131">
        <f>L1347</f>
        <v>379.49646488731116</v>
      </c>
      <c r="I1668" s="200" t="str">
        <f>IF(G1668="-","-",IF(G1668&lt;=H1668,"OK","NG"))</f>
        <v>-</v>
      </c>
      <c r="J1668" s="203" t="str">
        <f>IF(G1668="-","-",H1668/G1668)</f>
        <v>-</v>
      </c>
    </row>
    <row r="1669">
      <c r="A1669" s="182">
        <f>A1513</f>
        <v>101</v>
      </c>
      <c r="B1669" s="131">
        <f>INPUT!AS82</f>
        <v>-0.5613011256267133</v>
      </c>
      <c r="C1669" s="131">
        <f>IF(B1669&gt;=0,"-",-B1669)</f>
        <v>0.5613011256267133</v>
      </c>
      <c r="D1669" s="195" t="e">
        <f>G1348</f>
        <v>#DIV/0!</v>
      </c>
      <c r="E1669" s="200" t="e">
        <f>IF(C1669="-","-",IF(C1669&lt;=D1669,"OK","NG"))</f>
        <v>#DIV/0!</v>
      </c>
      <c r="F1669" s="200" t="e">
        <f>IF(C1669="-","-",D1669/C1669)</f>
        <v>#DIV/0!</v>
      </c>
      <c r="G1669" s="131" t="str">
        <f>IF(B1669&gt;=0,B1669,"-")</f>
        <v>-</v>
      </c>
      <c r="H1669" s="131">
        <f>L1348</f>
        <v>379.49646488731116</v>
      </c>
      <c r="I1669" s="200" t="str">
        <f>IF(G1669="-","-",IF(G1669&lt;=H1669,"OK","NG"))</f>
        <v>-</v>
      </c>
      <c r="J1669" s="203" t="str">
        <f>IF(G1669="-","-",H1669/G1669)</f>
        <v>-</v>
      </c>
    </row>
    <row r="1670">
      <c r="A1670" s="182">
        <f>A1514</f>
        <v>101</v>
      </c>
      <c r="B1670" s="131">
        <f>INPUT!AS83</f>
        <v>-0.5613011256267133</v>
      </c>
      <c r="C1670" s="131">
        <f>IF(B1670&gt;=0,"-",-B1670)</f>
        <v>0.5613011256267133</v>
      </c>
      <c r="D1670" s="195" t="e">
        <f>G1349</f>
        <v>#DIV/0!</v>
      </c>
      <c r="E1670" s="200" t="e">
        <f>IF(C1670="-","-",IF(C1670&lt;=D1670,"OK","NG"))</f>
        <v>#DIV/0!</v>
      </c>
      <c r="F1670" s="200" t="e">
        <f>IF(C1670="-","-",D1670/C1670)</f>
        <v>#DIV/0!</v>
      </c>
      <c r="G1670" s="131" t="str">
        <f>IF(B1670&gt;=0,B1670,"-")</f>
        <v>-</v>
      </c>
      <c r="H1670" s="131">
        <f>L1349</f>
        <v>379.49646488731116</v>
      </c>
      <c r="I1670" s="200" t="str">
        <f>IF(G1670="-","-",IF(G1670&lt;=H1670,"OK","NG"))</f>
        <v>-</v>
      </c>
      <c r="J1670" s="203" t="str">
        <f>IF(G1670="-","-",H1670/G1670)</f>
        <v>-</v>
      </c>
    </row>
    <row r="1671">
      <c r="A1671" s="182">
        <f>A1515</f>
        <v>101</v>
      </c>
      <c r="B1671" s="131">
        <f>INPUT!AS84</f>
        <v>-0.5613011256267133</v>
      </c>
      <c r="C1671" s="131">
        <f>IF(B1671&gt;=0,"-",-B1671)</f>
        <v>0.5613011256267133</v>
      </c>
      <c r="D1671" s="195" t="e">
        <f>G1350</f>
        <v>#DIV/0!</v>
      </c>
      <c r="E1671" s="200" t="e">
        <f>IF(C1671="-","-",IF(C1671&lt;=D1671,"OK","NG"))</f>
        <v>#DIV/0!</v>
      </c>
      <c r="F1671" s="200" t="e">
        <f>IF(C1671="-","-",D1671/C1671)</f>
        <v>#DIV/0!</v>
      </c>
      <c r="G1671" s="131" t="str">
        <f>IF(B1671&gt;=0,B1671,"-")</f>
        <v>-</v>
      </c>
      <c r="H1671" s="131">
        <f>L1350</f>
        <v>379.49646488731116</v>
      </c>
      <c r="I1671" s="200" t="str">
        <f>IF(G1671="-","-",IF(G1671&lt;=H1671,"OK","NG"))</f>
        <v>-</v>
      </c>
      <c r="J1671" s="203" t="str">
        <f>IF(G1671="-","-",H1671/G1671)</f>
        <v>-</v>
      </c>
    </row>
    <row r="1672">
      <c r="A1672" s="182">
        <f>A1516</f>
        <v>101</v>
      </c>
      <c r="B1672" s="131">
        <f>INPUT!AS85</f>
        <v>-0.5613011256267133</v>
      </c>
      <c r="C1672" s="131">
        <f>IF(B1672&gt;=0,"-",-B1672)</f>
        <v>0.5613011256267133</v>
      </c>
      <c r="D1672" s="195" t="e">
        <f>G1351</f>
        <v>#DIV/0!</v>
      </c>
      <c r="E1672" s="200" t="e">
        <f>IF(C1672="-","-",IF(C1672&lt;=D1672,"OK","NG"))</f>
        <v>#DIV/0!</v>
      </c>
      <c r="F1672" s="200" t="e">
        <f>IF(C1672="-","-",D1672/C1672)</f>
        <v>#DIV/0!</v>
      </c>
      <c r="G1672" s="131" t="str">
        <f>IF(B1672&gt;=0,B1672,"-")</f>
        <v>-</v>
      </c>
      <c r="H1672" s="131">
        <f>L1351</f>
        <v>379.49646488731116</v>
      </c>
      <c r="I1672" s="200" t="str">
        <f>IF(G1672="-","-",IF(G1672&lt;=H1672,"OK","NG"))</f>
        <v>-</v>
      </c>
      <c r="J1672" s="203" t="str">
        <f>IF(G1672="-","-",H1672/G1672)</f>
        <v>-</v>
      </c>
    </row>
    <row r="1673">
      <c r="A1673" s="182">
        <f>A1517</f>
        <v>101</v>
      </c>
      <c r="B1673" s="131">
        <f>INPUT!AS86</f>
        <v>-0.5613011256267133</v>
      </c>
      <c r="C1673" s="131">
        <f>IF(B1673&gt;=0,"-",-B1673)</f>
        <v>0.5613011256267133</v>
      </c>
      <c r="D1673" s="195" t="e">
        <f>G1352</f>
        <v>#DIV/0!</v>
      </c>
      <c r="E1673" s="200" t="e">
        <f>IF(C1673="-","-",IF(C1673&lt;=D1673,"OK","NG"))</f>
        <v>#DIV/0!</v>
      </c>
      <c r="F1673" s="200" t="e">
        <f>IF(C1673="-","-",D1673/C1673)</f>
        <v>#DIV/0!</v>
      </c>
      <c r="G1673" s="131" t="str">
        <f>IF(B1673&gt;=0,B1673,"-")</f>
        <v>-</v>
      </c>
      <c r="H1673" s="131">
        <f>L1352</f>
        <v>379.49646488731116</v>
      </c>
      <c r="I1673" s="200" t="str">
        <f>IF(G1673="-","-",IF(G1673&lt;=H1673,"OK","NG"))</f>
        <v>-</v>
      </c>
      <c r="J1673" s="203" t="str">
        <f>IF(G1673="-","-",H1673/G1673)</f>
        <v>-</v>
      </c>
    </row>
    <row r="1674">
      <c r="A1674" s="182">
        <f>A1518</f>
        <v>101</v>
      </c>
      <c r="B1674" s="131">
        <f>INPUT!AS87</f>
        <v>-0.5613011256267133</v>
      </c>
      <c r="C1674" s="131">
        <f>IF(B1674&gt;=0,"-",-B1674)</f>
        <v>0.5613011256267133</v>
      </c>
      <c r="D1674" s="195" t="e">
        <f>G1353</f>
        <v>#DIV/0!</v>
      </c>
      <c r="E1674" s="200" t="e">
        <f>IF(C1674="-","-",IF(C1674&lt;=D1674,"OK","NG"))</f>
        <v>#DIV/0!</v>
      </c>
      <c r="F1674" s="200" t="e">
        <f>IF(C1674="-","-",D1674/C1674)</f>
        <v>#DIV/0!</v>
      </c>
      <c r="G1674" s="131" t="str">
        <f>IF(B1674&gt;=0,B1674,"-")</f>
        <v>-</v>
      </c>
      <c r="H1674" s="131">
        <f>L1353</f>
        <v>379.49646488731116</v>
      </c>
      <c r="I1674" s="200" t="str">
        <f>IF(G1674="-","-",IF(G1674&lt;=H1674,"OK","NG"))</f>
        <v>-</v>
      </c>
      <c r="J1674" s="203" t="str">
        <f>IF(G1674="-","-",H1674/G1674)</f>
        <v>-</v>
      </c>
    </row>
    <row r="1675">
      <c r="A1675" s="182">
        <f>A1519</f>
        <v>101</v>
      </c>
      <c r="B1675" s="131">
        <f>INPUT!AS88</f>
        <v>-0.5613011256267133</v>
      </c>
      <c r="C1675" s="131">
        <f>IF(B1675&gt;=0,"-",-B1675)</f>
        <v>0.5613011256267133</v>
      </c>
      <c r="D1675" s="195" t="e">
        <f>G1354</f>
        <v>#DIV/0!</v>
      </c>
      <c r="E1675" s="200" t="e">
        <f>IF(C1675="-","-",IF(C1675&lt;=D1675,"OK","NG"))</f>
        <v>#DIV/0!</v>
      </c>
      <c r="F1675" s="200" t="e">
        <f>IF(C1675="-","-",D1675/C1675)</f>
        <v>#DIV/0!</v>
      </c>
      <c r="G1675" s="131" t="str">
        <f>IF(B1675&gt;=0,B1675,"-")</f>
        <v>-</v>
      </c>
      <c r="H1675" s="131">
        <f>L1354</f>
        <v>379.49646488731116</v>
      </c>
      <c r="I1675" s="200" t="str">
        <f>IF(G1675="-","-",IF(G1675&lt;=H1675,"OK","NG"))</f>
        <v>-</v>
      </c>
      <c r="J1675" s="203" t="str">
        <f>IF(G1675="-","-",H1675/G1675)</f>
        <v>-</v>
      </c>
    </row>
    <row r="1676">
      <c r="A1676" s="182">
        <f>A1520</f>
        <v>101</v>
      </c>
      <c r="B1676" s="131">
        <f>INPUT!AS89</f>
        <v>-0.5613011256267133</v>
      </c>
      <c r="C1676" s="131">
        <f>IF(B1676&gt;=0,"-",-B1676)</f>
        <v>0.5613011256267133</v>
      </c>
      <c r="D1676" s="195" t="e">
        <f>G1355</f>
        <v>#DIV/0!</v>
      </c>
      <c r="E1676" s="200" t="e">
        <f>IF(C1676="-","-",IF(C1676&lt;=D1676,"OK","NG"))</f>
        <v>#DIV/0!</v>
      </c>
      <c r="F1676" s="200" t="e">
        <f>IF(C1676="-","-",D1676/C1676)</f>
        <v>#DIV/0!</v>
      </c>
      <c r="G1676" s="131" t="str">
        <f>IF(B1676&gt;=0,B1676,"-")</f>
        <v>-</v>
      </c>
      <c r="H1676" s="131">
        <f>L1355</f>
        <v>379.49646488731116</v>
      </c>
      <c r="I1676" s="200" t="str">
        <f>IF(G1676="-","-",IF(G1676&lt;=H1676,"OK","NG"))</f>
        <v>-</v>
      </c>
      <c r="J1676" s="203" t="str">
        <f>IF(G1676="-","-",H1676/G1676)</f>
        <v>-</v>
      </c>
    </row>
    <row r="1677">
      <c r="A1677" s="182">
        <f>A1521</f>
        <v>101</v>
      </c>
      <c r="B1677" s="131">
        <f>INPUT!AS90</f>
        <v>-0.5613011256267133</v>
      </c>
      <c r="C1677" s="131">
        <f>IF(B1677&gt;=0,"-",-B1677)</f>
        <v>0.5613011256267133</v>
      </c>
      <c r="D1677" s="195" t="e">
        <f>G1356</f>
        <v>#DIV/0!</v>
      </c>
      <c r="E1677" s="200" t="e">
        <f>IF(C1677="-","-",IF(C1677&lt;=D1677,"OK","NG"))</f>
        <v>#DIV/0!</v>
      </c>
      <c r="F1677" s="200" t="e">
        <f>IF(C1677="-","-",D1677/C1677)</f>
        <v>#DIV/0!</v>
      </c>
      <c r="G1677" s="131" t="str">
        <f>IF(B1677&gt;=0,B1677,"-")</f>
        <v>-</v>
      </c>
      <c r="H1677" s="131">
        <f>L1356</f>
        <v>379.49646488731116</v>
      </c>
      <c r="I1677" s="200" t="str">
        <f>IF(G1677="-","-",IF(G1677&lt;=H1677,"OK","NG"))</f>
        <v>-</v>
      </c>
      <c r="J1677" s="203" t="str">
        <f>IF(G1677="-","-",H1677/G1677)</f>
        <v>-</v>
      </c>
    </row>
    <row r="1678">
      <c r="A1678" s="182">
        <f>A1522</f>
        <v>101</v>
      </c>
      <c r="B1678" s="131">
        <f>INPUT!AS91</f>
        <v>-0.5613011256267133</v>
      </c>
      <c r="C1678" s="131">
        <f>IF(B1678&gt;=0,"-",-B1678)</f>
        <v>0.5613011256267133</v>
      </c>
      <c r="D1678" s="195" t="e">
        <f>G1357</f>
        <v>#DIV/0!</v>
      </c>
      <c r="E1678" s="200" t="e">
        <f>IF(C1678="-","-",IF(C1678&lt;=D1678,"OK","NG"))</f>
        <v>#DIV/0!</v>
      </c>
      <c r="F1678" s="200" t="e">
        <f>IF(C1678="-","-",D1678/C1678)</f>
        <v>#DIV/0!</v>
      </c>
      <c r="G1678" s="131" t="str">
        <f>IF(B1678&gt;=0,B1678,"-")</f>
        <v>-</v>
      </c>
      <c r="H1678" s="131">
        <f>L1357</f>
        <v>379.49646488731116</v>
      </c>
      <c r="I1678" s="200" t="str">
        <f>IF(G1678="-","-",IF(G1678&lt;=H1678,"OK","NG"))</f>
        <v>-</v>
      </c>
      <c r="J1678" s="203" t="str">
        <f>IF(G1678="-","-",H1678/G1678)</f>
        <v>-</v>
      </c>
    </row>
    <row r="1679">
      <c r="A1679" s="182">
        <f>A1523</f>
        <v>101</v>
      </c>
      <c r="B1679" s="131">
        <f>INPUT!AS92</f>
        <v>-0.5613011256267133</v>
      </c>
      <c r="C1679" s="131">
        <f>IF(B1679&gt;=0,"-",-B1679)</f>
        <v>0.5613011256267133</v>
      </c>
      <c r="D1679" s="195" t="e">
        <f>G1358</f>
        <v>#DIV/0!</v>
      </c>
      <c r="E1679" s="200" t="e">
        <f>IF(C1679="-","-",IF(C1679&lt;=D1679,"OK","NG"))</f>
        <v>#DIV/0!</v>
      </c>
      <c r="F1679" s="200" t="e">
        <f>IF(C1679="-","-",D1679/C1679)</f>
        <v>#DIV/0!</v>
      </c>
      <c r="G1679" s="131" t="str">
        <f>IF(B1679&gt;=0,B1679,"-")</f>
        <v>-</v>
      </c>
      <c r="H1679" s="131">
        <f>L1358</f>
        <v>379.49646488731116</v>
      </c>
      <c r="I1679" s="200" t="str">
        <f>IF(G1679="-","-",IF(G1679&lt;=H1679,"OK","NG"))</f>
        <v>-</v>
      </c>
      <c r="J1679" s="203" t="str">
        <f>IF(G1679="-","-",H1679/G1679)</f>
        <v>-</v>
      </c>
    </row>
    <row r="1680">
      <c r="A1680" s="182">
        <f>A1524</f>
        <v>101</v>
      </c>
      <c r="B1680" s="131">
        <f>INPUT!AS93</f>
        <v>-0.5613011256267133</v>
      </c>
      <c r="C1680" s="131">
        <f>IF(B1680&gt;=0,"-",-B1680)</f>
        <v>0.5613011256267133</v>
      </c>
      <c r="D1680" s="195" t="e">
        <f>G1359</f>
        <v>#DIV/0!</v>
      </c>
      <c r="E1680" s="200" t="e">
        <f>IF(C1680="-","-",IF(C1680&lt;=D1680,"OK","NG"))</f>
        <v>#DIV/0!</v>
      </c>
      <c r="F1680" s="200" t="e">
        <f>IF(C1680="-","-",D1680/C1680)</f>
        <v>#DIV/0!</v>
      </c>
      <c r="G1680" s="131" t="str">
        <f>IF(B1680&gt;=0,B1680,"-")</f>
        <v>-</v>
      </c>
      <c r="H1680" s="131">
        <f>L1359</f>
        <v>379.49646488731116</v>
      </c>
      <c r="I1680" s="200" t="str">
        <f>IF(G1680="-","-",IF(G1680&lt;=H1680,"OK","NG"))</f>
        <v>-</v>
      </c>
      <c r="J1680" s="203" t="str">
        <f>IF(G1680="-","-",H1680/G1680)</f>
        <v>-</v>
      </c>
    </row>
    <row r="1681">
      <c r="A1681" s="182">
        <f>A1525</f>
        <v>101</v>
      </c>
      <c r="B1681" s="131">
        <f>INPUT!AS94</f>
        <v>-0.5613011256267133</v>
      </c>
      <c r="C1681" s="131">
        <f>IF(B1681&gt;=0,"-",-B1681)</f>
        <v>0.5613011256267133</v>
      </c>
      <c r="D1681" s="195" t="e">
        <f>G1360</f>
        <v>#DIV/0!</v>
      </c>
      <c r="E1681" s="200" t="e">
        <f>IF(C1681="-","-",IF(C1681&lt;=D1681,"OK","NG"))</f>
        <v>#DIV/0!</v>
      </c>
      <c r="F1681" s="200" t="e">
        <f>IF(C1681="-","-",D1681/C1681)</f>
        <v>#DIV/0!</v>
      </c>
      <c r="G1681" s="131" t="str">
        <f>IF(B1681&gt;=0,B1681,"-")</f>
        <v>-</v>
      </c>
      <c r="H1681" s="131">
        <f>L1360</f>
        <v>379.49646488731116</v>
      </c>
      <c r="I1681" s="200" t="str">
        <f>IF(G1681="-","-",IF(G1681&lt;=H1681,"OK","NG"))</f>
        <v>-</v>
      </c>
      <c r="J1681" s="203" t="str">
        <f>IF(G1681="-","-",H1681/G1681)</f>
        <v>-</v>
      </c>
    </row>
    <row r="1682">
      <c r="A1682" s="182">
        <f>A1526</f>
        <v>101</v>
      </c>
      <c r="B1682" s="131">
        <f>INPUT!AS95</f>
        <v>-0.5613011256267133</v>
      </c>
      <c r="C1682" s="131">
        <f>IF(B1682&gt;=0,"-",-B1682)</f>
        <v>0.5613011256267133</v>
      </c>
      <c r="D1682" s="195" t="e">
        <f>G1361</f>
        <v>#DIV/0!</v>
      </c>
      <c r="E1682" s="200" t="e">
        <f>IF(C1682="-","-",IF(C1682&lt;=D1682,"OK","NG"))</f>
        <v>#DIV/0!</v>
      </c>
      <c r="F1682" s="200" t="e">
        <f>IF(C1682="-","-",D1682/C1682)</f>
        <v>#DIV/0!</v>
      </c>
      <c r="G1682" s="131" t="str">
        <f>IF(B1682&gt;=0,B1682,"-")</f>
        <v>-</v>
      </c>
      <c r="H1682" s="131">
        <f>L1361</f>
        <v>379.49646488731116</v>
      </c>
      <c r="I1682" s="200" t="str">
        <f>IF(G1682="-","-",IF(G1682&lt;=H1682,"OK","NG"))</f>
        <v>-</v>
      </c>
      <c r="J1682" s="203" t="str">
        <f>IF(G1682="-","-",H1682/G1682)</f>
        <v>-</v>
      </c>
    </row>
    <row r="1683">
      <c r="A1683" s="182">
        <f>A1527</f>
        <v>101</v>
      </c>
      <c r="B1683" s="131">
        <f>INPUT!AS96</f>
        <v>-0.5613011256267133</v>
      </c>
      <c r="C1683" s="131">
        <f>IF(B1683&gt;=0,"-",-B1683)</f>
        <v>0.5613011256267133</v>
      </c>
      <c r="D1683" s="195" t="e">
        <f>G1362</f>
        <v>#DIV/0!</v>
      </c>
      <c r="E1683" s="200" t="e">
        <f>IF(C1683="-","-",IF(C1683&lt;=D1683,"OK","NG"))</f>
        <v>#DIV/0!</v>
      </c>
      <c r="F1683" s="200" t="e">
        <f>IF(C1683="-","-",D1683/C1683)</f>
        <v>#DIV/0!</v>
      </c>
      <c r="G1683" s="131" t="str">
        <f>IF(B1683&gt;=0,B1683,"-")</f>
        <v>-</v>
      </c>
      <c r="H1683" s="131">
        <f>L1362</f>
        <v>379.49646488731116</v>
      </c>
      <c r="I1683" s="200" t="str">
        <f>IF(G1683="-","-",IF(G1683&lt;=H1683,"OK","NG"))</f>
        <v>-</v>
      </c>
      <c r="J1683" s="203" t="str">
        <f>IF(G1683="-","-",H1683/G1683)</f>
        <v>-</v>
      </c>
    </row>
    <row r="1684">
      <c r="A1684" s="182">
        <f>A1528</f>
        <v>101</v>
      </c>
      <c r="B1684" s="131">
        <f>INPUT!AS97</f>
        <v>-0.5613011256267133</v>
      </c>
      <c r="C1684" s="131">
        <f>IF(B1684&gt;=0,"-",-B1684)</f>
        <v>0.5613011256267133</v>
      </c>
      <c r="D1684" s="195" t="e">
        <f>G1363</f>
        <v>#DIV/0!</v>
      </c>
      <c r="E1684" s="200" t="e">
        <f>IF(C1684="-","-",IF(C1684&lt;=D1684,"OK","NG"))</f>
        <v>#DIV/0!</v>
      </c>
      <c r="F1684" s="200" t="e">
        <f>IF(C1684="-","-",D1684/C1684)</f>
        <v>#DIV/0!</v>
      </c>
      <c r="G1684" s="131" t="str">
        <f>IF(B1684&gt;=0,B1684,"-")</f>
        <v>-</v>
      </c>
      <c r="H1684" s="131">
        <f>L1363</f>
        <v>379.49646488731116</v>
      </c>
      <c r="I1684" s="200" t="str">
        <f>IF(G1684="-","-",IF(G1684&lt;=H1684,"OK","NG"))</f>
        <v>-</v>
      </c>
      <c r="J1684" s="203" t="str">
        <f>IF(G1684="-","-",H1684/G1684)</f>
        <v>-</v>
      </c>
    </row>
    <row r="1685">
      <c r="A1685" s="182">
        <f>A1529</f>
        <v>101</v>
      </c>
      <c r="B1685" s="131">
        <f>INPUT!AS98</f>
        <v>-0.5613011256267133</v>
      </c>
      <c r="C1685" s="131">
        <f>IF(B1685&gt;=0,"-",-B1685)</f>
        <v>0.5613011256267133</v>
      </c>
      <c r="D1685" s="195" t="e">
        <f>G1364</f>
        <v>#DIV/0!</v>
      </c>
      <c r="E1685" s="200" t="e">
        <f>IF(C1685="-","-",IF(C1685&lt;=D1685,"OK","NG"))</f>
        <v>#DIV/0!</v>
      </c>
      <c r="F1685" s="200" t="e">
        <f>IF(C1685="-","-",D1685/C1685)</f>
        <v>#DIV/0!</v>
      </c>
      <c r="G1685" s="131" t="str">
        <f>IF(B1685&gt;=0,B1685,"-")</f>
        <v>-</v>
      </c>
      <c r="H1685" s="131">
        <f>L1364</f>
        <v>379.49646488731116</v>
      </c>
      <c r="I1685" s="200" t="str">
        <f>IF(G1685="-","-",IF(G1685&lt;=H1685,"OK","NG"))</f>
        <v>-</v>
      </c>
      <c r="J1685" s="203" t="str">
        <f>IF(G1685="-","-",H1685/G1685)</f>
        <v>-</v>
      </c>
    </row>
    <row r="1686">
      <c r="A1686" s="182">
        <f>A1530</f>
        <v>101</v>
      </c>
      <c r="B1686" s="131">
        <f>INPUT!AS99</f>
        <v>-0.5613011256267133</v>
      </c>
      <c r="C1686" s="131">
        <f>IF(B1686&gt;=0,"-",-B1686)</f>
        <v>0.5613011256267133</v>
      </c>
      <c r="D1686" s="195" t="e">
        <f>G1365</f>
        <v>#DIV/0!</v>
      </c>
      <c r="E1686" s="200" t="e">
        <f>IF(C1686="-","-",IF(C1686&lt;=D1686,"OK","NG"))</f>
        <v>#DIV/0!</v>
      </c>
      <c r="F1686" s="200" t="e">
        <f>IF(C1686="-","-",D1686/C1686)</f>
        <v>#DIV/0!</v>
      </c>
      <c r="G1686" s="131" t="str">
        <f>IF(B1686&gt;=0,B1686,"-")</f>
        <v>-</v>
      </c>
      <c r="H1686" s="131">
        <f>L1365</f>
        <v>379.49646488731116</v>
      </c>
      <c r="I1686" s="200" t="str">
        <f>IF(G1686="-","-",IF(G1686&lt;=H1686,"OK","NG"))</f>
        <v>-</v>
      </c>
      <c r="J1686" s="203" t="str">
        <f>IF(G1686="-","-",H1686/G1686)</f>
        <v>-</v>
      </c>
    </row>
    <row r="1687">
      <c r="A1687" s="182">
        <f>A1531</f>
        <v>101</v>
      </c>
      <c r="B1687" s="131">
        <f>INPUT!AS100</f>
        <v>-0.5613011256267133</v>
      </c>
      <c r="C1687" s="131">
        <f>IF(B1687&gt;=0,"-",-B1687)</f>
        <v>0.5613011256267133</v>
      </c>
      <c r="D1687" s="195" t="e">
        <f>G1366</f>
        <v>#DIV/0!</v>
      </c>
      <c r="E1687" s="200" t="e">
        <f>IF(C1687="-","-",IF(C1687&lt;=D1687,"OK","NG"))</f>
        <v>#DIV/0!</v>
      </c>
      <c r="F1687" s="200" t="e">
        <f>IF(C1687="-","-",D1687/C1687)</f>
        <v>#DIV/0!</v>
      </c>
      <c r="G1687" s="131" t="str">
        <f>IF(B1687&gt;=0,B1687,"-")</f>
        <v>-</v>
      </c>
      <c r="H1687" s="131">
        <f>L1366</f>
        <v>379.49646488731116</v>
      </c>
      <c r="I1687" s="200" t="str">
        <f>IF(G1687="-","-",IF(G1687&lt;=H1687,"OK","NG"))</f>
        <v>-</v>
      </c>
      <c r="J1687" s="203" t="str">
        <f>IF(G1687="-","-",H1687/G1687)</f>
        <v>-</v>
      </c>
    </row>
    <row r="1688">
      <c r="A1688" s="182">
        <f>A1532</f>
        <v>101</v>
      </c>
      <c r="B1688" s="131">
        <f>INPUT!AS101</f>
        <v>-0.5613011256267133</v>
      </c>
      <c r="C1688" s="131">
        <f>IF(B1688&gt;=0,"-",-B1688)</f>
        <v>0.5613011256267133</v>
      </c>
      <c r="D1688" s="195" t="e">
        <f>G1367</f>
        <v>#DIV/0!</v>
      </c>
      <c r="E1688" s="200" t="e">
        <f>IF(C1688="-","-",IF(C1688&lt;=D1688,"OK","NG"))</f>
        <v>#DIV/0!</v>
      </c>
      <c r="F1688" s="200" t="e">
        <f>IF(C1688="-","-",D1688/C1688)</f>
        <v>#DIV/0!</v>
      </c>
      <c r="G1688" s="131" t="str">
        <f>IF(B1688&gt;=0,B1688,"-")</f>
        <v>-</v>
      </c>
      <c r="H1688" s="131">
        <f>L1367</f>
        <v>379.49646488731116</v>
      </c>
      <c r="I1688" s="200" t="str">
        <f>IF(G1688="-","-",IF(G1688&lt;=H1688,"OK","NG"))</f>
        <v>-</v>
      </c>
      <c r="J1688" s="203" t="str">
        <f>IF(G1688="-","-",H1688/G1688)</f>
        <v>-</v>
      </c>
    </row>
    <row r="1689">
      <c r="A1689" s="182">
        <f>A1533</f>
        <v>101</v>
      </c>
      <c r="B1689" s="131">
        <f>INPUT!AS102</f>
        <v>-0.5613011256267133</v>
      </c>
      <c r="C1689" s="131">
        <f>IF(B1689&gt;=0,"-",-B1689)</f>
        <v>0.5613011256267133</v>
      </c>
      <c r="D1689" s="195" t="e">
        <f>G1368</f>
        <v>#DIV/0!</v>
      </c>
      <c r="E1689" s="200" t="e">
        <f>IF(C1689="-","-",IF(C1689&lt;=D1689,"OK","NG"))</f>
        <v>#DIV/0!</v>
      </c>
      <c r="F1689" s="200" t="e">
        <f>IF(C1689="-","-",D1689/C1689)</f>
        <v>#DIV/0!</v>
      </c>
      <c r="G1689" s="131" t="str">
        <f>IF(B1689&gt;=0,B1689,"-")</f>
        <v>-</v>
      </c>
      <c r="H1689" s="131">
        <f>L1368</f>
        <v>379.49646488731116</v>
      </c>
      <c r="I1689" s="200" t="str">
        <f>IF(G1689="-","-",IF(G1689&lt;=H1689,"OK","NG"))</f>
        <v>-</v>
      </c>
      <c r="J1689" s="203" t="str">
        <f>IF(G1689="-","-",H1689/G1689)</f>
        <v>-</v>
      </c>
    </row>
    <row r="1690">
      <c r="A1690" s="182">
        <f>A1534</f>
        <v>101</v>
      </c>
      <c r="B1690" s="131">
        <f>INPUT!AS103</f>
        <v>-0.5613011256267133</v>
      </c>
      <c r="C1690" s="131">
        <f>IF(B1690&gt;=0,"-",-B1690)</f>
        <v>0.5613011256267133</v>
      </c>
      <c r="D1690" s="195" t="e">
        <f>G1369</f>
        <v>#DIV/0!</v>
      </c>
      <c r="E1690" s="200" t="e">
        <f>IF(C1690="-","-",IF(C1690&lt;=D1690,"OK","NG"))</f>
        <v>#DIV/0!</v>
      </c>
      <c r="F1690" s="200" t="e">
        <f>IF(C1690="-","-",D1690/C1690)</f>
        <v>#DIV/0!</v>
      </c>
      <c r="G1690" s="131" t="str">
        <f>IF(B1690&gt;=0,B1690,"-")</f>
        <v>-</v>
      </c>
      <c r="H1690" s="131">
        <f>L1369</f>
        <v>379.49646488731116</v>
      </c>
      <c r="I1690" s="200" t="str">
        <f>IF(G1690="-","-",IF(G1690&lt;=H1690,"OK","NG"))</f>
        <v>-</v>
      </c>
      <c r="J1690" s="203" t="str">
        <f>IF(G1690="-","-",H1690/G1690)</f>
        <v>-</v>
      </c>
    </row>
    <row r="1691">
      <c r="A1691" s="182">
        <f>A1535</f>
        <v>101</v>
      </c>
      <c r="B1691" s="131">
        <f>INPUT!AS104</f>
        <v>-0.5613011256267133</v>
      </c>
      <c r="C1691" s="131">
        <f>IF(B1691&gt;=0,"-",-B1691)</f>
        <v>0.5613011256267133</v>
      </c>
      <c r="D1691" s="195" t="e">
        <f>G1370</f>
        <v>#DIV/0!</v>
      </c>
      <c r="E1691" s="200" t="e">
        <f>IF(C1691="-","-",IF(C1691&lt;=D1691,"OK","NG"))</f>
        <v>#DIV/0!</v>
      </c>
      <c r="F1691" s="200" t="e">
        <f>IF(C1691="-","-",D1691/C1691)</f>
        <v>#DIV/0!</v>
      </c>
      <c r="G1691" s="131" t="str">
        <f>IF(B1691&gt;=0,B1691,"-")</f>
        <v>-</v>
      </c>
      <c r="H1691" s="131">
        <f>L1370</f>
        <v>379.49646488731116</v>
      </c>
      <c r="I1691" s="200" t="str">
        <f>IF(G1691="-","-",IF(G1691&lt;=H1691,"OK","NG"))</f>
        <v>-</v>
      </c>
      <c r="J1691" s="203" t="str">
        <f>IF(G1691="-","-",H1691/G1691)</f>
        <v>-</v>
      </c>
    </row>
    <row r="1692">
      <c r="A1692" s="182">
        <f>A1536</f>
        <v>101</v>
      </c>
      <c r="B1692" s="131">
        <f>INPUT!AS105</f>
        <v>-0.5613011256267133</v>
      </c>
      <c r="C1692" s="131">
        <f>IF(B1692&gt;=0,"-",-B1692)</f>
        <v>0.5613011256267133</v>
      </c>
      <c r="D1692" s="195" t="e">
        <f>G1371</f>
        <v>#DIV/0!</v>
      </c>
      <c r="E1692" s="200" t="e">
        <f>IF(C1692="-","-",IF(C1692&lt;=D1692,"OK","NG"))</f>
        <v>#DIV/0!</v>
      </c>
      <c r="F1692" s="200" t="e">
        <f>IF(C1692="-","-",D1692/C1692)</f>
        <v>#DIV/0!</v>
      </c>
      <c r="G1692" s="131" t="str">
        <f>IF(B1692&gt;=0,B1692,"-")</f>
        <v>-</v>
      </c>
      <c r="H1692" s="131">
        <f>L1371</f>
        <v>379.49646488731116</v>
      </c>
      <c r="I1692" s="200" t="str">
        <f>IF(G1692="-","-",IF(G1692&lt;=H1692,"OK","NG"))</f>
        <v>-</v>
      </c>
      <c r="J1692" s="203" t="str">
        <f>IF(G1692="-","-",H1692/G1692)</f>
        <v>-</v>
      </c>
    </row>
    <row r="1693">
      <c r="A1693" s="182">
        <f>A1537</f>
        <v>101</v>
      </c>
      <c r="B1693" s="131">
        <f>INPUT!AS106</f>
        <v>-0.5613011256267133</v>
      </c>
      <c r="C1693" s="131">
        <f>IF(B1693&gt;=0,"-",-B1693)</f>
        <v>0.5613011256267133</v>
      </c>
      <c r="D1693" s="195" t="e">
        <f>G1372</f>
        <v>#DIV/0!</v>
      </c>
      <c r="E1693" s="200" t="e">
        <f>IF(C1693="-","-",IF(C1693&lt;=D1693,"OK","NG"))</f>
        <v>#DIV/0!</v>
      </c>
      <c r="F1693" s="200" t="e">
        <f>IF(C1693="-","-",D1693/C1693)</f>
        <v>#DIV/0!</v>
      </c>
      <c r="G1693" s="131" t="str">
        <f>IF(B1693&gt;=0,B1693,"-")</f>
        <v>-</v>
      </c>
      <c r="H1693" s="131">
        <f>L1372</f>
        <v>379.49646488731116</v>
      </c>
      <c r="I1693" s="200" t="str">
        <f>IF(G1693="-","-",IF(G1693&lt;=H1693,"OK","NG"))</f>
        <v>-</v>
      </c>
      <c r="J1693" s="203" t="str">
        <f>IF(G1693="-","-",H1693/G1693)</f>
        <v>-</v>
      </c>
    </row>
    <row r="1694">
      <c r="A1694" s="182">
        <f>A1538</f>
        <v>101</v>
      </c>
      <c r="B1694" s="131">
        <f>INPUT!AS107</f>
        <v>-0.5613011256267133</v>
      </c>
      <c r="C1694" s="131">
        <f>IF(B1694&gt;=0,"-",-B1694)</f>
        <v>0.5613011256267133</v>
      </c>
      <c r="D1694" s="195" t="e">
        <f>G1373</f>
        <v>#DIV/0!</v>
      </c>
      <c r="E1694" s="200" t="e">
        <f>IF(C1694="-","-",IF(C1694&lt;=D1694,"OK","NG"))</f>
        <v>#DIV/0!</v>
      </c>
      <c r="F1694" s="200" t="e">
        <f>IF(C1694="-","-",D1694/C1694)</f>
        <v>#DIV/0!</v>
      </c>
      <c r="G1694" s="131" t="str">
        <f>IF(B1694&gt;=0,B1694,"-")</f>
        <v>-</v>
      </c>
      <c r="H1694" s="131">
        <f>L1373</f>
        <v>379.49646488731116</v>
      </c>
      <c r="I1694" s="200" t="str">
        <f>IF(G1694="-","-",IF(G1694&lt;=H1694,"OK","NG"))</f>
        <v>-</v>
      </c>
      <c r="J1694" s="203" t="str">
        <f>IF(G1694="-","-",H1694/G1694)</f>
        <v>-</v>
      </c>
    </row>
    <row r="1695">
      <c r="A1695" s="182">
        <f>A1539</f>
        <v>101</v>
      </c>
      <c r="B1695" s="131">
        <f>INPUT!AS108</f>
        <v>-0.5613011256267133</v>
      </c>
      <c r="C1695" s="131">
        <f>IF(B1695&gt;=0,"-",-B1695)</f>
        <v>0.5613011256267133</v>
      </c>
      <c r="D1695" s="195" t="e">
        <f>G1374</f>
        <v>#DIV/0!</v>
      </c>
      <c r="E1695" s="200" t="e">
        <f>IF(C1695="-","-",IF(C1695&lt;=D1695,"OK","NG"))</f>
        <v>#DIV/0!</v>
      </c>
      <c r="F1695" s="200" t="e">
        <f>IF(C1695="-","-",D1695/C1695)</f>
        <v>#DIV/0!</v>
      </c>
      <c r="G1695" s="131" t="str">
        <f>IF(B1695&gt;=0,B1695,"-")</f>
        <v>-</v>
      </c>
      <c r="H1695" s="131">
        <f>L1374</f>
        <v>379.49646488731116</v>
      </c>
      <c r="I1695" s="200" t="str">
        <f>IF(G1695="-","-",IF(G1695&lt;=H1695,"OK","NG"))</f>
        <v>-</v>
      </c>
      <c r="J1695" s="203" t="str">
        <f>IF(G1695="-","-",H1695/G1695)</f>
        <v>-</v>
      </c>
    </row>
    <row r="1696">
      <c r="A1696" s="182">
        <f>A1540</f>
        <v>101</v>
      </c>
      <c r="B1696" s="131">
        <f>INPUT!AS109</f>
        <v>-0.5613011256267133</v>
      </c>
      <c r="C1696" s="131">
        <f>IF(B1696&gt;=0,"-",-B1696)</f>
        <v>0.5613011256267133</v>
      </c>
      <c r="D1696" s="195" t="e">
        <f>G1375</f>
        <v>#DIV/0!</v>
      </c>
      <c r="E1696" s="200" t="e">
        <f>IF(C1696="-","-",IF(C1696&lt;=D1696,"OK","NG"))</f>
        <v>#DIV/0!</v>
      </c>
      <c r="F1696" s="200" t="e">
        <f>IF(C1696="-","-",D1696/C1696)</f>
        <v>#DIV/0!</v>
      </c>
      <c r="G1696" s="131" t="str">
        <f>IF(B1696&gt;=0,B1696,"-")</f>
        <v>-</v>
      </c>
      <c r="H1696" s="131">
        <f>L1375</f>
        <v>379.49646488731116</v>
      </c>
      <c r="I1696" s="200" t="str">
        <f>IF(G1696="-","-",IF(G1696&lt;=H1696,"OK","NG"))</f>
        <v>-</v>
      </c>
      <c r="J1696" s="203" t="str">
        <f>IF(G1696="-","-",H1696/G1696)</f>
        <v>-</v>
      </c>
    </row>
    <row r="1697">
      <c r="A1697" s="182">
        <f>A1541</f>
        <v>101</v>
      </c>
      <c r="B1697" s="131">
        <f>INPUT!AS110</f>
        <v>-0.5613011256267133</v>
      </c>
      <c r="C1697" s="131">
        <f>IF(B1697&gt;=0,"-",-B1697)</f>
        <v>0.5613011256267133</v>
      </c>
      <c r="D1697" s="195" t="e">
        <f>G1376</f>
        <v>#DIV/0!</v>
      </c>
      <c r="E1697" s="200" t="e">
        <f>IF(C1697="-","-",IF(C1697&lt;=D1697,"OK","NG"))</f>
        <v>#DIV/0!</v>
      </c>
      <c r="F1697" s="200" t="e">
        <f>IF(C1697="-","-",D1697/C1697)</f>
        <v>#DIV/0!</v>
      </c>
      <c r="G1697" s="131" t="str">
        <f>IF(B1697&gt;=0,B1697,"-")</f>
        <v>-</v>
      </c>
      <c r="H1697" s="131">
        <f>L1376</f>
        <v>379.49646488731116</v>
      </c>
      <c r="I1697" s="200" t="str">
        <f>IF(G1697="-","-",IF(G1697&lt;=H1697,"OK","NG"))</f>
        <v>-</v>
      </c>
      <c r="J1697" s="203" t="str">
        <f>IF(G1697="-","-",H1697/G1697)</f>
        <v>-</v>
      </c>
    </row>
    <row r="1698">
      <c r="A1698" s="182">
        <f>A1542</f>
        <v>101</v>
      </c>
      <c r="B1698" s="131">
        <f>INPUT!AS111</f>
        <v>-0.5613011256267133</v>
      </c>
      <c r="C1698" s="131">
        <f>IF(B1698&gt;=0,"-",-B1698)</f>
        <v>0.5613011256267133</v>
      </c>
      <c r="D1698" s="195" t="e">
        <f>G1377</f>
        <v>#DIV/0!</v>
      </c>
      <c r="E1698" s="200" t="e">
        <f>IF(C1698="-","-",IF(C1698&lt;=D1698,"OK","NG"))</f>
        <v>#DIV/0!</v>
      </c>
      <c r="F1698" s="200" t="e">
        <f>IF(C1698="-","-",D1698/C1698)</f>
        <v>#DIV/0!</v>
      </c>
      <c r="G1698" s="131" t="str">
        <f>IF(B1698&gt;=0,B1698,"-")</f>
        <v>-</v>
      </c>
      <c r="H1698" s="131">
        <f>L1377</f>
        <v>379.49646488731116</v>
      </c>
      <c r="I1698" s="200" t="str">
        <f>IF(G1698="-","-",IF(G1698&lt;=H1698,"OK","NG"))</f>
        <v>-</v>
      </c>
      <c r="J1698" s="203" t="str">
        <f>IF(G1698="-","-",H1698/G1698)</f>
        <v>-</v>
      </c>
    </row>
    <row r="1699">
      <c r="A1699" s="182">
        <f>A1543</f>
        <v>101</v>
      </c>
      <c r="B1699" s="131">
        <f>INPUT!AS112</f>
        <v>-0.5613011256267133</v>
      </c>
      <c r="C1699" s="131">
        <f>IF(B1699&gt;=0,"-",-B1699)</f>
        <v>0.5613011256267133</v>
      </c>
      <c r="D1699" s="195" t="e">
        <f>G1378</f>
        <v>#DIV/0!</v>
      </c>
      <c r="E1699" s="200" t="e">
        <f>IF(C1699="-","-",IF(C1699&lt;=D1699,"OK","NG"))</f>
        <v>#DIV/0!</v>
      </c>
      <c r="F1699" s="200" t="e">
        <f>IF(C1699="-","-",D1699/C1699)</f>
        <v>#DIV/0!</v>
      </c>
      <c r="G1699" s="131" t="str">
        <f>IF(B1699&gt;=0,B1699,"-")</f>
        <v>-</v>
      </c>
      <c r="H1699" s="131">
        <f>L1378</f>
        <v>379.49646488731116</v>
      </c>
      <c r="I1699" s="200" t="str">
        <f>IF(G1699="-","-",IF(G1699&lt;=H1699,"OK","NG"))</f>
        <v>-</v>
      </c>
      <c r="J1699" s="203" t="str">
        <f>IF(G1699="-","-",H1699/G1699)</f>
        <v>-</v>
      </c>
    </row>
    <row r="1700">
      <c r="A1700" s="182">
        <f>A1544</f>
        <v>101</v>
      </c>
      <c r="B1700" s="131">
        <f>INPUT!AS113</f>
        <v>-0.5613011256267133</v>
      </c>
      <c r="C1700" s="131">
        <f>IF(B1700&gt;=0,"-",-B1700)</f>
        <v>0.5613011256267133</v>
      </c>
      <c r="D1700" s="195" t="e">
        <f>G1379</f>
        <v>#DIV/0!</v>
      </c>
      <c r="E1700" s="200" t="e">
        <f>IF(C1700="-","-",IF(C1700&lt;=D1700,"OK","NG"))</f>
        <v>#DIV/0!</v>
      </c>
      <c r="F1700" s="200" t="e">
        <f>IF(C1700="-","-",D1700/C1700)</f>
        <v>#DIV/0!</v>
      </c>
      <c r="G1700" s="131" t="str">
        <f>IF(B1700&gt;=0,B1700,"-")</f>
        <v>-</v>
      </c>
      <c r="H1700" s="131">
        <f>L1379</f>
        <v>379.49646488731116</v>
      </c>
      <c r="I1700" s="200" t="str">
        <f>IF(G1700="-","-",IF(G1700&lt;=H1700,"OK","NG"))</f>
        <v>-</v>
      </c>
      <c r="J1700" s="203" t="str">
        <f>IF(G1700="-","-",H1700/G1700)</f>
        <v>-</v>
      </c>
    </row>
    <row r="1701">
      <c r="A1701" s="182">
        <f>A1545</f>
        <v>101</v>
      </c>
      <c r="B1701" s="131">
        <f>INPUT!AS114</f>
        <v>-0.5613011256267133</v>
      </c>
      <c r="C1701" s="131">
        <f>IF(B1701&gt;=0,"-",-B1701)</f>
        <v>0.5613011256267133</v>
      </c>
      <c r="D1701" s="195" t="e">
        <f>G1380</f>
        <v>#DIV/0!</v>
      </c>
      <c r="E1701" s="200" t="e">
        <f>IF(C1701="-","-",IF(C1701&lt;=D1701,"OK","NG"))</f>
        <v>#DIV/0!</v>
      </c>
      <c r="F1701" s="200" t="e">
        <f>IF(C1701="-","-",D1701/C1701)</f>
        <v>#DIV/0!</v>
      </c>
      <c r="G1701" s="131" t="str">
        <f>IF(B1701&gt;=0,B1701,"-")</f>
        <v>-</v>
      </c>
      <c r="H1701" s="131">
        <f>L1380</f>
        <v>379.49646488731116</v>
      </c>
      <c r="I1701" s="200" t="str">
        <f>IF(G1701="-","-",IF(G1701&lt;=H1701,"OK","NG"))</f>
        <v>-</v>
      </c>
      <c r="J1701" s="203" t="str">
        <f>IF(G1701="-","-",H1701/G1701)</f>
        <v>-</v>
      </c>
    </row>
    <row r="1702">
      <c r="A1702" s="182">
        <f>A1546</f>
        <v>101</v>
      </c>
      <c r="B1702" s="131">
        <f>INPUT!AS115</f>
        <v>-0.5613011256267133</v>
      </c>
      <c r="C1702" s="131">
        <f>IF(B1702&gt;=0,"-",-B1702)</f>
        <v>0.5613011256267133</v>
      </c>
      <c r="D1702" s="195" t="e">
        <f>G1381</f>
        <v>#DIV/0!</v>
      </c>
      <c r="E1702" s="200" t="e">
        <f>IF(C1702="-","-",IF(C1702&lt;=D1702,"OK","NG"))</f>
        <v>#DIV/0!</v>
      </c>
      <c r="F1702" s="200" t="e">
        <f>IF(C1702="-","-",D1702/C1702)</f>
        <v>#DIV/0!</v>
      </c>
      <c r="G1702" s="131" t="str">
        <f>IF(B1702&gt;=0,B1702,"-")</f>
        <v>-</v>
      </c>
      <c r="H1702" s="131">
        <f>L1381</f>
        <v>379.49646488731116</v>
      </c>
      <c r="I1702" s="200" t="str">
        <f>IF(G1702="-","-",IF(G1702&lt;=H1702,"OK","NG"))</f>
        <v>-</v>
      </c>
      <c r="J1702" s="203" t="str">
        <f>IF(G1702="-","-",H1702/G1702)</f>
        <v>-</v>
      </c>
    </row>
    <row r="1703">
      <c r="A1703" s="182">
        <f>A1547</f>
        <v>101</v>
      </c>
      <c r="B1703" s="131">
        <f>INPUT!AS116</f>
        <v>-0.5613011256267133</v>
      </c>
      <c r="C1703" s="131">
        <f>IF(B1703&gt;=0,"-",-B1703)</f>
        <v>0.5613011256267133</v>
      </c>
      <c r="D1703" s="195" t="e">
        <f>G1382</f>
        <v>#DIV/0!</v>
      </c>
      <c r="E1703" s="200" t="e">
        <f>IF(C1703="-","-",IF(C1703&lt;=D1703,"OK","NG"))</f>
        <v>#DIV/0!</v>
      </c>
      <c r="F1703" s="200" t="e">
        <f>IF(C1703="-","-",D1703/C1703)</f>
        <v>#DIV/0!</v>
      </c>
      <c r="G1703" s="131" t="str">
        <f>IF(B1703&gt;=0,B1703,"-")</f>
        <v>-</v>
      </c>
      <c r="H1703" s="131">
        <f>L1382</f>
        <v>379.49646488731116</v>
      </c>
      <c r="I1703" s="200" t="str">
        <f>IF(G1703="-","-",IF(G1703&lt;=H1703,"OK","NG"))</f>
        <v>-</v>
      </c>
      <c r="J1703" s="203" t="str">
        <f>IF(G1703="-","-",H1703/G1703)</f>
        <v>-</v>
      </c>
    </row>
    <row r="1704">
      <c r="A1704" s="182">
        <f>A1548</f>
        <v>101</v>
      </c>
      <c r="B1704" s="131">
        <f>INPUT!AS117</f>
        <v>-0.5613011256267133</v>
      </c>
      <c r="C1704" s="131">
        <f>IF(B1704&gt;=0,"-",-B1704)</f>
        <v>0.5613011256267133</v>
      </c>
      <c r="D1704" s="195" t="e">
        <f>G1383</f>
        <v>#DIV/0!</v>
      </c>
      <c r="E1704" s="200" t="e">
        <f>IF(C1704="-","-",IF(C1704&lt;=D1704,"OK","NG"))</f>
        <v>#DIV/0!</v>
      </c>
      <c r="F1704" s="200" t="e">
        <f>IF(C1704="-","-",D1704/C1704)</f>
        <v>#DIV/0!</v>
      </c>
      <c r="G1704" s="131" t="str">
        <f>IF(B1704&gt;=0,B1704,"-")</f>
        <v>-</v>
      </c>
      <c r="H1704" s="131">
        <f>L1383</f>
        <v>379.49646488731116</v>
      </c>
      <c r="I1704" s="200" t="str">
        <f>IF(G1704="-","-",IF(G1704&lt;=H1704,"OK","NG"))</f>
        <v>-</v>
      </c>
      <c r="J1704" s="203" t="str">
        <f>IF(G1704="-","-",H1704/G1704)</f>
        <v>-</v>
      </c>
    </row>
    <row r="1705">
      <c r="A1705" s="182">
        <f>A1549</f>
        <v>101</v>
      </c>
      <c r="B1705" s="131">
        <f>INPUT!AS118</f>
        <v>-0.5613011256267133</v>
      </c>
      <c r="C1705" s="131">
        <f>IF(B1705&gt;=0,"-",-B1705)</f>
        <v>0.5613011256267133</v>
      </c>
      <c r="D1705" s="195" t="e">
        <f>G1384</f>
        <v>#DIV/0!</v>
      </c>
      <c r="E1705" s="200" t="e">
        <f>IF(C1705="-","-",IF(C1705&lt;=D1705,"OK","NG"))</f>
        <v>#DIV/0!</v>
      </c>
      <c r="F1705" s="200" t="e">
        <f>IF(C1705="-","-",D1705/C1705)</f>
        <v>#DIV/0!</v>
      </c>
      <c r="G1705" s="131" t="str">
        <f>IF(B1705&gt;=0,B1705,"-")</f>
        <v>-</v>
      </c>
      <c r="H1705" s="131">
        <f>L1384</f>
        <v>379.49646488731116</v>
      </c>
      <c r="I1705" s="200" t="str">
        <f>IF(G1705="-","-",IF(G1705&lt;=H1705,"OK","NG"))</f>
        <v>-</v>
      </c>
      <c r="J1705" s="203" t="str">
        <f>IF(G1705="-","-",H1705/G1705)</f>
        <v>-</v>
      </c>
    </row>
    <row r="1706">
      <c r="A1706" s="182">
        <f>A1550</f>
        <v>101</v>
      </c>
      <c r="B1706" s="131">
        <f>INPUT!AS119</f>
        <v>-0.5613011256267133</v>
      </c>
      <c r="C1706" s="131">
        <f>IF(B1706&gt;=0,"-",-B1706)</f>
        <v>0.5613011256267133</v>
      </c>
      <c r="D1706" s="195" t="e">
        <f>G1385</f>
        <v>#DIV/0!</v>
      </c>
      <c r="E1706" s="200" t="e">
        <f>IF(C1706="-","-",IF(C1706&lt;=D1706,"OK","NG"))</f>
        <v>#DIV/0!</v>
      </c>
      <c r="F1706" s="200" t="e">
        <f>IF(C1706="-","-",D1706/C1706)</f>
        <v>#DIV/0!</v>
      </c>
      <c r="G1706" s="131" t="str">
        <f>IF(B1706&gt;=0,B1706,"-")</f>
        <v>-</v>
      </c>
      <c r="H1706" s="131">
        <f>L1385</f>
        <v>379.49646488731116</v>
      </c>
      <c r="I1706" s="200" t="str">
        <f>IF(G1706="-","-",IF(G1706&lt;=H1706,"OK","NG"))</f>
        <v>-</v>
      </c>
      <c r="J1706" s="203" t="str">
        <f>IF(G1706="-","-",H1706/G1706)</f>
        <v>-</v>
      </c>
    </row>
    <row r="1707">
      <c r="A1707" s="182">
        <f>A1551</f>
        <v>101</v>
      </c>
      <c r="B1707" s="131">
        <f>INPUT!AS120</f>
        <v>-0.5613011256267133</v>
      </c>
      <c r="C1707" s="131">
        <f>IF(B1707&gt;=0,"-",-B1707)</f>
        <v>0.5613011256267133</v>
      </c>
      <c r="D1707" s="195" t="e">
        <f>G1386</f>
        <v>#DIV/0!</v>
      </c>
      <c r="E1707" s="200" t="e">
        <f>IF(C1707="-","-",IF(C1707&lt;=D1707,"OK","NG"))</f>
        <v>#DIV/0!</v>
      </c>
      <c r="F1707" s="200" t="e">
        <f>IF(C1707="-","-",D1707/C1707)</f>
        <v>#DIV/0!</v>
      </c>
      <c r="G1707" s="131" t="str">
        <f>IF(B1707&gt;=0,B1707,"-")</f>
        <v>-</v>
      </c>
      <c r="H1707" s="131">
        <f>L1386</f>
        <v>379.49646488731116</v>
      </c>
      <c r="I1707" s="200" t="str">
        <f>IF(G1707="-","-",IF(G1707&lt;=H1707,"OK","NG"))</f>
        <v>-</v>
      </c>
      <c r="J1707" s="203" t="str">
        <f>IF(G1707="-","-",H1707/G1707)</f>
        <v>-</v>
      </c>
    </row>
    <row r="1708">
      <c r="A1708" s="182">
        <f>A1552</f>
        <v>101</v>
      </c>
      <c r="B1708" s="131">
        <f>INPUT!AS121</f>
        <v>-0.5613011256267133</v>
      </c>
      <c r="C1708" s="131">
        <f>IF(B1708&gt;=0,"-",-B1708)</f>
        <v>0.5613011256267133</v>
      </c>
      <c r="D1708" s="195" t="e">
        <f>G1387</f>
        <v>#DIV/0!</v>
      </c>
      <c r="E1708" s="200" t="e">
        <f>IF(C1708="-","-",IF(C1708&lt;=D1708,"OK","NG"))</f>
        <v>#DIV/0!</v>
      </c>
      <c r="F1708" s="200" t="e">
        <f>IF(C1708="-","-",D1708/C1708)</f>
        <v>#DIV/0!</v>
      </c>
      <c r="G1708" s="131" t="str">
        <f>IF(B1708&gt;=0,B1708,"-")</f>
        <v>-</v>
      </c>
      <c r="H1708" s="131">
        <f>L1387</f>
        <v>379.49646488731116</v>
      </c>
      <c r="I1708" s="200" t="str">
        <f>IF(G1708="-","-",IF(G1708&lt;=H1708,"OK","NG"))</f>
        <v>-</v>
      </c>
      <c r="J1708" s="203" t="str">
        <f>IF(G1708="-","-",H1708/G1708)</f>
        <v>-</v>
      </c>
    </row>
    <row r="1709">
      <c r="A1709" s="182">
        <f>A1553</f>
        <v>101</v>
      </c>
      <c r="B1709" s="131">
        <f>INPUT!AS122</f>
        <v>-0.5613011256267133</v>
      </c>
      <c r="C1709" s="131">
        <f>IF(B1709&gt;=0,"-",-B1709)</f>
        <v>0.5613011256267133</v>
      </c>
      <c r="D1709" s="195" t="e">
        <f>G1388</f>
        <v>#DIV/0!</v>
      </c>
      <c r="E1709" s="200" t="e">
        <f>IF(C1709="-","-",IF(C1709&lt;=D1709,"OK","NG"))</f>
        <v>#DIV/0!</v>
      </c>
      <c r="F1709" s="200" t="e">
        <f>IF(C1709="-","-",D1709/C1709)</f>
        <v>#DIV/0!</v>
      </c>
      <c r="G1709" s="131" t="str">
        <f>IF(B1709&gt;=0,B1709,"-")</f>
        <v>-</v>
      </c>
      <c r="H1709" s="131">
        <f>L1388</f>
        <v>379.49646488731116</v>
      </c>
      <c r="I1709" s="200" t="str">
        <f>IF(G1709="-","-",IF(G1709&lt;=H1709,"OK","NG"))</f>
        <v>-</v>
      </c>
      <c r="J1709" s="203" t="str">
        <f>IF(G1709="-","-",H1709/G1709)</f>
        <v>-</v>
      </c>
    </row>
    <row r="1710">
      <c r="A1710" s="182">
        <f>A1554</f>
        <v>101</v>
      </c>
      <c r="B1710" s="131">
        <f>INPUT!AS123</f>
        <v>-0.5613011256267133</v>
      </c>
      <c r="C1710" s="131">
        <f>IF(B1710&gt;=0,"-",-B1710)</f>
        <v>0.5613011256267133</v>
      </c>
      <c r="D1710" s="195" t="e">
        <f>G1389</f>
        <v>#DIV/0!</v>
      </c>
      <c r="E1710" s="200" t="e">
        <f>IF(C1710="-","-",IF(C1710&lt;=D1710,"OK","NG"))</f>
        <v>#DIV/0!</v>
      </c>
      <c r="F1710" s="200" t="e">
        <f>IF(C1710="-","-",D1710/C1710)</f>
        <v>#DIV/0!</v>
      </c>
      <c r="G1710" s="131" t="str">
        <f>IF(B1710&gt;=0,B1710,"-")</f>
        <v>-</v>
      </c>
      <c r="H1710" s="131">
        <f>L1389</f>
        <v>379.49646488731116</v>
      </c>
      <c r="I1710" s="200" t="str">
        <f>IF(G1710="-","-",IF(G1710&lt;=H1710,"OK","NG"))</f>
        <v>-</v>
      </c>
      <c r="J1710" s="203" t="str">
        <f>IF(G1710="-","-",H1710/G1710)</f>
        <v>-</v>
      </c>
    </row>
    <row r="1711">
      <c r="A1711" s="182">
        <f>A1555</f>
        <v>101</v>
      </c>
      <c r="B1711" s="131">
        <f>INPUT!AS124</f>
        <v>-0.5613011256267133</v>
      </c>
      <c r="C1711" s="131">
        <f>IF(B1711&gt;=0,"-",-B1711)</f>
        <v>0.5613011256267133</v>
      </c>
      <c r="D1711" s="195" t="e">
        <f>G1390</f>
        <v>#DIV/0!</v>
      </c>
      <c r="E1711" s="200" t="e">
        <f>IF(C1711="-","-",IF(C1711&lt;=D1711,"OK","NG"))</f>
        <v>#DIV/0!</v>
      </c>
      <c r="F1711" s="200" t="e">
        <f>IF(C1711="-","-",D1711/C1711)</f>
        <v>#DIV/0!</v>
      </c>
      <c r="G1711" s="131" t="str">
        <f>IF(B1711&gt;=0,B1711,"-")</f>
        <v>-</v>
      </c>
      <c r="H1711" s="131">
        <f>L1390</f>
        <v>379.49646488731116</v>
      </c>
      <c r="I1711" s="200" t="str">
        <f>IF(G1711="-","-",IF(G1711&lt;=H1711,"OK","NG"))</f>
        <v>-</v>
      </c>
      <c r="J1711" s="203" t="str">
        <f>IF(G1711="-","-",H1711/G1711)</f>
        <v>-</v>
      </c>
    </row>
    <row r="1712">
      <c r="A1712" s="182">
        <f>A1556</f>
        <v>101</v>
      </c>
      <c r="B1712" s="131">
        <f>INPUT!AS125</f>
        <v>-0.5613011256267133</v>
      </c>
      <c r="C1712" s="131">
        <f>IF(B1712&gt;=0,"-",-B1712)</f>
        <v>0.5613011256267133</v>
      </c>
      <c r="D1712" s="195" t="e">
        <f>G1391</f>
        <v>#DIV/0!</v>
      </c>
      <c r="E1712" s="200" t="e">
        <f>IF(C1712="-","-",IF(C1712&lt;=D1712,"OK","NG"))</f>
        <v>#DIV/0!</v>
      </c>
      <c r="F1712" s="200" t="e">
        <f>IF(C1712="-","-",D1712/C1712)</f>
        <v>#DIV/0!</v>
      </c>
      <c r="G1712" s="131" t="str">
        <f>IF(B1712&gt;=0,B1712,"-")</f>
        <v>-</v>
      </c>
      <c r="H1712" s="131">
        <f>L1391</f>
        <v>379.49646488731116</v>
      </c>
      <c r="I1712" s="200" t="str">
        <f>IF(G1712="-","-",IF(G1712&lt;=H1712,"OK","NG"))</f>
        <v>-</v>
      </c>
      <c r="J1712" s="203" t="str">
        <f>IF(G1712="-","-",H1712/G1712)</f>
        <v>-</v>
      </c>
    </row>
    <row r="1713">
      <c r="A1713" s="182">
        <f>A1557</f>
        <v>101</v>
      </c>
      <c r="B1713" s="131">
        <f>INPUT!AS126</f>
        <v>-0.5613011256267133</v>
      </c>
      <c r="C1713" s="131">
        <f>IF(B1713&gt;=0,"-",-B1713)</f>
        <v>0.5613011256267133</v>
      </c>
      <c r="D1713" s="195" t="e">
        <f>G1392</f>
        <v>#DIV/0!</v>
      </c>
      <c r="E1713" s="200" t="e">
        <f>IF(C1713="-","-",IF(C1713&lt;=D1713,"OK","NG"))</f>
        <v>#DIV/0!</v>
      </c>
      <c r="F1713" s="200" t="e">
        <f>IF(C1713="-","-",D1713/C1713)</f>
        <v>#DIV/0!</v>
      </c>
      <c r="G1713" s="131" t="str">
        <f>IF(B1713&gt;=0,B1713,"-")</f>
        <v>-</v>
      </c>
      <c r="H1713" s="131">
        <f>L1392</f>
        <v>379.49646488731116</v>
      </c>
      <c r="I1713" s="200" t="str">
        <f>IF(G1713="-","-",IF(G1713&lt;=H1713,"OK","NG"))</f>
        <v>-</v>
      </c>
      <c r="J1713" s="203" t="str">
        <f>IF(G1713="-","-",H1713/G1713)</f>
        <v>-</v>
      </c>
    </row>
    <row r="1714">
      <c r="A1714" s="182">
        <f>A1558</f>
        <v>101</v>
      </c>
      <c r="B1714" s="131">
        <f>INPUT!AS127</f>
        <v>-0.5613011256267133</v>
      </c>
      <c r="C1714" s="131">
        <f>IF(B1714&gt;=0,"-",-B1714)</f>
        <v>0.5613011256267133</v>
      </c>
      <c r="D1714" s="195" t="e">
        <f>G1393</f>
        <v>#DIV/0!</v>
      </c>
      <c r="E1714" s="200" t="e">
        <f>IF(C1714="-","-",IF(C1714&lt;=D1714,"OK","NG"))</f>
        <v>#DIV/0!</v>
      </c>
      <c r="F1714" s="200" t="e">
        <f>IF(C1714="-","-",D1714/C1714)</f>
        <v>#DIV/0!</v>
      </c>
      <c r="G1714" s="131" t="str">
        <f>IF(B1714&gt;=0,B1714,"-")</f>
        <v>-</v>
      </c>
      <c r="H1714" s="131">
        <f>L1393</f>
        <v>379.49646488731116</v>
      </c>
      <c r="I1714" s="200" t="str">
        <f>IF(G1714="-","-",IF(G1714&lt;=H1714,"OK","NG"))</f>
        <v>-</v>
      </c>
      <c r="J1714" s="203" t="str">
        <f>IF(G1714="-","-",H1714/G1714)</f>
        <v>-</v>
      </c>
    </row>
    <row r="1715">
      <c r="A1715" s="182">
        <f>A1559</f>
        <v>101</v>
      </c>
      <c r="B1715" s="131">
        <f>INPUT!AS128</f>
        <v>-0.5613011256267133</v>
      </c>
      <c r="C1715" s="131">
        <f>IF(B1715&gt;=0,"-",-B1715)</f>
        <v>0.5613011256267133</v>
      </c>
      <c r="D1715" s="195" t="e">
        <f>G1394</f>
        <v>#DIV/0!</v>
      </c>
      <c r="E1715" s="200" t="e">
        <f>IF(C1715="-","-",IF(C1715&lt;=D1715,"OK","NG"))</f>
        <v>#DIV/0!</v>
      </c>
      <c r="F1715" s="200" t="e">
        <f>IF(C1715="-","-",D1715/C1715)</f>
        <v>#DIV/0!</v>
      </c>
      <c r="G1715" s="131" t="str">
        <f>IF(B1715&gt;=0,B1715,"-")</f>
        <v>-</v>
      </c>
      <c r="H1715" s="131">
        <f>L1394</f>
        <v>379.49646488731116</v>
      </c>
      <c r="I1715" s="200" t="str">
        <f>IF(G1715="-","-",IF(G1715&lt;=H1715,"OK","NG"))</f>
        <v>-</v>
      </c>
      <c r="J1715" s="203" t="str">
        <f>IF(G1715="-","-",H1715/G1715)</f>
        <v>-</v>
      </c>
    </row>
    <row r="1716">
      <c r="A1716" s="182">
        <f>A1560</f>
        <v>101</v>
      </c>
      <c r="B1716" s="131">
        <f>INPUT!AS129</f>
        <v>-0.5613011256267133</v>
      </c>
      <c r="C1716" s="131">
        <f>IF(B1716&gt;=0,"-",-B1716)</f>
        <v>0.5613011256267133</v>
      </c>
      <c r="D1716" s="195" t="e">
        <f>G1395</f>
        <v>#DIV/0!</v>
      </c>
      <c r="E1716" s="200" t="e">
        <f>IF(C1716="-","-",IF(C1716&lt;=D1716,"OK","NG"))</f>
        <v>#DIV/0!</v>
      </c>
      <c r="F1716" s="200" t="e">
        <f>IF(C1716="-","-",D1716/C1716)</f>
        <v>#DIV/0!</v>
      </c>
      <c r="G1716" s="131" t="str">
        <f>IF(B1716&gt;=0,B1716,"-")</f>
        <v>-</v>
      </c>
      <c r="H1716" s="131">
        <f>L1395</f>
        <v>379.49646488731116</v>
      </c>
      <c r="I1716" s="200" t="str">
        <f>IF(G1716="-","-",IF(G1716&lt;=H1716,"OK","NG"))</f>
        <v>-</v>
      </c>
      <c r="J1716" s="203" t="str">
        <f>IF(G1716="-","-",H1716/G1716)</f>
        <v>-</v>
      </c>
    </row>
    <row r="1717">
      <c r="A1717" s="182">
        <f>A1561</f>
        <v>101</v>
      </c>
      <c r="B1717" s="131">
        <f>INPUT!AS130</f>
        <v>-0.5613011256267133</v>
      </c>
      <c r="C1717" s="131">
        <f>IF(B1717&gt;=0,"-",-B1717)</f>
        <v>0.5613011256267133</v>
      </c>
      <c r="D1717" s="195" t="e">
        <f>G1396</f>
        <v>#DIV/0!</v>
      </c>
      <c r="E1717" s="200" t="e">
        <f>IF(C1717="-","-",IF(C1717&lt;=D1717,"OK","NG"))</f>
        <v>#DIV/0!</v>
      </c>
      <c r="F1717" s="200" t="e">
        <f>IF(C1717="-","-",D1717/C1717)</f>
        <v>#DIV/0!</v>
      </c>
      <c r="G1717" s="131" t="str">
        <f>IF(B1717&gt;=0,B1717,"-")</f>
        <v>-</v>
      </c>
      <c r="H1717" s="131">
        <f>L1396</f>
        <v>379.49646488731116</v>
      </c>
      <c r="I1717" s="200" t="str">
        <f>IF(G1717="-","-",IF(G1717&lt;=H1717,"OK","NG"))</f>
        <v>-</v>
      </c>
      <c r="J1717" s="203" t="str">
        <f>IF(G1717="-","-",H1717/G1717)</f>
        <v>-</v>
      </c>
    </row>
    <row r="1718">
      <c r="A1718" s="182">
        <f>A1562</f>
        <v>101</v>
      </c>
      <c r="B1718" s="131">
        <f>INPUT!AS131</f>
        <v>-0.5613011256267133</v>
      </c>
      <c r="C1718" s="131">
        <f>IF(B1718&gt;=0,"-",-B1718)</f>
        <v>0.5613011256267133</v>
      </c>
      <c r="D1718" s="195" t="e">
        <f>G1397</f>
        <v>#DIV/0!</v>
      </c>
      <c r="E1718" s="200" t="e">
        <f>IF(C1718="-","-",IF(C1718&lt;=D1718,"OK","NG"))</f>
        <v>#DIV/0!</v>
      </c>
      <c r="F1718" s="200" t="e">
        <f>IF(C1718="-","-",D1718/C1718)</f>
        <v>#DIV/0!</v>
      </c>
      <c r="G1718" s="131" t="str">
        <f>IF(B1718&gt;=0,B1718,"-")</f>
        <v>-</v>
      </c>
      <c r="H1718" s="131">
        <f>L1397</f>
        <v>379.49646488731116</v>
      </c>
      <c r="I1718" s="200" t="str">
        <f>IF(G1718="-","-",IF(G1718&lt;=H1718,"OK","NG"))</f>
        <v>-</v>
      </c>
      <c r="J1718" s="203" t="str">
        <f>IF(G1718="-","-",H1718/G1718)</f>
        <v>-</v>
      </c>
    </row>
    <row r="1719">
      <c r="A1719" s="182">
        <f>A1563</f>
        <v>101</v>
      </c>
      <c r="B1719" s="131">
        <f>INPUT!AS132</f>
        <v>-0.5613011256267133</v>
      </c>
      <c r="C1719" s="131">
        <f>IF(B1719&gt;=0,"-",-B1719)</f>
        <v>0.5613011256267133</v>
      </c>
      <c r="D1719" s="195" t="e">
        <f>G1398</f>
        <v>#DIV/0!</v>
      </c>
      <c r="E1719" s="200" t="e">
        <f>IF(C1719="-","-",IF(C1719&lt;=D1719,"OK","NG"))</f>
        <v>#DIV/0!</v>
      </c>
      <c r="F1719" s="200" t="e">
        <f>IF(C1719="-","-",D1719/C1719)</f>
        <v>#DIV/0!</v>
      </c>
      <c r="G1719" s="131" t="str">
        <f>IF(B1719&gt;=0,B1719,"-")</f>
        <v>-</v>
      </c>
      <c r="H1719" s="131">
        <f>L1398</f>
        <v>379.49646488731116</v>
      </c>
      <c r="I1719" s="200" t="str">
        <f>IF(G1719="-","-",IF(G1719&lt;=H1719,"OK","NG"))</f>
        <v>-</v>
      </c>
      <c r="J1719" s="203" t="str">
        <f>IF(G1719="-","-",H1719/G1719)</f>
        <v>-</v>
      </c>
    </row>
    <row r="1720">
      <c r="A1720" s="182">
        <f>A1564</f>
        <v>101</v>
      </c>
      <c r="B1720" s="131">
        <f>INPUT!AS133</f>
        <v>-0.5613011256267133</v>
      </c>
      <c r="C1720" s="131">
        <f>IF(B1720&gt;=0,"-",-B1720)</f>
        <v>0.5613011256267133</v>
      </c>
      <c r="D1720" s="195" t="e">
        <f>G1399</f>
        <v>#DIV/0!</v>
      </c>
      <c r="E1720" s="200" t="e">
        <f>IF(C1720="-","-",IF(C1720&lt;=D1720,"OK","NG"))</f>
        <v>#DIV/0!</v>
      </c>
      <c r="F1720" s="200" t="e">
        <f>IF(C1720="-","-",D1720/C1720)</f>
        <v>#DIV/0!</v>
      </c>
      <c r="G1720" s="131" t="str">
        <f>IF(B1720&gt;=0,B1720,"-")</f>
        <v>-</v>
      </c>
      <c r="H1720" s="131">
        <f>L1399</f>
        <v>379.49646488731116</v>
      </c>
      <c r="I1720" s="200" t="str">
        <f>IF(G1720="-","-",IF(G1720&lt;=H1720,"OK","NG"))</f>
        <v>-</v>
      </c>
      <c r="J1720" s="203" t="str">
        <f>IF(G1720="-","-",H1720/G1720)</f>
        <v>-</v>
      </c>
    </row>
    <row r="1721">
      <c r="A1721" s="182">
        <f>A1565</f>
        <v>101</v>
      </c>
      <c r="B1721" s="131">
        <f>INPUT!AS134</f>
        <v>-0.5613011256267133</v>
      </c>
      <c r="C1721" s="131">
        <f>IF(B1721&gt;=0,"-",-B1721)</f>
        <v>0.5613011256267133</v>
      </c>
      <c r="D1721" s="195" t="e">
        <f>G1400</f>
        <v>#DIV/0!</v>
      </c>
      <c r="E1721" s="200" t="e">
        <f>IF(C1721="-","-",IF(C1721&lt;=D1721,"OK","NG"))</f>
        <v>#DIV/0!</v>
      </c>
      <c r="F1721" s="200" t="e">
        <f>IF(C1721="-","-",D1721/C1721)</f>
        <v>#DIV/0!</v>
      </c>
      <c r="G1721" s="131" t="str">
        <f>IF(B1721&gt;=0,B1721,"-")</f>
        <v>-</v>
      </c>
      <c r="H1721" s="131">
        <f>L1400</f>
        <v>379.49646488731116</v>
      </c>
      <c r="I1721" s="200" t="str">
        <f>IF(G1721="-","-",IF(G1721&lt;=H1721,"OK","NG"))</f>
        <v>-</v>
      </c>
      <c r="J1721" s="203" t="str">
        <f>IF(G1721="-","-",H1721/G1721)</f>
        <v>-</v>
      </c>
    </row>
    <row r="1722">
      <c r="A1722" s="182">
        <f>A1566</f>
        <v>101</v>
      </c>
      <c r="B1722" s="131">
        <f>INPUT!AS135</f>
        <v>-0.5613011256267133</v>
      </c>
      <c r="C1722" s="131">
        <f>IF(B1722&gt;=0,"-",-B1722)</f>
        <v>0.5613011256267133</v>
      </c>
      <c r="D1722" s="195" t="e">
        <f>G1401</f>
        <v>#DIV/0!</v>
      </c>
      <c r="E1722" s="200" t="e">
        <f>IF(C1722="-","-",IF(C1722&lt;=D1722,"OK","NG"))</f>
        <v>#DIV/0!</v>
      </c>
      <c r="F1722" s="200" t="e">
        <f>IF(C1722="-","-",D1722/C1722)</f>
        <v>#DIV/0!</v>
      </c>
      <c r="G1722" s="131" t="str">
        <f>IF(B1722&gt;=0,B1722,"-")</f>
        <v>-</v>
      </c>
      <c r="H1722" s="131">
        <f>L1401</f>
        <v>379.49646488731116</v>
      </c>
      <c r="I1722" s="200" t="str">
        <f>IF(G1722="-","-",IF(G1722&lt;=H1722,"OK","NG"))</f>
        <v>-</v>
      </c>
      <c r="J1722" s="203" t="str">
        <f>IF(G1722="-","-",H1722/G1722)</f>
        <v>-</v>
      </c>
    </row>
    <row r="1723">
      <c r="A1723" s="182">
        <f>A1567</f>
        <v>101</v>
      </c>
      <c r="B1723" s="131">
        <f>INPUT!AS136</f>
        <v>-0.5613011256267133</v>
      </c>
      <c r="C1723" s="131">
        <f>IF(B1723&gt;=0,"-",-B1723)</f>
        <v>0.5613011256267133</v>
      </c>
      <c r="D1723" s="195" t="e">
        <f>G1402</f>
        <v>#DIV/0!</v>
      </c>
      <c r="E1723" s="200" t="e">
        <f>IF(C1723="-","-",IF(C1723&lt;=D1723,"OK","NG"))</f>
        <v>#DIV/0!</v>
      </c>
      <c r="F1723" s="200" t="e">
        <f>IF(C1723="-","-",D1723/C1723)</f>
        <v>#DIV/0!</v>
      </c>
      <c r="G1723" s="131" t="str">
        <f>IF(B1723&gt;=0,B1723,"-")</f>
        <v>-</v>
      </c>
      <c r="H1723" s="131">
        <f>L1402</f>
        <v>379.49646488731116</v>
      </c>
      <c r="I1723" s="200" t="str">
        <f>IF(G1723="-","-",IF(G1723&lt;=H1723,"OK","NG"))</f>
        <v>-</v>
      </c>
      <c r="J1723" s="203" t="str">
        <f>IF(G1723="-","-",H1723/G1723)</f>
        <v>-</v>
      </c>
    </row>
    <row r="1724">
      <c r="A1724" s="182">
        <f>A1568</f>
        <v>101</v>
      </c>
      <c r="B1724" s="131">
        <f>INPUT!AS137</f>
        <v>-0.5613011256267133</v>
      </c>
      <c r="C1724" s="131">
        <f>IF(B1724&gt;=0,"-",-B1724)</f>
        <v>0.5613011256267133</v>
      </c>
      <c r="D1724" s="195" t="e">
        <f>G1403</f>
        <v>#DIV/0!</v>
      </c>
      <c r="E1724" s="200" t="e">
        <f>IF(C1724="-","-",IF(C1724&lt;=D1724,"OK","NG"))</f>
        <v>#DIV/0!</v>
      </c>
      <c r="F1724" s="200" t="e">
        <f>IF(C1724="-","-",D1724/C1724)</f>
        <v>#DIV/0!</v>
      </c>
      <c r="G1724" s="131" t="str">
        <f>IF(B1724&gt;=0,B1724,"-")</f>
        <v>-</v>
      </c>
      <c r="H1724" s="131">
        <f>L1403</f>
        <v>379.49646488731116</v>
      </c>
      <c r="I1724" s="200" t="str">
        <f>IF(G1724="-","-",IF(G1724&lt;=H1724,"OK","NG"))</f>
        <v>-</v>
      </c>
      <c r="J1724" s="203" t="str">
        <f>IF(G1724="-","-",H1724/G1724)</f>
        <v>-</v>
      </c>
    </row>
    <row r="1725">
      <c r="A1725" s="182">
        <f>A1569</f>
        <v>101</v>
      </c>
      <c r="B1725" s="131">
        <f>INPUT!AS138</f>
        <v>-0.5613011256267133</v>
      </c>
      <c r="C1725" s="131">
        <f>IF(B1725&gt;=0,"-",-B1725)</f>
        <v>0.5613011256267133</v>
      </c>
      <c r="D1725" s="195" t="e">
        <f>G1404</f>
        <v>#DIV/0!</v>
      </c>
      <c r="E1725" s="200" t="e">
        <f>IF(C1725="-","-",IF(C1725&lt;=D1725,"OK","NG"))</f>
        <v>#DIV/0!</v>
      </c>
      <c r="F1725" s="200" t="e">
        <f>IF(C1725="-","-",D1725/C1725)</f>
        <v>#DIV/0!</v>
      </c>
      <c r="G1725" s="131" t="str">
        <f>IF(B1725&gt;=0,B1725,"-")</f>
        <v>-</v>
      </c>
      <c r="H1725" s="131">
        <f>L1404</f>
        <v>379.49646488731116</v>
      </c>
      <c r="I1725" s="200" t="str">
        <f>IF(G1725="-","-",IF(G1725&lt;=H1725,"OK","NG"))</f>
        <v>-</v>
      </c>
      <c r="J1725" s="203" t="str">
        <f>IF(G1725="-","-",H1725/G1725)</f>
        <v>-</v>
      </c>
    </row>
    <row r="1726">
      <c r="A1726" s="182">
        <f>A1570</f>
        <v>101</v>
      </c>
      <c r="B1726" s="131">
        <f>INPUT!AS139</f>
        <v>-0.5613011256267133</v>
      </c>
      <c r="C1726" s="131">
        <f>IF(B1726&gt;=0,"-",-B1726)</f>
        <v>0.5613011256267133</v>
      </c>
      <c r="D1726" s="195" t="e">
        <f>G1405</f>
        <v>#DIV/0!</v>
      </c>
      <c r="E1726" s="200" t="e">
        <f>IF(C1726="-","-",IF(C1726&lt;=D1726,"OK","NG"))</f>
        <v>#DIV/0!</v>
      </c>
      <c r="F1726" s="200" t="e">
        <f>IF(C1726="-","-",D1726/C1726)</f>
        <v>#DIV/0!</v>
      </c>
      <c r="G1726" s="131" t="str">
        <f>IF(B1726&gt;=0,B1726,"-")</f>
        <v>-</v>
      </c>
      <c r="H1726" s="131">
        <f>L1405</f>
        <v>379.49646488731116</v>
      </c>
      <c r="I1726" s="200" t="str">
        <f>IF(G1726="-","-",IF(G1726&lt;=H1726,"OK","NG"))</f>
        <v>-</v>
      </c>
      <c r="J1726" s="203" t="str">
        <f>IF(G1726="-","-",H1726/G1726)</f>
        <v>-</v>
      </c>
    </row>
    <row r="1727">
      <c r="A1727" s="182">
        <f>A1571</f>
        <v>101</v>
      </c>
      <c r="B1727" s="131">
        <f>INPUT!AS140</f>
        <v>-0.5613011256267133</v>
      </c>
      <c r="C1727" s="131">
        <f>IF(B1727&gt;=0,"-",-B1727)</f>
        <v>0.5613011256267133</v>
      </c>
      <c r="D1727" s="195" t="e">
        <f>G1406</f>
        <v>#DIV/0!</v>
      </c>
      <c r="E1727" s="200" t="e">
        <f>IF(C1727="-","-",IF(C1727&lt;=D1727,"OK","NG"))</f>
        <v>#DIV/0!</v>
      </c>
      <c r="F1727" s="200" t="e">
        <f>IF(C1727="-","-",D1727/C1727)</f>
        <v>#DIV/0!</v>
      </c>
      <c r="G1727" s="131" t="str">
        <f>IF(B1727&gt;=0,B1727,"-")</f>
        <v>-</v>
      </c>
      <c r="H1727" s="131">
        <f>L1406</f>
        <v>379.49646488731116</v>
      </c>
      <c r="I1727" s="200" t="str">
        <f>IF(G1727="-","-",IF(G1727&lt;=H1727,"OK","NG"))</f>
        <v>-</v>
      </c>
      <c r="J1727" s="203" t="str">
        <f>IF(G1727="-","-",H1727/G1727)</f>
        <v>-</v>
      </c>
    </row>
    <row r="1728">
      <c r="A1728" s="182">
        <f>A1572</f>
        <v>101</v>
      </c>
      <c r="B1728" s="131">
        <f>INPUT!AS141</f>
        <v>-0.5613011256267133</v>
      </c>
      <c r="C1728" s="131">
        <f>IF(B1728&gt;=0,"-",-B1728)</f>
        <v>0.5613011256267133</v>
      </c>
      <c r="D1728" s="195" t="e">
        <f>G1407</f>
        <v>#DIV/0!</v>
      </c>
      <c r="E1728" s="200" t="e">
        <f>IF(C1728="-","-",IF(C1728&lt;=D1728,"OK","NG"))</f>
        <v>#DIV/0!</v>
      </c>
      <c r="F1728" s="200" t="e">
        <f>IF(C1728="-","-",D1728/C1728)</f>
        <v>#DIV/0!</v>
      </c>
      <c r="G1728" s="131" t="str">
        <f>IF(B1728&gt;=0,B1728,"-")</f>
        <v>-</v>
      </c>
      <c r="H1728" s="131">
        <f>L1407</f>
        <v>379.49646488731116</v>
      </c>
      <c r="I1728" s="200" t="str">
        <f>IF(G1728="-","-",IF(G1728&lt;=H1728,"OK","NG"))</f>
        <v>-</v>
      </c>
      <c r="J1728" s="203" t="str">
        <f>IF(G1728="-","-",H1728/G1728)</f>
        <v>-</v>
      </c>
    </row>
    <row r="1729">
      <c r="A1729" s="182">
        <f>A1573</f>
        <v>101</v>
      </c>
      <c r="B1729" s="131">
        <f>INPUT!AS142</f>
        <v>-0.5613011256267133</v>
      </c>
      <c r="C1729" s="131">
        <f>IF(B1729&gt;=0,"-",-B1729)</f>
        <v>0.5613011256267133</v>
      </c>
      <c r="D1729" s="195" t="e">
        <f>G1408</f>
        <v>#DIV/0!</v>
      </c>
      <c r="E1729" s="200" t="e">
        <f>IF(C1729="-","-",IF(C1729&lt;=D1729,"OK","NG"))</f>
        <v>#DIV/0!</v>
      </c>
      <c r="F1729" s="200" t="e">
        <f>IF(C1729="-","-",D1729/C1729)</f>
        <v>#DIV/0!</v>
      </c>
      <c r="G1729" s="131" t="str">
        <f>IF(B1729&gt;=0,B1729,"-")</f>
        <v>-</v>
      </c>
      <c r="H1729" s="131">
        <f>L1408</f>
        <v>379.49646488731116</v>
      </c>
      <c r="I1729" s="200" t="str">
        <f>IF(G1729="-","-",IF(G1729&lt;=H1729,"OK","NG"))</f>
        <v>-</v>
      </c>
      <c r="J1729" s="203" t="str">
        <f>IF(G1729="-","-",H1729/G1729)</f>
        <v>-</v>
      </c>
    </row>
    <row r="1730">
      <c r="A1730" s="182">
        <f>A1574</f>
        <v>101</v>
      </c>
      <c r="B1730" s="131">
        <f>INPUT!AS143</f>
        <v>-0.5613011256267133</v>
      </c>
      <c r="C1730" s="131">
        <f>IF(B1730&gt;=0,"-",-B1730)</f>
        <v>0.5613011256267133</v>
      </c>
      <c r="D1730" s="195" t="e">
        <f>G1409</f>
        <v>#DIV/0!</v>
      </c>
      <c r="E1730" s="200" t="e">
        <f>IF(C1730="-","-",IF(C1730&lt;=D1730,"OK","NG"))</f>
        <v>#DIV/0!</v>
      </c>
      <c r="F1730" s="200" t="e">
        <f>IF(C1730="-","-",D1730/C1730)</f>
        <v>#DIV/0!</v>
      </c>
      <c r="G1730" s="131" t="str">
        <f>IF(B1730&gt;=0,B1730,"-")</f>
        <v>-</v>
      </c>
      <c r="H1730" s="131">
        <f>L1409</f>
        <v>379.49646488731116</v>
      </c>
      <c r="I1730" s="200" t="str">
        <f>IF(G1730="-","-",IF(G1730&lt;=H1730,"OK","NG"))</f>
        <v>-</v>
      </c>
      <c r="J1730" s="203" t="str">
        <f>IF(G1730="-","-",H1730/G1730)</f>
        <v>-</v>
      </c>
    </row>
    <row r="1731">
      <c r="A1731" s="182">
        <f>A1575</f>
        <v>101</v>
      </c>
      <c r="B1731" s="131">
        <f>INPUT!AS144</f>
        <v>-0.5613011256267133</v>
      </c>
      <c r="C1731" s="131">
        <f>IF(B1731&gt;=0,"-",-B1731)</f>
        <v>0.5613011256267133</v>
      </c>
      <c r="D1731" s="195" t="e">
        <f>G1410</f>
        <v>#DIV/0!</v>
      </c>
      <c r="E1731" s="200" t="e">
        <f>IF(C1731="-","-",IF(C1731&lt;=D1731,"OK","NG"))</f>
        <v>#DIV/0!</v>
      </c>
      <c r="F1731" s="200" t="e">
        <f>IF(C1731="-","-",D1731/C1731)</f>
        <v>#DIV/0!</v>
      </c>
      <c r="G1731" s="131" t="str">
        <f>IF(B1731&gt;=0,B1731,"-")</f>
        <v>-</v>
      </c>
      <c r="H1731" s="131">
        <f>L1410</f>
        <v>379.49646488731116</v>
      </c>
      <c r="I1731" s="200" t="str">
        <f>IF(G1731="-","-",IF(G1731&lt;=H1731,"OK","NG"))</f>
        <v>-</v>
      </c>
      <c r="J1731" s="203" t="str">
        <f>IF(G1731="-","-",H1731/G1731)</f>
        <v>-</v>
      </c>
    </row>
    <row r="1732">
      <c r="A1732" s="182">
        <f>A1576</f>
        <v>101</v>
      </c>
      <c r="B1732" s="131">
        <f>INPUT!AS145</f>
        <v>-0.5613011256267133</v>
      </c>
      <c r="C1732" s="131">
        <f>IF(B1732&gt;=0,"-",-B1732)</f>
        <v>0.5613011256267133</v>
      </c>
      <c r="D1732" s="195" t="e">
        <f>G1411</f>
        <v>#DIV/0!</v>
      </c>
      <c r="E1732" s="200" t="e">
        <f>IF(C1732="-","-",IF(C1732&lt;=D1732,"OK","NG"))</f>
        <v>#DIV/0!</v>
      </c>
      <c r="F1732" s="200" t="e">
        <f>IF(C1732="-","-",D1732/C1732)</f>
        <v>#DIV/0!</v>
      </c>
      <c r="G1732" s="131" t="str">
        <f>IF(B1732&gt;=0,B1732,"-")</f>
        <v>-</v>
      </c>
      <c r="H1732" s="131">
        <f>L1411</f>
        <v>379.49646488731116</v>
      </c>
      <c r="I1732" s="200" t="str">
        <f>IF(G1732="-","-",IF(G1732&lt;=H1732,"OK","NG"))</f>
        <v>-</v>
      </c>
      <c r="J1732" s="203" t="str">
        <f>IF(G1732="-","-",H1732/G1732)</f>
        <v>-</v>
      </c>
    </row>
    <row r="1733">
      <c r="A1733" s="182">
        <f>A1577</f>
        <v>101</v>
      </c>
      <c r="B1733" s="131">
        <f>INPUT!AS146</f>
        <v>-0.5613011256267133</v>
      </c>
      <c r="C1733" s="131">
        <f>IF(B1733&gt;=0,"-",-B1733)</f>
        <v>0.5613011256267133</v>
      </c>
      <c r="D1733" s="195" t="e">
        <f>G1412</f>
        <v>#DIV/0!</v>
      </c>
      <c r="E1733" s="200" t="e">
        <f>IF(C1733="-","-",IF(C1733&lt;=D1733,"OK","NG"))</f>
        <v>#DIV/0!</v>
      </c>
      <c r="F1733" s="200" t="e">
        <f>IF(C1733="-","-",D1733/C1733)</f>
        <v>#DIV/0!</v>
      </c>
      <c r="G1733" s="131" t="str">
        <f>IF(B1733&gt;=0,B1733,"-")</f>
        <v>-</v>
      </c>
      <c r="H1733" s="131">
        <f>L1412</f>
        <v>379.49646488731116</v>
      </c>
      <c r="I1733" s="200" t="str">
        <f>IF(G1733="-","-",IF(G1733&lt;=H1733,"OK","NG"))</f>
        <v>-</v>
      </c>
      <c r="J1733" s="203" t="str">
        <f>IF(G1733="-","-",H1733/G1733)</f>
        <v>-</v>
      </c>
    </row>
    <row r="1734">
      <c r="A1734" s="182">
        <f>A1578</f>
        <v>101</v>
      </c>
      <c r="B1734" s="131">
        <f>INPUT!AS147</f>
        <v>-0.5613011256267133</v>
      </c>
      <c r="C1734" s="131">
        <f>IF(B1734&gt;=0,"-",-B1734)</f>
        <v>0.5613011256267133</v>
      </c>
      <c r="D1734" s="195" t="e">
        <f>G1413</f>
        <v>#DIV/0!</v>
      </c>
      <c r="E1734" s="200" t="e">
        <f>IF(C1734="-","-",IF(C1734&lt;=D1734,"OK","NG"))</f>
        <v>#DIV/0!</v>
      </c>
      <c r="F1734" s="200" t="e">
        <f>IF(C1734="-","-",D1734/C1734)</f>
        <v>#DIV/0!</v>
      </c>
      <c r="G1734" s="131" t="str">
        <f>IF(B1734&gt;=0,B1734,"-")</f>
        <v>-</v>
      </c>
      <c r="H1734" s="131">
        <f>L1413</f>
        <v>379.49646488731116</v>
      </c>
      <c r="I1734" s="200" t="str">
        <f>IF(G1734="-","-",IF(G1734&lt;=H1734,"OK","NG"))</f>
        <v>-</v>
      </c>
      <c r="J1734" s="203" t="str">
        <f>IF(G1734="-","-",H1734/G1734)</f>
        <v>-</v>
      </c>
    </row>
    <row r="1735">
      <c r="A1735" s="182">
        <f>A1579</f>
        <v>101</v>
      </c>
      <c r="B1735" s="131">
        <f>INPUT!AS148</f>
        <v>-0.5613011256267133</v>
      </c>
      <c r="C1735" s="131">
        <f>IF(B1735&gt;=0,"-",-B1735)</f>
        <v>0.5613011256267133</v>
      </c>
      <c r="D1735" s="195" t="e">
        <f>G1414</f>
        <v>#DIV/0!</v>
      </c>
      <c r="E1735" s="200" t="e">
        <f>IF(C1735="-","-",IF(C1735&lt;=D1735,"OK","NG"))</f>
        <v>#DIV/0!</v>
      </c>
      <c r="F1735" s="200" t="e">
        <f>IF(C1735="-","-",D1735/C1735)</f>
        <v>#DIV/0!</v>
      </c>
      <c r="G1735" s="131" t="str">
        <f>IF(B1735&gt;=0,B1735,"-")</f>
        <v>-</v>
      </c>
      <c r="H1735" s="131">
        <f>L1414</f>
        <v>379.49646488731116</v>
      </c>
      <c r="I1735" s="200" t="str">
        <f>IF(G1735="-","-",IF(G1735&lt;=H1735,"OK","NG"))</f>
        <v>-</v>
      </c>
      <c r="J1735" s="203" t="str">
        <f>IF(G1735="-","-",H1735/G1735)</f>
        <v>-</v>
      </c>
    </row>
    <row r="1736">
      <c r="A1736" s="182">
        <f>A1580</f>
        <v>101</v>
      </c>
      <c r="B1736" s="131">
        <f>INPUT!AS149</f>
        <v>-0.5613011256267133</v>
      </c>
      <c r="C1736" s="131">
        <f>IF(B1736&gt;=0,"-",-B1736)</f>
        <v>0.5613011256267133</v>
      </c>
      <c r="D1736" s="195" t="e">
        <f>G1415</f>
        <v>#DIV/0!</v>
      </c>
      <c r="E1736" s="200" t="e">
        <f>IF(C1736="-","-",IF(C1736&lt;=D1736,"OK","NG"))</f>
        <v>#DIV/0!</v>
      </c>
      <c r="F1736" s="200" t="e">
        <f>IF(C1736="-","-",D1736/C1736)</f>
        <v>#DIV/0!</v>
      </c>
      <c r="G1736" s="131" t="str">
        <f>IF(B1736&gt;=0,B1736,"-")</f>
        <v>-</v>
      </c>
      <c r="H1736" s="131">
        <f>L1415</f>
        <v>379.49646488731116</v>
      </c>
      <c r="I1736" s="200" t="str">
        <f>IF(G1736="-","-",IF(G1736&lt;=H1736,"OK","NG"))</f>
        <v>-</v>
      </c>
      <c r="J1736" s="203" t="str">
        <f>IF(G1736="-","-",H1736/G1736)</f>
        <v>-</v>
      </c>
    </row>
    <row r="1737">
      <c r="A1737" s="182">
        <f>A1581</f>
        <v>101</v>
      </c>
      <c r="B1737" s="131">
        <f>INPUT!AS150</f>
        <v>-0.5613011256267133</v>
      </c>
      <c r="C1737" s="131">
        <f>IF(B1737&gt;=0,"-",-B1737)</f>
        <v>0.5613011256267133</v>
      </c>
      <c r="D1737" s="195" t="e">
        <f>G1416</f>
        <v>#DIV/0!</v>
      </c>
      <c r="E1737" s="200" t="e">
        <f>IF(C1737="-","-",IF(C1737&lt;=D1737,"OK","NG"))</f>
        <v>#DIV/0!</v>
      </c>
      <c r="F1737" s="200" t="e">
        <f>IF(C1737="-","-",D1737/C1737)</f>
        <v>#DIV/0!</v>
      </c>
      <c r="G1737" s="131" t="str">
        <f>IF(B1737&gt;=0,B1737,"-")</f>
        <v>-</v>
      </c>
      <c r="H1737" s="131">
        <f>L1416</f>
        <v>379.49646488731116</v>
      </c>
      <c r="I1737" s="200" t="str">
        <f>IF(G1737="-","-",IF(G1737&lt;=H1737,"OK","NG"))</f>
        <v>-</v>
      </c>
      <c r="J1737" s="203" t="str">
        <f>IF(G1737="-","-",H1737/G1737)</f>
        <v>-</v>
      </c>
    </row>
    <row r="1738">
      <c r="A1738" s="182">
        <f>A1582</f>
        <v>101</v>
      </c>
      <c r="B1738" s="131">
        <f>INPUT!AS151</f>
        <v>-0.5613011256267133</v>
      </c>
      <c r="C1738" s="131">
        <f>IF(B1738&gt;=0,"-",-B1738)</f>
        <v>0.5613011256267133</v>
      </c>
      <c r="D1738" s="195" t="e">
        <f>G1417</f>
        <v>#DIV/0!</v>
      </c>
      <c r="E1738" s="200" t="e">
        <f>IF(C1738="-","-",IF(C1738&lt;=D1738,"OK","NG"))</f>
        <v>#DIV/0!</v>
      </c>
      <c r="F1738" s="200" t="e">
        <f>IF(C1738="-","-",D1738/C1738)</f>
        <v>#DIV/0!</v>
      </c>
      <c r="G1738" s="131" t="str">
        <f>IF(B1738&gt;=0,B1738,"-")</f>
        <v>-</v>
      </c>
      <c r="H1738" s="131">
        <f>L1417</f>
        <v>379.49646488731116</v>
      </c>
      <c r="I1738" s="200" t="str">
        <f>IF(G1738="-","-",IF(G1738&lt;=H1738,"OK","NG"))</f>
        <v>-</v>
      </c>
      <c r="J1738" s="203" t="str">
        <f>IF(G1738="-","-",H1738/G1738)</f>
        <v>-</v>
      </c>
    </row>
    <row r="1739">
      <c r="A1739" s="182">
        <f>A1583</f>
        <v>101</v>
      </c>
      <c r="B1739" s="131">
        <f>INPUT!AS152</f>
        <v>-0.5613011256267133</v>
      </c>
      <c r="C1739" s="131">
        <f>IF(B1739&gt;=0,"-",-B1739)</f>
        <v>0.5613011256267133</v>
      </c>
      <c r="D1739" s="195" t="e">
        <f>G1418</f>
        <v>#DIV/0!</v>
      </c>
      <c r="E1739" s="200" t="e">
        <f>IF(C1739="-","-",IF(C1739&lt;=D1739,"OK","NG"))</f>
        <v>#DIV/0!</v>
      </c>
      <c r="F1739" s="200" t="e">
        <f>IF(C1739="-","-",D1739/C1739)</f>
        <v>#DIV/0!</v>
      </c>
      <c r="G1739" s="131" t="str">
        <f>IF(B1739&gt;=0,B1739,"-")</f>
        <v>-</v>
      </c>
      <c r="H1739" s="131">
        <f>L1418</f>
        <v>379.49646488731116</v>
      </c>
      <c r="I1739" s="200" t="str">
        <f>IF(G1739="-","-",IF(G1739&lt;=H1739,"OK","NG"))</f>
        <v>-</v>
      </c>
      <c r="J1739" s="203" t="str">
        <f>IF(G1739="-","-",H1739/G1739)</f>
        <v>-</v>
      </c>
    </row>
    <row r="1740">
      <c r="A1740" s="182">
        <f>A1584</f>
        <v>101</v>
      </c>
      <c r="B1740" s="131">
        <f>INPUT!AS153</f>
        <v>-0.5613011256267133</v>
      </c>
      <c r="C1740" s="131">
        <f>IF(B1740&gt;=0,"-",-B1740)</f>
        <v>0.5613011256267133</v>
      </c>
      <c r="D1740" s="195" t="e">
        <f>G1419</f>
        <v>#DIV/0!</v>
      </c>
      <c r="E1740" s="200" t="e">
        <f>IF(C1740="-","-",IF(C1740&lt;=D1740,"OK","NG"))</f>
        <v>#DIV/0!</v>
      </c>
      <c r="F1740" s="200" t="e">
        <f>IF(C1740="-","-",D1740/C1740)</f>
        <v>#DIV/0!</v>
      </c>
      <c r="G1740" s="131" t="str">
        <f>IF(B1740&gt;=0,B1740,"-")</f>
        <v>-</v>
      </c>
      <c r="H1740" s="131">
        <f>L1419</f>
        <v>379.49646488731116</v>
      </c>
      <c r="I1740" s="200" t="str">
        <f>IF(G1740="-","-",IF(G1740&lt;=H1740,"OK","NG"))</f>
        <v>-</v>
      </c>
      <c r="J1740" s="203" t="str">
        <f>IF(G1740="-","-",H1740/G1740)</f>
        <v>-</v>
      </c>
    </row>
    <row r="1741">
      <c r="A1741" s="182">
        <f>A1585</f>
        <v>101</v>
      </c>
      <c r="B1741" s="131">
        <f>INPUT!AS154</f>
        <v>-0.5613011256267133</v>
      </c>
      <c r="C1741" s="131">
        <f>IF(B1741&gt;=0,"-",-B1741)</f>
        <v>0.5613011256267133</v>
      </c>
      <c r="D1741" s="195" t="e">
        <f>G1420</f>
        <v>#DIV/0!</v>
      </c>
      <c r="E1741" s="200" t="e">
        <f>IF(C1741="-","-",IF(C1741&lt;=D1741,"OK","NG"))</f>
        <v>#DIV/0!</v>
      </c>
      <c r="F1741" s="200" t="e">
        <f>IF(C1741="-","-",D1741/C1741)</f>
        <v>#DIV/0!</v>
      </c>
      <c r="G1741" s="131" t="str">
        <f>IF(B1741&gt;=0,B1741,"-")</f>
        <v>-</v>
      </c>
      <c r="H1741" s="131">
        <f>L1420</f>
        <v>379.49646488731116</v>
      </c>
      <c r="I1741" s="200" t="str">
        <f>IF(G1741="-","-",IF(G1741&lt;=H1741,"OK","NG"))</f>
        <v>-</v>
      </c>
      <c r="J1741" s="203" t="str">
        <f>IF(G1741="-","-",H1741/G1741)</f>
        <v>-</v>
      </c>
    </row>
    <row r="1743"/>
    <row r="1744" ht="15" customHeight="1">
      <c r="A1744" s="11"/>
      <c r="B1744" s="40" t="s">
        <v>445</v>
      </c>
      <c r="C1744" s="105"/>
      <c r="D1744" s="105"/>
      <c r="E1744" s="105"/>
      <c r="F1744" s="105"/>
      <c r="G1744" s="105"/>
      <c r="H1744" s="4"/>
      <c r="I1744" s="4"/>
      <c r="J1744" s="4"/>
      <c r="K1744" s="4"/>
      <c r="L1744" s="5"/>
      <c r="M1744" s="4"/>
      <c r="N1744" s="68" t="s">
        <v>446</v>
      </c>
    </row>
    <row r="1745" ht="15" customHeight="1">
      <c r="A1745" s="11"/>
      <c r="B1745" s="40"/>
      <c r="C1745" s="105"/>
      <c r="D1745" s="105"/>
      <c r="E1745" s="105"/>
      <c r="F1745" s="105"/>
      <c r="G1745" s="105"/>
      <c r="H1745" s="4"/>
      <c r="I1745" s="4"/>
      <c r="J1745" s="4"/>
      <c r="K1745" s="4"/>
      <c r="L1745" s="5"/>
      <c r="M1745" s="4"/>
      <c r="N1745" s="4"/>
      <c r="O1745" s="389"/>
    </row>
    <row r="1746" ht="20.1" customHeight="1">
      <c r="A1746" s="40"/>
      <c r="B1746" s="19"/>
      <c r="C1746" s="41"/>
      <c r="D1746" s="42"/>
      <c r="E1746" s="43" t="s">
        <v>447</v>
      </c>
      <c r="F1746" s="42"/>
      <c r="G1746" s="44"/>
      <c r="H1746" s="45"/>
      <c r="I1746" s="4"/>
      <c r="J1746" s="4"/>
      <c r="K1746" s="4"/>
      <c r="L1746" s="5"/>
      <c r="M1746" s="4"/>
      <c r="N1746" s="4"/>
      <c r="O1746" s="296"/>
    </row>
    <row r="1747" ht="15" customHeight="1">
      <c r="A1747" s="11"/>
      <c r="B1747" s="40"/>
      <c r="C1747" s="153"/>
      <c r="D1747" s="105"/>
      <c r="E1747" s="105"/>
      <c r="F1747" s="105"/>
      <c r="G1747" s="105"/>
      <c r="H1747" s="4"/>
      <c r="I1747" s="4"/>
      <c r="J1747" s="4"/>
      <c r="K1747" s="4"/>
      <c r="L1747" s="5"/>
      <c r="M1747" s="4"/>
      <c r="N1747" s="4"/>
      <c r="O1747" s="296"/>
    </row>
    <row r="1748" ht="15" customHeight="1">
      <c r="A1748" s="11"/>
      <c r="B1748" s="40"/>
      <c r="C1748" s="154" t="s">
        <v>448</v>
      </c>
      <c r="D1748" s="105"/>
      <c r="E1748" s="105"/>
      <c r="F1748" s="105"/>
      <c r="G1748" s="105"/>
      <c r="H1748" s="4"/>
      <c r="I1748" s="4"/>
      <c r="J1748" s="4"/>
      <c r="K1748" s="4"/>
      <c r="L1748" s="5"/>
      <c r="M1748" s="4"/>
      <c r="N1748" s="4"/>
      <c r="O1748" s="296"/>
    </row>
    <row r="1749" ht="15" customHeight="1">
      <c r="A1749" s="11"/>
      <c r="B1749" s="40"/>
      <c r="C1749" s="4"/>
      <c r="D1749" s="105"/>
      <c r="E1749" s="105"/>
      <c r="F1749" s="105"/>
      <c r="G1749" s="105"/>
      <c r="H1749" s="4"/>
      <c r="I1749" s="4"/>
      <c r="J1749" s="4"/>
      <c r="K1749" s="4"/>
      <c r="L1749" s="5"/>
      <c r="M1749" s="4"/>
      <c r="N1749" s="4"/>
      <c r="O1749" s="296"/>
    </row>
    <row r="1750" ht="15" customHeight="1">
      <c r="A1750" s="11"/>
      <c r="B1750" s="111" t="s">
        <v>197</v>
      </c>
      <c r="C1750" s="62" t="s">
        <v>449</v>
      </c>
      <c r="D1750" s="105"/>
      <c r="E1750" s="105"/>
      <c r="F1750" s="105"/>
      <c r="G1750" s="105"/>
      <c r="H1750" s="4"/>
      <c r="I1750" s="4"/>
      <c r="J1750" s="4"/>
      <c r="K1750" s="4"/>
      <c r="L1750" s="5"/>
      <c r="M1750" s="4"/>
      <c r="N1750" s="4"/>
      <c r="O1750" s="296"/>
    </row>
    <row r="1751" ht="15" customHeight="1">
      <c r="A1751" s="11"/>
      <c r="B1751" s="40"/>
      <c r="C1751" s="46" t="s">
        <v>163</v>
      </c>
      <c r="D1751" s="46"/>
      <c r="E1751" s="46"/>
      <c r="F1751" s="46"/>
      <c r="G1751" s="46"/>
      <c r="H1751" s="46" t="s">
        <v>450</v>
      </c>
      <c r="I1751" s="46"/>
      <c r="J1751" s="46"/>
      <c r="K1751" s="46"/>
      <c r="L1751" s="46"/>
      <c r="M1751" s="4"/>
      <c r="N1751" s="4"/>
      <c r="O1751" s="296"/>
    </row>
    <row r="1752" ht="15" customHeight="1">
      <c r="A1752" s="11"/>
      <c r="B1752" s="40"/>
      <c r="C1752" s="155" t="s">
        <v>451</v>
      </c>
      <c r="D1752" s="504" t="s">
        <v>452</v>
      </c>
      <c r="E1752" s="504"/>
      <c r="F1752" s="48"/>
      <c r="G1752" s="4"/>
      <c r="H1752" s="493" t="s">
        <v>453</v>
      </c>
      <c r="I1752" s="493"/>
      <c r="J1752" s="493"/>
      <c r="K1752" s="493"/>
      <c r="L1752" s="48"/>
      <c r="M1752" s="4"/>
      <c r="N1752" s="4"/>
      <c r="O1752" s="296"/>
    </row>
    <row r="1753" ht="15" customHeight="1">
      <c r="A1753" s="11"/>
      <c r="B1753" s="40"/>
      <c r="C1753" s="5" t="s">
        <v>353</v>
      </c>
      <c r="D1753" s="492"/>
      <c r="E1753" s="492"/>
      <c r="F1753" s="4"/>
      <c r="G1753" s="4"/>
      <c r="H1753" s="505"/>
      <c r="I1753" s="505"/>
      <c r="J1753" s="505"/>
      <c r="K1753" s="505"/>
      <c r="L1753" s="4"/>
      <c r="M1753" s="4"/>
      <c r="N1753" s="4"/>
      <c r="O1753" s="296"/>
    </row>
    <row r="1754" ht="15" customHeight="1">
      <c r="A1754" s="11"/>
      <c r="B1754" s="40"/>
      <c r="C1754" s="63" t="s">
        <v>451</v>
      </c>
      <c r="D1754" s="492" t="s">
        <v>454</v>
      </c>
      <c r="E1754" s="492"/>
      <c r="F1754" s="4"/>
      <c r="G1754" s="4"/>
      <c r="H1754" s="505" t="s">
        <v>455</v>
      </c>
      <c r="I1754" s="505"/>
      <c r="J1754" s="505"/>
      <c r="K1754" s="505"/>
      <c r="L1754" s="4"/>
      <c r="M1754" s="4"/>
      <c r="N1754" s="4"/>
      <c r="O1754" s="296"/>
    </row>
    <row r="1755" ht="15" customHeight="1">
      <c r="A1755" s="11"/>
      <c r="B1755" s="40"/>
      <c r="C1755" s="63" t="s">
        <v>353</v>
      </c>
      <c r="D1755" s="506"/>
      <c r="E1755" s="506"/>
      <c r="F1755" s="22"/>
      <c r="G1755" s="22"/>
      <c r="H1755" s="507"/>
      <c r="I1755" s="507"/>
      <c r="J1755" s="507"/>
      <c r="K1755" s="507"/>
      <c r="L1755" s="22"/>
      <c r="M1755" s="4"/>
      <c r="N1755" s="4"/>
      <c r="O1755" s="296"/>
    </row>
    <row r="1756" ht="15" customHeight="1">
      <c r="A1756" s="11"/>
      <c r="B1756" s="40"/>
      <c r="C1756" s="153"/>
      <c r="D1756" s="105"/>
      <c r="E1756" s="105"/>
      <c r="F1756" s="105"/>
      <c r="G1756" s="105"/>
      <c r="H1756" s="4"/>
      <c r="I1756" s="4"/>
      <c r="J1756" s="4"/>
      <c r="K1756" s="4"/>
      <c r="L1756" s="5"/>
      <c r="M1756" s="4"/>
      <c r="N1756" s="4"/>
      <c r="O1756" s="296"/>
    </row>
    <row r="1757" ht="15" customHeight="1">
      <c r="A1757" s="11"/>
      <c r="B1757" s="40"/>
      <c r="C1757" s="130" t="s">
        <v>171</v>
      </c>
      <c r="D1757" s="105"/>
      <c r="E1757" s="105"/>
      <c r="F1757" s="105"/>
      <c r="G1757" s="105"/>
      <c r="H1757" s="4"/>
      <c r="I1757" s="4"/>
      <c r="J1757" s="4"/>
      <c r="K1757" s="4"/>
      <c r="L1757" s="5"/>
      <c r="M1757" s="4"/>
      <c r="N1757" s="4"/>
      <c r="O1757" s="296"/>
    </row>
    <row r="1758" ht="15" customHeight="1">
      <c r="A1758" s="11"/>
      <c r="B1758" s="40"/>
      <c r="C1758" s="492" t="s">
        <v>456</v>
      </c>
      <c r="D1758" s="492"/>
      <c r="E1758" s="22" t="s">
        <v>457</v>
      </c>
      <c r="F1758" s="492" t="s">
        <v>458</v>
      </c>
      <c r="G1758" s="492"/>
      <c r="H1758" s="492"/>
      <c r="I1758" s="492"/>
      <c r="J1758" s="4"/>
      <c r="K1758" s="4"/>
      <c r="L1758" s="4"/>
      <c r="M1758" s="4"/>
      <c r="N1758" s="4"/>
      <c r="O1758" s="296"/>
    </row>
    <row r="1759" ht="15" customHeight="1">
      <c r="A1759" s="113"/>
      <c r="B1759" s="19"/>
      <c r="C1759" s="492"/>
      <c r="D1759" s="492"/>
      <c r="E1759" s="48" t="s">
        <v>459</v>
      </c>
      <c r="F1759" s="492"/>
      <c r="G1759" s="492"/>
      <c r="H1759" s="492"/>
      <c r="I1759" s="492"/>
      <c r="J1759" s="4"/>
      <c r="K1759" s="4"/>
      <c r="L1759" s="4"/>
      <c r="M1759" s="4"/>
      <c r="N1759" s="4"/>
      <c r="O1759" s="296"/>
    </row>
    <row r="1760" ht="15" customHeight="1">
      <c r="A1760" s="113"/>
      <c r="B1760" s="19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4"/>
      <c r="O1760" s="296"/>
    </row>
    <row r="1761" ht="15" customHeight="1">
      <c r="A1761" s="4"/>
      <c r="B1761" s="111" t="s">
        <v>197</v>
      </c>
      <c r="C1761" s="4" t="s">
        <v>460</v>
      </c>
      <c r="D1761" s="156"/>
      <c r="E1761" s="156"/>
      <c r="F1761" s="156"/>
      <c r="G1761" s="156"/>
      <c r="H1761" s="156"/>
      <c r="I1761" s="156"/>
      <c r="J1761" s="4"/>
      <c r="K1761" s="4"/>
      <c r="L1761" s="4"/>
      <c r="M1761" s="5"/>
      <c r="N1761" s="4"/>
      <c r="O1761" s="296"/>
    </row>
    <row r="1762" ht="15" customHeight="1">
      <c r="A1762" s="4"/>
      <c r="B1762" s="11"/>
      <c r="C1762" s="4"/>
      <c r="D1762" s="156"/>
      <c r="E1762" s="156"/>
      <c r="F1762" s="156"/>
      <c r="G1762" s="156"/>
      <c r="H1762" s="156"/>
      <c r="I1762" s="156"/>
      <c r="J1762" s="4"/>
      <c r="K1762" s="4"/>
      <c r="L1762" s="4"/>
      <c r="M1762" s="5"/>
      <c r="N1762" s="4"/>
      <c r="O1762" s="296"/>
    </row>
    <row r="1763" ht="15" customHeight="1">
      <c r="A1763" s="4"/>
      <c r="B1763" s="11"/>
      <c r="C1763" s="4" t="s">
        <v>461</v>
      </c>
      <c r="D1763" s="156"/>
      <c r="E1763" s="156"/>
      <c r="F1763" s="156"/>
      <c r="G1763" s="4" t="s">
        <v>462</v>
      </c>
      <c r="H1763" s="156"/>
      <c r="I1763" s="156"/>
      <c r="J1763" s="4"/>
      <c r="K1763" s="4"/>
      <c r="L1763" s="4"/>
      <c r="M1763" s="5"/>
      <c r="N1763" s="4"/>
      <c r="O1763" s="296"/>
    </row>
    <row r="1764" ht="15" customHeight="1">
      <c r="A1764" s="4"/>
      <c r="B1764" s="11"/>
      <c r="C1764" s="4"/>
      <c r="D1764" s="156"/>
      <c r="E1764" s="156"/>
      <c r="F1764" s="156"/>
      <c r="G1764" s="4"/>
      <c r="H1764" s="156"/>
      <c r="I1764" s="156"/>
      <c r="J1764" s="4"/>
      <c r="K1764" s="4"/>
      <c r="L1764" s="4"/>
      <c r="M1764" s="5"/>
      <c r="N1764" s="4"/>
      <c r="O1764" s="296"/>
    </row>
    <row r="1765" ht="15" customHeight="1">
      <c r="A1765" s="4"/>
      <c r="B1765" s="11"/>
      <c r="C1765" s="22" t="s">
        <v>463</v>
      </c>
      <c r="D1765" s="157"/>
      <c r="E1765" s="157"/>
      <c r="F1765" s="157"/>
      <c r="G1765" s="157"/>
      <c r="H1765" s="157"/>
      <c r="I1765" s="157"/>
      <c r="J1765" s="4"/>
      <c r="K1765" s="4"/>
      <c r="L1765" s="4"/>
      <c r="M1765" s="5"/>
      <c r="N1765" s="68" t="s">
        <v>464</v>
      </c>
    </row>
    <row r="1766" ht="20.1" customHeight="1">
      <c r="A1766" s="4"/>
      <c r="B1766" s="4"/>
      <c r="C1766" s="46" t="s">
        <v>163</v>
      </c>
      <c r="D1766" s="46"/>
      <c r="E1766" s="46"/>
      <c r="F1766" s="46"/>
      <c r="G1766" s="46"/>
      <c r="H1766" s="46" t="s">
        <v>334</v>
      </c>
      <c r="I1766" s="46"/>
      <c r="J1766" s="46"/>
      <c r="K1766" s="46"/>
      <c r="L1766" s="46"/>
      <c r="M1766" s="4"/>
      <c r="N1766" s="4"/>
      <c r="O1766" s="296"/>
    </row>
    <row r="1767" ht="20.1" customHeight="1">
      <c r="A1767" s="4"/>
      <c r="B1767" s="4"/>
      <c r="C1767" s="4" t="s">
        <v>465</v>
      </c>
      <c r="D1767" s="4"/>
      <c r="E1767" s="4"/>
      <c r="F1767" s="4"/>
      <c r="G1767" s="4"/>
      <c r="H1767" s="493">
        <v>7.2</v>
      </c>
      <c r="I1767" s="493"/>
      <c r="J1767" s="4"/>
      <c r="K1767" s="4"/>
      <c r="L1767" s="4"/>
      <c r="M1767" s="4"/>
      <c r="N1767" s="4"/>
      <c r="O1767" s="296"/>
    </row>
    <row r="1768" ht="20.1" customHeight="1">
      <c r="A1768" s="4"/>
      <c r="B1768" s="4"/>
      <c r="C1768" s="4" t="s">
        <v>466</v>
      </c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296"/>
    </row>
    <row r="1769" ht="20.1" customHeight="1">
      <c r="A1769" s="4"/>
      <c r="B1769" s="4"/>
      <c r="C1769" s="4"/>
      <c r="D1769" s="4" t="s">
        <v>467</v>
      </c>
      <c r="E1769" s="4"/>
      <c r="F1769" s="4"/>
      <c r="G1769" s="4"/>
      <c r="H1769" s="4" t="s">
        <v>468</v>
      </c>
      <c r="I1769" s="4"/>
      <c r="J1769" s="4"/>
      <c r="K1769" s="4"/>
      <c r="L1769" s="4"/>
      <c r="M1769" s="4"/>
      <c r="N1769" s="4"/>
      <c r="O1769" s="296"/>
    </row>
    <row r="1770" ht="20.1" customHeight="1">
      <c r="A1770" s="4"/>
      <c r="B1770" s="4"/>
      <c r="C1770" s="22"/>
      <c r="D1770" s="22" t="s">
        <v>469</v>
      </c>
      <c r="E1770" s="22"/>
      <c r="F1770" s="22"/>
      <c r="G1770" s="22"/>
      <c r="H1770" s="22" t="s">
        <v>470</v>
      </c>
      <c r="I1770" s="22"/>
      <c r="J1770" s="22"/>
      <c r="K1770" s="22"/>
      <c r="L1770" s="22"/>
      <c r="M1770" s="4"/>
      <c r="N1770" s="4"/>
      <c r="O1770" s="296"/>
    </row>
    <row r="1771" ht="15" customHeight="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296"/>
    </row>
    <row r="1772" ht="15" customHeight="1">
      <c r="A1772" s="4"/>
      <c r="B1772" s="4"/>
      <c r="C1772" s="4" t="s">
        <v>471</v>
      </c>
      <c r="D1772" s="30" t="s">
        <v>173</v>
      </c>
      <c r="E1772" s="4" t="s">
        <v>472</v>
      </c>
      <c r="F1772" s="4"/>
      <c r="G1772" s="4"/>
      <c r="H1772" s="4"/>
      <c r="I1772" s="4"/>
      <c r="J1772" s="4"/>
      <c r="K1772" s="4"/>
      <c r="L1772" s="4"/>
      <c r="M1772" s="4"/>
      <c r="N1772" s="4"/>
      <c r="O1772" s="296"/>
    </row>
    <row r="1773" ht="15" customHeight="1">
      <c r="A1773" s="4"/>
      <c r="B1773" s="4"/>
      <c r="C1773" s="4"/>
      <c r="D1773" s="30" t="s">
        <v>173</v>
      </c>
      <c r="E1773" s="4" t="s">
        <v>473</v>
      </c>
      <c r="F1773" s="4"/>
      <c r="G1773" s="4"/>
      <c r="H1773" s="4"/>
      <c r="I1773" s="4"/>
      <c r="J1773" s="4"/>
      <c r="K1773" s="4"/>
      <c r="L1773" s="4"/>
      <c r="M1773" s="4"/>
      <c r="N1773" s="4"/>
      <c r="O1773" s="296"/>
    </row>
    <row r="1774" ht="15" customHeight="1">
      <c r="A1774" s="4"/>
      <c r="B1774" s="4"/>
      <c r="C1774" s="4" t="s">
        <v>474</v>
      </c>
      <c r="D1774" s="30" t="s">
        <v>173</v>
      </c>
      <c r="E1774" s="4" t="s">
        <v>475</v>
      </c>
      <c r="F1774" s="4"/>
      <c r="G1774" s="4"/>
      <c r="H1774" s="4"/>
      <c r="I1774" s="4"/>
      <c r="J1774" s="4"/>
      <c r="K1774" s="4"/>
      <c r="L1774" s="4"/>
      <c r="M1774" s="4"/>
      <c r="N1774" s="4"/>
      <c r="O1774" s="296"/>
    </row>
    <row r="1775" ht="15" customHeight="1">
      <c r="A1775" s="4"/>
      <c r="B1775" s="4"/>
      <c r="C1775" s="4" t="s">
        <v>476</v>
      </c>
      <c r="D1775" s="30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296"/>
    </row>
    <row r="1776" ht="15" customHeight="1">
      <c r="A1776" s="4"/>
      <c r="B1776" s="4"/>
      <c r="C1776" s="4"/>
      <c r="D1776" s="30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296"/>
    </row>
    <row r="1777" ht="15" customHeight="1">
      <c r="A1777" s="4"/>
      <c r="B1777" s="4" t="s">
        <v>477</v>
      </c>
      <c r="C1777" s="30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</row>
    <row r="1778" ht="15" customHeight="1">
      <c r="A1778" s="4"/>
      <c r="B1778" s="59" t="s">
        <v>478</v>
      </c>
      <c r="C1778" s="30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</row>
    <row r="1779" ht="15" customHeight="1">
      <c r="A1779" s="4"/>
      <c r="B1779" s="486" t="s">
        <v>479</v>
      </c>
      <c r="C1779" s="30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</row>
    <row r="1780" ht="20.1" customHeight="1">
      <c r="A1780" s="4"/>
      <c r="B1780" s="46" t="s">
        <v>163</v>
      </c>
      <c r="C1780" s="46"/>
      <c r="D1780" s="46"/>
      <c r="E1780" s="46"/>
      <c r="F1780" s="46"/>
      <c r="G1780" s="46" t="s">
        <v>334</v>
      </c>
      <c r="H1780" s="46"/>
      <c r="I1780" s="46"/>
      <c r="J1780" s="46"/>
      <c r="K1780" s="46"/>
      <c r="L1780" s="4"/>
      <c r="M1780" s="4"/>
      <c r="N1780" s="4"/>
    </row>
    <row r="1781" ht="20.1" customHeight="1">
      <c r="A1781" s="4"/>
      <c r="B1781" s="158" t="s">
        <v>480</v>
      </c>
      <c r="C1781" s="4"/>
      <c r="D1781" s="4" t="s">
        <v>481</v>
      </c>
      <c r="E1781" s="4"/>
      <c r="F1781" s="4"/>
      <c r="G1781" s="4" t="s">
        <v>482</v>
      </c>
      <c r="H1781" s="4"/>
      <c r="I1781" s="4"/>
      <c r="J1781" s="4"/>
      <c r="K1781" s="4"/>
      <c r="L1781" s="4"/>
      <c r="M1781" s="4"/>
      <c r="N1781" s="4"/>
    </row>
    <row r="1782" ht="20.1" customHeight="1">
      <c r="A1782" s="4"/>
      <c r="B1782" s="49"/>
      <c r="C1782" s="49"/>
      <c r="D1782" s="49" t="s">
        <v>483</v>
      </c>
      <c r="E1782" s="49"/>
      <c r="F1782" s="49"/>
      <c r="G1782" s="49" t="s">
        <v>484</v>
      </c>
      <c r="H1782" s="49"/>
      <c r="I1782" s="49"/>
      <c r="J1782" s="49"/>
      <c r="K1782" s="49"/>
      <c r="L1782" s="4"/>
      <c r="M1782" s="4"/>
      <c r="N1782" s="4"/>
    </row>
    <row r="1783" ht="20.1" customHeight="1">
      <c r="A1783" s="4"/>
      <c r="B1783" s="159" t="s">
        <v>485</v>
      </c>
      <c r="C1783" s="22"/>
      <c r="D1783" s="22"/>
      <c r="E1783" s="22"/>
      <c r="F1783" s="22"/>
      <c r="G1783" s="22" t="s">
        <v>486</v>
      </c>
      <c r="H1783" s="22"/>
      <c r="I1783" s="22"/>
      <c r="J1783" s="22"/>
      <c r="K1783" s="22"/>
      <c r="L1783" s="4"/>
      <c r="M1783" s="4"/>
      <c r="N1783" s="4"/>
    </row>
    <row r="1784" ht="15" customHeight="1">
      <c r="A1784" s="4"/>
      <c r="B1784" s="156"/>
      <c r="C1784" s="30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</row>
    <row r="1785" ht="15" customHeight="1">
      <c r="A1785" s="4"/>
      <c r="B1785" s="4" t="s">
        <v>487</v>
      </c>
      <c r="C1785" s="30" t="s">
        <v>173</v>
      </c>
      <c r="D1785" s="4" t="s">
        <v>488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</row>
    <row r="1786" ht="15" customHeight="1">
      <c r="A1786" s="4"/>
      <c r="B1786" s="156"/>
      <c r="C1786" s="30"/>
      <c r="D1786" s="4" t="s">
        <v>489</v>
      </c>
      <c r="E1786" s="4"/>
      <c r="F1786" s="4"/>
      <c r="G1786" s="4"/>
      <c r="H1786" s="4"/>
      <c r="I1786" s="4"/>
      <c r="J1786" s="4"/>
      <c r="K1786" s="4"/>
      <c r="L1786" s="4"/>
      <c r="M1786" s="4"/>
      <c r="N1786" s="4"/>
    </row>
    <row r="1787" ht="15" customHeight="1">
      <c r="A1787" s="4"/>
      <c r="B1787" s="129" t="s">
        <v>490</v>
      </c>
      <c r="C1787" s="30" t="s">
        <v>173</v>
      </c>
      <c r="D1787" s="4" t="s">
        <v>491</v>
      </c>
      <c r="E1787" s="4"/>
      <c r="F1787" s="4"/>
      <c r="G1787" s="4"/>
      <c r="H1787" s="4"/>
      <c r="I1787" s="4"/>
      <c r="J1787" s="4"/>
      <c r="K1787" s="4"/>
      <c r="L1787" s="4"/>
      <c r="M1787" s="4"/>
      <c r="N1787" s="4"/>
    </row>
    <row r="1788" ht="15" customHeight="1">
      <c r="A1788" s="4"/>
      <c r="B1788" s="4" t="s">
        <v>492</v>
      </c>
      <c r="C1788" s="30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</row>
    <row r="1789" ht="15" customHeight="1">
      <c r="A1789" s="4"/>
      <c r="B1789" s="4" t="s">
        <v>493</v>
      </c>
      <c r="C1789" s="30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</row>
    <row r="1790" ht="15" customHeight="1">
      <c r="A1790" s="4"/>
      <c r="B1790" s="4" t="s">
        <v>494</v>
      </c>
      <c r="C1790" s="4"/>
      <c r="D1790" s="30"/>
      <c r="E1790" s="4"/>
      <c r="F1790" s="38"/>
      <c r="G1790" s="4"/>
      <c r="H1790" s="4"/>
      <c r="I1790" s="4"/>
      <c r="J1790" s="4"/>
      <c r="K1790" s="5"/>
      <c r="L1790" s="4"/>
      <c r="M1790" s="4"/>
      <c r="N1790" s="4"/>
    </row>
    <row r="1791"/>
    <row r="1792" ht="15" customHeight="1">
      <c r="A1792" s="59" t="s">
        <v>495</v>
      </c>
      <c r="B1792" s="4"/>
      <c r="C1792" s="4"/>
      <c r="D1792" s="4"/>
      <c r="E1792" s="4"/>
      <c r="F1792" s="4"/>
      <c r="G1792" s="38"/>
      <c r="H1792" s="4"/>
      <c r="I1792" s="4"/>
      <c r="J1792" s="4"/>
      <c r="K1792" s="4"/>
      <c r="L1792" s="5"/>
      <c r="M1792" s="4"/>
    </row>
    <row r="1793" ht="15" customHeight="1">
      <c r="A1793" s="72" t="s">
        <v>230</v>
      </c>
      <c r="B1793" s="494" t="s">
        <v>496</v>
      </c>
      <c r="C1793" s="495"/>
      <c r="D1793" s="73" t="s">
        <v>471</v>
      </c>
      <c r="E1793" s="73" t="s">
        <v>438</v>
      </c>
      <c r="F1793" s="73" t="s">
        <v>497</v>
      </c>
      <c r="G1793" s="73" t="s">
        <v>25</v>
      </c>
      <c r="H1793" s="160" t="s">
        <v>490</v>
      </c>
      <c r="I1793" s="73" t="s">
        <v>334</v>
      </c>
      <c r="J1793" s="73" t="s">
        <v>498</v>
      </c>
      <c r="K1793" s="490" t="s">
        <v>0</v>
      </c>
      <c r="L1793" s="490"/>
      <c r="M1793" s="490" t="s">
        <v>1</v>
      </c>
      <c r="N1793" s="491"/>
    </row>
    <row r="1794" ht="15" customHeight="1">
      <c r="A1794" s="75"/>
      <c r="B1794" s="79" t="s">
        <v>499</v>
      </c>
      <c r="C1794" s="79" t="s">
        <v>500</v>
      </c>
      <c r="D1794" s="76"/>
      <c r="E1794" s="76"/>
      <c r="F1794" s="76" t="s">
        <v>487</v>
      </c>
      <c r="G1794" s="76"/>
      <c r="H1794" s="76"/>
      <c r="I1794" s="76"/>
      <c r="J1794" s="76"/>
      <c r="K1794" s="76" t="s">
        <v>246</v>
      </c>
      <c r="L1794" s="150" t="s">
        <v>247</v>
      </c>
      <c r="M1794" s="76" t="s">
        <v>246</v>
      </c>
      <c r="N1794" s="151" t="s">
        <v>247</v>
      </c>
    </row>
    <row r="1795" ht="15" customHeight="1">
      <c r="A1795" s="182">
        <f>A1590</f>
        <v>101</v>
      </c>
      <c r="B1795" s="198">
        <f>B250</f>
        <v>0.60695545900194237</v>
      </c>
      <c r="C1795" s="198">
        <f>C250</f>
        <v>-0.5613011256267133</v>
      </c>
      <c r="D1795" s="183">
        <f>INPUT!BA3</f>
        <v>1349.6250153914068</v>
      </c>
      <c r="E1795" s="195" t="str">
        <f>IF(2*D1795/COS(ATAN(G94))/L489&lt;=5.7*SQRT(INPUT!$B$2/D1269),"C","S")</f>
        <v>S</v>
      </c>
      <c r="F1795" s="180">
        <f>INPUT!AN3</f>
        <v>700</v>
      </c>
      <c r="G1795" s="184">
        <f>G801</f>
        <v>2800</v>
      </c>
      <c r="H1795" s="131">
        <f>IF(OR(B1795=0,C1795=0),0,IF(B1795&lt;=0,C1795/B1795,B1795/C1795))</f>
        <v>-1.0813366146812093</v>
      </c>
      <c r="I1795" s="131">
        <f>IF(INPUT!AB3=0,9/(D1795/G1795)^2,IF(INPUT!AB3=0=1,IF(AND(B1795&lt;=0,C1795&lt;=0),7.2,IF(F1795/D1795&gt;=0.4,MAX(5.17/(F1795/G1795)^2,9/(D1795/G1795)^2),11.64/((D1795-F1795)/G1795)^2)),IF(H1795&gt;=-1,247.8*((F1795/D1795)^1.8)*(1-H1795)^2.7,247.8*(1-H1795)^0.32)))</f>
        <v>313.30753940804465</v>
      </c>
      <c r="J1795" s="131">
        <f>MIN(0.9*INPUT!$B$2*I1795/(G1795/COS(ATAN(G94))/L489)^2,N489*D1269,INPUT!AQ3/0.7)</f>
        <v>0</v>
      </c>
      <c r="K1795" s="201" t="str">
        <f>IF(OR(E1795="C",B1795&gt;=0),"-",IF(ABS(B1795)&lt;=J1795,"OK","NG"))</f>
        <v>-</v>
      </c>
      <c r="L1795" s="200" t="str">
        <f>IF(OR(E1795="C",B1795&gt;=0),"-",J1795/ABS(B1795))</f>
        <v>-</v>
      </c>
      <c r="M1795" s="201" t="str">
        <f>IF(OR(E1795="C",C1795&gt;=0),"-",IF(ABS(C1795)&lt;=J1795,"OK","NG"))</f>
        <v>NG</v>
      </c>
      <c r="N1795" s="203">
        <f>IF(OR(E1795="C",C1795&gt;=0),"-",J1795/ABS(C1795))</f>
        <v>0</v>
      </c>
    </row>
    <row r="1796">
      <c r="A1796" s="182">
        <f>A1591</f>
        <v>101</v>
      </c>
      <c r="B1796" s="198">
        <f>B251</f>
        <v>0.60695545900194237</v>
      </c>
      <c r="C1796" s="198">
        <f>C251</f>
        <v>-0.5613011256267133</v>
      </c>
      <c r="D1796" s="183">
        <f>INPUT!BA4</f>
        <v>1349.6250153914068</v>
      </c>
      <c r="E1796" s="195" t="str">
        <f>IF(2*D1796/COS(ATAN(G95))/L490&lt;=5.7*SQRT(INPUT!$B$2/D1270),"C","S")</f>
        <v>S</v>
      </c>
      <c r="F1796" s="180">
        <f>INPUT!AN4</f>
        <v>700</v>
      </c>
      <c r="G1796" s="184">
        <f>G802</f>
        <v>2800</v>
      </c>
      <c r="H1796" s="131">
        <f>IF(OR(B1796=0,C1796=0),0,IF(B1796&lt;=0,C1796/B1796,B1796/C1796))</f>
        <v>-1.0813366146812093</v>
      </c>
      <c r="I1796" s="131">
        <f>IF(INPUT!AB4=0,9/(D1796/G1796)^2,IF(INPUT!AB4=0=1,IF(AND(B1796&lt;=0,C1796&lt;=0),7.2,IF(F1796/D1796&gt;=0.4,MAX(5.17/(F1796/G1796)^2,9/(D1796/G1796)^2),11.64/((D1796-F1796)/G1796)^2)),IF(H1796&gt;=-1,247.8*((F1796/D1796)^1.8)*(1-H1796)^2.7,247.8*(1-H1796)^0.32)))</f>
        <v>313.30753940804465</v>
      </c>
      <c r="J1796" s="131">
        <f>MIN(0.9*INPUT!$B$2*I1796/(G1796/COS(ATAN(G95))/L490)^2,N490*D1270,INPUT!AQ4/0.7)</f>
        <v>0</v>
      </c>
      <c r="K1796" s="201" t="str">
        <f>IF(OR(E1796="C",B1796&gt;=0),"-",IF(ABS(B1796)&lt;=J1796,"OK","NG"))</f>
        <v>-</v>
      </c>
      <c r="L1796" s="200" t="str">
        <f>IF(OR(E1796="C",B1796&gt;=0),"-",J1796/ABS(B1796))</f>
        <v>-</v>
      </c>
      <c r="M1796" s="201" t="str">
        <f>IF(OR(E1796="C",C1796&gt;=0),"-",IF(ABS(C1796)&lt;=J1796,"OK","NG"))</f>
        <v>NG</v>
      </c>
      <c r="N1796" s="203">
        <f>IF(OR(E1796="C",C1796&gt;=0),"-",J1796/ABS(C1796))</f>
        <v>0</v>
      </c>
    </row>
    <row r="1797">
      <c r="A1797" s="182">
        <f>A1592</f>
        <v>101</v>
      </c>
      <c r="B1797" s="198">
        <f>B252</f>
        <v>0.60695545900194237</v>
      </c>
      <c r="C1797" s="198">
        <f>C252</f>
        <v>-0.5613011256267133</v>
      </c>
      <c r="D1797" s="183">
        <f>INPUT!BA5</f>
        <v>1349.6250153914068</v>
      </c>
      <c r="E1797" s="195" t="str">
        <f>IF(2*D1797/COS(ATAN(G96))/L491&lt;=5.7*SQRT(INPUT!$B$2/D1271),"C","S")</f>
        <v>S</v>
      </c>
      <c r="F1797" s="180">
        <f>INPUT!AN5</f>
        <v>700</v>
      </c>
      <c r="G1797" s="184">
        <f>G803</f>
        <v>2800</v>
      </c>
      <c r="H1797" s="131">
        <f>IF(OR(B1797=0,C1797=0),0,IF(B1797&lt;=0,C1797/B1797,B1797/C1797))</f>
        <v>-1.0813366146812093</v>
      </c>
      <c r="I1797" s="131">
        <f>IF(INPUT!AB5=0,9/(D1797/G1797)^2,IF(INPUT!AB5=0=1,IF(AND(B1797&lt;=0,C1797&lt;=0),7.2,IF(F1797/D1797&gt;=0.4,MAX(5.17/(F1797/G1797)^2,9/(D1797/G1797)^2),11.64/((D1797-F1797)/G1797)^2)),IF(H1797&gt;=-1,247.8*((F1797/D1797)^1.8)*(1-H1797)^2.7,247.8*(1-H1797)^0.32)))</f>
        <v>313.30753940804465</v>
      </c>
      <c r="J1797" s="131">
        <f>MIN(0.9*INPUT!$B$2*I1797/(G1797/COS(ATAN(G96))/L491)^2,N491*D1271,INPUT!AQ5/0.7)</f>
        <v>0</v>
      </c>
      <c r="K1797" s="201" t="str">
        <f>IF(OR(E1797="C",B1797&gt;=0),"-",IF(ABS(B1797)&lt;=J1797,"OK","NG"))</f>
        <v>-</v>
      </c>
      <c r="L1797" s="200" t="str">
        <f>IF(OR(E1797="C",B1797&gt;=0),"-",J1797/ABS(B1797))</f>
        <v>-</v>
      </c>
      <c r="M1797" s="201" t="str">
        <f>IF(OR(E1797="C",C1797&gt;=0),"-",IF(ABS(C1797)&lt;=J1797,"OK","NG"))</f>
        <v>NG</v>
      </c>
      <c r="N1797" s="203">
        <f>IF(OR(E1797="C",C1797&gt;=0),"-",J1797/ABS(C1797))</f>
        <v>0</v>
      </c>
    </row>
    <row r="1798">
      <c r="A1798" s="182">
        <f>A1593</f>
        <v>101</v>
      </c>
      <c r="B1798" s="198">
        <f>B253</f>
        <v>0.60695545900194237</v>
      </c>
      <c r="C1798" s="198">
        <f>C253</f>
        <v>-0.5613011256267133</v>
      </c>
      <c r="D1798" s="183">
        <f>INPUT!BA6</f>
        <v>1349.6250153914068</v>
      </c>
      <c r="E1798" s="195" t="str">
        <f>IF(2*D1798/COS(ATAN(G97))/L492&lt;=5.7*SQRT(INPUT!$B$2/D1272),"C","S")</f>
        <v>S</v>
      </c>
      <c r="F1798" s="180">
        <f>INPUT!AN6</f>
        <v>700</v>
      </c>
      <c r="G1798" s="184">
        <f>G804</f>
        <v>2800</v>
      </c>
      <c r="H1798" s="131">
        <f>IF(OR(B1798=0,C1798=0),0,IF(B1798&lt;=0,C1798/B1798,B1798/C1798))</f>
        <v>-1.0813366146812093</v>
      </c>
      <c r="I1798" s="131">
        <f>IF(INPUT!AB6=0,9/(D1798/G1798)^2,IF(INPUT!AB6=0=1,IF(AND(B1798&lt;=0,C1798&lt;=0),7.2,IF(F1798/D1798&gt;=0.4,MAX(5.17/(F1798/G1798)^2,9/(D1798/G1798)^2),11.64/((D1798-F1798)/G1798)^2)),IF(H1798&gt;=-1,247.8*((F1798/D1798)^1.8)*(1-H1798)^2.7,247.8*(1-H1798)^0.32)))</f>
        <v>313.30753940804465</v>
      </c>
      <c r="J1798" s="131">
        <f>MIN(0.9*INPUT!$B$2*I1798/(G1798/COS(ATAN(G97))/L492)^2,N492*D1272,INPUT!AQ6/0.7)</f>
        <v>0</v>
      </c>
      <c r="K1798" s="201" t="str">
        <f>IF(OR(E1798="C",B1798&gt;=0),"-",IF(ABS(B1798)&lt;=J1798,"OK","NG"))</f>
        <v>-</v>
      </c>
      <c r="L1798" s="200" t="str">
        <f>IF(OR(E1798="C",B1798&gt;=0),"-",J1798/ABS(B1798))</f>
        <v>-</v>
      </c>
      <c r="M1798" s="201" t="str">
        <f>IF(OR(E1798="C",C1798&gt;=0),"-",IF(ABS(C1798)&lt;=J1798,"OK","NG"))</f>
        <v>NG</v>
      </c>
      <c r="N1798" s="203">
        <f>IF(OR(E1798="C",C1798&gt;=0),"-",J1798/ABS(C1798))</f>
        <v>0</v>
      </c>
    </row>
    <row r="1799">
      <c r="A1799" s="182">
        <f>A1594</f>
        <v>101</v>
      </c>
      <c r="B1799" s="198">
        <f>B254</f>
        <v>0.60695545900194237</v>
      </c>
      <c r="C1799" s="198">
        <f>C254</f>
        <v>-0.5613011256267133</v>
      </c>
      <c r="D1799" s="183">
        <f>INPUT!BA7</f>
        <v>1349.6250153914068</v>
      </c>
      <c r="E1799" s="195" t="str">
        <f>IF(2*D1799/COS(ATAN(G98))/L493&lt;=5.7*SQRT(INPUT!$B$2/D1273),"C","S")</f>
        <v>S</v>
      </c>
      <c r="F1799" s="180">
        <f>INPUT!AN7</f>
        <v>700</v>
      </c>
      <c r="G1799" s="184">
        <f>G805</f>
        <v>2800</v>
      </c>
      <c r="H1799" s="131">
        <f>IF(OR(B1799=0,C1799=0),0,IF(B1799&lt;=0,C1799/B1799,B1799/C1799))</f>
        <v>-1.0813366146812093</v>
      </c>
      <c r="I1799" s="131">
        <f>IF(INPUT!AB7=0,9/(D1799/G1799)^2,IF(INPUT!AB7=0=1,IF(AND(B1799&lt;=0,C1799&lt;=0),7.2,IF(F1799/D1799&gt;=0.4,MAX(5.17/(F1799/G1799)^2,9/(D1799/G1799)^2),11.64/((D1799-F1799)/G1799)^2)),IF(H1799&gt;=-1,247.8*((F1799/D1799)^1.8)*(1-H1799)^2.7,247.8*(1-H1799)^0.32)))</f>
        <v>313.30753940804465</v>
      </c>
      <c r="J1799" s="131">
        <f>MIN(0.9*INPUT!$B$2*I1799/(G1799/COS(ATAN(G98))/L493)^2,N493*D1273,INPUT!AQ7/0.7)</f>
        <v>0</v>
      </c>
      <c r="K1799" s="201" t="str">
        <f>IF(OR(E1799="C",B1799&gt;=0),"-",IF(ABS(B1799)&lt;=J1799,"OK","NG"))</f>
        <v>-</v>
      </c>
      <c r="L1799" s="200" t="str">
        <f>IF(OR(E1799="C",B1799&gt;=0),"-",J1799/ABS(B1799))</f>
        <v>-</v>
      </c>
      <c r="M1799" s="201" t="str">
        <f>IF(OR(E1799="C",C1799&gt;=0),"-",IF(ABS(C1799)&lt;=J1799,"OK","NG"))</f>
        <v>NG</v>
      </c>
      <c r="N1799" s="203">
        <f>IF(OR(E1799="C",C1799&gt;=0),"-",J1799/ABS(C1799))</f>
        <v>0</v>
      </c>
    </row>
    <row r="1800">
      <c r="A1800" s="182">
        <f>A1595</f>
        <v>101</v>
      </c>
      <c r="B1800" s="198">
        <f>B255</f>
        <v>0.60695545900194237</v>
      </c>
      <c r="C1800" s="198">
        <f>C255</f>
        <v>-0.5613011256267133</v>
      </c>
      <c r="D1800" s="183">
        <f>INPUT!BA8</f>
        <v>1349.6250153914068</v>
      </c>
      <c r="E1800" s="195" t="str">
        <f>IF(2*D1800/COS(ATAN(G99))/L494&lt;=5.7*SQRT(INPUT!$B$2/D1274),"C","S")</f>
        <v>S</v>
      </c>
      <c r="F1800" s="180">
        <f>INPUT!AN8</f>
        <v>700</v>
      </c>
      <c r="G1800" s="184">
        <f>G806</f>
        <v>2800</v>
      </c>
      <c r="H1800" s="131">
        <f>IF(OR(B1800=0,C1800=0),0,IF(B1800&lt;=0,C1800/B1800,B1800/C1800))</f>
        <v>-1.0813366146812093</v>
      </c>
      <c r="I1800" s="131">
        <f>IF(INPUT!AB8=0,9/(D1800/G1800)^2,IF(INPUT!AB8=0=1,IF(AND(B1800&lt;=0,C1800&lt;=0),7.2,IF(F1800/D1800&gt;=0.4,MAX(5.17/(F1800/G1800)^2,9/(D1800/G1800)^2),11.64/((D1800-F1800)/G1800)^2)),IF(H1800&gt;=-1,247.8*((F1800/D1800)^1.8)*(1-H1800)^2.7,247.8*(1-H1800)^0.32)))</f>
        <v>313.30753940804465</v>
      </c>
      <c r="J1800" s="131">
        <f>MIN(0.9*INPUT!$B$2*I1800/(G1800/COS(ATAN(G99))/L494)^2,N494*D1274,INPUT!AQ8/0.7)</f>
        <v>0</v>
      </c>
      <c r="K1800" s="201" t="str">
        <f>IF(OR(E1800="C",B1800&gt;=0),"-",IF(ABS(B1800)&lt;=J1800,"OK","NG"))</f>
        <v>-</v>
      </c>
      <c r="L1800" s="200" t="str">
        <f>IF(OR(E1800="C",B1800&gt;=0),"-",J1800/ABS(B1800))</f>
        <v>-</v>
      </c>
      <c r="M1800" s="201" t="str">
        <f>IF(OR(E1800="C",C1800&gt;=0),"-",IF(ABS(C1800)&lt;=J1800,"OK","NG"))</f>
        <v>NG</v>
      </c>
      <c r="N1800" s="203">
        <f>IF(OR(E1800="C",C1800&gt;=0),"-",J1800/ABS(C1800))</f>
        <v>0</v>
      </c>
    </row>
    <row r="1801">
      <c r="A1801" s="182">
        <f>A1596</f>
        <v>101</v>
      </c>
      <c r="B1801" s="198">
        <f>B256</f>
        <v>0.60695545900194237</v>
      </c>
      <c r="C1801" s="198">
        <f>C256</f>
        <v>-0.5613011256267133</v>
      </c>
      <c r="D1801" s="183">
        <f>INPUT!BA9</f>
        <v>1349.6250153914068</v>
      </c>
      <c r="E1801" s="195" t="str">
        <f>IF(2*D1801/COS(ATAN(G100))/L495&lt;=5.7*SQRT(INPUT!$B$2/D1275),"C","S")</f>
        <v>S</v>
      </c>
      <c r="F1801" s="180">
        <f>INPUT!AN9</f>
        <v>700</v>
      </c>
      <c r="G1801" s="184">
        <f>G807</f>
        <v>2800</v>
      </c>
      <c r="H1801" s="131">
        <f>IF(OR(B1801=0,C1801=0),0,IF(B1801&lt;=0,C1801/B1801,B1801/C1801))</f>
        <v>-1.0813366146812093</v>
      </c>
      <c r="I1801" s="131">
        <f>IF(INPUT!AB9=0,9/(D1801/G1801)^2,IF(INPUT!AB9=0=1,IF(AND(B1801&lt;=0,C1801&lt;=0),7.2,IF(F1801/D1801&gt;=0.4,MAX(5.17/(F1801/G1801)^2,9/(D1801/G1801)^2),11.64/((D1801-F1801)/G1801)^2)),IF(H1801&gt;=-1,247.8*((F1801/D1801)^1.8)*(1-H1801)^2.7,247.8*(1-H1801)^0.32)))</f>
        <v>313.30753940804465</v>
      </c>
      <c r="J1801" s="131">
        <f>MIN(0.9*INPUT!$B$2*I1801/(G1801/COS(ATAN(G100))/L495)^2,N495*D1275,INPUT!AQ9/0.7)</f>
        <v>0</v>
      </c>
      <c r="K1801" s="201" t="str">
        <f>IF(OR(E1801="C",B1801&gt;=0),"-",IF(ABS(B1801)&lt;=J1801,"OK","NG"))</f>
        <v>-</v>
      </c>
      <c r="L1801" s="200" t="str">
        <f>IF(OR(E1801="C",B1801&gt;=0),"-",J1801/ABS(B1801))</f>
        <v>-</v>
      </c>
      <c r="M1801" s="201" t="str">
        <f>IF(OR(E1801="C",C1801&gt;=0),"-",IF(ABS(C1801)&lt;=J1801,"OK","NG"))</f>
        <v>NG</v>
      </c>
      <c r="N1801" s="203">
        <f>IF(OR(E1801="C",C1801&gt;=0),"-",J1801/ABS(C1801))</f>
        <v>0</v>
      </c>
    </row>
    <row r="1802">
      <c r="A1802" s="182">
        <f>A1597</f>
        <v>101</v>
      </c>
      <c r="B1802" s="198">
        <f>B257</f>
        <v>0.60695545900194237</v>
      </c>
      <c r="C1802" s="198">
        <f>C257</f>
        <v>-0.5613011256267133</v>
      </c>
      <c r="D1802" s="183">
        <f>INPUT!BA10</f>
        <v>1349.6250153914068</v>
      </c>
      <c r="E1802" s="195" t="str">
        <f>IF(2*D1802/COS(ATAN(G101))/L496&lt;=5.7*SQRT(INPUT!$B$2/D1276),"C","S")</f>
        <v>S</v>
      </c>
      <c r="F1802" s="180">
        <f>INPUT!AN10</f>
        <v>700</v>
      </c>
      <c r="G1802" s="184">
        <f>G808</f>
        <v>2800</v>
      </c>
      <c r="H1802" s="131">
        <f>IF(OR(B1802=0,C1802=0),0,IF(B1802&lt;=0,C1802/B1802,B1802/C1802))</f>
        <v>-1.0813366146812093</v>
      </c>
      <c r="I1802" s="131">
        <f>IF(INPUT!AB10=0,9/(D1802/G1802)^2,IF(INPUT!AB10=0=1,IF(AND(B1802&lt;=0,C1802&lt;=0),7.2,IF(F1802/D1802&gt;=0.4,MAX(5.17/(F1802/G1802)^2,9/(D1802/G1802)^2),11.64/((D1802-F1802)/G1802)^2)),IF(H1802&gt;=-1,247.8*((F1802/D1802)^1.8)*(1-H1802)^2.7,247.8*(1-H1802)^0.32)))</f>
        <v>313.30753940804465</v>
      </c>
      <c r="J1802" s="131">
        <f>MIN(0.9*INPUT!$B$2*I1802/(G1802/COS(ATAN(G101))/L496)^2,N496*D1276,INPUT!AQ10/0.7)</f>
        <v>0</v>
      </c>
      <c r="K1802" s="201" t="str">
        <f>IF(OR(E1802="C",B1802&gt;=0),"-",IF(ABS(B1802)&lt;=J1802,"OK","NG"))</f>
        <v>-</v>
      </c>
      <c r="L1802" s="200" t="str">
        <f>IF(OR(E1802="C",B1802&gt;=0),"-",J1802/ABS(B1802))</f>
        <v>-</v>
      </c>
      <c r="M1802" s="201" t="str">
        <f>IF(OR(E1802="C",C1802&gt;=0),"-",IF(ABS(C1802)&lt;=J1802,"OK","NG"))</f>
        <v>NG</v>
      </c>
      <c r="N1802" s="203">
        <f>IF(OR(E1802="C",C1802&gt;=0),"-",J1802/ABS(C1802))</f>
        <v>0</v>
      </c>
    </row>
    <row r="1803">
      <c r="A1803" s="182">
        <f>A1598</f>
        <v>101</v>
      </c>
      <c r="B1803" s="198">
        <f>B258</f>
        <v>0.60695545900194237</v>
      </c>
      <c r="C1803" s="198">
        <f>C258</f>
        <v>-0.5613011256267133</v>
      </c>
      <c r="D1803" s="183">
        <f>INPUT!BA11</f>
        <v>1349.6250153914068</v>
      </c>
      <c r="E1803" s="195" t="str">
        <f>IF(2*D1803/COS(ATAN(G102))/L497&lt;=5.7*SQRT(INPUT!$B$2/D1277),"C","S")</f>
        <v>S</v>
      </c>
      <c r="F1803" s="180">
        <f>INPUT!AN11</f>
        <v>700</v>
      </c>
      <c r="G1803" s="184">
        <f>G809</f>
        <v>2800</v>
      </c>
      <c r="H1803" s="131">
        <f>IF(OR(B1803=0,C1803=0),0,IF(B1803&lt;=0,C1803/B1803,B1803/C1803))</f>
        <v>-1.0813366146812093</v>
      </c>
      <c r="I1803" s="131">
        <f>IF(INPUT!AB11=0,9/(D1803/G1803)^2,IF(INPUT!AB11=0=1,IF(AND(B1803&lt;=0,C1803&lt;=0),7.2,IF(F1803/D1803&gt;=0.4,MAX(5.17/(F1803/G1803)^2,9/(D1803/G1803)^2),11.64/((D1803-F1803)/G1803)^2)),IF(H1803&gt;=-1,247.8*((F1803/D1803)^1.8)*(1-H1803)^2.7,247.8*(1-H1803)^0.32)))</f>
        <v>313.30753940804465</v>
      </c>
      <c r="J1803" s="131">
        <f>MIN(0.9*INPUT!$B$2*I1803/(G1803/COS(ATAN(G102))/L497)^2,N497*D1277,INPUT!AQ11/0.7)</f>
        <v>0</v>
      </c>
      <c r="K1803" s="201" t="str">
        <f>IF(OR(E1803="C",B1803&gt;=0),"-",IF(ABS(B1803)&lt;=J1803,"OK","NG"))</f>
        <v>-</v>
      </c>
      <c r="L1803" s="200" t="str">
        <f>IF(OR(E1803="C",B1803&gt;=0),"-",J1803/ABS(B1803))</f>
        <v>-</v>
      </c>
      <c r="M1803" s="201" t="str">
        <f>IF(OR(E1803="C",C1803&gt;=0),"-",IF(ABS(C1803)&lt;=J1803,"OK","NG"))</f>
        <v>NG</v>
      </c>
      <c r="N1803" s="203">
        <f>IF(OR(E1803="C",C1803&gt;=0),"-",J1803/ABS(C1803))</f>
        <v>0</v>
      </c>
    </row>
    <row r="1804">
      <c r="A1804" s="182">
        <f>A1599</f>
        <v>101</v>
      </c>
      <c r="B1804" s="198">
        <f>B259</f>
        <v>0.60695545900194237</v>
      </c>
      <c r="C1804" s="198">
        <f>C259</f>
        <v>-0.5613011256267133</v>
      </c>
      <c r="D1804" s="183">
        <f>INPUT!BA12</f>
        <v>1349.6250153914068</v>
      </c>
      <c r="E1804" s="195" t="str">
        <f>IF(2*D1804/COS(ATAN(G103))/L498&lt;=5.7*SQRT(INPUT!$B$2/D1278),"C","S")</f>
        <v>S</v>
      </c>
      <c r="F1804" s="180">
        <f>INPUT!AN12</f>
        <v>700</v>
      </c>
      <c r="G1804" s="184">
        <f>G810</f>
        <v>2800</v>
      </c>
      <c r="H1804" s="131">
        <f>IF(OR(B1804=0,C1804=0),0,IF(B1804&lt;=0,C1804/B1804,B1804/C1804))</f>
        <v>-1.0813366146812093</v>
      </c>
      <c r="I1804" s="131">
        <f>IF(INPUT!AB12=0,9/(D1804/G1804)^2,IF(INPUT!AB12=0=1,IF(AND(B1804&lt;=0,C1804&lt;=0),7.2,IF(F1804/D1804&gt;=0.4,MAX(5.17/(F1804/G1804)^2,9/(D1804/G1804)^2),11.64/((D1804-F1804)/G1804)^2)),IF(H1804&gt;=-1,247.8*((F1804/D1804)^1.8)*(1-H1804)^2.7,247.8*(1-H1804)^0.32)))</f>
        <v>313.30753940804465</v>
      </c>
      <c r="J1804" s="131">
        <f>MIN(0.9*INPUT!$B$2*I1804/(G1804/COS(ATAN(G103))/L498)^2,N498*D1278,INPUT!AQ12/0.7)</f>
        <v>0</v>
      </c>
      <c r="K1804" s="201" t="str">
        <f>IF(OR(E1804="C",B1804&gt;=0),"-",IF(ABS(B1804)&lt;=J1804,"OK","NG"))</f>
        <v>-</v>
      </c>
      <c r="L1804" s="200" t="str">
        <f>IF(OR(E1804="C",B1804&gt;=0),"-",J1804/ABS(B1804))</f>
        <v>-</v>
      </c>
      <c r="M1804" s="201" t="str">
        <f>IF(OR(E1804="C",C1804&gt;=0),"-",IF(ABS(C1804)&lt;=J1804,"OK","NG"))</f>
        <v>NG</v>
      </c>
      <c r="N1804" s="203">
        <f>IF(OR(E1804="C",C1804&gt;=0),"-",J1804/ABS(C1804))</f>
        <v>0</v>
      </c>
    </row>
    <row r="1805">
      <c r="A1805" s="182">
        <f>A1600</f>
        <v>101</v>
      </c>
      <c r="B1805" s="198">
        <f>B260</f>
        <v>0.60695545900194237</v>
      </c>
      <c r="C1805" s="198">
        <f>C260</f>
        <v>-0.5613011256267133</v>
      </c>
      <c r="D1805" s="183">
        <f>INPUT!BA13</f>
        <v>1349.6250153914068</v>
      </c>
      <c r="E1805" s="195" t="str">
        <f>IF(2*D1805/COS(ATAN(G104))/L499&lt;=5.7*SQRT(INPUT!$B$2/D1279),"C","S")</f>
        <v>S</v>
      </c>
      <c r="F1805" s="180">
        <f>INPUT!AN13</f>
        <v>700</v>
      </c>
      <c r="G1805" s="184">
        <f>G811</f>
        <v>2800</v>
      </c>
      <c r="H1805" s="131">
        <f>IF(OR(B1805=0,C1805=0),0,IF(B1805&lt;=0,C1805/B1805,B1805/C1805))</f>
        <v>-1.0813366146812093</v>
      </c>
      <c r="I1805" s="131">
        <f>IF(INPUT!AB13=0,9/(D1805/G1805)^2,IF(INPUT!AB13=0=1,IF(AND(B1805&lt;=0,C1805&lt;=0),7.2,IF(F1805/D1805&gt;=0.4,MAX(5.17/(F1805/G1805)^2,9/(D1805/G1805)^2),11.64/((D1805-F1805)/G1805)^2)),IF(H1805&gt;=-1,247.8*((F1805/D1805)^1.8)*(1-H1805)^2.7,247.8*(1-H1805)^0.32)))</f>
        <v>313.30753940804465</v>
      </c>
      <c r="J1805" s="131">
        <f>MIN(0.9*INPUT!$B$2*I1805/(G1805/COS(ATAN(G104))/L499)^2,N499*D1279,INPUT!AQ13/0.7)</f>
        <v>0</v>
      </c>
      <c r="K1805" s="201" t="str">
        <f>IF(OR(E1805="C",B1805&gt;=0),"-",IF(ABS(B1805)&lt;=J1805,"OK","NG"))</f>
        <v>-</v>
      </c>
      <c r="L1805" s="200" t="str">
        <f>IF(OR(E1805="C",B1805&gt;=0),"-",J1805/ABS(B1805))</f>
        <v>-</v>
      </c>
      <c r="M1805" s="201" t="str">
        <f>IF(OR(E1805="C",C1805&gt;=0),"-",IF(ABS(C1805)&lt;=J1805,"OK","NG"))</f>
        <v>NG</v>
      </c>
      <c r="N1805" s="203">
        <f>IF(OR(E1805="C",C1805&gt;=0),"-",J1805/ABS(C1805))</f>
        <v>0</v>
      </c>
    </row>
    <row r="1806">
      <c r="A1806" s="182">
        <f>A1601</f>
        <v>101</v>
      </c>
      <c r="B1806" s="198">
        <f>B261</f>
        <v>0.60695545900194237</v>
      </c>
      <c r="C1806" s="198">
        <f>C261</f>
        <v>-0.5613011256267133</v>
      </c>
      <c r="D1806" s="183">
        <f>INPUT!BA14</f>
        <v>1349.6250153914068</v>
      </c>
      <c r="E1806" s="195" t="str">
        <f>IF(2*D1806/COS(ATAN(G105))/L500&lt;=5.7*SQRT(INPUT!$B$2/D1280),"C","S")</f>
        <v>S</v>
      </c>
      <c r="F1806" s="180">
        <f>INPUT!AN14</f>
        <v>700</v>
      </c>
      <c r="G1806" s="184">
        <f>G812</f>
        <v>2800</v>
      </c>
      <c r="H1806" s="131">
        <f>IF(OR(B1806=0,C1806=0),0,IF(B1806&lt;=0,C1806/B1806,B1806/C1806))</f>
        <v>-1.0813366146812093</v>
      </c>
      <c r="I1806" s="131">
        <f>IF(INPUT!AB14=0,9/(D1806/G1806)^2,IF(INPUT!AB14=0=1,IF(AND(B1806&lt;=0,C1806&lt;=0),7.2,IF(F1806/D1806&gt;=0.4,MAX(5.17/(F1806/G1806)^2,9/(D1806/G1806)^2),11.64/((D1806-F1806)/G1806)^2)),IF(H1806&gt;=-1,247.8*((F1806/D1806)^1.8)*(1-H1806)^2.7,247.8*(1-H1806)^0.32)))</f>
        <v>313.30753940804465</v>
      </c>
      <c r="J1806" s="131">
        <f>MIN(0.9*INPUT!$B$2*I1806/(G1806/COS(ATAN(G105))/L500)^2,N500*D1280,INPUT!AQ14/0.7)</f>
        <v>0</v>
      </c>
      <c r="K1806" s="201" t="str">
        <f>IF(OR(E1806="C",B1806&gt;=0),"-",IF(ABS(B1806)&lt;=J1806,"OK","NG"))</f>
        <v>-</v>
      </c>
      <c r="L1806" s="200" t="str">
        <f>IF(OR(E1806="C",B1806&gt;=0),"-",J1806/ABS(B1806))</f>
        <v>-</v>
      </c>
      <c r="M1806" s="201" t="str">
        <f>IF(OR(E1806="C",C1806&gt;=0),"-",IF(ABS(C1806)&lt;=J1806,"OK","NG"))</f>
        <v>NG</v>
      </c>
      <c r="N1806" s="203">
        <f>IF(OR(E1806="C",C1806&gt;=0),"-",J1806/ABS(C1806))</f>
        <v>0</v>
      </c>
    </row>
    <row r="1807">
      <c r="A1807" s="182">
        <f>A1602</f>
        <v>101</v>
      </c>
      <c r="B1807" s="198">
        <f>B262</f>
        <v>0.60695545900194237</v>
      </c>
      <c r="C1807" s="198">
        <f>C262</f>
        <v>-0.5613011256267133</v>
      </c>
      <c r="D1807" s="183">
        <f>INPUT!BA15</f>
        <v>1349.6250153914068</v>
      </c>
      <c r="E1807" s="195" t="str">
        <f>IF(2*D1807/COS(ATAN(G106))/L501&lt;=5.7*SQRT(INPUT!$B$2/D1281),"C","S")</f>
        <v>S</v>
      </c>
      <c r="F1807" s="180">
        <f>INPUT!AN15</f>
        <v>700</v>
      </c>
      <c r="G1807" s="184">
        <f>G813</f>
        <v>2800</v>
      </c>
      <c r="H1807" s="131">
        <f>IF(OR(B1807=0,C1807=0),0,IF(B1807&lt;=0,C1807/B1807,B1807/C1807))</f>
        <v>-1.0813366146812093</v>
      </c>
      <c r="I1807" s="131">
        <f>IF(INPUT!AB15=0,9/(D1807/G1807)^2,IF(INPUT!AB15=0=1,IF(AND(B1807&lt;=0,C1807&lt;=0),7.2,IF(F1807/D1807&gt;=0.4,MAX(5.17/(F1807/G1807)^2,9/(D1807/G1807)^2),11.64/((D1807-F1807)/G1807)^2)),IF(H1807&gt;=-1,247.8*((F1807/D1807)^1.8)*(1-H1807)^2.7,247.8*(1-H1807)^0.32)))</f>
        <v>313.30753940804465</v>
      </c>
      <c r="J1807" s="131">
        <f>MIN(0.9*INPUT!$B$2*I1807/(G1807/COS(ATAN(G106))/L501)^2,N501*D1281,INPUT!AQ15/0.7)</f>
        <v>0</v>
      </c>
      <c r="K1807" s="201" t="str">
        <f>IF(OR(E1807="C",B1807&gt;=0),"-",IF(ABS(B1807)&lt;=J1807,"OK","NG"))</f>
        <v>-</v>
      </c>
      <c r="L1807" s="200" t="str">
        <f>IF(OR(E1807="C",B1807&gt;=0),"-",J1807/ABS(B1807))</f>
        <v>-</v>
      </c>
      <c r="M1807" s="201" t="str">
        <f>IF(OR(E1807="C",C1807&gt;=0),"-",IF(ABS(C1807)&lt;=J1807,"OK","NG"))</f>
        <v>NG</v>
      </c>
      <c r="N1807" s="203">
        <f>IF(OR(E1807="C",C1807&gt;=0),"-",J1807/ABS(C1807))</f>
        <v>0</v>
      </c>
    </row>
    <row r="1808">
      <c r="A1808" s="182">
        <f>A1603</f>
        <v>101</v>
      </c>
      <c r="B1808" s="198">
        <f>B263</f>
        <v>0.60695545900194237</v>
      </c>
      <c r="C1808" s="198">
        <f>C263</f>
        <v>-0.5613011256267133</v>
      </c>
      <c r="D1808" s="183">
        <f>INPUT!BA16</f>
        <v>1349.6250153914068</v>
      </c>
      <c r="E1808" s="195" t="str">
        <f>IF(2*D1808/COS(ATAN(G107))/L502&lt;=5.7*SQRT(INPUT!$B$2/D1282),"C","S")</f>
        <v>S</v>
      </c>
      <c r="F1808" s="180">
        <f>INPUT!AN16</f>
        <v>700</v>
      </c>
      <c r="G1808" s="184">
        <f>G814</f>
        <v>2800</v>
      </c>
      <c r="H1808" s="131">
        <f>IF(OR(B1808=0,C1808=0),0,IF(B1808&lt;=0,C1808/B1808,B1808/C1808))</f>
        <v>-1.0813366146812093</v>
      </c>
      <c r="I1808" s="131">
        <f>IF(INPUT!AB16=0,9/(D1808/G1808)^2,IF(INPUT!AB16=0=1,IF(AND(B1808&lt;=0,C1808&lt;=0),7.2,IF(F1808/D1808&gt;=0.4,MAX(5.17/(F1808/G1808)^2,9/(D1808/G1808)^2),11.64/((D1808-F1808)/G1808)^2)),IF(H1808&gt;=-1,247.8*((F1808/D1808)^1.8)*(1-H1808)^2.7,247.8*(1-H1808)^0.32)))</f>
        <v>313.30753940804465</v>
      </c>
      <c r="J1808" s="131">
        <f>MIN(0.9*INPUT!$B$2*I1808/(G1808/COS(ATAN(G107))/L502)^2,N502*D1282,INPUT!AQ16/0.7)</f>
        <v>0</v>
      </c>
      <c r="K1808" s="201" t="str">
        <f>IF(OR(E1808="C",B1808&gt;=0),"-",IF(ABS(B1808)&lt;=J1808,"OK","NG"))</f>
        <v>-</v>
      </c>
      <c r="L1808" s="200" t="str">
        <f>IF(OR(E1808="C",B1808&gt;=0),"-",J1808/ABS(B1808))</f>
        <v>-</v>
      </c>
      <c r="M1808" s="201" t="str">
        <f>IF(OR(E1808="C",C1808&gt;=0),"-",IF(ABS(C1808)&lt;=J1808,"OK","NG"))</f>
        <v>NG</v>
      </c>
      <c r="N1808" s="203">
        <f>IF(OR(E1808="C",C1808&gt;=0),"-",J1808/ABS(C1808))</f>
        <v>0</v>
      </c>
    </row>
    <row r="1809">
      <c r="A1809" s="182">
        <f>A1604</f>
        <v>101</v>
      </c>
      <c r="B1809" s="198">
        <f>B264</f>
        <v>0.60695545900194237</v>
      </c>
      <c r="C1809" s="198">
        <f>C264</f>
        <v>-0.5613011256267133</v>
      </c>
      <c r="D1809" s="183">
        <f>INPUT!BA17</f>
        <v>1349.6250153914068</v>
      </c>
      <c r="E1809" s="195" t="str">
        <f>IF(2*D1809/COS(ATAN(G108))/L503&lt;=5.7*SQRT(INPUT!$B$2/D1283),"C","S")</f>
        <v>S</v>
      </c>
      <c r="F1809" s="180">
        <f>INPUT!AN17</f>
        <v>700</v>
      </c>
      <c r="G1809" s="184">
        <f>G815</f>
        <v>2800</v>
      </c>
      <c r="H1809" s="131">
        <f>IF(OR(B1809=0,C1809=0),0,IF(B1809&lt;=0,C1809/B1809,B1809/C1809))</f>
        <v>-1.0813366146812093</v>
      </c>
      <c r="I1809" s="131">
        <f>IF(INPUT!AB17=0,9/(D1809/G1809)^2,IF(INPUT!AB17=0=1,IF(AND(B1809&lt;=0,C1809&lt;=0),7.2,IF(F1809/D1809&gt;=0.4,MAX(5.17/(F1809/G1809)^2,9/(D1809/G1809)^2),11.64/((D1809-F1809)/G1809)^2)),IF(H1809&gt;=-1,247.8*((F1809/D1809)^1.8)*(1-H1809)^2.7,247.8*(1-H1809)^0.32)))</f>
        <v>313.30753940804465</v>
      </c>
      <c r="J1809" s="131">
        <f>MIN(0.9*INPUT!$B$2*I1809/(G1809/COS(ATAN(G108))/L503)^2,N503*D1283,INPUT!AQ17/0.7)</f>
        <v>0</v>
      </c>
      <c r="K1809" s="201" t="str">
        <f>IF(OR(E1809="C",B1809&gt;=0),"-",IF(ABS(B1809)&lt;=J1809,"OK","NG"))</f>
        <v>-</v>
      </c>
      <c r="L1809" s="200" t="str">
        <f>IF(OR(E1809="C",B1809&gt;=0),"-",J1809/ABS(B1809))</f>
        <v>-</v>
      </c>
      <c r="M1809" s="201" t="str">
        <f>IF(OR(E1809="C",C1809&gt;=0),"-",IF(ABS(C1809)&lt;=J1809,"OK","NG"))</f>
        <v>NG</v>
      </c>
      <c r="N1809" s="203">
        <f>IF(OR(E1809="C",C1809&gt;=0),"-",J1809/ABS(C1809))</f>
        <v>0</v>
      </c>
    </row>
    <row r="1810">
      <c r="A1810" s="182">
        <f>A1605</f>
        <v>101</v>
      </c>
      <c r="B1810" s="198">
        <f>B265</f>
        <v>0.60695545900194237</v>
      </c>
      <c r="C1810" s="198">
        <f>C265</f>
        <v>-0.5613011256267133</v>
      </c>
      <c r="D1810" s="183">
        <f>INPUT!BA18</f>
        <v>1349.6250153914068</v>
      </c>
      <c r="E1810" s="195" t="str">
        <f>IF(2*D1810/COS(ATAN(G109))/L504&lt;=5.7*SQRT(INPUT!$B$2/D1284),"C","S")</f>
        <v>S</v>
      </c>
      <c r="F1810" s="180">
        <f>INPUT!AN18</f>
        <v>700</v>
      </c>
      <c r="G1810" s="184">
        <f>G816</f>
        <v>2800</v>
      </c>
      <c r="H1810" s="131">
        <f>IF(OR(B1810=0,C1810=0),0,IF(B1810&lt;=0,C1810/B1810,B1810/C1810))</f>
        <v>-1.0813366146812093</v>
      </c>
      <c r="I1810" s="131">
        <f>IF(INPUT!AB18=0,9/(D1810/G1810)^2,IF(INPUT!AB18=0=1,IF(AND(B1810&lt;=0,C1810&lt;=0),7.2,IF(F1810/D1810&gt;=0.4,MAX(5.17/(F1810/G1810)^2,9/(D1810/G1810)^2),11.64/((D1810-F1810)/G1810)^2)),IF(H1810&gt;=-1,247.8*((F1810/D1810)^1.8)*(1-H1810)^2.7,247.8*(1-H1810)^0.32)))</f>
        <v>313.30753940804465</v>
      </c>
      <c r="J1810" s="131">
        <f>MIN(0.9*INPUT!$B$2*I1810/(G1810/COS(ATAN(G109))/L504)^2,N504*D1284,INPUT!AQ18/0.7)</f>
        <v>0</v>
      </c>
      <c r="K1810" s="201" t="str">
        <f>IF(OR(E1810="C",B1810&gt;=0),"-",IF(ABS(B1810)&lt;=J1810,"OK","NG"))</f>
        <v>-</v>
      </c>
      <c r="L1810" s="200" t="str">
        <f>IF(OR(E1810="C",B1810&gt;=0),"-",J1810/ABS(B1810))</f>
        <v>-</v>
      </c>
      <c r="M1810" s="201" t="str">
        <f>IF(OR(E1810="C",C1810&gt;=0),"-",IF(ABS(C1810)&lt;=J1810,"OK","NG"))</f>
        <v>NG</v>
      </c>
      <c r="N1810" s="203">
        <f>IF(OR(E1810="C",C1810&gt;=0),"-",J1810/ABS(C1810))</f>
        <v>0</v>
      </c>
    </row>
    <row r="1811">
      <c r="A1811" s="182">
        <f>A1606</f>
        <v>101</v>
      </c>
      <c r="B1811" s="198">
        <f>B266</f>
        <v>0.60695545900194237</v>
      </c>
      <c r="C1811" s="198">
        <f>C266</f>
        <v>-0.5613011256267133</v>
      </c>
      <c r="D1811" s="183">
        <f>INPUT!BA19</f>
        <v>1349.6250153914068</v>
      </c>
      <c r="E1811" s="195" t="str">
        <f>IF(2*D1811/COS(ATAN(G110))/L505&lt;=5.7*SQRT(INPUT!$B$2/D1285),"C","S")</f>
        <v>S</v>
      </c>
      <c r="F1811" s="180">
        <f>INPUT!AN19</f>
        <v>700</v>
      </c>
      <c r="G1811" s="184">
        <f>G817</f>
        <v>2800</v>
      </c>
      <c r="H1811" s="131">
        <f>IF(OR(B1811=0,C1811=0),0,IF(B1811&lt;=0,C1811/B1811,B1811/C1811))</f>
        <v>-1.0813366146812093</v>
      </c>
      <c r="I1811" s="131">
        <f>IF(INPUT!AB19=0,9/(D1811/G1811)^2,IF(INPUT!AB19=0=1,IF(AND(B1811&lt;=0,C1811&lt;=0),7.2,IF(F1811/D1811&gt;=0.4,MAX(5.17/(F1811/G1811)^2,9/(D1811/G1811)^2),11.64/((D1811-F1811)/G1811)^2)),IF(H1811&gt;=-1,247.8*((F1811/D1811)^1.8)*(1-H1811)^2.7,247.8*(1-H1811)^0.32)))</f>
        <v>313.30753940804465</v>
      </c>
      <c r="J1811" s="131">
        <f>MIN(0.9*INPUT!$B$2*I1811/(G1811/COS(ATAN(G110))/L505)^2,N505*D1285,INPUT!AQ19/0.7)</f>
        <v>0</v>
      </c>
      <c r="K1811" s="201" t="str">
        <f>IF(OR(E1811="C",B1811&gt;=0),"-",IF(ABS(B1811)&lt;=J1811,"OK","NG"))</f>
        <v>-</v>
      </c>
      <c r="L1811" s="200" t="str">
        <f>IF(OR(E1811="C",B1811&gt;=0),"-",J1811/ABS(B1811))</f>
        <v>-</v>
      </c>
      <c r="M1811" s="201" t="str">
        <f>IF(OR(E1811="C",C1811&gt;=0),"-",IF(ABS(C1811)&lt;=J1811,"OK","NG"))</f>
        <v>NG</v>
      </c>
      <c r="N1811" s="203">
        <f>IF(OR(E1811="C",C1811&gt;=0),"-",J1811/ABS(C1811))</f>
        <v>0</v>
      </c>
    </row>
    <row r="1812">
      <c r="A1812" s="182">
        <f>A1607</f>
        <v>101</v>
      </c>
      <c r="B1812" s="198">
        <f>B267</f>
        <v>0.60695545900194237</v>
      </c>
      <c r="C1812" s="198">
        <f>C267</f>
        <v>-0.5613011256267133</v>
      </c>
      <c r="D1812" s="183">
        <f>INPUT!BA20</f>
        <v>1349.6250153914068</v>
      </c>
      <c r="E1812" s="195" t="str">
        <f>IF(2*D1812/COS(ATAN(G111))/L506&lt;=5.7*SQRT(INPUT!$B$2/D1286),"C","S")</f>
        <v>S</v>
      </c>
      <c r="F1812" s="180">
        <f>INPUT!AN20</f>
        <v>700</v>
      </c>
      <c r="G1812" s="184">
        <f>G818</f>
        <v>2800</v>
      </c>
      <c r="H1812" s="131">
        <f>IF(OR(B1812=0,C1812=0),0,IF(B1812&lt;=0,C1812/B1812,B1812/C1812))</f>
        <v>-1.0813366146812093</v>
      </c>
      <c r="I1812" s="131">
        <f>IF(INPUT!AB20=0,9/(D1812/G1812)^2,IF(INPUT!AB20=0=1,IF(AND(B1812&lt;=0,C1812&lt;=0),7.2,IF(F1812/D1812&gt;=0.4,MAX(5.17/(F1812/G1812)^2,9/(D1812/G1812)^2),11.64/((D1812-F1812)/G1812)^2)),IF(H1812&gt;=-1,247.8*((F1812/D1812)^1.8)*(1-H1812)^2.7,247.8*(1-H1812)^0.32)))</f>
        <v>313.30753940804465</v>
      </c>
      <c r="J1812" s="131">
        <f>MIN(0.9*INPUT!$B$2*I1812/(G1812/COS(ATAN(G111))/L506)^2,N506*D1286,INPUT!AQ20/0.7)</f>
        <v>0</v>
      </c>
      <c r="K1812" s="201" t="str">
        <f>IF(OR(E1812="C",B1812&gt;=0),"-",IF(ABS(B1812)&lt;=J1812,"OK","NG"))</f>
        <v>-</v>
      </c>
      <c r="L1812" s="200" t="str">
        <f>IF(OR(E1812="C",B1812&gt;=0),"-",J1812/ABS(B1812))</f>
        <v>-</v>
      </c>
      <c r="M1812" s="201" t="str">
        <f>IF(OR(E1812="C",C1812&gt;=0),"-",IF(ABS(C1812)&lt;=J1812,"OK","NG"))</f>
        <v>NG</v>
      </c>
      <c r="N1812" s="203">
        <f>IF(OR(E1812="C",C1812&gt;=0),"-",J1812/ABS(C1812))</f>
        <v>0</v>
      </c>
    </row>
    <row r="1813">
      <c r="A1813" s="182">
        <f>A1608</f>
        <v>101</v>
      </c>
      <c r="B1813" s="198">
        <f>B268</f>
        <v>0.60695545900194237</v>
      </c>
      <c r="C1813" s="198">
        <f>C268</f>
        <v>-0.5613011256267133</v>
      </c>
      <c r="D1813" s="183">
        <f>INPUT!BA21</f>
        <v>1349.6250153914068</v>
      </c>
      <c r="E1813" s="195" t="str">
        <f>IF(2*D1813/COS(ATAN(G112))/L507&lt;=5.7*SQRT(INPUT!$B$2/D1287),"C","S")</f>
        <v>S</v>
      </c>
      <c r="F1813" s="180">
        <f>INPUT!AN21</f>
        <v>700</v>
      </c>
      <c r="G1813" s="184">
        <f>G819</f>
        <v>2800</v>
      </c>
      <c r="H1813" s="131">
        <f>IF(OR(B1813=0,C1813=0),0,IF(B1813&lt;=0,C1813/B1813,B1813/C1813))</f>
        <v>-1.0813366146812093</v>
      </c>
      <c r="I1813" s="131">
        <f>IF(INPUT!AB21=0,9/(D1813/G1813)^2,IF(INPUT!AB21=0=1,IF(AND(B1813&lt;=0,C1813&lt;=0),7.2,IF(F1813/D1813&gt;=0.4,MAX(5.17/(F1813/G1813)^2,9/(D1813/G1813)^2),11.64/((D1813-F1813)/G1813)^2)),IF(H1813&gt;=-1,247.8*((F1813/D1813)^1.8)*(1-H1813)^2.7,247.8*(1-H1813)^0.32)))</f>
        <v>313.30753940804465</v>
      </c>
      <c r="J1813" s="131">
        <f>MIN(0.9*INPUT!$B$2*I1813/(G1813/COS(ATAN(G112))/L507)^2,N507*D1287,INPUT!AQ21/0.7)</f>
        <v>0</v>
      </c>
      <c r="K1813" s="201" t="str">
        <f>IF(OR(E1813="C",B1813&gt;=0),"-",IF(ABS(B1813)&lt;=J1813,"OK","NG"))</f>
        <v>-</v>
      </c>
      <c r="L1813" s="200" t="str">
        <f>IF(OR(E1813="C",B1813&gt;=0),"-",J1813/ABS(B1813))</f>
        <v>-</v>
      </c>
      <c r="M1813" s="201" t="str">
        <f>IF(OR(E1813="C",C1813&gt;=0),"-",IF(ABS(C1813)&lt;=J1813,"OK","NG"))</f>
        <v>NG</v>
      </c>
      <c r="N1813" s="203">
        <f>IF(OR(E1813="C",C1813&gt;=0),"-",J1813/ABS(C1813))</f>
        <v>0</v>
      </c>
    </row>
    <row r="1814">
      <c r="A1814" s="182">
        <f>A1609</f>
        <v>101</v>
      </c>
      <c r="B1814" s="198">
        <f>B269</f>
        <v>0.60695545900194237</v>
      </c>
      <c r="C1814" s="198">
        <f>C269</f>
        <v>-0.5613011256267133</v>
      </c>
      <c r="D1814" s="183">
        <f>INPUT!BA22</f>
        <v>1349.6250153914068</v>
      </c>
      <c r="E1814" s="195" t="str">
        <f>IF(2*D1814/COS(ATAN(G113))/L508&lt;=5.7*SQRT(INPUT!$B$2/D1288),"C","S")</f>
        <v>S</v>
      </c>
      <c r="F1814" s="180">
        <f>INPUT!AN22</f>
        <v>700</v>
      </c>
      <c r="G1814" s="184">
        <f>G820</f>
        <v>2800</v>
      </c>
      <c r="H1814" s="131">
        <f>IF(OR(B1814=0,C1814=0),0,IF(B1814&lt;=0,C1814/B1814,B1814/C1814))</f>
        <v>-1.0813366146812093</v>
      </c>
      <c r="I1814" s="131">
        <f>IF(INPUT!AB22=0,9/(D1814/G1814)^2,IF(INPUT!AB22=0=1,IF(AND(B1814&lt;=0,C1814&lt;=0),7.2,IF(F1814/D1814&gt;=0.4,MAX(5.17/(F1814/G1814)^2,9/(D1814/G1814)^2),11.64/((D1814-F1814)/G1814)^2)),IF(H1814&gt;=-1,247.8*((F1814/D1814)^1.8)*(1-H1814)^2.7,247.8*(1-H1814)^0.32)))</f>
        <v>313.30753940804465</v>
      </c>
      <c r="J1814" s="131">
        <f>MIN(0.9*INPUT!$B$2*I1814/(G1814/COS(ATAN(G113))/L508)^2,N508*D1288,INPUT!AQ22/0.7)</f>
        <v>0</v>
      </c>
      <c r="K1814" s="201" t="str">
        <f>IF(OR(E1814="C",B1814&gt;=0),"-",IF(ABS(B1814)&lt;=J1814,"OK","NG"))</f>
        <v>-</v>
      </c>
      <c r="L1814" s="200" t="str">
        <f>IF(OR(E1814="C",B1814&gt;=0),"-",J1814/ABS(B1814))</f>
        <v>-</v>
      </c>
      <c r="M1814" s="201" t="str">
        <f>IF(OR(E1814="C",C1814&gt;=0),"-",IF(ABS(C1814)&lt;=J1814,"OK","NG"))</f>
        <v>NG</v>
      </c>
      <c r="N1814" s="203">
        <f>IF(OR(E1814="C",C1814&gt;=0),"-",J1814/ABS(C1814))</f>
        <v>0</v>
      </c>
    </row>
    <row r="1815">
      <c r="A1815" s="182">
        <f>A1610</f>
        <v>101</v>
      </c>
      <c r="B1815" s="198">
        <f>B270</f>
        <v>0.60695545900194237</v>
      </c>
      <c r="C1815" s="198">
        <f>C270</f>
        <v>-0.5613011256267133</v>
      </c>
      <c r="D1815" s="183">
        <f>INPUT!BA23</f>
        <v>1349.6250153914068</v>
      </c>
      <c r="E1815" s="195" t="str">
        <f>IF(2*D1815/COS(ATAN(G114))/L509&lt;=5.7*SQRT(INPUT!$B$2/D1289),"C","S")</f>
        <v>S</v>
      </c>
      <c r="F1815" s="180">
        <f>INPUT!AN23</f>
        <v>700</v>
      </c>
      <c r="G1815" s="184">
        <f>G821</f>
        <v>2800</v>
      </c>
      <c r="H1815" s="131">
        <f>IF(OR(B1815=0,C1815=0),0,IF(B1815&lt;=0,C1815/B1815,B1815/C1815))</f>
        <v>-1.0813366146812093</v>
      </c>
      <c r="I1815" s="131">
        <f>IF(INPUT!AB23=0,9/(D1815/G1815)^2,IF(INPUT!AB23=0=1,IF(AND(B1815&lt;=0,C1815&lt;=0),7.2,IF(F1815/D1815&gt;=0.4,MAX(5.17/(F1815/G1815)^2,9/(D1815/G1815)^2),11.64/((D1815-F1815)/G1815)^2)),IF(H1815&gt;=-1,247.8*((F1815/D1815)^1.8)*(1-H1815)^2.7,247.8*(1-H1815)^0.32)))</f>
        <v>313.30753940804465</v>
      </c>
      <c r="J1815" s="131">
        <f>MIN(0.9*INPUT!$B$2*I1815/(G1815/COS(ATAN(G114))/L509)^2,N509*D1289,INPUT!AQ23/0.7)</f>
        <v>0</v>
      </c>
      <c r="K1815" s="201" t="str">
        <f>IF(OR(E1815="C",B1815&gt;=0),"-",IF(ABS(B1815)&lt;=J1815,"OK","NG"))</f>
        <v>-</v>
      </c>
      <c r="L1815" s="200" t="str">
        <f>IF(OR(E1815="C",B1815&gt;=0),"-",J1815/ABS(B1815))</f>
        <v>-</v>
      </c>
      <c r="M1815" s="201" t="str">
        <f>IF(OR(E1815="C",C1815&gt;=0),"-",IF(ABS(C1815)&lt;=J1815,"OK","NG"))</f>
        <v>NG</v>
      </c>
      <c r="N1815" s="203">
        <f>IF(OR(E1815="C",C1815&gt;=0),"-",J1815/ABS(C1815))</f>
        <v>0</v>
      </c>
    </row>
    <row r="1816">
      <c r="A1816" s="182">
        <f>A1611</f>
        <v>101</v>
      </c>
      <c r="B1816" s="198">
        <f>B271</f>
        <v>0.60695545900194237</v>
      </c>
      <c r="C1816" s="198">
        <f>C271</f>
        <v>-0.5613011256267133</v>
      </c>
      <c r="D1816" s="183">
        <f>INPUT!BA24</f>
        <v>1349.6250153914068</v>
      </c>
      <c r="E1816" s="195" t="str">
        <f>IF(2*D1816/COS(ATAN(G115))/L510&lt;=5.7*SQRT(INPUT!$B$2/D1290),"C","S")</f>
        <v>S</v>
      </c>
      <c r="F1816" s="180">
        <f>INPUT!AN24</f>
        <v>700</v>
      </c>
      <c r="G1816" s="184">
        <f>G822</f>
        <v>2800</v>
      </c>
      <c r="H1816" s="131">
        <f>IF(OR(B1816=0,C1816=0),0,IF(B1816&lt;=0,C1816/B1816,B1816/C1816))</f>
        <v>-1.0813366146812093</v>
      </c>
      <c r="I1816" s="131">
        <f>IF(INPUT!AB24=0,9/(D1816/G1816)^2,IF(INPUT!AB24=0=1,IF(AND(B1816&lt;=0,C1816&lt;=0),7.2,IF(F1816/D1816&gt;=0.4,MAX(5.17/(F1816/G1816)^2,9/(D1816/G1816)^2),11.64/((D1816-F1816)/G1816)^2)),IF(H1816&gt;=-1,247.8*((F1816/D1816)^1.8)*(1-H1816)^2.7,247.8*(1-H1816)^0.32)))</f>
        <v>313.30753940804465</v>
      </c>
      <c r="J1816" s="131">
        <f>MIN(0.9*INPUT!$B$2*I1816/(G1816/COS(ATAN(G115))/L510)^2,N510*D1290,INPUT!AQ24/0.7)</f>
        <v>0</v>
      </c>
      <c r="K1816" s="201" t="str">
        <f>IF(OR(E1816="C",B1816&gt;=0),"-",IF(ABS(B1816)&lt;=J1816,"OK","NG"))</f>
        <v>-</v>
      </c>
      <c r="L1816" s="200" t="str">
        <f>IF(OR(E1816="C",B1816&gt;=0),"-",J1816/ABS(B1816))</f>
        <v>-</v>
      </c>
      <c r="M1816" s="201" t="str">
        <f>IF(OR(E1816="C",C1816&gt;=0),"-",IF(ABS(C1816)&lt;=J1816,"OK","NG"))</f>
        <v>NG</v>
      </c>
      <c r="N1816" s="203">
        <f>IF(OR(E1816="C",C1816&gt;=0),"-",J1816/ABS(C1816))</f>
        <v>0</v>
      </c>
    </row>
    <row r="1817">
      <c r="A1817" s="182">
        <f>A1612</f>
        <v>101</v>
      </c>
      <c r="B1817" s="198">
        <f>B272</f>
        <v>0.60695545900194237</v>
      </c>
      <c r="C1817" s="198">
        <f>C272</f>
        <v>-0.5613011256267133</v>
      </c>
      <c r="D1817" s="183">
        <f>INPUT!BA25</f>
        <v>1349.6250153914068</v>
      </c>
      <c r="E1817" s="195" t="str">
        <f>IF(2*D1817/COS(ATAN(G116))/L511&lt;=5.7*SQRT(INPUT!$B$2/D1291),"C","S")</f>
        <v>S</v>
      </c>
      <c r="F1817" s="180">
        <f>INPUT!AN25</f>
        <v>700</v>
      </c>
      <c r="G1817" s="184">
        <f>G823</f>
        <v>2800</v>
      </c>
      <c r="H1817" s="131">
        <f>IF(OR(B1817=0,C1817=0),0,IF(B1817&lt;=0,C1817/B1817,B1817/C1817))</f>
        <v>-1.0813366146812093</v>
      </c>
      <c r="I1817" s="131">
        <f>IF(INPUT!AB25=0,9/(D1817/G1817)^2,IF(INPUT!AB25=0=1,IF(AND(B1817&lt;=0,C1817&lt;=0),7.2,IF(F1817/D1817&gt;=0.4,MAX(5.17/(F1817/G1817)^2,9/(D1817/G1817)^2),11.64/((D1817-F1817)/G1817)^2)),IF(H1817&gt;=-1,247.8*((F1817/D1817)^1.8)*(1-H1817)^2.7,247.8*(1-H1817)^0.32)))</f>
        <v>313.30753940804465</v>
      </c>
      <c r="J1817" s="131">
        <f>MIN(0.9*INPUT!$B$2*I1817/(G1817/COS(ATAN(G116))/L511)^2,N511*D1291,INPUT!AQ25/0.7)</f>
        <v>0</v>
      </c>
      <c r="K1817" s="201" t="str">
        <f>IF(OR(E1817="C",B1817&gt;=0),"-",IF(ABS(B1817)&lt;=J1817,"OK","NG"))</f>
        <v>-</v>
      </c>
      <c r="L1817" s="200" t="str">
        <f>IF(OR(E1817="C",B1817&gt;=0),"-",J1817/ABS(B1817))</f>
        <v>-</v>
      </c>
      <c r="M1817" s="201" t="str">
        <f>IF(OR(E1817="C",C1817&gt;=0),"-",IF(ABS(C1817)&lt;=J1817,"OK","NG"))</f>
        <v>NG</v>
      </c>
      <c r="N1817" s="203">
        <f>IF(OR(E1817="C",C1817&gt;=0),"-",J1817/ABS(C1817))</f>
        <v>0</v>
      </c>
    </row>
    <row r="1818">
      <c r="A1818" s="182">
        <f>A1613</f>
        <v>101</v>
      </c>
      <c r="B1818" s="198">
        <f>B273</f>
        <v>0.60695545900194237</v>
      </c>
      <c r="C1818" s="198">
        <f>C273</f>
        <v>-0.5613011256267133</v>
      </c>
      <c r="D1818" s="183">
        <f>INPUT!BA26</f>
        <v>1349.6250153914068</v>
      </c>
      <c r="E1818" s="195" t="str">
        <f>IF(2*D1818/COS(ATAN(G117))/L512&lt;=5.7*SQRT(INPUT!$B$2/D1292),"C","S")</f>
        <v>S</v>
      </c>
      <c r="F1818" s="180">
        <f>INPUT!AN26</f>
        <v>700</v>
      </c>
      <c r="G1818" s="184">
        <f>G824</f>
        <v>2800</v>
      </c>
      <c r="H1818" s="131">
        <f>IF(OR(B1818=0,C1818=0),0,IF(B1818&lt;=0,C1818/B1818,B1818/C1818))</f>
        <v>-1.0813366146812093</v>
      </c>
      <c r="I1818" s="131">
        <f>IF(INPUT!AB26=0,9/(D1818/G1818)^2,IF(INPUT!AB26=0=1,IF(AND(B1818&lt;=0,C1818&lt;=0),7.2,IF(F1818/D1818&gt;=0.4,MAX(5.17/(F1818/G1818)^2,9/(D1818/G1818)^2),11.64/((D1818-F1818)/G1818)^2)),IF(H1818&gt;=-1,247.8*((F1818/D1818)^1.8)*(1-H1818)^2.7,247.8*(1-H1818)^0.32)))</f>
        <v>313.30753940804465</v>
      </c>
      <c r="J1818" s="131">
        <f>MIN(0.9*INPUT!$B$2*I1818/(G1818/COS(ATAN(G117))/L512)^2,N512*D1292,INPUT!AQ26/0.7)</f>
        <v>0</v>
      </c>
      <c r="K1818" s="201" t="str">
        <f>IF(OR(E1818="C",B1818&gt;=0),"-",IF(ABS(B1818)&lt;=J1818,"OK","NG"))</f>
        <v>-</v>
      </c>
      <c r="L1818" s="200" t="str">
        <f>IF(OR(E1818="C",B1818&gt;=0),"-",J1818/ABS(B1818))</f>
        <v>-</v>
      </c>
      <c r="M1818" s="201" t="str">
        <f>IF(OR(E1818="C",C1818&gt;=0),"-",IF(ABS(C1818)&lt;=J1818,"OK","NG"))</f>
        <v>NG</v>
      </c>
      <c r="N1818" s="203">
        <f>IF(OR(E1818="C",C1818&gt;=0),"-",J1818/ABS(C1818))</f>
        <v>0</v>
      </c>
    </row>
    <row r="1819">
      <c r="A1819" s="182">
        <f>A1614</f>
        <v>101</v>
      </c>
      <c r="B1819" s="198">
        <f>B274</f>
        <v>0.60695545900194237</v>
      </c>
      <c r="C1819" s="198">
        <f>C274</f>
        <v>-0.5613011256267133</v>
      </c>
      <c r="D1819" s="183">
        <f>INPUT!BA27</f>
        <v>1349.6250153914068</v>
      </c>
      <c r="E1819" s="195" t="str">
        <f>IF(2*D1819/COS(ATAN(G118))/L513&lt;=5.7*SQRT(INPUT!$B$2/D1293),"C","S")</f>
        <v>S</v>
      </c>
      <c r="F1819" s="180">
        <f>INPUT!AN27</f>
        <v>700</v>
      </c>
      <c r="G1819" s="184">
        <f>G825</f>
        <v>2800</v>
      </c>
      <c r="H1819" s="131">
        <f>IF(OR(B1819=0,C1819=0),0,IF(B1819&lt;=0,C1819/B1819,B1819/C1819))</f>
        <v>-1.0813366146812093</v>
      </c>
      <c r="I1819" s="131">
        <f>IF(INPUT!AB27=0,9/(D1819/G1819)^2,IF(INPUT!AB27=0=1,IF(AND(B1819&lt;=0,C1819&lt;=0),7.2,IF(F1819/D1819&gt;=0.4,MAX(5.17/(F1819/G1819)^2,9/(D1819/G1819)^2),11.64/((D1819-F1819)/G1819)^2)),IF(H1819&gt;=-1,247.8*((F1819/D1819)^1.8)*(1-H1819)^2.7,247.8*(1-H1819)^0.32)))</f>
        <v>313.30753940804465</v>
      </c>
      <c r="J1819" s="131">
        <f>MIN(0.9*INPUT!$B$2*I1819/(G1819/COS(ATAN(G118))/L513)^2,N513*D1293,INPUT!AQ27/0.7)</f>
        <v>0</v>
      </c>
      <c r="K1819" s="201" t="str">
        <f>IF(OR(E1819="C",B1819&gt;=0),"-",IF(ABS(B1819)&lt;=J1819,"OK","NG"))</f>
        <v>-</v>
      </c>
      <c r="L1819" s="200" t="str">
        <f>IF(OR(E1819="C",B1819&gt;=0),"-",J1819/ABS(B1819))</f>
        <v>-</v>
      </c>
      <c r="M1819" s="201" t="str">
        <f>IF(OR(E1819="C",C1819&gt;=0),"-",IF(ABS(C1819)&lt;=J1819,"OK","NG"))</f>
        <v>NG</v>
      </c>
      <c r="N1819" s="203">
        <f>IF(OR(E1819="C",C1819&gt;=0),"-",J1819/ABS(C1819))</f>
        <v>0</v>
      </c>
    </row>
    <row r="1820">
      <c r="A1820" s="182">
        <f>A1615</f>
        <v>101</v>
      </c>
      <c r="B1820" s="198">
        <f>B275</f>
        <v>0.60695545900194237</v>
      </c>
      <c r="C1820" s="198">
        <f>C275</f>
        <v>-0.5613011256267133</v>
      </c>
      <c r="D1820" s="183">
        <f>INPUT!BA28</f>
        <v>1349.6250153914068</v>
      </c>
      <c r="E1820" s="195" t="str">
        <f>IF(2*D1820/COS(ATAN(G119))/L514&lt;=5.7*SQRT(INPUT!$B$2/D1294),"C","S")</f>
        <v>S</v>
      </c>
      <c r="F1820" s="180">
        <f>INPUT!AN28</f>
        <v>700</v>
      </c>
      <c r="G1820" s="184">
        <f>G826</f>
        <v>2800</v>
      </c>
      <c r="H1820" s="131">
        <f>IF(OR(B1820=0,C1820=0),0,IF(B1820&lt;=0,C1820/B1820,B1820/C1820))</f>
        <v>-1.0813366146812093</v>
      </c>
      <c r="I1820" s="131">
        <f>IF(INPUT!AB28=0,9/(D1820/G1820)^2,IF(INPUT!AB28=0=1,IF(AND(B1820&lt;=0,C1820&lt;=0),7.2,IF(F1820/D1820&gt;=0.4,MAX(5.17/(F1820/G1820)^2,9/(D1820/G1820)^2),11.64/((D1820-F1820)/G1820)^2)),IF(H1820&gt;=-1,247.8*((F1820/D1820)^1.8)*(1-H1820)^2.7,247.8*(1-H1820)^0.32)))</f>
        <v>313.30753940804465</v>
      </c>
      <c r="J1820" s="131">
        <f>MIN(0.9*INPUT!$B$2*I1820/(G1820/COS(ATAN(G119))/L514)^2,N514*D1294,INPUT!AQ28/0.7)</f>
        <v>0</v>
      </c>
      <c r="K1820" s="201" t="str">
        <f>IF(OR(E1820="C",B1820&gt;=0),"-",IF(ABS(B1820)&lt;=J1820,"OK","NG"))</f>
        <v>-</v>
      </c>
      <c r="L1820" s="200" t="str">
        <f>IF(OR(E1820="C",B1820&gt;=0),"-",J1820/ABS(B1820))</f>
        <v>-</v>
      </c>
      <c r="M1820" s="201" t="str">
        <f>IF(OR(E1820="C",C1820&gt;=0),"-",IF(ABS(C1820)&lt;=J1820,"OK","NG"))</f>
        <v>NG</v>
      </c>
      <c r="N1820" s="203">
        <f>IF(OR(E1820="C",C1820&gt;=0),"-",J1820/ABS(C1820))</f>
        <v>0</v>
      </c>
    </row>
    <row r="1821">
      <c r="A1821" s="182">
        <f>A1616</f>
        <v>101</v>
      </c>
      <c r="B1821" s="198">
        <f>B276</f>
        <v>0.60695545900194237</v>
      </c>
      <c r="C1821" s="198">
        <f>C276</f>
        <v>-0.5613011256267133</v>
      </c>
      <c r="D1821" s="183">
        <f>INPUT!BA29</f>
        <v>1349.6250153914068</v>
      </c>
      <c r="E1821" s="195" t="str">
        <f>IF(2*D1821/COS(ATAN(G120))/L515&lt;=5.7*SQRT(INPUT!$B$2/D1295),"C","S")</f>
        <v>S</v>
      </c>
      <c r="F1821" s="180">
        <f>INPUT!AN29</f>
        <v>700</v>
      </c>
      <c r="G1821" s="184">
        <f>G827</f>
        <v>2800</v>
      </c>
      <c r="H1821" s="131">
        <f>IF(OR(B1821=0,C1821=0),0,IF(B1821&lt;=0,C1821/B1821,B1821/C1821))</f>
        <v>-1.0813366146812093</v>
      </c>
      <c r="I1821" s="131">
        <f>IF(INPUT!AB29=0,9/(D1821/G1821)^2,IF(INPUT!AB29=0=1,IF(AND(B1821&lt;=0,C1821&lt;=0),7.2,IF(F1821/D1821&gt;=0.4,MAX(5.17/(F1821/G1821)^2,9/(D1821/G1821)^2),11.64/((D1821-F1821)/G1821)^2)),IF(H1821&gt;=-1,247.8*((F1821/D1821)^1.8)*(1-H1821)^2.7,247.8*(1-H1821)^0.32)))</f>
        <v>313.30753940804465</v>
      </c>
      <c r="J1821" s="131">
        <f>MIN(0.9*INPUT!$B$2*I1821/(G1821/COS(ATAN(G120))/L515)^2,N515*D1295,INPUT!AQ29/0.7)</f>
        <v>0</v>
      </c>
      <c r="K1821" s="201" t="str">
        <f>IF(OR(E1821="C",B1821&gt;=0),"-",IF(ABS(B1821)&lt;=J1821,"OK","NG"))</f>
        <v>-</v>
      </c>
      <c r="L1821" s="200" t="str">
        <f>IF(OR(E1821="C",B1821&gt;=0),"-",J1821/ABS(B1821))</f>
        <v>-</v>
      </c>
      <c r="M1821" s="201" t="str">
        <f>IF(OR(E1821="C",C1821&gt;=0),"-",IF(ABS(C1821)&lt;=J1821,"OK","NG"))</f>
        <v>NG</v>
      </c>
      <c r="N1821" s="203">
        <f>IF(OR(E1821="C",C1821&gt;=0),"-",J1821/ABS(C1821))</f>
        <v>0</v>
      </c>
    </row>
    <row r="1822">
      <c r="A1822" s="182">
        <f>A1617</f>
        <v>101</v>
      </c>
      <c r="B1822" s="198">
        <f>B277</f>
        <v>0.60695545900194237</v>
      </c>
      <c r="C1822" s="198">
        <f>C277</f>
        <v>-0.5613011256267133</v>
      </c>
      <c r="D1822" s="183">
        <f>INPUT!BA30</f>
        <v>1349.6250153914068</v>
      </c>
      <c r="E1822" s="195" t="str">
        <f>IF(2*D1822/COS(ATAN(G121))/L516&lt;=5.7*SQRT(INPUT!$B$2/D1296),"C","S")</f>
        <v>S</v>
      </c>
      <c r="F1822" s="180">
        <f>INPUT!AN30</f>
        <v>700</v>
      </c>
      <c r="G1822" s="184">
        <f>G828</f>
        <v>2800</v>
      </c>
      <c r="H1822" s="131">
        <f>IF(OR(B1822=0,C1822=0),0,IF(B1822&lt;=0,C1822/B1822,B1822/C1822))</f>
        <v>-1.0813366146812093</v>
      </c>
      <c r="I1822" s="131">
        <f>IF(INPUT!AB30=0,9/(D1822/G1822)^2,IF(INPUT!AB30=0=1,IF(AND(B1822&lt;=0,C1822&lt;=0),7.2,IF(F1822/D1822&gt;=0.4,MAX(5.17/(F1822/G1822)^2,9/(D1822/G1822)^2),11.64/((D1822-F1822)/G1822)^2)),IF(H1822&gt;=-1,247.8*((F1822/D1822)^1.8)*(1-H1822)^2.7,247.8*(1-H1822)^0.32)))</f>
        <v>313.30753940804465</v>
      </c>
      <c r="J1822" s="131">
        <f>MIN(0.9*INPUT!$B$2*I1822/(G1822/COS(ATAN(G121))/L516)^2,N516*D1296,INPUT!AQ30/0.7)</f>
        <v>0</v>
      </c>
      <c r="K1822" s="201" t="str">
        <f>IF(OR(E1822="C",B1822&gt;=0),"-",IF(ABS(B1822)&lt;=J1822,"OK","NG"))</f>
        <v>-</v>
      </c>
      <c r="L1822" s="200" t="str">
        <f>IF(OR(E1822="C",B1822&gt;=0),"-",J1822/ABS(B1822))</f>
        <v>-</v>
      </c>
      <c r="M1822" s="201" t="str">
        <f>IF(OR(E1822="C",C1822&gt;=0),"-",IF(ABS(C1822)&lt;=J1822,"OK","NG"))</f>
        <v>NG</v>
      </c>
      <c r="N1822" s="203">
        <f>IF(OR(E1822="C",C1822&gt;=0),"-",J1822/ABS(C1822))</f>
        <v>0</v>
      </c>
    </row>
    <row r="1823">
      <c r="A1823" s="182">
        <f>A1618</f>
        <v>101</v>
      </c>
      <c r="B1823" s="198">
        <f>B278</f>
        <v>0.60695545900194237</v>
      </c>
      <c r="C1823" s="198">
        <f>C278</f>
        <v>-0.5613011256267133</v>
      </c>
      <c r="D1823" s="183">
        <f>INPUT!BA31</f>
        <v>1349.6250153914068</v>
      </c>
      <c r="E1823" s="195" t="str">
        <f>IF(2*D1823/COS(ATAN(G122))/L517&lt;=5.7*SQRT(INPUT!$B$2/D1297),"C","S")</f>
        <v>S</v>
      </c>
      <c r="F1823" s="180">
        <f>INPUT!AN31</f>
        <v>700</v>
      </c>
      <c r="G1823" s="184">
        <f>G829</f>
        <v>2800</v>
      </c>
      <c r="H1823" s="131">
        <f>IF(OR(B1823=0,C1823=0),0,IF(B1823&lt;=0,C1823/B1823,B1823/C1823))</f>
        <v>-1.0813366146812093</v>
      </c>
      <c r="I1823" s="131">
        <f>IF(INPUT!AB31=0,9/(D1823/G1823)^2,IF(INPUT!AB31=0=1,IF(AND(B1823&lt;=0,C1823&lt;=0),7.2,IF(F1823/D1823&gt;=0.4,MAX(5.17/(F1823/G1823)^2,9/(D1823/G1823)^2),11.64/((D1823-F1823)/G1823)^2)),IF(H1823&gt;=-1,247.8*((F1823/D1823)^1.8)*(1-H1823)^2.7,247.8*(1-H1823)^0.32)))</f>
        <v>313.30753940804465</v>
      </c>
      <c r="J1823" s="131">
        <f>MIN(0.9*INPUT!$B$2*I1823/(G1823/COS(ATAN(G122))/L517)^2,N517*D1297,INPUT!AQ31/0.7)</f>
        <v>0</v>
      </c>
      <c r="K1823" s="201" t="str">
        <f>IF(OR(E1823="C",B1823&gt;=0),"-",IF(ABS(B1823)&lt;=J1823,"OK","NG"))</f>
        <v>-</v>
      </c>
      <c r="L1823" s="200" t="str">
        <f>IF(OR(E1823="C",B1823&gt;=0),"-",J1823/ABS(B1823))</f>
        <v>-</v>
      </c>
      <c r="M1823" s="201" t="str">
        <f>IF(OR(E1823="C",C1823&gt;=0),"-",IF(ABS(C1823)&lt;=J1823,"OK","NG"))</f>
        <v>NG</v>
      </c>
      <c r="N1823" s="203">
        <f>IF(OR(E1823="C",C1823&gt;=0),"-",J1823/ABS(C1823))</f>
        <v>0</v>
      </c>
    </row>
    <row r="1824">
      <c r="A1824" s="182">
        <f>A1619</f>
        <v>101</v>
      </c>
      <c r="B1824" s="198">
        <f>B279</f>
        <v>0.60695545900194237</v>
      </c>
      <c r="C1824" s="198">
        <f>C279</f>
        <v>-0.5613011256267133</v>
      </c>
      <c r="D1824" s="183">
        <f>INPUT!BA32</f>
        <v>1349.6250153914068</v>
      </c>
      <c r="E1824" s="195" t="str">
        <f>IF(2*D1824/COS(ATAN(G123))/L518&lt;=5.7*SQRT(INPUT!$B$2/D1298),"C","S")</f>
        <v>S</v>
      </c>
      <c r="F1824" s="180">
        <f>INPUT!AN32</f>
        <v>700</v>
      </c>
      <c r="G1824" s="184">
        <f>G830</f>
        <v>2800</v>
      </c>
      <c r="H1824" s="131">
        <f>IF(OR(B1824=0,C1824=0),0,IF(B1824&lt;=0,C1824/B1824,B1824/C1824))</f>
        <v>-1.0813366146812093</v>
      </c>
      <c r="I1824" s="131">
        <f>IF(INPUT!AB32=0,9/(D1824/G1824)^2,IF(INPUT!AB32=0=1,IF(AND(B1824&lt;=0,C1824&lt;=0),7.2,IF(F1824/D1824&gt;=0.4,MAX(5.17/(F1824/G1824)^2,9/(D1824/G1824)^2),11.64/((D1824-F1824)/G1824)^2)),IF(H1824&gt;=-1,247.8*((F1824/D1824)^1.8)*(1-H1824)^2.7,247.8*(1-H1824)^0.32)))</f>
        <v>313.30753940804465</v>
      </c>
      <c r="J1824" s="131">
        <f>MIN(0.9*INPUT!$B$2*I1824/(G1824/COS(ATAN(G123))/L518)^2,N518*D1298,INPUT!AQ32/0.7)</f>
        <v>0</v>
      </c>
      <c r="K1824" s="201" t="str">
        <f>IF(OR(E1824="C",B1824&gt;=0),"-",IF(ABS(B1824)&lt;=J1824,"OK","NG"))</f>
        <v>-</v>
      </c>
      <c r="L1824" s="200" t="str">
        <f>IF(OR(E1824="C",B1824&gt;=0),"-",J1824/ABS(B1824))</f>
        <v>-</v>
      </c>
      <c r="M1824" s="201" t="str">
        <f>IF(OR(E1824="C",C1824&gt;=0),"-",IF(ABS(C1824)&lt;=J1824,"OK","NG"))</f>
        <v>NG</v>
      </c>
      <c r="N1824" s="203">
        <f>IF(OR(E1824="C",C1824&gt;=0),"-",J1824/ABS(C1824))</f>
        <v>0</v>
      </c>
    </row>
    <row r="1825">
      <c r="A1825" s="182">
        <f>A1620</f>
        <v>101</v>
      </c>
      <c r="B1825" s="198">
        <f>B280</f>
        <v>0.60695545900194237</v>
      </c>
      <c r="C1825" s="198">
        <f>C280</f>
        <v>-0.5613011256267133</v>
      </c>
      <c r="D1825" s="183">
        <f>INPUT!BA33</f>
        <v>1349.6250153914068</v>
      </c>
      <c r="E1825" s="195" t="str">
        <f>IF(2*D1825/COS(ATAN(G124))/L519&lt;=5.7*SQRT(INPUT!$B$2/D1299),"C","S")</f>
        <v>S</v>
      </c>
      <c r="F1825" s="180">
        <f>INPUT!AN33</f>
        <v>700</v>
      </c>
      <c r="G1825" s="184">
        <f>G831</f>
        <v>2800</v>
      </c>
      <c r="H1825" s="131">
        <f>IF(OR(B1825=0,C1825=0),0,IF(B1825&lt;=0,C1825/B1825,B1825/C1825))</f>
        <v>-1.0813366146812093</v>
      </c>
      <c r="I1825" s="131">
        <f>IF(INPUT!AB33=0,9/(D1825/G1825)^2,IF(INPUT!AB33=0=1,IF(AND(B1825&lt;=0,C1825&lt;=0),7.2,IF(F1825/D1825&gt;=0.4,MAX(5.17/(F1825/G1825)^2,9/(D1825/G1825)^2),11.64/((D1825-F1825)/G1825)^2)),IF(H1825&gt;=-1,247.8*((F1825/D1825)^1.8)*(1-H1825)^2.7,247.8*(1-H1825)^0.32)))</f>
        <v>313.30753940804465</v>
      </c>
      <c r="J1825" s="131">
        <f>MIN(0.9*INPUT!$B$2*I1825/(G1825/COS(ATAN(G124))/L519)^2,N519*D1299,INPUT!AQ33/0.7)</f>
        <v>0</v>
      </c>
      <c r="K1825" s="201" t="str">
        <f>IF(OR(E1825="C",B1825&gt;=0),"-",IF(ABS(B1825)&lt;=J1825,"OK","NG"))</f>
        <v>-</v>
      </c>
      <c r="L1825" s="200" t="str">
        <f>IF(OR(E1825="C",B1825&gt;=0),"-",J1825/ABS(B1825))</f>
        <v>-</v>
      </c>
      <c r="M1825" s="201" t="str">
        <f>IF(OR(E1825="C",C1825&gt;=0),"-",IF(ABS(C1825)&lt;=J1825,"OK","NG"))</f>
        <v>NG</v>
      </c>
      <c r="N1825" s="203">
        <f>IF(OR(E1825="C",C1825&gt;=0),"-",J1825/ABS(C1825))</f>
        <v>0</v>
      </c>
    </row>
    <row r="1826">
      <c r="A1826" s="182">
        <f>A1621</f>
        <v>101</v>
      </c>
      <c r="B1826" s="198">
        <f>B281</f>
        <v>0.60695545900194237</v>
      </c>
      <c r="C1826" s="198">
        <f>C281</f>
        <v>-0.5613011256267133</v>
      </c>
      <c r="D1826" s="183">
        <f>INPUT!BA34</f>
        <v>1349.6250153914068</v>
      </c>
      <c r="E1826" s="195" t="str">
        <f>IF(2*D1826/COS(ATAN(G125))/L520&lt;=5.7*SQRT(INPUT!$B$2/D1300),"C","S")</f>
        <v>S</v>
      </c>
      <c r="F1826" s="180">
        <f>INPUT!AN34</f>
        <v>700</v>
      </c>
      <c r="G1826" s="184">
        <f>G832</f>
        <v>2800</v>
      </c>
      <c r="H1826" s="131">
        <f>IF(OR(B1826=0,C1826=0),0,IF(B1826&lt;=0,C1826/B1826,B1826/C1826))</f>
        <v>-1.0813366146812093</v>
      </c>
      <c r="I1826" s="131">
        <f>IF(INPUT!AB34=0,9/(D1826/G1826)^2,IF(INPUT!AB34=0=1,IF(AND(B1826&lt;=0,C1826&lt;=0),7.2,IF(F1826/D1826&gt;=0.4,MAX(5.17/(F1826/G1826)^2,9/(D1826/G1826)^2),11.64/((D1826-F1826)/G1826)^2)),IF(H1826&gt;=-1,247.8*((F1826/D1826)^1.8)*(1-H1826)^2.7,247.8*(1-H1826)^0.32)))</f>
        <v>313.30753940804465</v>
      </c>
      <c r="J1826" s="131">
        <f>MIN(0.9*INPUT!$B$2*I1826/(G1826/COS(ATAN(G125))/L520)^2,N520*D1300,INPUT!AQ34/0.7)</f>
        <v>0</v>
      </c>
      <c r="K1826" s="201" t="str">
        <f>IF(OR(E1826="C",B1826&gt;=0),"-",IF(ABS(B1826)&lt;=J1826,"OK","NG"))</f>
        <v>-</v>
      </c>
      <c r="L1826" s="200" t="str">
        <f>IF(OR(E1826="C",B1826&gt;=0),"-",J1826/ABS(B1826))</f>
        <v>-</v>
      </c>
      <c r="M1826" s="201" t="str">
        <f>IF(OR(E1826="C",C1826&gt;=0),"-",IF(ABS(C1826)&lt;=J1826,"OK","NG"))</f>
        <v>NG</v>
      </c>
      <c r="N1826" s="203">
        <f>IF(OR(E1826="C",C1826&gt;=0),"-",J1826/ABS(C1826))</f>
        <v>0</v>
      </c>
    </row>
    <row r="1827">
      <c r="A1827" s="182">
        <f>A1622</f>
        <v>101</v>
      </c>
      <c r="B1827" s="198">
        <f>B282</f>
        <v>0.60695545900194237</v>
      </c>
      <c r="C1827" s="198">
        <f>C282</f>
        <v>-0.5613011256267133</v>
      </c>
      <c r="D1827" s="183">
        <f>INPUT!BA35</f>
        <v>1349.6250153914068</v>
      </c>
      <c r="E1827" s="195" t="str">
        <f>IF(2*D1827/COS(ATAN(G126))/L521&lt;=5.7*SQRT(INPUT!$B$2/D1301),"C","S")</f>
        <v>S</v>
      </c>
      <c r="F1827" s="180">
        <f>INPUT!AN35</f>
        <v>700</v>
      </c>
      <c r="G1827" s="184">
        <f>G833</f>
        <v>2800</v>
      </c>
      <c r="H1827" s="131">
        <f>IF(OR(B1827=0,C1827=0),0,IF(B1827&lt;=0,C1827/B1827,B1827/C1827))</f>
        <v>-1.0813366146812093</v>
      </c>
      <c r="I1827" s="131">
        <f>IF(INPUT!AB35=0,9/(D1827/G1827)^2,IF(INPUT!AB35=0=1,IF(AND(B1827&lt;=0,C1827&lt;=0),7.2,IF(F1827/D1827&gt;=0.4,MAX(5.17/(F1827/G1827)^2,9/(D1827/G1827)^2),11.64/((D1827-F1827)/G1827)^2)),IF(H1827&gt;=-1,247.8*((F1827/D1827)^1.8)*(1-H1827)^2.7,247.8*(1-H1827)^0.32)))</f>
        <v>313.30753940804465</v>
      </c>
      <c r="J1827" s="131">
        <f>MIN(0.9*INPUT!$B$2*I1827/(G1827/COS(ATAN(G126))/L521)^2,N521*D1301,INPUT!AQ35/0.7)</f>
        <v>0</v>
      </c>
      <c r="K1827" s="201" t="str">
        <f>IF(OR(E1827="C",B1827&gt;=0),"-",IF(ABS(B1827)&lt;=J1827,"OK","NG"))</f>
        <v>-</v>
      </c>
      <c r="L1827" s="200" t="str">
        <f>IF(OR(E1827="C",B1827&gt;=0),"-",J1827/ABS(B1827))</f>
        <v>-</v>
      </c>
      <c r="M1827" s="201" t="str">
        <f>IF(OR(E1827="C",C1827&gt;=0),"-",IF(ABS(C1827)&lt;=J1827,"OK","NG"))</f>
        <v>NG</v>
      </c>
      <c r="N1827" s="203">
        <f>IF(OR(E1827="C",C1827&gt;=0),"-",J1827/ABS(C1827))</f>
        <v>0</v>
      </c>
    </row>
    <row r="1828">
      <c r="A1828" s="182">
        <f>A1623</f>
        <v>101</v>
      </c>
      <c r="B1828" s="198">
        <f>B283</f>
        <v>0.60695545900194237</v>
      </c>
      <c r="C1828" s="198">
        <f>C283</f>
        <v>-0.5613011256267133</v>
      </c>
      <c r="D1828" s="183">
        <f>INPUT!BA36</f>
        <v>1349.6250153914068</v>
      </c>
      <c r="E1828" s="195" t="str">
        <f>IF(2*D1828/COS(ATAN(G127))/L522&lt;=5.7*SQRT(INPUT!$B$2/D1302),"C","S")</f>
        <v>S</v>
      </c>
      <c r="F1828" s="180">
        <f>INPUT!AN36</f>
        <v>700</v>
      </c>
      <c r="G1828" s="184">
        <f>G834</f>
        <v>2800</v>
      </c>
      <c r="H1828" s="131">
        <f>IF(OR(B1828=0,C1828=0),0,IF(B1828&lt;=0,C1828/B1828,B1828/C1828))</f>
        <v>-1.0813366146812093</v>
      </c>
      <c r="I1828" s="131">
        <f>IF(INPUT!AB36=0,9/(D1828/G1828)^2,IF(INPUT!AB36=0=1,IF(AND(B1828&lt;=0,C1828&lt;=0),7.2,IF(F1828/D1828&gt;=0.4,MAX(5.17/(F1828/G1828)^2,9/(D1828/G1828)^2),11.64/((D1828-F1828)/G1828)^2)),IF(H1828&gt;=-1,247.8*((F1828/D1828)^1.8)*(1-H1828)^2.7,247.8*(1-H1828)^0.32)))</f>
        <v>313.30753940804465</v>
      </c>
      <c r="J1828" s="131">
        <f>MIN(0.9*INPUT!$B$2*I1828/(G1828/COS(ATAN(G127))/L522)^2,N522*D1302,INPUT!AQ36/0.7)</f>
        <v>0</v>
      </c>
      <c r="K1828" s="201" t="str">
        <f>IF(OR(E1828="C",B1828&gt;=0),"-",IF(ABS(B1828)&lt;=J1828,"OK","NG"))</f>
        <v>-</v>
      </c>
      <c r="L1828" s="200" t="str">
        <f>IF(OR(E1828="C",B1828&gt;=0),"-",J1828/ABS(B1828))</f>
        <v>-</v>
      </c>
      <c r="M1828" s="201" t="str">
        <f>IF(OR(E1828="C",C1828&gt;=0),"-",IF(ABS(C1828)&lt;=J1828,"OK","NG"))</f>
        <v>NG</v>
      </c>
      <c r="N1828" s="203">
        <f>IF(OR(E1828="C",C1828&gt;=0),"-",J1828/ABS(C1828))</f>
        <v>0</v>
      </c>
    </row>
    <row r="1829">
      <c r="A1829" s="182">
        <f>A1624</f>
        <v>101</v>
      </c>
      <c r="B1829" s="198">
        <f>B284</f>
        <v>0.60695545900194237</v>
      </c>
      <c r="C1829" s="198">
        <f>C284</f>
        <v>-0.5613011256267133</v>
      </c>
      <c r="D1829" s="183">
        <f>INPUT!BA37</f>
        <v>1349.6250153914068</v>
      </c>
      <c r="E1829" s="195" t="str">
        <f>IF(2*D1829/COS(ATAN(G128))/L523&lt;=5.7*SQRT(INPUT!$B$2/D1303),"C","S")</f>
        <v>S</v>
      </c>
      <c r="F1829" s="180">
        <f>INPUT!AN37</f>
        <v>700</v>
      </c>
      <c r="G1829" s="184">
        <f>G835</f>
        <v>2800</v>
      </c>
      <c r="H1829" s="131">
        <f>IF(OR(B1829=0,C1829=0),0,IF(B1829&lt;=0,C1829/B1829,B1829/C1829))</f>
        <v>-1.0813366146812093</v>
      </c>
      <c r="I1829" s="131">
        <f>IF(INPUT!AB37=0,9/(D1829/G1829)^2,IF(INPUT!AB37=0=1,IF(AND(B1829&lt;=0,C1829&lt;=0),7.2,IF(F1829/D1829&gt;=0.4,MAX(5.17/(F1829/G1829)^2,9/(D1829/G1829)^2),11.64/((D1829-F1829)/G1829)^2)),IF(H1829&gt;=-1,247.8*((F1829/D1829)^1.8)*(1-H1829)^2.7,247.8*(1-H1829)^0.32)))</f>
        <v>313.30753940804465</v>
      </c>
      <c r="J1829" s="131">
        <f>MIN(0.9*INPUT!$B$2*I1829/(G1829/COS(ATAN(G128))/L523)^2,N523*D1303,INPUT!AQ37/0.7)</f>
        <v>0</v>
      </c>
      <c r="K1829" s="201" t="str">
        <f>IF(OR(E1829="C",B1829&gt;=0),"-",IF(ABS(B1829)&lt;=J1829,"OK","NG"))</f>
        <v>-</v>
      </c>
      <c r="L1829" s="200" t="str">
        <f>IF(OR(E1829="C",B1829&gt;=0),"-",J1829/ABS(B1829))</f>
        <v>-</v>
      </c>
      <c r="M1829" s="201" t="str">
        <f>IF(OR(E1829="C",C1829&gt;=0),"-",IF(ABS(C1829)&lt;=J1829,"OK","NG"))</f>
        <v>NG</v>
      </c>
      <c r="N1829" s="203">
        <f>IF(OR(E1829="C",C1829&gt;=0),"-",J1829/ABS(C1829))</f>
        <v>0</v>
      </c>
    </row>
    <row r="1830">
      <c r="A1830" s="182">
        <f>A1625</f>
        <v>101</v>
      </c>
      <c r="B1830" s="198">
        <f>B285</f>
        <v>0.60695545900194237</v>
      </c>
      <c r="C1830" s="198">
        <f>C285</f>
        <v>-0.5613011256267133</v>
      </c>
      <c r="D1830" s="183">
        <f>INPUT!BA38</f>
        <v>1349.6250153914068</v>
      </c>
      <c r="E1830" s="195" t="str">
        <f>IF(2*D1830/COS(ATAN(G129))/L524&lt;=5.7*SQRT(INPUT!$B$2/D1304),"C","S")</f>
        <v>S</v>
      </c>
      <c r="F1830" s="180">
        <f>INPUT!AN38</f>
        <v>700</v>
      </c>
      <c r="G1830" s="184">
        <f>G836</f>
        <v>2800</v>
      </c>
      <c r="H1830" s="131">
        <f>IF(OR(B1830=0,C1830=0),0,IF(B1830&lt;=0,C1830/B1830,B1830/C1830))</f>
        <v>-1.0813366146812093</v>
      </c>
      <c r="I1830" s="131">
        <f>IF(INPUT!AB38=0,9/(D1830/G1830)^2,IF(INPUT!AB38=0=1,IF(AND(B1830&lt;=0,C1830&lt;=0),7.2,IF(F1830/D1830&gt;=0.4,MAX(5.17/(F1830/G1830)^2,9/(D1830/G1830)^2),11.64/((D1830-F1830)/G1830)^2)),IF(H1830&gt;=-1,247.8*((F1830/D1830)^1.8)*(1-H1830)^2.7,247.8*(1-H1830)^0.32)))</f>
        <v>313.30753940804465</v>
      </c>
      <c r="J1830" s="131">
        <f>MIN(0.9*INPUT!$B$2*I1830/(G1830/COS(ATAN(G129))/L524)^2,N524*D1304,INPUT!AQ38/0.7)</f>
        <v>0</v>
      </c>
      <c r="K1830" s="201" t="str">
        <f>IF(OR(E1830="C",B1830&gt;=0),"-",IF(ABS(B1830)&lt;=J1830,"OK","NG"))</f>
        <v>-</v>
      </c>
      <c r="L1830" s="200" t="str">
        <f>IF(OR(E1830="C",B1830&gt;=0),"-",J1830/ABS(B1830))</f>
        <v>-</v>
      </c>
      <c r="M1830" s="201" t="str">
        <f>IF(OR(E1830="C",C1830&gt;=0),"-",IF(ABS(C1830)&lt;=J1830,"OK","NG"))</f>
        <v>NG</v>
      </c>
      <c r="N1830" s="203">
        <f>IF(OR(E1830="C",C1830&gt;=0),"-",J1830/ABS(C1830))</f>
        <v>0</v>
      </c>
    </row>
    <row r="1831">
      <c r="A1831" s="182">
        <f>A1626</f>
        <v>101</v>
      </c>
      <c r="B1831" s="198">
        <f>B286</f>
        <v>0.60695545900194237</v>
      </c>
      <c r="C1831" s="198">
        <f>C286</f>
        <v>-0.5613011256267133</v>
      </c>
      <c r="D1831" s="183">
        <f>INPUT!BA39</f>
        <v>1349.6250153914068</v>
      </c>
      <c r="E1831" s="195" t="str">
        <f>IF(2*D1831/COS(ATAN(G130))/L525&lt;=5.7*SQRT(INPUT!$B$2/D1305),"C","S")</f>
        <v>S</v>
      </c>
      <c r="F1831" s="180">
        <f>INPUT!AN39</f>
        <v>700</v>
      </c>
      <c r="G1831" s="184">
        <f>G837</f>
        <v>2800</v>
      </c>
      <c r="H1831" s="131">
        <f>IF(OR(B1831=0,C1831=0),0,IF(B1831&lt;=0,C1831/B1831,B1831/C1831))</f>
        <v>-1.0813366146812093</v>
      </c>
      <c r="I1831" s="131">
        <f>IF(INPUT!AB39=0,9/(D1831/G1831)^2,IF(INPUT!AB39=0=1,IF(AND(B1831&lt;=0,C1831&lt;=0),7.2,IF(F1831/D1831&gt;=0.4,MAX(5.17/(F1831/G1831)^2,9/(D1831/G1831)^2),11.64/((D1831-F1831)/G1831)^2)),IF(H1831&gt;=-1,247.8*((F1831/D1831)^1.8)*(1-H1831)^2.7,247.8*(1-H1831)^0.32)))</f>
        <v>313.30753940804465</v>
      </c>
      <c r="J1831" s="131">
        <f>MIN(0.9*INPUT!$B$2*I1831/(G1831/COS(ATAN(G130))/L525)^2,N525*D1305,INPUT!AQ39/0.7)</f>
        <v>0</v>
      </c>
      <c r="K1831" s="201" t="str">
        <f>IF(OR(E1831="C",B1831&gt;=0),"-",IF(ABS(B1831)&lt;=J1831,"OK","NG"))</f>
        <v>-</v>
      </c>
      <c r="L1831" s="200" t="str">
        <f>IF(OR(E1831="C",B1831&gt;=0),"-",J1831/ABS(B1831))</f>
        <v>-</v>
      </c>
      <c r="M1831" s="201" t="str">
        <f>IF(OR(E1831="C",C1831&gt;=0),"-",IF(ABS(C1831)&lt;=J1831,"OK","NG"))</f>
        <v>NG</v>
      </c>
      <c r="N1831" s="203">
        <f>IF(OR(E1831="C",C1831&gt;=0),"-",J1831/ABS(C1831))</f>
        <v>0</v>
      </c>
    </row>
    <row r="1832">
      <c r="A1832" s="182">
        <f>A1627</f>
        <v>101</v>
      </c>
      <c r="B1832" s="198">
        <f>B287</f>
        <v>0.60695545900194237</v>
      </c>
      <c r="C1832" s="198">
        <f>C287</f>
        <v>-0.5613011256267133</v>
      </c>
      <c r="D1832" s="183">
        <f>INPUT!BA40</f>
        <v>1349.6250153914068</v>
      </c>
      <c r="E1832" s="195" t="str">
        <f>IF(2*D1832/COS(ATAN(G131))/L526&lt;=5.7*SQRT(INPUT!$B$2/D1306),"C","S")</f>
        <v>S</v>
      </c>
      <c r="F1832" s="180">
        <f>INPUT!AN40</f>
        <v>700</v>
      </c>
      <c r="G1832" s="184">
        <f>G838</f>
        <v>2800</v>
      </c>
      <c r="H1832" s="131">
        <f>IF(OR(B1832=0,C1832=0),0,IF(B1832&lt;=0,C1832/B1832,B1832/C1832))</f>
        <v>-1.0813366146812093</v>
      </c>
      <c r="I1832" s="131">
        <f>IF(INPUT!AB40=0,9/(D1832/G1832)^2,IF(INPUT!AB40=0=1,IF(AND(B1832&lt;=0,C1832&lt;=0),7.2,IF(F1832/D1832&gt;=0.4,MAX(5.17/(F1832/G1832)^2,9/(D1832/G1832)^2),11.64/((D1832-F1832)/G1832)^2)),IF(H1832&gt;=-1,247.8*((F1832/D1832)^1.8)*(1-H1832)^2.7,247.8*(1-H1832)^0.32)))</f>
        <v>313.30753940804465</v>
      </c>
      <c r="J1832" s="131">
        <f>MIN(0.9*INPUT!$B$2*I1832/(G1832/COS(ATAN(G131))/L526)^2,N526*D1306,INPUT!AQ40/0.7)</f>
        <v>0</v>
      </c>
      <c r="K1832" s="201" t="str">
        <f>IF(OR(E1832="C",B1832&gt;=0),"-",IF(ABS(B1832)&lt;=J1832,"OK","NG"))</f>
        <v>-</v>
      </c>
      <c r="L1832" s="200" t="str">
        <f>IF(OR(E1832="C",B1832&gt;=0),"-",J1832/ABS(B1832))</f>
        <v>-</v>
      </c>
      <c r="M1832" s="201" t="str">
        <f>IF(OR(E1832="C",C1832&gt;=0),"-",IF(ABS(C1832)&lt;=J1832,"OK","NG"))</f>
        <v>NG</v>
      </c>
      <c r="N1832" s="203">
        <f>IF(OR(E1832="C",C1832&gt;=0),"-",J1832/ABS(C1832))</f>
        <v>0</v>
      </c>
    </row>
    <row r="1833">
      <c r="A1833" s="182">
        <f>A1628</f>
        <v>101</v>
      </c>
      <c r="B1833" s="198">
        <f>B288</f>
        <v>0.60695545900194237</v>
      </c>
      <c r="C1833" s="198">
        <f>C288</f>
        <v>-0.5613011256267133</v>
      </c>
      <c r="D1833" s="183">
        <f>INPUT!BA41</f>
        <v>1349.6250153914068</v>
      </c>
      <c r="E1833" s="195" t="str">
        <f>IF(2*D1833/COS(ATAN(G132))/L527&lt;=5.7*SQRT(INPUT!$B$2/D1307),"C","S")</f>
        <v>S</v>
      </c>
      <c r="F1833" s="180">
        <f>INPUT!AN41</f>
        <v>700</v>
      </c>
      <c r="G1833" s="184">
        <f>G839</f>
        <v>2800</v>
      </c>
      <c r="H1833" s="131">
        <f>IF(OR(B1833=0,C1833=0),0,IF(B1833&lt;=0,C1833/B1833,B1833/C1833))</f>
        <v>-1.0813366146812093</v>
      </c>
      <c r="I1833" s="131">
        <f>IF(INPUT!AB41=0,9/(D1833/G1833)^2,IF(INPUT!AB41=0=1,IF(AND(B1833&lt;=0,C1833&lt;=0),7.2,IF(F1833/D1833&gt;=0.4,MAX(5.17/(F1833/G1833)^2,9/(D1833/G1833)^2),11.64/((D1833-F1833)/G1833)^2)),IF(H1833&gt;=-1,247.8*((F1833/D1833)^1.8)*(1-H1833)^2.7,247.8*(1-H1833)^0.32)))</f>
        <v>313.30753940804465</v>
      </c>
      <c r="J1833" s="131">
        <f>MIN(0.9*INPUT!$B$2*I1833/(G1833/COS(ATAN(G132))/L527)^2,N527*D1307,INPUT!AQ41/0.7)</f>
        <v>0</v>
      </c>
      <c r="K1833" s="201" t="str">
        <f>IF(OR(E1833="C",B1833&gt;=0),"-",IF(ABS(B1833)&lt;=J1833,"OK","NG"))</f>
        <v>-</v>
      </c>
      <c r="L1833" s="200" t="str">
        <f>IF(OR(E1833="C",B1833&gt;=0),"-",J1833/ABS(B1833))</f>
        <v>-</v>
      </c>
      <c r="M1833" s="201" t="str">
        <f>IF(OR(E1833="C",C1833&gt;=0),"-",IF(ABS(C1833)&lt;=J1833,"OK","NG"))</f>
        <v>NG</v>
      </c>
      <c r="N1833" s="203">
        <f>IF(OR(E1833="C",C1833&gt;=0),"-",J1833/ABS(C1833))</f>
        <v>0</v>
      </c>
    </row>
    <row r="1834">
      <c r="A1834" s="182">
        <f>A1629</f>
        <v>101</v>
      </c>
      <c r="B1834" s="198">
        <f>B289</f>
        <v>0.60695545900194237</v>
      </c>
      <c r="C1834" s="198">
        <f>C289</f>
        <v>-0.5613011256267133</v>
      </c>
      <c r="D1834" s="183">
        <f>INPUT!BA42</f>
        <v>1349.6250153914068</v>
      </c>
      <c r="E1834" s="195" t="str">
        <f>IF(2*D1834/COS(ATAN(G133))/L528&lt;=5.7*SQRT(INPUT!$B$2/D1308),"C","S")</f>
        <v>S</v>
      </c>
      <c r="F1834" s="180">
        <f>INPUT!AN42</f>
        <v>700</v>
      </c>
      <c r="G1834" s="184">
        <f>G840</f>
        <v>2800</v>
      </c>
      <c r="H1834" s="131">
        <f>IF(OR(B1834=0,C1834=0),0,IF(B1834&lt;=0,C1834/B1834,B1834/C1834))</f>
        <v>-1.0813366146812093</v>
      </c>
      <c r="I1834" s="131">
        <f>IF(INPUT!AB42=0,9/(D1834/G1834)^2,IF(INPUT!AB42=0=1,IF(AND(B1834&lt;=0,C1834&lt;=0),7.2,IF(F1834/D1834&gt;=0.4,MAX(5.17/(F1834/G1834)^2,9/(D1834/G1834)^2),11.64/((D1834-F1834)/G1834)^2)),IF(H1834&gt;=-1,247.8*((F1834/D1834)^1.8)*(1-H1834)^2.7,247.8*(1-H1834)^0.32)))</f>
        <v>313.30753940804465</v>
      </c>
      <c r="J1834" s="131">
        <f>MIN(0.9*INPUT!$B$2*I1834/(G1834/COS(ATAN(G133))/L528)^2,N528*D1308,INPUT!AQ42/0.7)</f>
        <v>0</v>
      </c>
      <c r="K1834" s="201" t="str">
        <f>IF(OR(E1834="C",B1834&gt;=0),"-",IF(ABS(B1834)&lt;=J1834,"OK","NG"))</f>
        <v>-</v>
      </c>
      <c r="L1834" s="200" t="str">
        <f>IF(OR(E1834="C",B1834&gt;=0),"-",J1834/ABS(B1834))</f>
        <v>-</v>
      </c>
      <c r="M1834" s="201" t="str">
        <f>IF(OR(E1834="C",C1834&gt;=0),"-",IF(ABS(C1834)&lt;=J1834,"OK","NG"))</f>
        <v>NG</v>
      </c>
      <c r="N1834" s="203">
        <f>IF(OR(E1834="C",C1834&gt;=0),"-",J1834/ABS(C1834))</f>
        <v>0</v>
      </c>
    </row>
    <row r="1835">
      <c r="A1835" s="182">
        <f>A1630</f>
        <v>101</v>
      </c>
      <c r="B1835" s="198">
        <f>B290</f>
        <v>0.60695545900194237</v>
      </c>
      <c r="C1835" s="198">
        <f>C290</f>
        <v>-0.5613011256267133</v>
      </c>
      <c r="D1835" s="183">
        <f>INPUT!BA43</f>
        <v>1349.6250153914068</v>
      </c>
      <c r="E1835" s="195" t="str">
        <f>IF(2*D1835/COS(ATAN(G134))/L529&lt;=5.7*SQRT(INPUT!$B$2/D1309),"C","S")</f>
        <v>S</v>
      </c>
      <c r="F1835" s="180">
        <f>INPUT!AN43</f>
        <v>700</v>
      </c>
      <c r="G1835" s="184">
        <f>G841</f>
        <v>2800</v>
      </c>
      <c r="H1835" s="131">
        <f>IF(OR(B1835=0,C1835=0),0,IF(B1835&lt;=0,C1835/B1835,B1835/C1835))</f>
        <v>-1.0813366146812093</v>
      </c>
      <c r="I1835" s="131">
        <f>IF(INPUT!AB43=0,9/(D1835/G1835)^2,IF(INPUT!AB43=0=1,IF(AND(B1835&lt;=0,C1835&lt;=0),7.2,IF(F1835/D1835&gt;=0.4,MAX(5.17/(F1835/G1835)^2,9/(D1835/G1835)^2),11.64/((D1835-F1835)/G1835)^2)),IF(H1835&gt;=-1,247.8*((F1835/D1835)^1.8)*(1-H1835)^2.7,247.8*(1-H1835)^0.32)))</f>
        <v>313.30753940804465</v>
      </c>
      <c r="J1835" s="131">
        <f>MIN(0.9*INPUT!$B$2*I1835/(G1835/COS(ATAN(G134))/L529)^2,N529*D1309,INPUT!AQ43/0.7)</f>
        <v>0</v>
      </c>
      <c r="K1835" s="201" t="str">
        <f>IF(OR(E1835="C",B1835&gt;=0),"-",IF(ABS(B1835)&lt;=J1835,"OK","NG"))</f>
        <v>-</v>
      </c>
      <c r="L1835" s="200" t="str">
        <f>IF(OR(E1835="C",B1835&gt;=0),"-",J1835/ABS(B1835))</f>
        <v>-</v>
      </c>
      <c r="M1835" s="201" t="str">
        <f>IF(OR(E1835="C",C1835&gt;=0),"-",IF(ABS(C1835)&lt;=J1835,"OK","NG"))</f>
        <v>NG</v>
      </c>
      <c r="N1835" s="203">
        <f>IF(OR(E1835="C",C1835&gt;=0),"-",J1835/ABS(C1835))</f>
        <v>0</v>
      </c>
    </row>
    <row r="1836">
      <c r="A1836" s="182">
        <f>A1631</f>
        <v>101</v>
      </c>
      <c r="B1836" s="198">
        <f>B291</f>
        <v>0.60695545900194237</v>
      </c>
      <c r="C1836" s="198">
        <f>C291</f>
        <v>-0.5613011256267133</v>
      </c>
      <c r="D1836" s="183">
        <f>INPUT!BA44</f>
        <v>1349.6250153914068</v>
      </c>
      <c r="E1836" s="195" t="str">
        <f>IF(2*D1836/COS(ATAN(G135))/L530&lt;=5.7*SQRT(INPUT!$B$2/D1310),"C","S")</f>
        <v>S</v>
      </c>
      <c r="F1836" s="180">
        <f>INPUT!AN44</f>
        <v>700</v>
      </c>
      <c r="G1836" s="184">
        <f>G842</f>
        <v>2800</v>
      </c>
      <c r="H1836" s="131">
        <f>IF(OR(B1836=0,C1836=0),0,IF(B1836&lt;=0,C1836/B1836,B1836/C1836))</f>
        <v>-1.0813366146812093</v>
      </c>
      <c r="I1836" s="131">
        <f>IF(INPUT!AB44=0,9/(D1836/G1836)^2,IF(INPUT!AB44=0=1,IF(AND(B1836&lt;=0,C1836&lt;=0),7.2,IF(F1836/D1836&gt;=0.4,MAX(5.17/(F1836/G1836)^2,9/(D1836/G1836)^2),11.64/((D1836-F1836)/G1836)^2)),IF(H1836&gt;=-1,247.8*((F1836/D1836)^1.8)*(1-H1836)^2.7,247.8*(1-H1836)^0.32)))</f>
        <v>313.30753940804465</v>
      </c>
      <c r="J1836" s="131">
        <f>MIN(0.9*INPUT!$B$2*I1836/(G1836/COS(ATAN(G135))/L530)^2,N530*D1310,INPUT!AQ44/0.7)</f>
        <v>0</v>
      </c>
      <c r="K1836" s="201" t="str">
        <f>IF(OR(E1836="C",B1836&gt;=0),"-",IF(ABS(B1836)&lt;=J1836,"OK","NG"))</f>
        <v>-</v>
      </c>
      <c r="L1836" s="200" t="str">
        <f>IF(OR(E1836="C",B1836&gt;=0),"-",J1836/ABS(B1836))</f>
        <v>-</v>
      </c>
      <c r="M1836" s="201" t="str">
        <f>IF(OR(E1836="C",C1836&gt;=0),"-",IF(ABS(C1836)&lt;=J1836,"OK","NG"))</f>
        <v>NG</v>
      </c>
      <c r="N1836" s="203">
        <f>IF(OR(E1836="C",C1836&gt;=0),"-",J1836/ABS(C1836))</f>
        <v>0</v>
      </c>
    </row>
    <row r="1837">
      <c r="A1837" s="182">
        <f>A1632</f>
        <v>101</v>
      </c>
      <c r="B1837" s="198">
        <f>B292</f>
        <v>0.60695545900194237</v>
      </c>
      <c r="C1837" s="198">
        <f>C292</f>
        <v>-0.5613011256267133</v>
      </c>
      <c r="D1837" s="183">
        <f>INPUT!BA45</f>
        <v>1349.6250153914068</v>
      </c>
      <c r="E1837" s="195" t="str">
        <f>IF(2*D1837/COS(ATAN(G136))/L531&lt;=5.7*SQRT(INPUT!$B$2/D1311),"C","S")</f>
        <v>S</v>
      </c>
      <c r="F1837" s="180">
        <f>INPUT!AN45</f>
        <v>700</v>
      </c>
      <c r="G1837" s="184">
        <f>G843</f>
        <v>2800</v>
      </c>
      <c r="H1837" s="131">
        <f>IF(OR(B1837=0,C1837=0),0,IF(B1837&lt;=0,C1837/B1837,B1837/C1837))</f>
        <v>-1.0813366146812093</v>
      </c>
      <c r="I1837" s="131">
        <f>IF(INPUT!AB45=0,9/(D1837/G1837)^2,IF(INPUT!AB45=0=1,IF(AND(B1837&lt;=0,C1837&lt;=0),7.2,IF(F1837/D1837&gt;=0.4,MAX(5.17/(F1837/G1837)^2,9/(D1837/G1837)^2),11.64/((D1837-F1837)/G1837)^2)),IF(H1837&gt;=-1,247.8*((F1837/D1837)^1.8)*(1-H1837)^2.7,247.8*(1-H1837)^0.32)))</f>
        <v>313.30753940804465</v>
      </c>
      <c r="J1837" s="131">
        <f>MIN(0.9*INPUT!$B$2*I1837/(G1837/COS(ATAN(G136))/L531)^2,N531*D1311,INPUT!AQ45/0.7)</f>
        <v>0</v>
      </c>
      <c r="K1837" s="201" t="str">
        <f>IF(OR(E1837="C",B1837&gt;=0),"-",IF(ABS(B1837)&lt;=J1837,"OK","NG"))</f>
        <v>-</v>
      </c>
      <c r="L1837" s="200" t="str">
        <f>IF(OR(E1837="C",B1837&gt;=0),"-",J1837/ABS(B1837))</f>
        <v>-</v>
      </c>
      <c r="M1837" s="201" t="str">
        <f>IF(OR(E1837="C",C1837&gt;=0),"-",IF(ABS(C1837)&lt;=J1837,"OK","NG"))</f>
        <v>NG</v>
      </c>
      <c r="N1837" s="203">
        <f>IF(OR(E1837="C",C1837&gt;=0),"-",J1837/ABS(C1837))</f>
        <v>0</v>
      </c>
    </row>
    <row r="1838">
      <c r="A1838" s="182">
        <f>A1633</f>
        <v>101</v>
      </c>
      <c r="B1838" s="198">
        <f>B293</f>
        <v>0.60695545900194237</v>
      </c>
      <c r="C1838" s="198">
        <f>C293</f>
        <v>-0.5613011256267133</v>
      </c>
      <c r="D1838" s="183">
        <f>INPUT!BA46</f>
        <v>1349.6250153914068</v>
      </c>
      <c r="E1838" s="195" t="str">
        <f>IF(2*D1838/COS(ATAN(G137))/L532&lt;=5.7*SQRT(INPUT!$B$2/D1312),"C","S")</f>
        <v>S</v>
      </c>
      <c r="F1838" s="180">
        <f>INPUT!AN46</f>
        <v>700</v>
      </c>
      <c r="G1838" s="184">
        <f>G844</f>
        <v>2800</v>
      </c>
      <c r="H1838" s="131">
        <f>IF(OR(B1838=0,C1838=0),0,IF(B1838&lt;=0,C1838/B1838,B1838/C1838))</f>
        <v>-1.0813366146812093</v>
      </c>
      <c r="I1838" s="131">
        <f>IF(INPUT!AB46=0,9/(D1838/G1838)^2,IF(INPUT!AB46=0=1,IF(AND(B1838&lt;=0,C1838&lt;=0),7.2,IF(F1838/D1838&gt;=0.4,MAX(5.17/(F1838/G1838)^2,9/(D1838/G1838)^2),11.64/((D1838-F1838)/G1838)^2)),IF(H1838&gt;=-1,247.8*((F1838/D1838)^1.8)*(1-H1838)^2.7,247.8*(1-H1838)^0.32)))</f>
        <v>313.30753940804465</v>
      </c>
      <c r="J1838" s="131">
        <f>MIN(0.9*INPUT!$B$2*I1838/(G1838/COS(ATAN(G137))/L532)^2,N532*D1312,INPUT!AQ46/0.7)</f>
        <v>0</v>
      </c>
      <c r="K1838" s="201" t="str">
        <f>IF(OR(E1838="C",B1838&gt;=0),"-",IF(ABS(B1838)&lt;=J1838,"OK","NG"))</f>
        <v>-</v>
      </c>
      <c r="L1838" s="200" t="str">
        <f>IF(OR(E1838="C",B1838&gt;=0),"-",J1838/ABS(B1838))</f>
        <v>-</v>
      </c>
      <c r="M1838" s="201" t="str">
        <f>IF(OR(E1838="C",C1838&gt;=0),"-",IF(ABS(C1838)&lt;=J1838,"OK","NG"))</f>
        <v>NG</v>
      </c>
      <c r="N1838" s="203">
        <f>IF(OR(E1838="C",C1838&gt;=0),"-",J1838/ABS(C1838))</f>
        <v>0</v>
      </c>
    </row>
    <row r="1839">
      <c r="A1839" s="182">
        <f>A1634</f>
        <v>101</v>
      </c>
      <c r="B1839" s="198">
        <f>B294</f>
        <v>0.60695545900194237</v>
      </c>
      <c r="C1839" s="198">
        <f>C294</f>
        <v>-0.5613011256267133</v>
      </c>
      <c r="D1839" s="183">
        <f>INPUT!BA47</f>
        <v>1349.6250153914068</v>
      </c>
      <c r="E1839" s="195" t="str">
        <f>IF(2*D1839/COS(ATAN(G138))/L533&lt;=5.7*SQRT(INPUT!$B$2/D1313),"C","S")</f>
        <v>S</v>
      </c>
      <c r="F1839" s="180">
        <f>INPUT!AN47</f>
        <v>700</v>
      </c>
      <c r="G1839" s="184">
        <f>G845</f>
        <v>2800</v>
      </c>
      <c r="H1839" s="131">
        <f>IF(OR(B1839=0,C1839=0),0,IF(B1839&lt;=0,C1839/B1839,B1839/C1839))</f>
        <v>-1.0813366146812093</v>
      </c>
      <c r="I1839" s="131">
        <f>IF(INPUT!AB47=0,9/(D1839/G1839)^2,IF(INPUT!AB47=0=1,IF(AND(B1839&lt;=0,C1839&lt;=0),7.2,IF(F1839/D1839&gt;=0.4,MAX(5.17/(F1839/G1839)^2,9/(D1839/G1839)^2),11.64/((D1839-F1839)/G1839)^2)),IF(H1839&gt;=-1,247.8*((F1839/D1839)^1.8)*(1-H1839)^2.7,247.8*(1-H1839)^0.32)))</f>
        <v>313.30753940804465</v>
      </c>
      <c r="J1839" s="131">
        <f>MIN(0.9*INPUT!$B$2*I1839/(G1839/COS(ATAN(G138))/L533)^2,N533*D1313,INPUT!AQ47/0.7)</f>
        <v>0</v>
      </c>
      <c r="K1839" s="201" t="str">
        <f>IF(OR(E1839="C",B1839&gt;=0),"-",IF(ABS(B1839)&lt;=J1839,"OK","NG"))</f>
        <v>-</v>
      </c>
      <c r="L1839" s="200" t="str">
        <f>IF(OR(E1839="C",B1839&gt;=0),"-",J1839/ABS(B1839))</f>
        <v>-</v>
      </c>
      <c r="M1839" s="201" t="str">
        <f>IF(OR(E1839="C",C1839&gt;=0),"-",IF(ABS(C1839)&lt;=J1839,"OK","NG"))</f>
        <v>NG</v>
      </c>
      <c r="N1839" s="203">
        <f>IF(OR(E1839="C",C1839&gt;=0),"-",J1839/ABS(C1839))</f>
        <v>0</v>
      </c>
    </row>
    <row r="1840">
      <c r="A1840" s="182">
        <f>A1635</f>
        <v>101</v>
      </c>
      <c r="B1840" s="198">
        <f>B295</f>
        <v>0.60695545900194237</v>
      </c>
      <c r="C1840" s="198">
        <f>C295</f>
        <v>-0.5613011256267133</v>
      </c>
      <c r="D1840" s="183">
        <f>INPUT!BA48</f>
        <v>1349.6250153914068</v>
      </c>
      <c r="E1840" s="195" t="str">
        <f>IF(2*D1840/COS(ATAN(G139))/L534&lt;=5.7*SQRT(INPUT!$B$2/D1314),"C","S")</f>
        <v>S</v>
      </c>
      <c r="F1840" s="180">
        <f>INPUT!AN48</f>
        <v>700</v>
      </c>
      <c r="G1840" s="184">
        <f>G846</f>
        <v>2800</v>
      </c>
      <c r="H1840" s="131">
        <f>IF(OR(B1840=0,C1840=0),0,IF(B1840&lt;=0,C1840/B1840,B1840/C1840))</f>
        <v>-1.0813366146812093</v>
      </c>
      <c r="I1840" s="131">
        <f>IF(INPUT!AB48=0,9/(D1840/G1840)^2,IF(INPUT!AB48=0=1,IF(AND(B1840&lt;=0,C1840&lt;=0),7.2,IF(F1840/D1840&gt;=0.4,MAX(5.17/(F1840/G1840)^2,9/(D1840/G1840)^2),11.64/((D1840-F1840)/G1840)^2)),IF(H1840&gt;=-1,247.8*((F1840/D1840)^1.8)*(1-H1840)^2.7,247.8*(1-H1840)^0.32)))</f>
        <v>313.30753940804465</v>
      </c>
      <c r="J1840" s="131">
        <f>MIN(0.9*INPUT!$B$2*I1840/(G1840/COS(ATAN(G139))/L534)^2,N534*D1314,INPUT!AQ48/0.7)</f>
        <v>0</v>
      </c>
      <c r="K1840" s="201" t="str">
        <f>IF(OR(E1840="C",B1840&gt;=0),"-",IF(ABS(B1840)&lt;=J1840,"OK","NG"))</f>
        <v>-</v>
      </c>
      <c r="L1840" s="200" t="str">
        <f>IF(OR(E1840="C",B1840&gt;=0),"-",J1840/ABS(B1840))</f>
        <v>-</v>
      </c>
      <c r="M1840" s="201" t="str">
        <f>IF(OR(E1840="C",C1840&gt;=0),"-",IF(ABS(C1840)&lt;=J1840,"OK","NG"))</f>
        <v>NG</v>
      </c>
      <c r="N1840" s="203">
        <f>IF(OR(E1840="C",C1840&gt;=0),"-",J1840/ABS(C1840))</f>
        <v>0</v>
      </c>
    </row>
    <row r="1841">
      <c r="A1841" s="182">
        <f>A1636</f>
        <v>101</v>
      </c>
      <c r="B1841" s="198">
        <f>B296</f>
        <v>0.60695545900194237</v>
      </c>
      <c r="C1841" s="198">
        <f>C296</f>
        <v>-0.5613011256267133</v>
      </c>
      <c r="D1841" s="183">
        <f>INPUT!BA49</f>
        <v>1349.6250153914068</v>
      </c>
      <c r="E1841" s="195" t="str">
        <f>IF(2*D1841/COS(ATAN(G140))/L535&lt;=5.7*SQRT(INPUT!$B$2/D1315),"C","S")</f>
        <v>S</v>
      </c>
      <c r="F1841" s="180">
        <f>INPUT!AN49</f>
        <v>700</v>
      </c>
      <c r="G1841" s="184">
        <f>G847</f>
        <v>2800</v>
      </c>
      <c r="H1841" s="131">
        <f>IF(OR(B1841=0,C1841=0),0,IF(B1841&lt;=0,C1841/B1841,B1841/C1841))</f>
        <v>-1.0813366146812093</v>
      </c>
      <c r="I1841" s="131">
        <f>IF(INPUT!AB49=0,9/(D1841/G1841)^2,IF(INPUT!AB49=0=1,IF(AND(B1841&lt;=0,C1841&lt;=0),7.2,IF(F1841/D1841&gt;=0.4,MAX(5.17/(F1841/G1841)^2,9/(D1841/G1841)^2),11.64/((D1841-F1841)/G1841)^2)),IF(H1841&gt;=-1,247.8*((F1841/D1841)^1.8)*(1-H1841)^2.7,247.8*(1-H1841)^0.32)))</f>
        <v>313.30753940804465</v>
      </c>
      <c r="J1841" s="131">
        <f>MIN(0.9*INPUT!$B$2*I1841/(G1841/COS(ATAN(G140))/L535)^2,N535*D1315,INPUT!AQ49/0.7)</f>
        <v>0</v>
      </c>
      <c r="K1841" s="201" t="str">
        <f>IF(OR(E1841="C",B1841&gt;=0),"-",IF(ABS(B1841)&lt;=J1841,"OK","NG"))</f>
        <v>-</v>
      </c>
      <c r="L1841" s="200" t="str">
        <f>IF(OR(E1841="C",B1841&gt;=0),"-",J1841/ABS(B1841))</f>
        <v>-</v>
      </c>
      <c r="M1841" s="201" t="str">
        <f>IF(OR(E1841="C",C1841&gt;=0),"-",IF(ABS(C1841)&lt;=J1841,"OK","NG"))</f>
        <v>NG</v>
      </c>
      <c r="N1841" s="203">
        <f>IF(OR(E1841="C",C1841&gt;=0),"-",J1841/ABS(C1841))</f>
        <v>0</v>
      </c>
    </row>
    <row r="1842">
      <c r="A1842" s="182">
        <f>A1637</f>
        <v>101</v>
      </c>
      <c r="B1842" s="198">
        <f>B297</f>
        <v>0.60695545900194237</v>
      </c>
      <c r="C1842" s="198">
        <f>C297</f>
        <v>-0.5613011256267133</v>
      </c>
      <c r="D1842" s="183">
        <f>INPUT!BA50</f>
        <v>1349.6250153914068</v>
      </c>
      <c r="E1842" s="195" t="str">
        <f>IF(2*D1842/COS(ATAN(G141))/L536&lt;=5.7*SQRT(INPUT!$B$2/D1316),"C","S")</f>
        <v>S</v>
      </c>
      <c r="F1842" s="180">
        <f>INPUT!AN50</f>
        <v>700</v>
      </c>
      <c r="G1842" s="184">
        <f>G848</f>
        <v>2800</v>
      </c>
      <c r="H1842" s="131">
        <f>IF(OR(B1842=0,C1842=0),0,IF(B1842&lt;=0,C1842/B1842,B1842/C1842))</f>
        <v>-1.0813366146812093</v>
      </c>
      <c r="I1842" s="131">
        <f>IF(INPUT!AB50=0,9/(D1842/G1842)^2,IF(INPUT!AB50=0=1,IF(AND(B1842&lt;=0,C1842&lt;=0),7.2,IF(F1842/D1842&gt;=0.4,MAX(5.17/(F1842/G1842)^2,9/(D1842/G1842)^2),11.64/((D1842-F1842)/G1842)^2)),IF(H1842&gt;=-1,247.8*((F1842/D1842)^1.8)*(1-H1842)^2.7,247.8*(1-H1842)^0.32)))</f>
        <v>313.30753940804465</v>
      </c>
      <c r="J1842" s="131">
        <f>MIN(0.9*INPUT!$B$2*I1842/(G1842/COS(ATAN(G141))/L536)^2,N536*D1316,INPUT!AQ50/0.7)</f>
        <v>0</v>
      </c>
      <c r="K1842" s="201" t="str">
        <f>IF(OR(E1842="C",B1842&gt;=0),"-",IF(ABS(B1842)&lt;=J1842,"OK","NG"))</f>
        <v>-</v>
      </c>
      <c r="L1842" s="200" t="str">
        <f>IF(OR(E1842="C",B1842&gt;=0),"-",J1842/ABS(B1842))</f>
        <v>-</v>
      </c>
      <c r="M1842" s="201" t="str">
        <f>IF(OR(E1842="C",C1842&gt;=0),"-",IF(ABS(C1842)&lt;=J1842,"OK","NG"))</f>
        <v>NG</v>
      </c>
      <c r="N1842" s="203">
        <f>IF(OR(E1842="C",C1842&gt;=0),"-",J1842/ABS(C1842))</f>
        <v>0</v>
      </c>
    </row>
    <row r="1843">
      <c r="A1843" s="182">
        <f>A1638</f>
        <v>101</v>
      </c>
      <c r="B1843" s="198">
        <f>B298</f>
        <v>0.60695545900194237</v>
      </c>
      <c r="C1843" s="198">
        <f>C298</f>
        <v>-0.5613011256267133</v>
      </c>
      <c r="D1843" s="183">
        <f>INPUT!BA51</f>
        <v>1349.6250153914068</v>
      </c>
      <c r="E1843" s="195" t="str">
        <f>IF(2*D1843/COS(ATAN(G142))/L537&lt;=5.7*SQRT(INPUT!$B$2/D1317),"C","S")</f>
        <v>S</v>
      </c>
      <c r="F1843" s="180">
        <f>INPUT!AN51</f>
        <v>700</v>
      </c>
      <c r="G1843" s="184">
        <f>G849</f>
        <v>2800</v>
      </c>
      <c r="H1843" s="131">
        <f>IF(OR(B1843=0,C1843=0),0,IF(B1843&lt;=0,C1843/B1843,B1843/C1843))</f>
        <v>-1.0813366146812093</v>
      </c>
      <c r="I1843" s="131">
        <f>IF(INPUT!AB51=0,9/(D1843/G1843)^2,IF(INPUT!AB51=0=1,IF(AND(B1843&lt;=0,C1843&lt;=0),7.2,IF(F1843/D1843&gt;=0.4,MAX(5.17/(F1843/G1843)^2,9/(D1843/G1843)^2),11.64/((D1843-F1843)/G1843)^2)),IF(H1843&gt;=-1,247.8*((F1843/D1843)^1.8)*(1-H1843)^2.7,247.8*(1-H1843)^0.32)))</f>
        <v>313.30753940804465</v>
      </c>
      <c r="J1843" s="131">
        <f>MIN(0.9*INPUT!$B$2*I1843/(G1843/COS(ATAN(G142))/L537)^2,N537*D1317,INPUT!AQ51/0.7)</f>
        <v>0</v>
      </c>
      <c r="K1843" s="201" t="str">
        <f>IF(OR(E1843="C",B1843&gt;=0),"-",IF(ABS(B1843)&lt;=J1843,"OK","NG"))</f>
        <v>-</v>
      </c>
      <c r="L1843" s="200" t="str">
        <f>IF(OR(E1843="C",B1843&gt;=0),"-",J1843/ABS(B1843))</f>
        <v>-</v>
      </c>
      <c r="M1843" s="201" t="str">
        <f>IF(OR(E1843="C",C1843&gt;=0),"-",IF(ABS(C1843)&lt;=J1843,"OK","NG"))</f>
        <v>NG</v>
      </c>
      <c r="N1843" s="203">
        <f>IF(OR(E1843="C",C1843&gt;=0),"-",J1843/ABS(C1843))</f>
        <v>0</v>
      </c>
    </row>
    <row r="1844">
      <c r="A1844" s="182">
        <f>A1639</f>
        <v>101</v>
      </c>
      <c r="B1844" s="198">
        <f>B299</f>
        <v>0.60695545900194237</v>
      </c>
      <c r="C1844" s="198">
        <f>C299</f>
        <v>-0.5613011256267133</v>
      </c>
      <c r="D1844" s="183">
        <f>INPUT!BA52</f>
        <v>1349.6250153914068</v>
      </c>
      <c r="E1844" s="195" t="str">
        <f>IF(2*D1844/COS(ATAN(G143))/L538&lt;=5.7*SQRT(INPUT!$B$2/D1318),"C","S")</f>
        <v>S</v>
      </c>
      <c r="F1844" s="180">
        <f>INPUT!AN52</f>
        <v>700</v>
      </c>
      <c r="G1844" s="184">
        <f>G850</f>
        <v>2800</v>
      </c>
      <c r="H1844" s="131">
        <f>IF(OR(B1844=0,C1844=0),0,IF(B1844&lt;=0,C1844/B1844,B1844/C1844))</f>
        <v>-1.0813366146812093</v>
      </c>
      <c r="I1844" s="131">
        <f>IF(INPUT!AB52=0,9/(D1844/G1844)^2,IF(INPUT!AB52=0=1,IF(AND(B1844&lt;=0,C1844&lt;=0),7.2,IF(F1844/D1844&gt;=0.4,MAX(5.17/(F1844/G1844)^2,9/(D1844/G1844)^2),11.64/((D1844-F1844)/G1844)^2)),IF(H1844&gt;=-1,247.8*((F1844/D1844)^1.8)*(1-H1844)^2.7,247.8*(1-H1844)^0.32)))</f>
        <v>313.30753940804465</v>
      </c>
      <c r="J1844" s="131">
        <f>MIN(0.9*INPUT!$B$2*I1844/(G1844/COS(ATAN(G143))/L538)^2,N538*D1318,INPUT!AQ52/0.7)</f>
        <v>0</v>
      </c>
      <c r="K1844" s="201" t="str">
        <f>IF(OR(E1844="C",B1844&gt;=0),"-",IF(ABS(B1844)&lt;=J1844,"OK","NG"))</f>
        <v>-</v>
      </c>
      <c r="L1844" s="200" t="str">
        <f>IF(OR(E1844="C",B1844&gt;=0),"-",J1844/ABS(B1844))</f>
        <v>-</v>
      </c>
      <c r="M1844" s="201" t="str">
        <f>IF(OR(E1844="C",C1844&gt;=0),"-",IF(ABS(C1844)&lt;=J1844,"OK","NG"))</f>
        <v>NG</v>
      </c>
      <c r="N1844" s="203">
        <f>IF(OR(E1844="C",C1844&gt;=0),"-",J1844/ABS(C1844))</f>
        <v>0</v>
      </c>
    </row>
    <row r="1845">
      <c r="A1845" s="182">
        <f>A1640</f>
        <v>101</v>
      </c>
      <c r="B1845" s="198">
        <f>B300</f>
        <v>0.60695545900194237</v>
      </c>
      <c r="C1845" s="198">
        <f>C300</f>
        <v>-0.5613011256267133</v>
      </c>
      <c r="D1845" s="183">
        <f>INPUT!BA53</f>
        <v>1349.6250153914068</v>
      </c>
      <c r="E1845" s="195" t="str">
        <f>IF(2*D1845/COS(ATAN(G144))/L539&lt;=5.7*SQRT(INPUT!$B$2/D1319),"C","S")</f>
        <v>S</v>
      </c>
      <c r="F1845" s="180">
        <f>INPUT!AN53</f>
        <v>700</v>
      </c>
      <c r="G1845" s="184">
        <f>G851</f>
        <v>2800</v>
      </c>
      <c r="H1845" s="131">
        <f>IF(OR(B1845=0,C1845=0),0,IF(B1845&lt;=0,C1845/B1845,B1845/C1845))</f>
        <v>-1.0813366146812093</v>
      </c>
      <c r="I1845" s="131">
        <f>IF(INPUT!AB53=0,9/(D1845/G1845)^2,IF(INPUT!AB53=0=1,IF(AND(B1845&lt;=0,C1845&lt;=0),7.2,IF(F1845/D1845&gt;=0.4,MAX(5.17/(F1845/G1845)^2,9/(D1845/G1845)^2),11.64/((D1845-F1845)/G1845)^2)),IF(H1845&gt;=-1,247.8*((F1845/D1845)^1.8)*(1-H1845)^2.7,247.8*(1-H1845)^0.32)))</f>
        <v>313.30753940804465</v>
      </c>
      <c r="J1845" s="131">
        <f>MIN(0.9*INPUT!$B$2*I1845/(G1845/COS(ATAN(G144))/L539)^2,N539*D1319,INPUT!AQ53/0.7)</f>
        <v>0</v>
      </c>
      <c r="K1845" s="201" t="str">
        <f>IF(OR(E1845="C",B1845&gt;=0),"-",IF(ABS(B1845)&lt;=J1845,"OK","NG"))</f>
        <v>-</v>
      </c>
      <c r="L1845" s="200" t="str">
        <f>IF(OR(E1845="C",B1845&gt;=0),"-",J1845/ABS(B1845))</f>
        <v>-</v>
      </c>
      <c r="M1845" s="201" t="str">
        <f>IF(OR(E1845="C",C1845&gt;=0),"-",IF(ABS(C1845)&lt;=J1845,"OK","NG"))</f>
        <v>NG</v>
      </c>
      <c r="N1845" s="203">
        <f>IF(OR(E1845="C",C1845&gt;=0),"-",J1845/ABS(C1845))</f>
        <v>0</v>
      </c>
    </row>
    <row r="1846">
      <c r="A1846" s="182">
        <f>A1641</f>
        <v>101</v>
      </c>
      <c r="B1846" s="198">
        <f>B301</f>
        <v>0.60695545900194237</v>
      </c>
      <c r="C1846" s="198">
        <f>C301</f>
        <v>-0.5613011256267133</v>
      </c>
      <c r="D1846" s="183">
        <f>INPUT!BA54</f>
        <v>1349.6250153914068</v>
      </c>
      <c r="E1846" s="195" t="str">
        <f>IF(2*D1846/COS(ATAN(G145))/L540&lt;=5.7*SQRT(INPUT!$B$2/D1320),"C","S")</f>
        <v>S</v>
      </c>
      <c r="F1846" s="180">
        <f>INPUT!AN54</f>
        <v>700</v>
      </c>
      <c r="G1846" s="184">
        <f>G852</f>
        <v>2800</v>
      </c>
      <c r="H1846" s="131">
        <f>IF(OR(B1846=0,C1846=0),0,IF(B1846&lt;=0,C1846/B1846,B1846/C1846))</f>
        <v>-1.0813366146812093</v>
      </c>
      <c r="I1846" s="131">
        <f>IF(INPUT!AB54=0,9/(D1846/G1846)^2,IF(INPUT!AB54=0=1,IF(AND(B1846&lt;=0,C1846&lt;=0),7.2,IF(F1846/D1846&gt;=0.4,MAX(5.17/(F1846/G1846)^2,9/(D1846/G1846)^2),11.64/((D1846-F1846)/G1846)^2)),IF(H1846&gt;=-1,247.8*((F1846/D1846)^1.8)*(1-H1846)^2.7,247.8*(1-H1846)^0.32)))</f>
        <v>313.30753940804465</v>
      </c>
      <c r="J1846" s="131">
        <f>MIN(0.9*INPUT!$B$2*I1846/(G1846/COS(ATAN(G145))/L540)^2,N540*D1320,INPUT!AQ54/0.7)</f>
        <v>0</v>
      </c>
      <c r="K1846" s="201" t="str">
        <f>IF(OR(E1846="C",B1846&gt;=0),"-",IF(ABS(B1846)&lt;=J1846,"OK","NG"))</f>
        <v>-</v>
      </c>
      <c r="L1846" s="200" t="str">
        <f>IF(OR(E1846="C",B1846&gt;=0),"-",J1846/ABS(B1846))</f>
        <v>-</v>
      </c>
      <c r="M1846" s="201" t="str">
        <f>IF(OR(E1846="C",C1846&gt;=0),"-",IF(ABS(C1846)&lt;=J1846,"OK","NG"))</f>
        <v>NG</v>
      </c>
      <c r="N1846" s="203">
        <f>IF(OR(E1846="C",C1846&gt;=0),"-",J1846/ABS(C1846))</f>
        <v>0</v>
      </c>
    </row>
    <row r="1847">
      <c r="A1847" s="182">
        <f>A1642</f>
        <v>101</v>
      </c>
      <c r="B1847" s="198">
        <f>B302</f>
        <v>0.60695545900194237</v>
      </c>
      <c r="C1847" s="198">
        <f>C302</f>
        <v>-0.5613011256267133</v>
      </c>
      <c r="D1847" s="183">
        <f>INPUT!BA55</f>
        <v>1349.6250153914068</v>
      </c>
      <c r="E1847" s="195" t="str">
        <f>IF(2*D1847/COS(ATAN(G146))/L541&lt;=5.7*SQRT(INPUT!$B$2/D1321),"C","S")</f>
        <v>S</v>
      </c>
      <c r="F1847" s="180">
        <f>INPUT!AN55</f>
        <v>700</v>
      </c>
      <c r="G1847" s="184">
        <f>G853</f>
        <v>2800</v>
      </c>
      <c r="H1847" s="131">
        <f>IF(OR(B1847=0,C1847=0),0,IF(B1847&lt;=0,C1847/B1847,B1847/C1847))</f>
        <v>-1.0813366146812093</v>
      </c>
      <c r="I1847" s="131">
        <f>IF(INPUT!AB55=0,9/(D1847/G1847)^2,IF(INPUT!AB55=0=1,IF(AND(B1847&lt;=0,C1847&lt;=0),7.2,IF(F1847/D1847&gt;=0.4,MAX(5.17/(F1847/G1847)^2,9/(D1847/G1847)^2),11.64/((D1847-F1847)/G1847)^2)),IF(H1847&gt;=-1,247.8*((F1847/D1847)^1.8)*(1-H1847)^2.7,247.8*(1-H1847)^0.32)))</f>
        <v>313.30753940804465</v>
      </c>
      <c r="J1847" s="131">
        <f>MIN(0.9*INPUT!$B$2*I1847/(G1847/COS(ATAN(G146))/L541)^2,N541*D1321,INPUT!AQ55/0.7)</f>
        <v>0</v>
      </c>
      <c r="K1847" s="201" t="str">
        <f>IF(OR(E1847="C",B1847&gt;=0),"-",IF(ABS(B1847)&lt;=J1847,"OK","NG"))</f>
        <v>-</v>
      </c>
      <c r="L1847" s="200" t="str">
        <f>IF(OR(E1847="C",B1847&gt;=0),"-",J1847/ABS(B1847))</f>
        <v>-</v>
      </c>
      <c r="M1847" s="201" t="str">
        <f>IF(OR(E1847="C",C1847&gt;=0),"-",IF(ABS(C1847)&lt;=J1847,"OK","NG"))</f>
        <v>NG</v>
      </c>
      <c r="N1847" s="203">
        <f>IF(OR(E1847="C",C1847&gt;=0),"-",J1847/ABS(C1847))</f>
        <v>0</v>
      </c>
    </row>
    <row r="1848">
      <c r="A1848" s="182">
        <f>A1643</f>
        <v>101</v>
      </c>
      <c r="B1848" s="198">
        <f>B303</f>
        <v>0.60695545900194237</v>
      </c>
      <c r="C1848" s="198">
        <f>C303</f>
        <v>-0.5613011256267133</v>
      </c>
      <c r="D1848" s="183">
        <f>INPUT!BA56</f>
        <v>1349.6250153914068</v>
      </c>
      <c r="E1848" s="195" t="str">
        <f>IF(2*D1848/COS(ATAN(G147))/L542&lt;=5.7*SQRT(INPUT!$B$2/D1322),"C","S")</f>
        <v>S</v>
      </c>
      <c r="F1848" s="180">
        <f>INPUT!AN56</f>
        <v>700</v>
      </c>
      <c r="G1848" s="184">
        <f>G854</f>
        <v>2800</v>
      </c>
      <c r="H1848" s="131">
        <f>IF(OR(B1848=0,C1848=0),0,IF(B1848&lt;=0,C1848/B1848,B1848/C1848))</f>
        <v>-1.0813366146812093</v>
      </c>
      <c r="I1848" s="131">
        <f>IF(INPUT!AB56=0,9/(D1848/G1848)^2,IF(INPUT!AB56=0=1,IF(AND(B1848&lt;=0,C1848&lt;=0),7.2,IF(F1848/D1848&gt;=0.4,MAX(5.17/(F1848/G1848)^2,9/(D1848/G1848)^2),11.64/((D1848-F1848)/G1848)^2)),IF(H1848&gt;=-1,247.8*((F1848/D1848)^1.8)*(1-H1848)^2.7,247.8*(1-H1848)^0.32)))</f>
        <v>313.30753940804465</v>
      </c>
      <c r="J1848" s="131">
        <f>MIN(0.9*INPUT!$B$2*I1848/(G1848/COS(ATAN(G147))/L542)^2,N542*D1322,INPUT!AQ56/0.7)</f>
        <v>0</v>
      </c>
      <c r="K1848" s="201" t="str">
        <f>IF(OR(E1848="C",B1848&gt;=0),"-",IF(ABS(B1848)&lt;=J1848,"OK","NG"))</f>
        <v>-</v>
      </c>
      <c r="L1848" s="200" t="str">
        <f>IF(OR(E1848="C",B1848&gt;=0),"-",J1848/ABS(B1848))</f>
        <v>-</v>
      </c>
      <c r="M1848" s="201" t="str">
        <f>IF(OR(E1848="C",C1848&gt;=0),"-",IF(ABS(C1848)&lt;=J1848,"OK","NG"))</f>
        <v>NG</v>
      </c>
      <c r="N1848" s="203">
        <f>IF(OR(E1848="C",C1848&gt;=0),"-",J1848/ABS(C1848))</f>
        <v>0</v>
      </c>
    </row>
    <row r="1849">
      <c r="A1849" s="182">
        <f>A1644</f>
        <v>101</v>
      </c>
      <c r="B1849" s="198">
        <f>B304</f>
        <v>0.60695545900194237</v>
      </c>
      <c r="C1849" s="198">
        <f>C304</f>
        <v>-0.5613011256267133</v>
      </c>
      <c r="D1849" s="183">
        <f>INPUT!BA57</f>
        <v>1349.6250153914068</v>
      </c>
      <c r="E1849" s="195" t="str">
        <f>IF(2*D1849/COS(ATAN(G148))/L543&lt;=5.7*SQRT(INPUT!$B$2/D1323),"C","S")</f>
        <v>S</v>
      </c>
      <c r="F1849" s="180">
        <f>INPUT!AN57</f>
        <v>700</v>
      </c>
      <c r="G1849" s="184">
        <f>G855</f>
        <v>2800</v>
      </c>
      <c r="H1849" s="131">
        <f>IF(OR(B1849=0,C1849=0),0,IF(B1849&lt;=0,C1849/B1849,B1849/C1849))</f>
        <v>-1.0813366146812093</v>
      </c>
      <c r="I1849" s="131">
        <f>IF(INPUT!AB57=0,9/(D1849/G1849)^2,IF(INPUT!AB57=0=1,IF(AND(B1849&lt;=0,C1849&lt;=0),7.2,IF(F1849/D1849&gt;=0.4,MAX(5.17/(F1849/G1849)^2,9/(D1849/G1849)^2),11.64/((D1849-F1849)/G1849)^2)),IF(H1849&gt;=-1,247.8*((F1849/D1849)^1.8)*(1-H1849)^2.7,247.8*(1-H1849)^0.32)))</f>
        <v>313.30753940804465</v>
      </c>
      <c r="J1849" s="131">
        <f>MIN(0.9*INPUT!$B$2*I1849/(G1849/COS(ATAN(G148))/L543)^2,N543*D1323,INPUT!AQ57/0.7)</f>
        <v>0</v>
      </c>
      <c r="K1849" s="201" t="str">
        <f>IF(OR(E1849="C",B1849&gt;=0),"-",IF(ABS(B1849)&lt;=J1849,"OK","NG"))</f>
        <v>-</v>
      </c>
      <c r="L1849" s="200" t="str">
        <f>IF(OR(E1849="C",B1849&gt;=0),"-",J1849/ABS(B1849))</f>
        <v>-</v>
      </c>
      <c r="M1849" s="201" t="str">
        <f>IF(OR(E1849="C",C1849&gt;=0),"-",IF(ABS(C1849)&lt;=J1849,"OK","NG"))</f>
        <v>NG</v>
      </c>
      <c r="N1849" s="203">
        <f>IF(OR(E1849="C",C1849&gt;=0),"-",J1849/ABS(C1849))</f>
        <v>0</v>
      </c>
    </row>
    <row r="1850">
      <c r="A1850" s="182">
        <f>A1645</f>
        <v>101</v>
      </c>
      <c r="B1850" s="198">
        <f>B305</f>
        <v>0.60695545900194237</v>
      </c>
      <c r="C1850" s="198">
        <f>C305</f>
        <v>-0.5613011256267133</v>
      </c>
      <c r="D1850" s="183">
        <f>INPUT!BA58</f>
        <v>1349.6250153914068</v>
      </c>
      <c r="E1850" s="195" t="str">
        <f>IF(2*D1850/COS(ATAN(G149))/L544&lt;=5.7*SQRT(INPUT!$B$2/D1324),"C","S")</f>
        <v>S</v>
      </c>
      <c r="F1850" s="180">
        <f>INPUT!AN58</f>
        <v>700</v>
      </c>
      <c r="G1850" s="184">
        <f>G856</f>
        <v>2800</v>
      </c>
      <c r="H1850" s="131">
        <f>IF(OR(B1850=0,C1850=0),0,IF(B1850&lt;=0,C1850/B1850,B1850/C1850))</f>
        <v>-1.0813366146812093</v>
      </c>
      <c r="I1850" s="131">
        <f>IF(INPUT!AB58=0,9/(D1850/G1850)^2,IF(INPUT!AB58=0=1,IF(AND(B1850&lt;=0,C1850&lt;=0),7.2,IF(F1850/D1850&gt;=0.4,MAX(5.17/(F1850/G1850)^2,9/(D1850/G1850)^2),11.64/((D1850-F1850)/G1850)^2)),IF(H1850&gt;=-1,247.8*((F1850/D1850)^1.8)*(1-H1850)^2.7,247.8*(1-H1850)^0.32)))</f>
        <v>313.30753940804465</v>
      </c>
      <c r="J1850" s="131">
        <f>MIN(0.9*INPUT!$B$2*I1850/(G1850/COS(ATAN(G149))/L544)^2,N544*D1324,INPUT!AQ58/0.7)</f>
        <v>0</v>
      </c>
      <c r="K1850" s="201" t="str">
        <f>IF(OR(E1850="C",B1850&gt;=0),"-",IF(ABS(B1850)&lt;=J1850,"OK","NG"))</f>
        <v>-</v>
      </c>
      <c r="L1850" s="200" t="str">
        <f>IF(OR(E1850="C",B1850&gt;=0),"-",J1850/ABS(B1850))</f>
        <v>-</v>
      </c>
      <c r="M1850" s="201" t="str">
        <f>IF(OR(E1850="C",C1850&gt;=0),"-",IF(ABS(C1850)&lt;=J1850,"OK","NG"))</f>
        <v>NG</v>
      </c>
      <c r="N1850" s="203">
        <f>IF(OR(E1850="C",C1850&gt;=0),"-",J1850/ABS(C1850))</f>
        <v>0</v>
      </c>
    </row>
    <row r="1851">
      <c r="A1851" s="182">
        <f>A1646</f>
        <v>101</v>
      </c>
      <c r="B1851" s="198">
        <f>B306</f>
        <v>0.60695545900194237</v>
      </c>
      <c r="C1851" s="198">
        <f>C306</f>
        <v>-0.5613011256267133</v>
      </c>
      <c r="D1851" s="183">
        <f>INPUT!BA59</f>
        <v>1349.6250153914068</v>
      </c>
      <c r="E1851" s="195" t="str">
        <f>IF(2*D1851/COS(ATAN(G150))/L545&lt;=5.7*SQRT(INPUT!$B$2/D1325),"C","S")</f>
        <v>S</v>
      </c>
      <c r="F1851" s="180">
        <f>INPUT!AN59</f>
        <v>700</v>
      </c>
      <c r="G1851" s="184">
        <f>G857</f>
        <v>2800</v>
      </c>
      <c r="H1851" s="131">
        <f>IF(OR(B1851=0,C1851=0),0,IF(B1851&lt;=0,C1851/B1851,B1851/C1851))</f>
        <v>-1.0813366146812093</v>
      </c>
      <c r="I1851" s="131">
        <f>IF(INPUT!AB59=0,9/(D1851/G1851)^2,IF(INPUT!AB59=0=1,IF(AND(B1851&lt;=0,C1851&lt;=0),7.2,IF(F1851/D1851&gt;=0.4,MAX(5.17/(F1851/G1851)^2,9/(D1851/G1851)^2),11.64/((D1851-F1851)/G1851)^2)),IF(H1851&gt;=-1,247.8*((F1851/D1851)^1.8)*(1-H1851)^2.7,247.8*(1-H1851)^0.32)))</f>
        <v>313.30753940804465</v>
      </c>
      <c r="J1851" s="131">
        <f>MIN(0.9*INPUT!$B$2*I1851/(G1851/COS(ATAN(G150))/L545)^2,N545*D1325,INPUT!AQ59/0.7)</f>
        <v>0</v>
      </c>
      <c r="K1851" s="201" t="str">
        <f>IF(OR(E1851="C",B1851&gt;=0),"-",IF(ABS(B1851)&lt;=J1851,"OK","NG"))</f>
        <v>-</v>
      </c>
      <c r="L1851" s="200" t="str">
        <f>IF(OR(E1851="C",B1851&gt;=0),"-",J1851/ABS(B1851))</f>
        <v>-</v>
      </c>
      <c r="M1851" s="201" t="str">
        <f>IF(OR(E1851="C",C1851&gt;=0),"-",IF(ABS(C1851)&lt;=J1851,"OK","NG"))</f>
        <v>NG</v>
      </c>
      <c r="N1851" s="203">
        <f>IF(OR(E1851="C",C1851&gt;=0),"-",J1851/ABS(C1851))</f>
        <v>0</v>
      </c>
    </row>
    <row r="1852">
      <c r="A1852" s="182">
        <f>A1647</f>
        <v>101</v>
      </c>
      <c r="B1852" s="198">
        <f>B307</f>
        <v>0.60695545900194237</v>
      </c>
      <c r="C1852" s="198">
        <f>C307</f>
        <v>-0.5613011256267133</v>
      </c>
      <c r="D1852" s="183">
        <f>INPUT!BA60</f>
        <v>1349.6250153914068</v>
      </c>
      <c r="E1852" s="195" t="str">
        <f>IF(2*D1852/COS(ATAN(G151))/L546&lt;=5.7*SQRT(INPUT!$B$2/D1326),"C","S")</f>
        <v>S</v>
      </c>
      <c r="F1852" s="180">
        <f>INPUT!AN60</f>
        <v>700</v>
      </c>
      <c r="G1852" s="184">
        <f>G858</f>
        <v>2800</v>
      </c>
      <c r="H1852" s="131">
        <f>IF(OR(B1852=0,C1852=0),0,IF(B1852&lt;=0,C1852/B1852,B1852/C1852))</f>
        <v>-1.0813366146812093</v>
      </c>
      <c r="I1852" s="131">
        <f>IF(INPUT!AB60=0,9/(D1852/G1852)^2,IF(INPUT!AB60=0=1,IF(AND(B1852&lt;=0,C1852&lt;=0),7.2,IF(F1852/D1852&gt;=0.4,MAX(5.17/(F1852/G1852)^2,9/(D1852/G1852)^2),11.64/((D1852-F1852)/G1852)^2)),IF(H1852&gt;=-1,247.8*((F1852/D1852)^1.8)*(1-H1852)^2.7,247.8*(1-H1852)^0.32)))</f>
        <v>313.30753940804465</v>
      </c>
      <c r="J1852" s="131">
        <f>MIN(0.9*INPUT!$B$2*I1852/(G1852/COS(ATAN(G151))/L546)^2,N546*D1326,INPUT!AQ60/0.7)</f>
        <v>0</v>
      </c>
      <c r="K1852" s="201" t="str">
        <f>IF(OR(E1852="C",B1852&gt;=0),"-",IF(ABS(B1852)&lt;=J1852,"OK","NG"))</f>
        <v>-</v>
      </c>
      <c r="L1852" s="200" t="str">
        <f>IF(OR(E1852="C",B1852&gt;=0),"-",J1852/ABS(B1852))</f>
        <v>-</v>
      </c>
      <c r="M1852" s="201" t="str">
        <f>IF(OR(E1852="C",C1852&gt;=0),"-",IF(ABS(C1852)&lt;=J1852,"OK","NG"))</f>
        <v>NG</v>
      </c>
      <c r="N1852" s="203">
        <f>IF(OR(E1852="C",C1852&gt;=0),"-",J1852/ABS(C1852))</f>
        <v>0</v>
      </c>
    </row>
    <row r="1853">
      <c r="A1853" s="182">
        <f>A1648</f>
        <v>101</v>
      </c>
      <c r="B1853" s="198">
        <f>B308</f>
        <v>0.60695545900194237</v>
      </c>
      <c r="C1853" s="198">
        <f>C308</f>
        <v>-0.5613011256267133</v>
      </c>
      <c r="D1853" s="183">
        <f>INPUT!BA61</f>
        <v>1349.6250153914068</v>
      </c>
      <c r="E1853" s="195" t="str">
        <f>IF(2*D1853/COS(ATAN(G152))/L547&lt;=5.7*SQRT(INPUT!$B$2/D1327),"C","S")</f>
        <v>S</v>
      </c>
      <c r="F1853" s="180">
        <f>INPUT!AN61</f>
        <v>700</v>
      </c>
      <c r="G1853" s="184">
        <f>G859</f>
        <v>2800</v>
      </c>
      <c r="H1853" s="131">
        <f>IF(OR(B1853=0,C1853=0),0,IF(B1853&lt;=0,C1853/B1853,B1853/C1853))</f>
        <v>-1.0813366146812093</v>
      </c>
      <c r="I1853" s="131">
        <f>IF(INPUT!AB61=0,9/(D1853/G1853)^2,IF(INPUT!AB61=0=1,IF(AND(B1853&lt;=0,C1853&lt;=0),7.2,IF(F1853/D1853&gt;=0.4,MAX(5.17/(F1853/G1853)^2,9/(D1853/G1853)^2),11.64/((D1853-F1853)/G1853)^2)),IF(H1853&gt;=-1,247.8*((F1853/D1853)^1.8)*(1-H1853)^2.7,247.8*(1-H1853)^0.32)))</f>
        <v>313.30753940804465</v>
      </c>
      <c r="J1853" s="131">
        <f>MIN(0.9*INPUT!$B$2*I1853/(G1853/COS(ATAN(G152))/L547)^2,N547*D1327,INPUT!AQ61/0.7)</f>
        <v>0</v>
      </c>
      <c r="K1853" s="201" t="str">
        <f>IF(OR(E1853="C",B1853&gt;=0),"-",IF(ABS(B1853)&lt;=J1853,"OK","NG"))</f>
        <v>-</v>
      </c>
      <c r="L1853" s="200" t="str">
        <f>IF(OR(E1853="C",B1853&gt;=0),"-",J1853/ABS(B1853))</f>
        <v>-</v>
      </c>
      <c r="M1853" s="201" t="str">
        <f>IF(OR(E1853="C",C1853&gt;=0),"-",IF(ABS(C1853)&lt;=J1853,"OK","NG"))</f>
        <v>NG</v>
      </c>
      <c r="N1853" s="203">
        <f>IF(OR(E1853="C",C1853&gt;=0),"-",J1853/ABS(C1853))</f>
        <v>0</v>
      </c>
    </row>
    <row r="1854">
      <c r="A1854" s="182">
        <f>A1649</f>
        <v>101</v>
      </c>
      <c r="B1854" s="198">
        <f>B309</f>
        <v>0.60695545900194237</v>
      </c>
      <c r="C1854" s="198">
        <f>C309</f>
        <v>-0.5613011256267133</v>
      </c>
      <c r="D1854" s="183">
        <f>INPUT!BA62</f>
        <v>1349.6250153914068</v>
      </c>
      <c r="E1854" s="195" t="str">
        <f>IF(2*D1854/COS(ATAN(G153))/L548&lt;=5.7*SQRT(INPUT!$B$2/D1328),"C","S")</f>
        <v>S</v>
      </c>
      <c r="F1854" s="180">
        <f>INPUT!AN62</f>
        <v>700</v>
      </c>
      <c r="G1854" s="184">
        <f>G860</f>
        <v>2800</v>
      </c>
      <c r="H1854" s="131">
        <f>IF(OR(B1854=0,C1854=0),0,IF(B1854&lt;=0,C1854/B1854,B1854/C1854))</f>
        <v>-1.0813366146812093</v>
      </c>
      <c r="I1854" s="131">
        <f>IF(INPUT!AB62=0,9/(D1854/G1854)^2,IF(INPUT!AB62=0=1,IF(AND(B1854&lt;=0,C1854&lt;=0),7.2,IF(F1854/D1854&gt;=0.4,MAX(5.17/(F1854/G1854)^2,9/(D1854/G1854)^2),11.64/((D1854-F1854)/G1854)^2)),IF(H1854&gt;=-1,247.8*((F1854/D1854)^1.8)*(1-H1854)^2.7,247.8*(1-H1854)^0.32)))</f>
        <v>313.30753940804465</v>
      </c>
      <c r="J1854" s="131">
        <f>MIN(0.9*INPUT!$B$2*I1854/(G1854/COS(ATAN(G153))/L548)^2,N548*D1328,INPUT!AQ62/0.7)</f>
        <v>0</v>
      </c>
      <c r="K1854" s="201" t="str">
        <f>IF(OR(E1854="C",B1854&gt;=0),"-",IF(ABS(B1854)&lt;=J1854,"OK","NG"))</f>
        <v>-</v>
      </c>
      <c r="L1854" s="200" t="str">
        <f>IF(OR(E1854="C",B1854&gt;=0),"-",J1854/ABS(B1854))</f>
        <v>-</v>
      </c>
      <c r="M1854" s="201" t="str">
        <f>IF(OR(E1854="C",C1854&gt;=0),"-",IF(ABS(C1854)&lt;=J1854,"OK","NG"))</f>
        <v>NG</v>
      </c>
      <c r="N1854" s="203">
        <f>IF(OR(E1854="C",C1854&gt;=0),"-",J1854/ABS(C1854))</f>
        <v>0</v>
      </c>
    </row>
    <row r="1855">
      <c r="A1855" s="182">
        <f>A1650</f>
        <v>101</v>
      </c>
      <c r="B1855" s="198">
        <f>B310</f>
        <v>0.60695545900194237</v>
      </c>
      <c r="C1855" s="198">
        <f>C310</f>
        <v>-0.5613011256267133</v>
      </c>
      <c r="D1855" s="183">
        <f>INPUT!BA63</f>
        <v>1349.6250153914068</v>
      </c>
      <c r="E1855" s="195" t="str">
        <f>IF(2*D1855/COS(ATAN(G154))/L549&lt;=5.7*SQRT(INPUT!$B$2/D1329),"C","S")</f>
        <v>S</v>
      </c>
      <c r="F1855" s="180">
        <f>INPUT!AN63</f>
        <v>700</v>
      </c>
      <c r="G1855" s="184">
        <f>G861</f>
        <v>2800</v>
      </c>
      <c r="H1855" s="131">
        <f>IF(OR(B1855=0,C1855=0),0,IF(B1855&lt;=0,C1855/B1855,B1855/C1855))</f>
        <v>-1.0813366146812093</v>
      </c>
      <c r="I1855" s="131">
        <f>IF(INPUT!AB63=0,9/(D1855/G1855)^2,IF(INPUT!AB63=0=1,IF(AND(B1855&lt;=0,C1855&lt;=0),7.2,IF(F1855/D1855&gt;=0.4,MAX(5.17/(F1855/G1855)^2,9/(D1855/G1855)^2),11.64/((D1855-F1855)/G1855)^2)),IF(H1855&gt;=-1,247.8*((F1855/D1855)^1.8)*(1-H1855)^2.7,247.8*(1-H1855)^0.32)))</f>
        <v>313.30753940804465</v>
      </c>
      <c r="J1855" s="131">
        <f>MIN(0.9*INPUT!$B$2*I1855/(G1855/COS(ATAN(G154))/L549)^2,N549*D1329,INPUT!AQ63/0.7)</f>
        <v>0</v>
      </c>
      <c r="K1855" s="201" t="str">
        <f>IF(OR(E1855="C",B1855&gt;=0),"-",IF(ABS(B1855)&lt;=J1855,"OK","NG"))</f>
        <v>-</v>
      </c>
      <c r="L1855" s="200" t="str">
        <f>IF(OR(E1855="C",B1855&gt;=0),"-",J1855/ABS(B1855))</f>
        <v>-</v>
      </c>
      <c r="M1855" s="201" t="str">
        <f>IF(OR(E1855="C",C1855&gt;=0),"-",IF(ABS(C1855)&lt;=J1855,"OK","NG"))</f>
        <v>NG</v>
      </c>
      <c r="N1855" s="203">
        <f>IF(OR(E1855="C",C1855&gt;=0),"-",J1855/ABS(C1855))</f>
        <v>0</v>
      </c>
    </row>
    <row r="1856">
      <c r="A1856" s="182">
        <f>A1651</f>
        <v>101</v>
      </c>
      <c r="B1856" s="198">
        <f>B311</f>
        <v>0.60695545900194237</v>
      </c>
      <c r="C1856" s="198">
        <f>C311</f>
        <v>-0.5613011256267133</v>
      </c>
      <c r="D1856" s="183">
        <f>INPUT!BA64</f>
        <v>1349.6250153914068</v>
      </c>
      <c r="E1856" s="195" t="str">
        <f>IF(2*D1856/COS(ATAN(G155))/L550&lt;=5.7*SQRT(INPUT!$B$2/D1330),"C","S")</f>
        <v>S</v>
      </c>
      <c r="F1856" s="180">
        <f>INPUT!AN64</f>
        <v>700</v>
      </c>
      <c r="G1856" s="184">
        <f>G862</f>
        <v>2800</v>
      </c>
      <c r="H1856" s="131">
        <f>IF(OR(B1856=0,C1856=0),0,IF(B1856&lt;=0,C1856/B1856,B1856/C1856))</f>
        <v>-1.0813366146812093</v>
      </c>
      <c r="I1856" s="131">
        <f>IF(INPUT!AB64=0,9/(D1856/G1856)^2,IF(INPUT!AB64=0=1,IF(AND(B1856&lt;=0,C1856&lt;=0),7.2,IF(F1856/D1856&gt;=0.4,MAX(5.17/(F1856/G1856)^2,9/(D1856/G1856)^2),11.64/((D1856-F1856)/G1856)^2)),IF(H1856&gt;=-1,247.8*((F1856/D1856)^1.8)*(1-H1856)^2.7,247.8*(1-H1856)^0.32)))</f>
        <v>313.30753940804465</v>
      </c>
      <c r="J1856" s="131">
        <f>MIN(0.9*INPUT!$B$2*I1856/(G1856/COS(ATAN(G155))/L550)^2,N550*D1330,INPUT!AQ64/0.7)</f>
        <v>0</v>
      </c>
      <c r="K1856" s="201" t="str">
        <f>IF(OR(E1856="C",B1856&gt;=0),"-",IF(ABS(B1856)&lt;=J1856,"OK","NG"))</f>
        <v>-</v>
      </c>
      <c r="L1856" s="200" t="str">
        <f>IF(OR(E1856="C",B1856&gt;=0),"-",J1856/ABS(B1856))</f>
        <v>-</v>
      </c>
      <c r="M1856" s="201" t="str">
        <f>IF(OR(E1856="C",C1856&gt;=0),"-",IF(ABS(C1856)&lt;=J1856,"OK","NG"))</f>
        <v>NG</v>
      </c>
      <c r="N1856" s="203">
        <f>IF(OR(E1856="C",C1856&gt;=0),"-",J1856/ABS(C1856))</f>
        <v>0</v>
      </c>
    </row>
    <row r="1857">
      <c r="A1857" s="182">
        <f>A1652</f>
        <v>101</v>
      </c>
      <c r="B1857" s="198">
        <f>B312</f>
        <v>0.60695545900194237</v>
      </c>
      <c r="C1857" s="198">
        <f>C312</f>
        <v>-0.5613011256267133</v>
      </c>
      <c r="D1857" s="183">
        <f>INPUT!BA65</f>
        <v>1349.6250153914068</v>
      </c>
      <c r="E1857" s="195" t="str">
        <f>IF(2*D1857/COS(ATAN(G156))/L551&lt;=5.7*SQRT(INPUT!$B$2/D1331),"C","S")</f>
        <v>S</v>
      </c>
      <c r="F1857" s="180">
        <f>INPUT!AN65</f>
        <v>700</v>
      </c>
      <c r="G1857" s="184">
        <f>G863</f>
        <v>2800</v>
      </c>
      <c r="H1857" s="131">
        <f>IF(OR(B1857=0,C1857=0),0,IF(B1857&lt;=0,C1857/B1857,B1857/C1857))</f>
        <v>-1.0813366146812093</v>
      </c>
      <c r="I1857" s="131">
        <f>IF(INPUT!AB65=0,9/(D1857/G1857)^2,IF(INPUT!AB65=0=1,IF(AND(B1857&lt;=0,C1857&lt;=0),7.2,IF(F1857/D1857&gt;=0.4,MAX(5.17/(F1857/G1857)^2,9/(D1857/G1857)^2),11.64/((D1857-F1857)/G1857)^2)),IF(H1857&gt;=-1,247.8*((F1857/D1857)^1.8)*(1-H1857)^2.7,247.8*(1-H1857)^0.32)))</f>
        <v>313.30753940804465</v>
      </c>
      <c r="J1857" s="131">
        <f>MIN(0.9*INPUT!$B$2*I1857/(G1857/COS(ATAN(G156))/L551)^2,N551*D1331,INPUT!AQ65/0.7)</f>
        <v>0</v>
      </c>
      <c r="K1857" s="201" t="str">
        <f>IF(OR(E1857="C",B1857&gt;=0),"-",IF(ABS(B1857)&lt;=J1857,"OK","NG"))</f>
        <v>-</v>
      </c>
      <c r="L1857" s="200" t="str">
        <f>IF(OR(E1857="C",B1857&gt;=0),"-",J1857/ABS(B1857))</f>
        <v>-</v>
      </c>
      <c r="M1857" s="201" t="str">
        <f>IF(OR(E1857="C",C1857&gt;=0),"-",IF(ABS(C1857)&lt;=J1857,"OK","NG"))</f>
        <v>NG</v>
      </c>
      <c r="N1857" s="203">
        <f>IF(OR(E1857="C",C1857&gt;=0),"-",J1857/ABS(C1857))</f>
        <v>0</v>
      </c>
    </row>
    <row r="1858">
      <c r="A1858" s="182">
        <f>A1653</f>
        <v>101</v>
      </c>
      <c r="B1858" s="198">
        <f>B313</f>
        <v>0.60695545900194237</v>
      </c>
      <c r="C1858" s="198">
        <f>C313</f>
        <v>-0.5613011256267133</v>
      </c>
      <c r="D1858" s="183">
        <f>INPUT!BA66</f>
        <v>1349.6250153914068</v>
      </c>
      <c r="E1858" s="195" t="str">
        <f>IF(2*D1858/COS(ATAN(G157))/L552&lt;=5.7*SQRT(INPUT!$B$2/D1332),"C","S")</f>
        <v>S</v>
      </c>
      <c r="F1858" s="180">
        <f>INPUT!AN66</f>
        <v>700</v>
      </c>
      <c r="G1858" s="184">
        <f>G864</f>
        <v>2800</v>
      </c>
      <c r="H1858" s="131">
        <f>IF(OR(B1858=0,C1858=0),0,IF(B1858&lt;=0,C1858/B1858,B1858/C1858))</f>
        <v>-1.0813366146812093</v>
      </c>
      <c r="I1858" s="131">
        <f>IF(INPUT!AB66=0,9/(D1858/G1858)^2,IF(INPUT!AB66=0=1,IF(AND(B1858&lt;=0,C1858&lt;=0),7.2,IF(F1858/D1858&gt;=0.4,MAX(5.17/(F1858/G1858)^2,9/(D1858/G1858)^2),11.64/((D1858-F1858)/G1858)^2)),IF(H1858&gt;=-1,247.8*((F1858/D1858)^1.8)*(1-H1858)^2.7,247.8*(1-H1858)^0.32)))</f>
        <v>313.30753940804465</v>
      </c>
      <c r="J1858" s="131">
        <f>MIN(0.9*INPUT!$B$2*I1858/(G1858/COS(ATAN(G157))/L552)^2,N552*D1332,INPUT!AQ66/0.7)</f>
        <v>0</v>
      </c>
      <c r="K1858" s="201" t="str">
        <f>IF(OR(E1858="C",B1858&gt;=0),"-",IF(ABS(B1858)&lt;=J1858,"OK","NG"))</f>
        <v>-</v>
      </c>
      <c r="L1858" s="200" t="str">
        <f>IF(OR(E1858="C",B1858&gt;=0),"-",J1858/ABS(B1858))</f>
        <v>-</v>
      </c>
      <c r="M1858" s="201" t="str">
        <f>IF(OR(E1858="C",C1858&gt;=0),"-",IF(ABS(C1858)&lt;=J1858,"OK","NG"))</f>
        <v>NG</v>
      </c>
      <c r="N1858" s="203">
        <f>IF(OR(E1858="C",C1858&gt;=0),"-",J1858/ABS(C1858))</f>
        <v>0</v>
      </c>
    </row>
    <row r="1859">
      <c r="A1859" s="182">
        <f>A1654</f>
        <v>101</v>
      </c>
      <c r="B1859" s="198">
        <f>B314</f>
        <v>0.60695545900194237</v>
      </c>
      <c r="C1859" s="198">
        <f>C314</f>
        <v>-0.5613011256267133</v>
      </c>
      <c r="D1859" s="183">
        <f>INPUT!BA67</f>
        <v>1349.6250153914068</v>
      </c>
      <c r="E1859" s="195" t="str">
        <f>IF(2*D1859/COS(ATAN(G158))/L553&lt;=5.7*SQRT(INPUT!$B$2/D1333),"C","S")</f>
        <v>S</v>
      </c>
      <c r="F1859" s="180">
        <f>INPUT!AN67</f>
        <v>700</v>
      </c>
      <c r="G1859" s="184">
        <f>G865</f>
        <v>2800</v>
      </c>
      <c r="H1859" s="131">
        <f>IF(OR(B1859=0,C1859=0),0,IF(B1859&lt;=0,C1859/B1859,B1859/C1859))</f>
        <v>-1.0813366146812093</v>
      </c>
      <c r="I1859" s="131">
        <f>IF(INPUT!AB67=0,9/(D1859/G1859)^2,IF(INPUT!AB67=0=1,IF(AND(B1859&lt;=0,C1859&lt;=0),7.2,IF(F1859/D1859&gt;=0.4,MAX(5.17/(F1859/G1859)^2,9/(D1859/G1859)^2),11.64/((D1859-F1859)/G1859)^2)),IF(H1859&gt;=-1,247.8*((F1859/D1859)^1.8)*(1-H1859)^2.7,247.8*(1-H1859)^0.32)))</f>
        <v>313.30753940804465</v>
      </c>
      <c r="J1859" s="131">
        <f>MIN(0.9*INPUT!$B$2*I1859/(G1859/COS(ATAN(G158))/L553)^2,N553*D1333,INPUT!AQ67/0.7)</f>
        <v>0</v>
      </c>
      <c r="K1859" s="201" t="str">
        <f>IF(OR(E1859="C",B1859&gt;=0),"-",IF(ABS(B1859)&lt;=J1859,"OK","NG"))</f>
        <v>-</v>
      </c>
      <c r="L1859" s="200" t="str">
        <f>IF(OR(E1859="C",B1859&gt;=0),"-",J1859/ABS(B1859))</f>
        <v>-</v>
      </c>
      <c r="M1859" s="201" t="str">
        <f>IF(OR(E1859="C",C1859&gt;=0),"-",IF(ABS(C1859)&lt;=J1859,"OK","NG"))</f>
        <v>NG</v>
      </c>
      <c r="N1859" s="203">
        <f>IF(OR(E1859="C",C1859&gt;=0),"-",J1859/ABS(C1859))</f>
        <v>0</v>
      </c>
    </row>
    <row r="1860">
      <c r="A1860" s="182">
        <f>A1655</f>
        <v>101</v>
      </c>
      <c r="B1860" s="198">
        <f>B315</f>
        <v>0.60695545900194237</v>
      </c>
      <c r="C1860" s="198">
        <f>C315</f>
        <v>-0.5613011256267133</v>
      </c>
      <c r="D1860" s="183">
        <f>INPUT!BA68</f>
        <v>1349.6250153914068</v>
      </c>
      <c r="E1860" s="195" t="str">
        <f>IF(2*D1860/COS(ATAN(G159))/L554&lt;=5.7*SQRT(INPUT!$B$2/D1334),"C","S")</f>
        <v>S</v>
      </c>
      <c r="F1860" s="180">
        <f>INPUT!AN68</f>
        <v>700</v>
      </c>
      <c r="G1860" s="184">
        <f>G866</f>
        <v>2800</v>
      </c>
      <c r="H1860" s="131">
        <f>IF(OR(B1860=0,C1860=0),0,IF(B1860&lt;=0,C1860/B1860,B1860/C1860))</f>
        <v>-1.0813366146812093</v>
      </c>
      <c r="I1860" s="131">
        <f>IF(INPUT!AB68=0,9/(D1860/G1860)^2,IF(INPUT!AB68=0=1,IF(AND(B1860&lt;=0,C1860&lt;=0),7.2,IF(F1860/D1860&gt;=0.4,MAX(5.17/(F1860/G1860)^2,9/(D1860/G1860)^2),11.64/((D1860-F1860)/G1860)^2)),IF(H1860&gt;=-1,247.8*((F1860/D1860)^1.8)*(1-H1860)^2.7,247.8*(1-H1860)^0.32)))</f>
        <v>313.30753940804465</v>
      </c>
      <c r="J1860" s="131">
        <f>MIN(0.9*INPUT!$B$2*I1860/(G1860/COS(ATAN(G159))/L554)^2,N554*D1334,INPUT!AQ68/0.7)</f>
        <v>0</v>
      </c>
      <c r="K1860" s="201" t="str">
        <f>IF(OR(E1860="C",B1860&gt;=0),"-",IF(ABS(B1860)&lt;=J1860,"OK","NG"))</f>
        <v>-</v>
      </c>
      <c r="L1860" s="200" t="str">
        <f>IF(OR(E1860="C",B1860&gt;=0),"-",J1860/ABS(B1860))</f>
        <v>-</v>
      </c>
      <c r="M1860" s="201" t="str">
        <f>IF(OR(E1860="C",C1860&gt;=0),"-",IF(ABS(C1860)&lt;=J1860,"OK","NG"))</f>
        <v>NG</v>
      </c>
      <c r="N1860" s="203">
        <f>IF(OR(E1860="C",C1860&gt;=0),"-",J1860/ABS(C1860))</f>
        <v>0</v>
      </c>
    </row>
    <row r="1861">
      <c r="A1861" s="182">
        <f>A1656</f>
        <v>101</v>
      </c>
      <c r="B1861" s="198">
        <f>B316</f>
        <v>0.60695545900194237</v>
      </c>
      <c r="C1861" s="198">
        <f>C316</f>
        <v>-0.5613011256267133</v>
      </c>
      <c r="D1861" s="183">
        <f>INPUT!BA69</f>
        <v>1349.6250153914068</v>
      </c>
      <c r="E1861" s="195" t="str">
        <f>IF(2*D1861/COS(ATAN(G160))/L555&lt;=5.7*SQRT(INPUT!$B$2/D1335),"C","S")</f>
        <v>S</v>
      </c>
      <c r="F1861" s="180">
        <f>INPUT!AN69</f>
        <v>700</v>
      </c>
      <c r="G1861" s="184">
        <f>G867</f>
        <v>2800</v>
      </c>
      <c r="H1861" s="131">
        <f>IF(OR(B1861=0,C1861=0),0,IF(B1861&lt;=0,C1861/B1861,B1861/C1861))</f>
        <v>-1.0813366146812093</v>
      </c>
      <c r="I1861" s="131">
        <f>IF(INPUT!AB69=0,9/(D1861/G1861)^2,IF(INPUT!AB69=0=1,IF(AND(B1861&lt;=0,C1861&lt;=0),7.2,IF(F1861/D1861&gt;=0.4,MAX(5.17/(F1861/G1861)^2,9/(D1861/G1861)^2),11.64/((D1861-F1861)/G1861)^2)),IF(H1861&gt;=-1,247.8*((F1861/D1861)^1.8)*(1-H1861)^2.7,247.8*(1-H1861)^0.32)))</f>
        <v>313.30753940804465</v>
      </c>
      <c r="J1861" s="131">
        <f>MIN(0.9*INPUT!$B$2*I1861/(G1861/COS(ATAN(G160))/L555)^2,N555*D1335,INPUT!AQ69/0.7)</f>
        <v>0</v>
      </c>
      <c r="K1861" s="201" t="str">
        <f>IF(OR(E1861="C",B1861&gt;=0),"-",IF(ABS(B1861)&lt;=J1861,"OK","NG"))</f>
        <v>-</v>
      </c>
      <c r="L1861" s="200" t="str">
        <f>IF(OR(E1861="C",B1861&gt;=0),"-",J1861/ABS(B1861))</f>
        <v>-</v>
      </c>
      <c r="M1861" s="201" t="str">
        <f>IF(OR(E1861="C",C1861&gt;=0),"-",IF(ABS(C1861)&lt;=J1861,"OK","NG"))</f>
        <v>NG</v>
      </c>
      <c r="N1861" s="203">
        <f>IF(OR(E1861="C",C1861&gt;=0),"-",J1861/ABS(C1861))</f>
        <v>0</v>
      </c>
    </row>
    <row r="1862">
      <c r="A1862" s="182">
        <f>A1657</f>
        <v>101</v>
      </c>
      <c r="B1862" s="198">
        <f>B317</f>
        <v>0.60695545900194237</v>
      </c>
      <c r="C1862" s="198">
        <f>C317</f>
        <v>-0.5613011256267133</v>
      </c>
      <c r="D1862" s="183">
        <f>INPUT!BA70</f>
        <v>1349.6250153914068</v>
      </c>
      <c r="E1862" s="195" t="str">
        <f>IF(2*D1862/COS(ATAN(G161))/L556&lt;=5.7*SQRT(INPUT!$B$2/D1336),"C","S")</f>
        <v>S</v>
      </c>
      <c r="F1862" s="180">
        <f>INPUT!AN70</f>
        <v>700</v>
      </c>
      <c r="G1862" s="184">
        <f>G868</f>
        <v>2800</v>
      </c>
      <c r="H1862" s="131">
        <f>IF(OR(B1862=0,C1862=0),0,IF(B1862&lt;=0,C1862/B1862,B1862/C1862))</f>
        <v>-1.0813366146812093</v>
      </c>
      <c r="I1862" s="131">
        <f>IF(INPUT!AB70=0,9/(D1862/G1862)^2,IF(INPUT!AB70=0=1,IF(AND(B1862&lt;=0,C1862&lt;=0),7.2,IF(F1862/D1862&gt;=0.4,MAX(5.17/(F1862/G1862)^2,9/(D1862/G1862)^2),11.64/((D1862-F1862)/G1862)^2)),IF(H1862&gt;=-1,247.8*((F1862/D1862)^1.8)*(1-H1862)^2.7,247.8*(1-H1862)^0.32)))</f>
        <v>313.30753940804465</v>
      </c>
      <c r="J1862" s="131">
        <f>MIN(0.9*INPUT!$B$2*I1862/(G1862/COS(ATAN(G161))/L556)^2,N556*D1336,INPUT!AQ70/0.7)</f>
        <v>0</v>
      </c>
      <c r="K1862" s="201" t="str">
        <f>IF(OR(E1862="C",B1862&gt;=0),"-",IF(ABS(B1862)&lt;=J1862,"OK","NG"))</f>
        <v>-</v>
      </c>
      <c r="L1862" s="200" t="str">
        <f>IF(OR(E1862="C",B1862&gt;=0),"-",J1862/ABS(B1862))</f>
        <v>-</v>
      </c>
      <c r="M1862" s="201" t="str">
        <f>IF(OR(E1862="C",C1862&gt;=0),"-",IF(ABS(C1862)&lt;=J1862,"OK","NG"))</f>
        <v>NG</v>
      </c>
      <c r="N1862" s="203">
        <f>IF(OR(E1862="C",C1862&gt;=0),"-",J1862/ABS(C1862))</f>
        <v>0</v>
      </c>
    </row>
    <row r="1863">
      <c r="A1863" s="182">
        <f>A1658</f>
        <v>101</v>
      </c>
      <c r="B1863" s="198">
        <f>B318</f>
        <v>0.60695545900194237</v>
      </c>
      <c r="C1863" s="198">
        <f>C318</f>
        <v>-0.5613011256267133</v>
      </c>
      <c r="D1863" s="183">
        <f>INPUT!BA71</f>
        <v>1349.6250153914068</v>
      </c>
      <c r="E1863" s="195" t="str">
        <f>IF(2*D1863/COS(ATAN(G162))/L557&lt;=5.7*SQRT(INPUT!$B$2/D1337),"C","S")</f>
        <v>S</v>
      </c>
      <c r="F1863" s="180">
        <f>INPUT!AN71</f>
        <v>700</v>
      </c>
      <c r="G1863" s="184">
        <f>G869</f>
        <v>2800</v>
      </c>
      <c r="H1863" s="131">
        <f>IF(OR(B1863=0,C1863=0),0,IF(B1863&lt;=0,C1863/B1863,B1863/C1863))</f>
        <v>-1.0813366146812093</v>
      </c>
      <c r="I1863" s="131">
        <f>IF(INPUT!AB71=0,9/(D1863/G1863)^2,IF(INPUT!AB71=0=1,IF(AND(B1863&lt;=0,C1863&lt;=0),7.2,IF(F1863/D1863&gt;=0.4,MAX(5.17/(F1863/G1863)^2,9/(D1863/G1863)^2),11.64/((D1863-F1863)/G1863)^2)),IF(H1863&gt;=-1,247.8*((F1863/D1863)^1.8)*(1-H1863)^2.7,247.8*(1-H1863)^0.32)))</f>
        <v>313.30753940804465</v>
      </c>
      <c r="J1863" s="131">
        <f>MIN(0.9*INPUT!$B$2*I1863/(G1863/COS(ATAN(G162))/L557)^2,N557*D1337,INPUT!AQ71/0.7)</f>
        <v>0</v>
      </c>
      <c r="K1863" s="201" t="str">
        <f>IF(OR(E1863="C",B1863&gt;=0),"-",IF(ABS(B1863)&lt;=J1863,"OK","NG"))</f>
        <v>-</v>
      </c>
      <c r="L1863" s="200" t="str">
        <f>IF(OR(E1863="C",B1863&gt;=0),"-",J1863/ABS(B1863))</f>
        <v>-</v>
      </c>
      <c r="M1863" s="201" t="str">
        <f>IF(OR(E1863="C",C1863&gt;=0),"-",IF(ABS(C1863)&lt;=J1863,"OK","NG"))</f>
        <v>NG</v>
      </c>
      <c r="N1863" s="203">
        <f>IF(OR(E1863="C",C1863&gt;=0),"-",J1863/ABS(C1863))</f>
        <v>0</v>
      </c>
    </row>
    <row r="1864">
      <c r="A1864" s="182">
        <f>A1659</f>
        <v>101</v>
      </c>
      <c r="B1864" s="198">
        <f>B319</f>
        <v>0.60695545900194237</v>
      </c>
      <c r="C1864" s="198">
        <f>C319</f>
        <v>-0.5613011256267133</v>
      </c>
      <c r="D1864" s="183">
        <f>INPUT!BA72</f>
        <v>1349.6250153914068</v>
      </c>
      <c r="E1864" s="195" t="str">
        <f>IF(2*D1864/COS(ATAN(G163))/L558&lt;=5.7*SQRT(INPUT!$B$2/D1338),"C","S")</f>
        <v>S</v>
      </c>
      <c r="F1864" s="180">
        <f>INPUT!AN72</f>
        <v>700</v>
      </c>
      <c r="G1864" s="184">
        <f>G870</f>
        <v>2800</v>
      </c>
      <c r="H1864" s="131">
        <f>IF(OR(B1864=0,C1864=0),0,IF(B1864&lt;=0,C1864/B1864,B1864/C1864))</f>
        <v>-1.0813366146812093</v>
      </c>
      <c r="I1864" s="131">
        <f>IF(INPUT!AB72=0,9/(D1864/G1864)^2,IF(INPUT!AB72=0=1,IF(AND(B1864&lt;=0,C1864&lt;=0),7.2,IF(F1864/D1864&gt;=0.4,MAX(5.17/(F1864/G1864)^2,9/(D1864/G1864)^2),11.64/((D1864-F1864)/G1864)^2)),IF(H1864&gt;=-1,247.8*((F1864/D1864)^1.8)*(1-H1864)^2.7,247.8*(1-H1864)^0.32)))</f>
        <v>313.30753940804465</v>
      </c>
      <c r="J1864" s="131">
        <f>MIN(0.9*INPUT!$B$2*I1864/(G1864/COS(ATAN(G163))/L558)^2,N558*D1338,INPUT!AQ72/0.7)</f>
        <v>0</v>
      </c>
      <c r="K1864" s="201" t="str">
        <f>IF(OR(E1864="C",B1864&gt;=0),"-",IF(ABS(B1864)&lt;=J1864,"OK","NG"))</f>
        <v>-</v>
      </c>
      <c r="L1864" s="200" t="str">
        <f>IF(OR(E1864="C",B1864&gt;=0),"-",J1864/ABS(B1864))</f>
        <v>-</v>
      </c>
      <c r="M1864" s="201" t="str">
        <f>IF(OR(E1864="C",C1864&gt;=0),"-",IF(ABS(C1864)&lt;=J1864,"OK","NG"))</f>
        <v>NG</v>
      </c>
      <c r="N1864" s="203">
        <f>IF(OR(E1864="C",C1864&gt;=0),"-",J1864/ABS(C1864))</f>
        <v>0</v>
      </c>
    </row>
    <row r="1865">
      <c r="A1865" s="182">
        <f>A1660</f>
        <v>101</v>
      </c>
      <c r="B1865" s="198">
        <f>B320</f>
        <v>0.60695545900194237</v>
      </c>
      <c r="C1865" s="198">
        <f>C320</f>
        <v>-0.5613011256267133</v>
      </c>
      <c r="D1865" s="183">
        <f>INPUT!BA73</f>
        <v>1349.6250153914068</v>
      </c>
      <c r="E1865" s="195" t="str">
        <f>IF(2*D1865/COS(ATAN(G164))/L559&lt;=5.7*SQRT(INPUT!$B$2/D1339),"C","S")</f>
        <v>S</v>
      </c>
      <c r="F1865" s="180">
        <f>INPUT!AN73</f>
        <v>700</v>
      </c>
      <c r="G1865" s="184">
        <f>G871</f>
        <v>2800</v>
      </c>
      <c r="H1865" s="131">
        <f>IF(OR(B1865=0,C1865=0),0,IF(B1865&lt;=0,C1865/B1865,B1865/C1865))</f>
        <v>-1.0813366146812093</v>
      </c>
      <c r="I1865" s="131">
        <f>IF(INPUT!AB73=0,9/(D1865/G1865)^2,IF(INPUT!AB73=0=1,IF(AND(B1865&lt;=0,C1865&lt;=0),7.2,IF(F1865/D1865&gt;=0.4,MAX(5.17/(F1865/G1865)^2,9/(D1865/G1865)^2),11.64/((D1865-F1865)/G1865)^2)),IF(H1865&gt;=-1,247.8*((F1865/D1865)^1.8)*(1-H1865)^2.7,247.8*(1-H1865)^0.32)))</f>
        <v>313.30753940804465</v>
      </c>
      <c r="J1865" s="131">
        <f>MIN(0.9*INPUT!$B$2*I1865/(G1865/COS(ATAN(G164))/L559)^2,N559*D1339,INPUT!AQ73/0.7)</f>
        <v>0</v>
      </c>
      <c r="K1865" s="201" t="str">
        <f>IF(OR(E1865="C",B1865&gt;=0),"-",IF(ABS(B1865)&lt;=J1865,"OK","NG"))</f>
        <v>-</v>
      </c>
      <c r="L1865" s="200" t="str">
        <f>IF(OR(E1865="C",B1865&gt;=0),"-",J1865/ABS(B1865))</f>
        <v>-</v>
      </c>
      <c r="M1865" s="201" t="str">
        <f>IF(OR(E1865="C",C1865&gt;=0),"-",IF(ABS(C1865)&lt;=J1865,"OK","NG"))</f>
        <v>NG</v>
      </c>
      <c r="N1865" s="203">
        <f>IF(OR(E1865="C",C1865&gt;=0),"-",J1865/ABS(C1865))</f>
        <v>0</v>
      </c>
    </row>
    <row r="1866">
      <c r="A1866" s="182">
        <f>A1661</f>
        <v>101</v>
      </c>
      <c r="B1866" s="198">
        <f>B321</f>
        <v>0.60695545900194237</v>
      </c>
      <c r="C1866" s="198">
        <f>C321</f>
        <v>-0.5613011256267133</v>
      </c>
      <c r="D1866" s="183">
        <f>INPUT!BA74</f>
        <v>1349.6250153914068</v>
      </c>
      <c r="E1866" s="195" t="str">
        <f>IF(2*D1866/COS(ATAN(G165))/L560&lt;=5.7*SQRT(INPUT!$B$2/D1340),"C","S")</f>
        <v>S</v>
      </c>
      <c r="F1866" s="180">
        <f>INPUT!AN74</f>
        <v>700</v>
      </c>
      <c r="G1866" s="184">
        <f>G872</f>
        <v>2800</v>
      </c>
      <c r="H1866" s="131">
        <f>IF(OR(B1866=0,C1866=0),0,IF(B1866&lt;=0,C1866/B1866,B1866/C1866))</f>
        <v>-1.0813366146812093</v>
      </c>
      <c r="I1866" s="131">
        <f>IF(INPUT!AB74=0,9/(D1866/G1866)^2,IF(INPUT!AB74=0=1,IF(AND(B1866&lt;=0,C1866&lt;=0),7.2,IF(F1866/D1866&gt;=0.4,MAX(5.17/(F1866/G1866)^2,9/(D1866/G1866)^2),11.64/((D1866-F1866)/G1866)^2)),IF(H1866&gt;=-1,247.8*((F1866/D1866)^1.8)*(1-H1866)^2.7,247.8*(1-H1866)^0.32)))</f>
        <v>313.30753940804465</v>
      </c>
      <c r="J1866" s="131">
        <f>MIN(0.9*INPUT!$B$2*I1866/(G1866/COS(ATAN(G165))/L560)^2,N560*D1340,INPUT!AQ74/0.7)</f>
        <v>0</v>
      </c>
      <c r="K1866" s="201" t="str">
        <f>IF(OR(E1866="C",B1866&gt;=0),"-",IF(ABS(B1866)&lt;=J1866,"OK","NG"))</f>
        <v>-</v>
      </c>
      <c r="L1866" s="200" t="str">
        <f>IF(OR(E1866="C",B1866&gt;=0),"-",J1866/ABS(B1866))</f>
        <v>-</v>
      </c>
      <c r="M1866" s="201" t="str">
        <f>IF(OR(E1866="C",C1866&gt;=0),"-",IF(ABS(C1866)&lt;=J1866,"OK","NG"))</f>
        <v>NG</v>
      </c>
      <c r="N1866" s="203">
        <f>IF(OR(E1866="C",C1866&gt;=0),"-",J1866/ABS(C1866))</f>
        <v>0</v>
      </c>
    </row>
    <row r="1867">
      <c r="A1867" s="182">
        <f>A1662</f>
        <v>101</v>
      </c>
      <c r="B1867" s="198">
        <f>B322</f>
        <v>0.60695545900194237</v>
      </c>
      <c r="C1867" s="198">
        <f>C322</f>
        <v>-0.5613011256267133</v>
      </c>
      <c r="D1867" s="183">
        <f>INPUT!BA75</f>
        <v>1349.6250153914068</v>
      </c>
      <c r="E1867" s="195" t="str">
        <f>IF(2*D1867/COS(ATAN(G166))/L561&lt;=5.7*SQRT(INPUT!$B$2/D1341),"C","S")</f>
        <v>S</v>
      </c>
      <c r="F1867" s="180">
        <f>INPUT!AN75</f>
        <v>700</v>
      </c>
      <c r="G1867" s="184">
        <f>G873</f>
        <v>2800</v>
      </c>
      <c r="H1867" s="131">
        <f>IF(OR(B1867=0,C1867=0),0,IF(B1867&lt;=0,C1867/B1867,B1867/C1867))</f>
        <v>-1.0813366146812093</v>
      </c>
      <c r="I1867" s="131">
        <f>IF(INPUT!AB75=0,9/(D1867/G1867)^2,IF(INPUT!AB75=0=1,IF(AND(B1867&lt;=0,C1867&lt;=0),7.2,IF(F1867/D1867&gt;=0.4,MAX(5.17/(F1867/G1867)^2,9/(D1867/G1867)^2),11.64/((D1867-F1867)/G1867)^2)),IF(H1867&gt;=-1,247.8*((F1867/D1867)^1.8)*(1-H1867)^2.7,247.8*(1-H1867)^0.32)))</f>
        <v>313.30753940804465</v>
      </c>
      <c r="J1867" s="131">
        <f>MIN(0.9*INPUT!$B$2*I1867/(G1867/COS(ATAN(G166))/L561)^2,N561*D1341,INPUT!AQ75/0.7)</f>
        <v>0</v>
      </c>
      <c r="K1867" s="201" t="str">
        <f>IF(OR(E1867="C",B1867&gt;=0),"-",IF(ABS(B1867)&lt;=J1867,"OK","NG"))</f>
        <v>-</v>
      </c>
      <c r="L1867" s="200" t="str">
        <f>IF(OR(E1867="C",B1867&gt;=0),"-",J1867/ABS(B1867))</f>
        <v>-</v>
      </c>
      <c r="M1867" s="201" t="str">
        <f>IF(OR(E1867="C",C1867&gt;=0),"-",IF(ABS(C1867)&lt;=J1867,"OK","NG"))</f>
        <v>NG</v>
      </c>
      <c r="N1867" s="203">
        <f>IF(OR(E1867="C",C1867&gt;=0),"-",J1867/ABS(C1867))</f>
        <v>0</v>
      </c>
    </row>
    <row r="1868">
      <c r="A1868" s="182">
        <f>A1663</f>
        <v>101</v>
      </c>
      <c r="B1868" s="198">
        <f>B323</f>
        <v>0.60695545900194237</v>
      </c>
      <c r="C1868" s="198">
        <f>C323</f>
        <v>-0.5613011256267133</v>
      </c>
      <c r="D1868" s="183">
        <f>INPUT!BA76</f>
        <v>1349.6250153914068</v>
      </c>
      <c r="E1868" s="195" t="str">
        <f>IF(2*D1868/COS(ATAN(G167))/L562&lt;=5.7*SQRT(INPUT!$B$2/D1342),"C","S")</f>
        <v>S</v>
      </c>
      <c r="F1868" s="180">
        <f>INPUT!AN76</f>
        <v>700</v>
      </c>
      <c r="G1868" s="184">
        <f>G874</f>
        <v>2800</v>
      </c>
      <c r="H1868" s="131">
        <f>IF(OR(B1868=0,C1868=0),0,IF(B1868&lt;=0,C1868/B1868,B1868/C1868))</f>
        <v>-1.0813366146812093</v>
      </c>
      <c r="I1868" s="131">
        <f>IF(INPUT!AB76=0,9/(D1868/G1868)^2,IF(INPUT!AB76=0=1,IF(AND(B1868&lt;=0,C1868&lt;=0),7.2,IF(F1868/D1868&gt;=0.4,MAX(5.17/(F1868/G1868)^2,9/(D1868/G1868)^2),11.64/((D1868-F1868)/G1868)^2)),IF(H1868&gt;=-1,247.8*((F1868/D1868)^1.8)*(1-H1868)^2.7,247.8*(1-H1868)^0.32)))</f>
        <v>313.30753940804465</v>
      </c>
      <c r="J1868" s="131">
        <f>MIN(0.9*INPUT!$B$2*I1868/(G1868/COS(ATAN(G167))/L562)^2,N562*D1342,INPUT!AQ76/0.7)</f>
        <v>0</v>
      </c>
      <c r="K1868" s="201" t="str">
        <f>IF(OR(E1868="C",B1868&gt;=0),"-",IF(ABS(B1868)&lt;=J1868,"OK","NG"))</f>
        <v>-</v>
      </c>
      <c r="L1868" s="200" t="str">
        <f>IF(OR(E1868="C",B1868&gt;=0),"-",J1868/ABS(B1868))</f>
        <v>-</v>
      </c>
      <c r="M1868" s="201" t="str">
        <f>IF(OR(E1868="C",C1868&gt;=0),"-",IF(ABS(C1868)&lt;=J1868,"OK","NG"))</f>
        <v>NG</v>
      </c>
      <c r="N1868" s="203">
        <f>IF(OR(E1868="C",C1868&gt;=0),"-",J1868/ABS(C1868))</f>
        <v>0</v>
      </c>
    </row>
    <row r="1869">
      <c r="A1869" s="182">
        <f>A1664</f>
        <v>101</v>
      </c>
      <c r="B1869" s="198">
        <f>B324</f>
        <v>0.60695545900194237</v>
      </c>
      <c r="C1869" s="198">
        <f>C324</f>
        <v>-0.5613011256267133</v>
      </c>
      <c r="D1869" s="183">
        <f>INPUT!BA77</f>
        <v>1349.6250153914068</v>
      </c>
      <c r="E1869" s="195" t="str">
        <f>IF(2*D1869/COS(ATAN(G168))/L563&lt;=5.7*SQRT(INPUT!$B$2/D1343),"C","S")</f>
        <v>S</v>
      </c>
      <c r="F1869" s="180">
        <f>INPUT!AN77</f>
        <v>700</v>
      </c>
      <c r="G1869" s="184">
        <f>G875</f>
        <v>2800</v>
      </c>
      <c r="H1869" s="131">
        <f>IF(OR(B1869=0,C1869=0),0,IF(B1869&lt;=0,C1869/B1869,B1869/C1869))</f>
        <v>-1.0813366146812093</v>
      </c>
      <c r="I1869" s="131">
        <f>IF(INPUT!AB77=0,9/(D1869/G1869)^2,IF(INPUT!AB77=0=1,IF(AND(B1869&lt;=0,C1869&lt;=0),7.2,IF(F1869/D1869&gt;=0.4,MAX(5.17/(F1869/G1869)^2,9/(D1869/G1869)^2),11.64/((D1869-F1869)/G1869)^2)),IF(H1869&gt;=-1,247.8*((F1869/D1869)^1.8)*(1-H1869)^2.7,247.8*(1-H1869)^0.32)))</f>
        <v>313.30753940804465</v>
      </c>
      <c r="J1869" s="131">
        <f>MIN(0.9*INPUT!$B$2*I1869/(G1869/COS(ATAN(G168))/L563)^2,N563*D1343,INPUT!AQ77/0.7)</f>
        <v>0</v>
      </c>
      <c r="K1869" s="201" t="str">
        <f>IF(OR(E1869="C",B1869&gt;=0),"-",IF(ABS(B1869)&lt;=J1869,"OK","NG"))</f>
        <v>-</v>
      </c>
      <c r="L1869" s="200" t="str">
        <f>IF(OR(E1869="C",B1869&gt;=0),"-",J1869/ABS(B1869))</f>
        <v>-</v>
      </c>
      <c r="M1869" s="201" t="str">
        <f>IF(OR(E1869="C",C1869&gt;=0),"-",IF(ABS(C1869)&lt;=J1869,"OK","NG"))</f>
        <v>NG</v>
      </c>
      <c r="N1869" s="203">
        <f>IF(OR(E1869="C",C1869&gt;=0),"-",J1869/ABS(C1869))</f>
        <v>0</v>
      </c>
    </row>
    <row r="1870">
      <c r="A1870" s="182">
        <f>A1665</f>
        <v>101</v>
      </c>
      <c r="B1870" s="198">
        <f>B325</f>
        <v>0.60695545900194237</v>
      </c>
      <c r="C1870" s="198">
        <f>C325</f>
        <v>-0.5613011256267133</v>
      </c>
      <c r="D1870" s="183">
        <f>INPUT!BA78</f>
        <v>1349.6250153914068</v>
      </c>
      <c r="E1870" s="195" t="str">
        <f>IF(2*D1870/COS(ATAN(G169))/L564&lt;=5.7*SQRT(INPUT!$B$2/D1344),"C","S")</f>
        <v>S</v>
      </c>
      <c r="F1870" s="180">
        <f>INPUT!AN78</f>
        <v>700</v>
      </c>
      <c r="G1870" s="184">
        <f>G876</f>
        <v>2800</v>
      </c>
      <c r="H1870" s="131">
        <f>IF(OR(B1870=0,C1870=0),0,IF(B1870&lt;=0,C1870/B1870,B1870/C1870))</f>
        <v>-1.0813366146812093</v>
      </c>
      <c r="I1870" s="131">
        <f>IF(INPUT!AB78=0,9/(D1870/G1870)^2,IF(INPUT!AB78=0=1,IF(AND(B1870&lt;=0,C1870&lt;=0),7.2,IF(F1870/D1870&gt;=0.4,MAX(5.17/(F1870/G1870)^2,9/(D1870/G1870)^2),11.64/((D1870-F1870)/G1870)^2)),IF(H1870&gt;=-1,247.8*((F1870/D1870)^1.8)*(1-H1870)^2.7,247.8*(1-H1870)^0.32)))</f>
        <v>313.30753940804465</v>
      </c>
      <c r="J1870" s="131">
        <f>MIN(0.9*INPUT!$B$2*I1870/(G1870/COS(ATAN(G169))/L564)^2,N564*D1344,INPUT!AQ78/0.7)</f>
        <v>0</v>
      </c>
      <c r="K1870" s="201" t="str">
        <f>IF(OR(E1870="C",B1870&gt;=0),"-",IF(ABS(B1870)&lt;=J1870,"OK","NG"))</f>
        <v>-</v>
      </c>
      <c r="L1870" s="200" t="str">
        <f>IF(OR(E1870="C",B1870&gt;=0),"-",J1870/ABS(B1870))</f>
        <v>-</v>
      </c>
      <c r="M1870" s="201" t="str">
        <f>IF(OR(E1870="C",C1870&gt;=0),"-",IF(ABS(C1870)&lt;=J1870,"OK","NG"))</f>
        <v>NG</v>
      </c>
      <c r="N1870" s="203">
        <f>IF(OR(E1870="C",C1870&gt;=0),"-",J1870/ABS(C1870))</f>
        <v>0</v>
      </c>
    </row>
    <row r="1871">
      <c r="A1871" s="182">
        <f>A1666</f>
        <v>101</v>
      </c>
      <c r="B1871" s="198">
        <f>B326</f>
        <v>0.60695545900194237</v>
      </c>
      <c r="C1871" s="198">
        <f>C326</f>
        <v>-0.5613011256267133</v>
      </c>
      <c r="D1871" s="183">
        <f>INPUT!BA79</f>
        <v>1349.6250153914068</v>
      </c>
      <c r="E1871" s="195" t="str">
        <f>IF(2*D1871/COS(ATAN(G170))/L565&lt;=5.7*SQRT(INPUT!$B$2/D1345),"C","S")</f>
        <v>S</v>
      </c>
      <c r="F1871" s="180">
        <f>INPUT!AN79</f>
        <v>700</v>
      </c>
      <c r="G1871" s="184">
        <f>G877</f>
        <v>2800</v>
      </c>
      <c r="H1871" s="131">
        <f>IF(OR(B1871=0,C1871=0),0,IF(B1871&lt;=0,C1871/B1871,B1871/C1871))</f>
        <v>-1.0813366146812093</v>
      </c>
      <c r="I1871" s="131">
        <f>IF(INPUT!AB79=0,9/(D1871/G1871)^2,IF(INPUT!AB79=0=1,IF(AND(B1871&lt;=0,C1871&lt;=0),7.2,IF(F1871/D1871&gt;=0.4,MAX(5.17/(F1871/G1871)^2,9/(D1871/G1871)^2),11.64/((D1871-F1871)/G1871)^2)),IF(H1871&gt;=-1,247.8*((F1871/D1871)^1.8)*(1-H1871)^2.7,247.8*(1-H1871)^0.32)))</f>
        <v>313.30753940804465</v>
      </c>
      <c r="J1871" s="131">
        <f>MIN(0.9*INPUT!$B$2*I1871/(G1871/COS(ATAN(G170))/L565)^2,N565*D1345,INPUT!AQ79/0.7)</f>
        <v>0</v>
      </c>
      <c r="K1871" s="201" t="str">
        <f>IF(OR(E1871="C",B1871&gt;=0),"-",IF(ABS(B1871)&lt;=J1871,"OK","NG"))</f>
        <v>-</v>
      </c>
      <c r="L1871" s="200" t="str">
        <f>IF(OR(E1871="C",B1871&gt;=0),"-",J1871/ABS(B1871))</f>
        <v>-</v>
      </c>
      <c r="M1871" s="201" t="str">
        <f>IF(OR(E1871="C",C1871&gt;=0),"-",IF(ABS(C1871)&lt;=J1871,"OK","NG"))</f>
        <v>NG</v>
      </c>
      <c r="N1871" s="203">
        <f>IF(OR(E1871="C",C1871&gt;=0),"-",J1871/ABS(C1871))</f>
        <v>0</v>
      </c>
    </row>
    <row r="1872">
      <c r="A1872" s="182">
        <f>A1667</f>
        <v>101</v>
      </c>
      <c r="B1872" s="198">
        <f>B327</f>
        <v>0.60695545900194237</v>
      </c>
      <c r="C1872" s="198">
        <f>C327</f>
        <v>-0.5613011256267133</v>
      </c>
      <c r="D1872" s="183">
        <f>INPUT!BA80</f>
        <v>1349.6250153914068</v>
      </c>
      <c r="E1872" s="195" t="str">
        <f>IF(2*D1872/COS(ATAN(G171))/L566&lt;=5.7*SQRT(INPUT!$B$2/D1346),"C","S")</f>
        <v>S</v>
      </c>
      <c r="F1872" s="180">
        <f>INPUT!AN80</f>
        <v>700</v>
      </c>
      <c r="G1872" s="184">
        <f>G878</f>
        <v>2800</v>
      </c>
      <c r="H1872" s="131">
        <f>IF(OR(B1872=0,C1872=0),0,IF(B1872&lt;=0,C1872/B1872,B1872/C1872))</f>
        <v>-1.0813366146812093</v>
      </c>
      <c r="I1872" s="131">
        <f>IF(INPUT!AB80=0,9/(D1872/G1872)^2,IF(INPUT!AB80=0=1,IF(AND(B1872&lt;=0,C1872&lt;=0),7.2,IF(F1872/D1872&gt;=0.4,MAX(5.17/(F1872/G1872)^2,9/(D1872/G1872)^2),11.64/((D1872-F1872)/G1872)^2)),IF(H1872&gt;=-1,247.8*((F1872/D1872)^1.8)*(1-H1872)^2.7,247.8*(1-H1872)^0.32)))</f>
        <v>313.30753940804465</v>
      </c>
      <c r="J1872" s="131">
        <f>MIN(0.9*INPUT!$B$2*I1872/(G1872/COS(ATAN(G171))/L566)^2,N566*D1346,INPUT!AQ80/0.7)</f>
        <v>0</v>
      </c>
      <c r="K1872" s="201" t="str">
        <f>IF(OR(E1872="C",B1872&gt;=0),"-",IF(ABS(B1872)&lt;=J1872,"OK","NG"))</f>
        <v>-</v>
      </c>
      <c r="L1872" s="200" t="str">
        <f>IF(OR(E1872="C",B1872&gt;=0),"-",J1872/ABS(B1872))</f>
        <v>-</v>
      </c>
      <c r="M1872" s="201" t="str">
        <f>IF(OR(E1872="C",C1872&gt;=0),"-",IF(ABS(C1872)&lt;=J1872,"OK","NG"))</f>
        <v>NG</v>
      </c>
      <c r="N1872" s="203">
        <f>IF(OR(E1872="C",C1872&gt;=0),"-",J1872/ABS(C1872))</f>
        <v>0</v>
      </c>
    </row>
    <row r="1873">
      <c r="A1873" s="182">
        <f>A1668</f>
        <v>101</v>
      </c>
      <c r="B1873" s="198">
        <f>B328</f>
        <v>0.60695545900194237</v>
      </c>
      <c r="C1873" s="198">
        <f>C328</f>
        <v>-0.5613011256267133</v>
      </c>
      <c r="D1873" s="183">
        <f>INPUT!BA81</f>
        <v>1349.6250153914068</v>
      </c>
      <c r="E1873" s="195" t="str">
        <f>IF(2*D1873/COS(ATAN(G172))/L567&lt;=5.7*SQRT(INPUT!$B$2/D1347),"C","S")</f>
        <v>S</v>
      </c>
      <c r="F1873" s="180">
        <f>INPUT!AN81</f>
        <v>700</v>
      </c>
      <c r="G1873" s="184">
        <f>G879</f>
        <v>2800</v>
      </c>
      <c r="H1873" s="131">
        <f>IF(OR(B1873=0,C1873=0),0,IF(B1873&lt;=0,C1873/B1873,B1873/C1873))</f>
        <v>-1.0813366146812093</v>
      </c>
      <c r="I1873" s="131">
        <f>IF(INPUT!AB81=0,9/(D1873/G1873)^2,IF(INPUT!AB81=0=1,IF(AND(B1873&lt;=0,C1873&lt;=0),7.2,IF(F1873/D1873&gt;=0.4,MAX(5.17/(F1873/G1873)^2,9/(D1873/G1873)^2),11.64/((D1873-F1873)/G1873)^2)),IF(H1873&gt;=-1,247.8*((F1873/D1873)^1.8)*(1-H1873)^2.7,247.8*(1-H1873)^0.32)))</f>
        <v>313.30753940804465</v>
      </c>
      <c r="J1873" s="131">
        <f>MIN(0.9*INPUT!$B$2*I1873/(G1873/COS(ATAN(G172))/L567)^2,N567*D1347,INPUT!AQ81/0.7)</f>
        <v>0</v>
      </c>
      <c r="K1873" s="201" t="str">
        <f>IF(OR(E1873="C",B1873&gt;=0),"-",IF(ABS(B1873)&lt;=J1873,"OK","NG"))</f>
        <v>-</v>
      </c>
      <c r="L1873" s="200" t="str">
        <f>IF(OR(E1873="C",B1873&gt;=0),"-",J1873/ABS(B1873))</f>
        <v>-</v>
      </c>
      <c r="M1873" s="201" t="str">
        <f>IF(OR(E1873="C",C1873&gt;=0),"-",IF(ABS(C1873)&lt;=J1873,"OK","NG"))</f>
        <v>NG</v>
      </c>
      <c r="N1873" s="203">
        <f>IF(OR(E1873="C",C1873&gt;=0),"-",J1873/ABS(C1873))</f>
        <v>0</v>
      </c>
    </row>
    <row r="1874">
      <c r="A1874" s="182">
        <f>A1669</f>
        <v>101</v>
      </c>
      <c r="B1874" s="198">
        <f>B329</f>
        <v>0.60695545900194237</v>
      </c>
      <c r="C1874" s="198">
        <f>C329</f>
        <v>-0.5613011256267133</v>
      </c>
      <c r="D1874" s="183">
        <f>INPUT!BA82</f>
        <v>1349.6250153914068</v>
      </c>
      <c r="E1874" s="195" t="str">
        <f>IF(2*D1874/COS(ATAN(G173))/L568&lt;=5.7*SQRT(INPUT!$B$2/D1348),"C","S")</f>
        <v>S</v>
      </c>
      <c r="F1874" s="180">
        <f>INPUT!AN82</f>
        <v>700</v>
      </c>
      <c r="G1874" s="184">
        <f>G880</f>
        <v>2800</v>
      </c>
      <c r="H1874" s="131">
        <f>IF(OR(B1874=0,C1874=0),0,IF(B1874&lt;=0,C1874/B1874,B1874/C1874))</f>
        <v>-1.0813366146812093</v>
      </c>
      <c r="I1874" s="131">
        <f>IF(INPUT!AB82=0,9/(D1874/G1874)^2,IF(INPUT!AB82=0=1,IF(AND(B1874&lt;=0,C1874&lt;=0),7.2,IF(F1874/D1874&gt;=0.4,MAX(5.17/(F1874/G1874)^2,9/(D1874/G1874)^2),11.64/((D1874-F1874)/G1874)^2)),IF(H1874&gt;=-1,247.8*((F1874/D1874)^1.8)*(1-H1874)^2.7,247.8*(1-H1874)^0.32)))</f>
        <v>313.30753940804465</v>
      </c>
      <c r="J1874" s="131">
        <f>MIN(0.9*INPUT!$B$2*I1874/(G1874/COS(ATAN(G173))/L568)^2,N568*D1348,INPUT!AQ82/0.7)</f>
        <v>0</v>
      </c>
      <c r="K1874" s="201" t="str">
        <f>IF(OR(E1874="C",B1874&gt;=0),"-",IF(ABS(B1874)&lt;=J1874,"OK","NG"))</f>
        <v>-</v>
      </c>
      <c r="L1874" s="200" t="str">
        <f>IF(OR(E1874="C",B1874&gt;=0),"-",J1874/ABS(B1874))</f>
        <v>-</v>
      </c>
      <c r="M1874" s="201" t="str">
        <f>IF(OR(E1874="C",C1874&gt;=0),"-",IF(ABS(C1874)&lt;=J1874,"OK","NG"))</f>
        <v>NG</v>
      </c>
      <c r="N1874" s="203">
        <f>IF(OR(E1874="C",C1874&gt;=0),"-",J1874/ABS(C1874))</f>
        <v>0</v>
      </c>
    </row>
    <row r="1875">
      <c r="A1875" s="182">
        <f>A1670</f>
        <v>101</v>
      </c>
      <c r="B1875" s="198">
        <f>B330</f>
        <v>0.60695545900194237</v>
      </c>
      <c r="C1875" s="198">
        <f>C330</f>
        <v>-0.5613011256267133</v>
      </c>
      <c r="D1875" s="183">
        <f>INPUT!BA83</f>
        <v>1349.6250153914068</v>
      </c>
      <c r="E1875" s="195" t="str">
        <f>IF(2*D1875/COS(ATAN(G174))/L569&lt;=5.7*SQRT(INPUT!$B$2/D1349),"C","S")</f>
        <v>S</v>
      </c>
      <c r="F1875" s="180">
        <f>INPUT!AN83</f>
        <v>700</v>
      </c>
      <c r="G1875" s="184">
        <f>G881</f>
        <v>2800</v>
      </c>
      <c r="H1875" s="131">
        <f>IF(OR(B1875=0,C1875=0),0,IF(B1875&lt;=0,C1875/B1875,B1875/C1875))</f>
        <v>-1.0813366146812093</v>
      </c>
      <c r="I1875" s="131">
        <f>IF(INPUT!AB83=0,9/(D1875/G1875)^2,IF(INPUT!AB83=0=1,IF(AND(B1875&lt;=0,C1875&lt;=0),7.2,IF(F1875/D1875&gt;=0.4,MAX(5.17/(F1875/G1875)^2,9/(D1875/G1875)^2),11.64/((D1875-F1875)/G1875)^2)),IF(H1875&gt;=-1,247.8*((F1875/D1875)^1.8)*(1-H1875)^2.7,247.8*(1-H1875)^0.32)))</f>
        <v>313.30753940804465</v>
      </c>
      <c r="J1875" s="131">
        <f>MIN(0.9*INPUT!$B$2*I1875/(G1875/COS(ATAN(G174))/L569)^2,N569*D1349,INPUT!AQ83/0.7)</f>
        <v>0</v>
      </c>
      <c r="K1875" s="201" t="str">
        <f>IF(OR(E1875="C",B1875&gt;=0),"-",IF(ABS(B1875)&lt;=J1875,"OK","NG"))</f>
        <v>-</v>
      </c>
      <c r="L1875" s="200" t="str">
        <f>IF(OR(E1875="C",B1875&gt;=0),"-",J1875/ABS(B1875))</f>
        <v>-</v>
      </c>
      <c r="M1875" s="201" t="str">
        <f>IF(OR(E1875="C",C1875&gt;=0),"-",IF(ABS(C1875)&lt;=J1875,"OK","NG"))</f>
        <v>NG</v>
      </c>
      <c r="N1875" s="203">
        <f>IF(OR(E1875="C",C1875&gt;=0),"-",J1875/ABS(C1875))</f>
        <v>0</v>
      </c>
    </row>
    <row r="1876">
      <c r="A1876" s="182">
        <f>A1671</f>
        <v>101</v>
      </c>
      <c r="B1876" s="198">
        <f>B331</f>
        <v>0.60695545900194237</v>
      </c>
      <c r="C1876" s="198">
        <f>C331</f>
        <v>-0.5613011256267133</v>
      </c>
      <c r="D1876" s="183">
        <f>INPUT!BA84</f>
        <v>1349.6250153914068</v>
      </c>
      <c r="E1876" s="195" t="str">
        <f>IF(2*D1876/COS(ATAN(G175))/L570&lt;=5.7*SQRT(INPUT!$B$2/D1350),"C","S")</f>
        <v>S</v>
      </c>
      <c r="F1876" s="180">
        <f>INPUT!AN84</f>
        <v>700</v>
      </c>
      <c r="G1876" s="184">
        <f>G882</f>
        <v>2800</v>
      </c>
      <c r="H1876" s="131">
        <f>IF(OR(B1876=0,C1876=0),0,IF(B1876&lt;=0,C1876/B1876,B1876/C1876))</f>
        <v>-1.0813366146812093</v>
      </c>
      <c r="I1876" s="131">
        <f>IF(INPUT!AB84=0,9/(D1876/G1876)^2,IF(INPUT!AB84=0=1,IF(AND(B1876&lt;=0,C1876&lt;=0),7.2,IF(F1876/D1876&gt;=0.4,MAX(5.17/(F1876/G1876)^2,9/(D1876/G1876)^2),11.64/((D1876-F1876)/G1876)^2)),IF(H1876&gt;=-1,247.8*((F1876/D1876)^1.8)*(1-H1876)^2.7,247.8*(1-H1876)^0.32)))</f>
        <v>313.30753940804465</v>
      </c>
      <c r="J1876" s="131">
        <f>MIN(0.9*INPUT!$B$2*I1876/(G1876/COS(ATAN(G175))/L570)^2,N570*D1350,INPUT!AQ84/0.7)</f>
        <v>0</v>
      </c>
      <c r="K1876" s="201" t="str">
        <f>IF(OR(E1876="C",B1876&gt;=0),"-",IF(ABS(B1876)&lt;=J1876,"OK","NG"))</f>
        <v>-</v>
      </c>
      <c r="L1876" s="200" t="str">
        <f>IF(OR(E1876="C",B1876&gt;=0),"-",J1876/ABS(B1876))</f>
        <v>-</v>
      </c>
      <c r="M1876" s="201" t="str">
        <f>IF(OR(E1876="C",C1876&gt;=0),"-",IF(ABS(C1876)&lt;=J1876,"OK","NG"))</f>
        <v>NG</v>
      </c>
      <c r="N1876" s="203">
        <f>IF(OR(E1876="C",C1876&gt;=0),"-",J1876/ABS(C1876))</f>
        <v>0</v>
      </c>
    </row>
    <row r="1877">
      <c r="A1877" s="182">
        <f>A1672</f>
        <v>101</v>
      </c>
      <c r="B1877" s="198">
        <f>B332</f>
        <v>0.60695545900194237</v>
      </c>
      <c r="C1877" s="198">
        <f>C332</f>
        <v>-0.5613011256267133</v>
      </c>
      <c r="D1877" s="183">
        <f>INPUT!BA85</f>
        <v>1349.6250153914068</v>
      </c>
      <c r="E1877" s="195" t="str">
        <f>IF(2*D1877/COS(ATAN(G176))/L571&lt;=5.7*SQRT(INPUT!$B$2/D1351),"C","S")</f>
        <v>S</v>
      </c>
      <c r="F1877" s="180">
        <f>INPUT!AN85</f>
        <v>700</v>
      </c>
      <c r="G1877" s="184">
        <f>G883</f>
        <v>2800</v>
      </c>
      <c r="H1877" s="131">
        <f>IF(OR(B1877=0,C1877=0),0,IF(B1877&lt;=0,C1877/B1877,B1877/C1877))</f>
        <v>-1.0813366146812093</v>
      </c>
      <c r="I1877" s="131">
        <f>IF(INPUT!AB85=0,9/(D1877/G1877)^2,IF(INPUT!AB85=0=1,IF(AND(B1877&lt;=0,C1877&lt;=0),7.2,IF(F1877/D1877&gt;=0.4,MAX(5.17/(F1877/G1877)^2,9/(D1877/G1877)^2),11.64/((D1877-F1877)/G1877)^2)),IF(H1877&gt;=-1,247.8*((F1877/D1877)^1.8)*(1-H1877)^2.7,247.8*(1-H1877)^0.32)))</f>
        <v>313.30753940804465</v>
      </c>
      <c r="J1877" s="131">
        <f>MIN(0.9*INPUT!$B$2*I1877/(G1877/COS(ATAN(G176))/L571)^2,N571*D1351,INPUT!AQ85/0.7)</f>
        <v>0</v>
      </c>
      <c r="K1877" s="201" t="str">
        <f>IF(OR(E1877="C",B1877&gt;=0),"-",IF(ABS(B1877)&lt;=J1877,"OK","NG"))</f>
        <v>-</v>
      </c>
      <c r="L1877" s="200" t="str">
        <f>IF(OR(E1877="C",B1877&gt;=0),"-",J1877/ABS(B1877))</f>
        <v>-</v>
      </c>
      <c r="M1877" s="201" t="str">
        <f>IF(OR(E1877="C",C1877&gt;=0),"-",IF(ABS(C1877)&lt;=J1877,"OK","NG"))</f>
        <v>NG</v>
      </c>
      <c r="N1877" s="203">
        <f>IF(OR(E1877="C",C1877&gt;=0),"-",J1877/ABS(C1877))</f>
        <v>0</v>
      </c>
    </row>
    <row r="1878">
      <c r="A1878" s="182">
        <f>A1673</f>
        <v>101</v>
      </c>
      <c r="B1878" s="198">
        <f>B333</f>
        <v>0.60695545900194237</v>
      </c>
      <c r="C1878" s="198">
        <f>C333</f>
        <v>-0.5613011256267133</v>
      </c>
      <c r="D1878" s="183">
        <f>INPUT!BA86</f>
        <v>1349.6250153914068</v>
      </c>
      <c r="E1878" s="195" t="str">
        <f>IF(2*D1878/COS(ATAN(G177))/L572&lt;=5.7*SQRT(INPUT!$B$2/D1352),"C","S")</f>
        <v>S</v>
      </c>
      <c r="F1878" s="180">
        <f>INPUT!AN86</f>
        <v>700</v>
      </c>
      <c r="G1878" s="184">
        <f>G884</f>
        <v>2800</v>
      </c>
      <c r="H1878" s="131">
        <f>IF(OR(B1878=0,C1878=0),0,IF(B1878&lt;=0,C1878/B1878,B1878/C1878))</f>
        <v>-1.0813366146812093</v>
      </c>
      <c r="I1878" s="131">
        <f>IF(INPUT!AB86=0,9/(D1878/G1878)^2,IF(INPUT!AB86=0=1,IF(AND(B1878&lt;=0,C1878&lt;=0),7.2,IF(F1878/D1878&gt;=0.4,MAX(5.17/(F1878/G1878)^2,9/(D1878/G1878)^2),11.64/((D1878-F1878)/G1878)^2)),IF(H1878&gt;=-1,247.8*((F1878/D1878)^1.8)*(1-H1878)^2.7,247.8*(1-H1878)^0.32)))</f>
        <v>313.30753940804465</v>
      </c>
      <c r="J1878" s="131">
        <f>MIN(0.9*INPUT!$B$2*I1878/(G1878/COS(ATAN(G177))/L572)^2,N572*D1352,INPUT!AQ86/0.7)</f>
        <v>0</v>
      </c>
      <c r="K1878" s="201" t="str">
        <f>IF(OR(E1878="C",B1878&gt;=0),"-",IF(ABS(B1878)&lt;=J1878,"OK","NG"))</f>
        <v>-</v>
      </c>
      <c r="L1878" s="200" t="str">
        <f>IF(OR(E1878="C",B1878&gt;=0),"-",J1878/ABS(B1878))</f>
        <v>-</v>
      </c>
      <c r="M1878" s="201" t="str">
        <f>IF(OR(E1878="C",C1878&gt;=0),"-",IF(ABS(C1878)&lt;=J1878,"OK","NG"))</f>
        <v>NG</v>
      </c>
      <c r="N1878" s="203">
        <f>IF(OR(E1878="C",C1878&gt;=0),"-",J1878/ABS(C1878))</f>
        <v>0</v>
      </c>
    </row>
    <row r="1879">
      <c r="A1879" s="182">
        <f>A1674</f>
        <v>101</v>
      </c>
      <c r="B1879" s="198">
        <f>B334</f>
        <v>0.60695545900194237</v>
      </c>
      <c r="C1879" s="198">
        <f>C334</f>
        <v>-0.5613011256267133</v>
      </c>
      <c r="D1879" s="183">
        <f>INPUT!BA87</f>
        <v>1349.6250153914068</v>
      </c>
      <c r="E1879" s="195" t="str">
        <f>IF(2*D1879/COS(ATAN(G178))/L573&lt;=5.7*SQRT(INPUT!$B$2/D1353),"C","S")</f>
        <v>S</v>
      </c>
      <c r="F1879" s="180">
        <f>INPUT!AN87</f>
        <v>700</v>
      </c>
      <c r="G1879" s="184">
        <f>G885</f>
        <v>2800</v>
      </c>
      <c r="H1879" s="131">
        <f>IF(OR(B1879=0,C1879=0),0,IF(B1879&lt;=0,C1879/B1879,B1879/C1879))</f>
        <v>-1.0813366146812093</v>
      </c>
      <c r="I1879" s="131">
        <f>IF(INPUT!AB87=0,9/(D1879/G1879)^2,IF(INPUT!AB87=0=1,IF(AND(B1879&lt;=0,C1879&lt;=0),7.2,IF(F1879/D1879&gt;=0.4,MAX(5.17/(F1879/G1879)^2,9/(D1879/G1879)^2),11.64/((D1879-F1879)/G1879)^2)),IF(H1879&gt;=-1,247.8*((F1879/D1879)^1.8)*(1-H1879)^2.7,247.8*(1-H1879)^0.32)))</f>
        <v>313.30753940804465</v>
      </c>
      <c r="J1879" s="131">
        <f>MIN(0.9*INPUT!$B$2*I1879/(G1879/COS(ATAN(G178))/L573)^2,N573*D1353,INPUT!AQ87/0.7)</f>
        <v>0</v>
      </c>
      <c r="K1879" s="201" t="str">
        <f>IF(OR(E1879="C",B1879&gt;=0),"-",IF(ABS(B1879)&lt;=J1879,"OK","NG"))</f>
        <v>-</v>
      </c>
      <c r="L1879" s="200" t="str">
        <f>IF(OR(E1879="C",B1879&gt;=0),"-",J1879/ABS(B1879))</f>
        <v>-</v>
      </c>
      <c r="M1879" s="201" t="str">
        <f>IF(OR(E1879="C",C1879&gt;=0),"-",IF(ABS(C1879)&lt;=J1879,"OK","NG"))</f>
        <v>NG</v>
      </c>
      <c r="N1879" s="203">
        <f>IF(OR(E1879="C",C1879&gt;=0),"-",J1879/ABS(C1879))</f>
        <v>0</v>
      </c>
    </row>
    <row r="1880">
      <c r="A1880" s="182">
        <f>A1675</f>
        <v>101</v>
      </c>
      <c r="B1880" s="198">
        <f>B335</f>
        <v>0.60695545900194237</v>
      </c>
      <c r="C1880" s="198">
        <f>C335</f>
        <v>-0.5613011256267133</v>
      </c>
      <c r="D1880" s="183">
        <f>INPUT!BA88</f>
        <v>1349.6250153914068</v>
      </c>
      <c r="E1880" s="195" t="str">
        <f>IF(2*D1880/COS(ATAN(G179))/L574&lt;=5.7*SQRT(INPUT!$B$2/D1354),"C","S")</f>
        <v>S</v>
      </c>
      <c r="F1880" s="180">
        <f>INPUT!AN88</f>
        <v>700</v>
      </c>
      <c r="G1880" s="184">
        <f>G886</f>
        <v>2800</v>
      </c>
      <c r="H1880" s="131">
        <f>IF(OR(B1880=0,C1880=0),0,IF(B1880&lt;=0,C1880/B1880,B1880/C1880))</f>
        <v>-1.0813366146812093</v>
      </c>
      <c r="I1880" s="131">
        <f>IF(INPUT!AB88=0,9/(D1880/G1880)^2,IF(INPUT!AB88=0=1,IF(AND(B1880&lt;=0,C1880&lt;=0),7.2,IF(F1880/D1880&gt;=0.4,MAX(5.17/(F1880/G1880)^2,9/(D1880/G1880)^2),11.64/((D1880-F1880)/G1880)^2)),IF(H1880&gt;=-1,247.8*((F1880/D1880)^1.8)*(1-H1880)^2.7,247.8*(1-H1880)^0.32)))</f>
        <v>313.30753940804465</v>
      </c>
      <c r="J1880" s="131">
        <f>MIN(0.9*INPUT!$B$2*I1880/(G1880/COS(ATAN(G179))/L574)^2,N574*D1354,INPUT!AQ88/0.7)</f>
        <v>0</v>
      </c>
      <c r="K1880" s="201" t="str">
        <f>IF(OR(E1880="C",B1880&gt;=0),"-",IF(ABS(B1880)&lt;=J1880,"OK","NG"))</f>
        <v>-</v>
      </c>
      <c r="L1880" s="200" t="str">
        <f>IF(OR(E1880="C",B1880&gt;=0),"-",J1880/ABS(B1880))</f>
        <v>-</v>
      </c>
      <c r="M1880" s="201" t="str">
        <f>IF(OR(E1880="C",C1880&gt;=0),"-",IF(ABS(C1880)&lt;=J1880,"OK","NG"))</f>
        <v>NG</v>
      </c>
      <c r="N1880" s="203">
        <f>IF(OR(E1880="C",C1880&gt;=0),"-",J1880/ABS(C1880))</f>
        <v>0</v>
      </c>
    </row>
    <row r="1881">
      <c r="A1881" s="182">
        <f>A1676</f>
        <v>101</v>
      </c>
      <c r="B1881" s="198">
        <f>B336</f>
        <v>0.60695545900194237</v>
      </c>
      <c r="C1881" s="198">
        <f>C336</f>
        <v>-0.5613011256267133</v>
      </c>
      <c r="D1881" s="183">
        <f>INPUT!BA89</f>
        <v>1349.6250153914068</v>
      </c>
      <c r="E1881" s="195" t="str">
        <f>IF(2*D1881/COS(ATAN(G180))/L575&lt;=5.7*SQRT(INPUT!$B$2/D1355),"C","S")</f>
        <v>S</v>
      </c>
      <c r="F1881" s="180">
        <f>INPUT!AN89</f>
        <v>700</v>
      </c>
      <c r="G1881" s="184">
        <f>G887</f>
        <v>2800</v>
      </c>
      <c r="H1881" s="131">
        <f>IF(OR(B1881=0,C1881=0),0,IF(B1881&lt;=0,C1881/B1881,B1881/C1881))</f>
        <v>-1.0813366146812093</v>
      </c>
      <c r="I1881" s="131">
        <f>IF(INPUT!AB89=0,9/(D1881/G1881)^2,IF(INPUT!AB89=0=1,IF(AND(B1881&lt;=0,C1881&lt;=0),7.2,IF(F1881/D1881&gt;=0.4,MAX(5.17/(F1881/G1881)^2,9/(D1881/G1881)^2),11.64/((D1881-F1881)/G1881)^2)),IF(H1881&gt;=-1,247.8*((F1881/D1881)^1.8)*(1-H1881)^2.7,247.8*(1-H1881)^0.32)))</f>
        <v>313.30753940804465</v>
      </c>
      <c r="J1881" s="131">
        <f>MIN(0.9*INPUT!$B$2*I1881/(G1881/COS(ATAN(G180))/L575)^2,N575*D1355,INPUT!AQ89/0.7)</f>
        <v>0</v>
      </c>
      <c r="K1881" s="201" t="str">
        <f>IF(OR(E1881="C",B1881&gt;=0),"-",IF(ABS(B1881)&lt;=J1881,"OK","NG"))</f>
        <v>-</v>
      </c>
      <c r="L1881" s="200" t="str">
        <f>IF(OR(E1881="C",B1881&gt;=0),"-",J1881/ABS(B1881))</f>
        <v>-</v>
      </c>
      <c r="M1881" s="201" t="str">
        <f>IF(OR(E1881="C",C1881&gt;=0),"-",IF(ABS(C1881)&lt;=J1881,"OK","NG"))</f>
        <v>NG</v>
      </c>
      <c r="N1881" s="203">
        <f>IF(OR(E1881="C",C1881&gt;=0),"-",J1881/ABS(C1881))</f>
        <v>0</v>
      </c>
    </row>
    <row r="1882">
      <c r="A1882" s="182">
        <f>A1677</f>
        <v>101</v>
      </c>
      <c r="B1882" s="198">
        <f>B337</f>
        <v>0.60695545900194237</v>
      </c>
      <c r="C1882" s="198">
        <f>C337</f>
        <v>-0.5613011256267133</v>
      </c>
      <c r="D1882" s="183">
        <f>INPUT!BA90</f>
        <v>1349.6250153914068</v>
      </c>
      <c r="E1882" s="195" t="str">
        <f>IF(2*D1882/COS(ATAN(G181))/L576&lt;=5.7*SQRT(INPUT!$B$2/D1356),"C","S")</f>
        <v>S</v>
      </c>
      <c r="F1882" s="180">
        <f>INPUT!AN90</f>
        <v>700</v>
      </c>
      <c r="G1882" s="184">
        <f>G888</f>
        <v>2800</v>
      </c>
      <c r="H1882" s="131">
        <f>IF(OR(B1882=0,C1882=0),0,IF(B1882&lt;=0,C1882/B1882,B1882/C1882))</f>
        <v>-1.0813366146812093</v>
      </c>
      <c r="I1882" s="131">
        <f>IF(INPUT!AB90=0,9/(D1882/G1882)^2,IF(INPUT!AB90=0=1,IF(AND(B1882&lt;=0,C1882&lt;=0),7.2,IF(F1882/D1882&gt;=0.4,MAX(5.17/(F1882/G1882)^2,9/(D1882/G1882)^2),11.64/((D1882-F1882)/G1882)^2)),IF(H1882&gt;=-1,247.8*((F1882/D1882)^1.8)*(1-H1882)^2.7,247.8*(1-H1882)^0.32)))</f>
        <v>313.30753940804465</v>
      </c>
      <c r="J1882" s="131">
        <f>MIN(0.9*INPUT!$B$2*I1882/(G1882/COS(ATAN(G181))/L576)^2,N576*D1356,INPUT!AQ90/0.7)</f>
        <v>0</v>
      </c>
      <c r="K1882" s="201" t="str">
        <f>IF(OR(E1882="C",B1882&gt;=0),"-",IF(ABS(B1882)&lt;=J1882,"OK","NG"))</f>
        <v>-</v>
      </c>
      <c r="L1882" s="200" t="str">
        <f>IF(OR(E1882="C",B1882&gt;=0),"-",J1882/ABS(B1882))</f>
        <v>-</v>
      </c>
      <c r="M1882" s="201" t="str">
        <f>IF(OR(E1882="C",C1882&gt;=0),"-",IF(ABS(C1882)&lt;=J1882,"OK","NG"))</f>
        <v>NG</v>
      </c>
      <c r="N1882" s="203">
        <f>IF(OR(E1882="C",C1882&gt;=0),"-",J1882/ABS(C1882))</f>
        <v>0</v>
      </c>
    </row>
    <row r="1883">
      <c r="A1883" s="182">
        <f>A1678</f>
        <v>101</v>
      </c>
      <c r="B1883" s="198">
        <f>B338</f>
        <v>0.60695545900194237</v>
      </c>
      <c r="C1883" s="198">
        <f>C338</f>
        <v>-0.5613011256267133</v>
      </c>
      <c r="D1883" s="183">
        <f>INPUT!BA91</f>
        <v>1349.6250153914068</v>
      </c>
      <c r="E1883" s="195" t="str">
        <f>IF(2*D1883/COS(ATAN(G182))/L577&lt;=5.7*SQRT(INPUT!$B$2/D1357),"C","S")</f>
        <v>S</v>
      </c>
      <c r="F1883" s="180">
        <f>INPUT!AN91</f>
        <v>700</v>
      </c>
      <c r="G1883" s="184">
        <f>G889</f>
        <v>2800</v>
      </c>
      <c r="H1883" s="131">
        <f>IF(OR(B1883=0,C1883=0),0,IF(B1883&lt;=0,C1883/B1883,B1883/C1883))</f>
        <v>-1.0813366146812093</v>
      </c>
      <c r="I1883" s="131">
        <f>IF(INPUT!AB91=0,9/(D1883/G1883)^2,IF(INPUT!AB91=0=1,IF(AND(B1883&lt;=0,C1883&lt;=0),7.2,IF(F1883/D1883&gt;=0.4,MAX(5.17/(F1883/G1883)^2,9/(D1883/G1883)^2),11.64/((D1883-F1883)/G1883)^2)),IF(H1883&gt;=-1,247.8*((F1883/D1883)^1.8)*(1-H1883)^2.7,247.8*(1-H1883)^0.32)))</f>
        <v>313.30753940804465</v>
      </c>
      <c r="J1883" s="131">
        <f>MIN(0.9*INPUT!$B$2*I1883/(G1883/COS(ATAN(G182))/L577)^2,N577*D1357,INPUT!AQ91/0.7)</f>
        <v>0</v>
      </c>
      <c r="K1883" s="201" t="str">
        <f>IF(OR(E1883="C",B1883&gt;=0),"-",IF(ABS(B1883)&lt;=J1883,"OK","NG"))</f>
        <v>-</v>
      </c>
      <c r="L1883" s="200" t="str">
        <f>IF(OR(E1883="C",B1883&gt;=0),"-",J1883/ABS(B1883))</f>
        <v>-</v>
      </c>
      <c r="M1883" s="201" t="str">
        <f>IF(OR(E1883="C",C1883&gt;=0),"-",IF(ABS(C1883)&lt;=J1883,"OK","NG"))</f>
        <v>NG</v>
      </c>
      <c r="N1883" s="203">
        <f>IF(OR(E1883="C",C1883&gt;=0),"-",J1883/ABS(C1883))</f>
        <v>0</v>
      </c>
    </row>
    <row r="1884">
      <c r="A1884" s="182">
        <f>A1679</f>
        <v>101</v>
      </c>
      <c r="B1884" s="198">
        <f>B339</f>
        <v>0.60695545900194237</v>
      </c>
      <c r="C1884" s="198">
        <f>C339</f>
        <v>-0.5613011256267133</v>
      </c>
      <c r="D1884" s="183">
        <f>INPUT!BA92</f>
        <v>1349.6250153914068</v>
      </c>
      <c r="E1884" s="195" t="str">
        <f>IF(2*D1884/COS(ATAN(G183))/L578&lt;=5.7*SQRT(INPUT!$B$2/D1358),"C","S")</f>
        <v>S</v>
      </c>
      <c r="F1884" s="180">
        <f>INPUT!AN92</f>
        <v>700</v>
      </c>
      <c r="G1884" s="184">
        <f>G890</f>
        <v>2800</v>
      </c>
      <c r="H1884" s="131">
        <f>IF(OR(B1884=0,C1884=0),0,IF(B1884&lt;=0,C1884/B1884,B1884/C1884))</f>
        <v>-1.0813366146812093</v>
      </c>
      <c r="I1884" s="131">
        <f>IF(INPUT!AB92=0,9/(D1884/G1884)^2,IF(INPUT!AB92=0=1,IF(AND(B1884&lt;=0,C1884&lt;=0),7.2,IF(F1884/D1884&gt;=0.4,MAX(5.17/(F1884/G1884)^2,9/(D1884/G1884)^2),11.64/((D1884-F1884)/G1884)^2)),IF(H1884&gt;=-1,247.8*((F1884/D1884)^1.8)*(1-H1884)^2.7,247.8*(1-H1884)^0.32)))</f>
        <v>313.30753940804465</v>
      </c>
      <c r="J1884" s="131">
        <f>MIN(0.9*INPUT!$B$2*I1884/(G1884/COS(ATAN(G183))/L578)^2,N578*D1358,INPUT!AQ92/0.7)</f>
        <v>0</v>
      </c>
      <c r="K1884" s="201" t="str">
        <f>IF(OR(E1884="C",B1884&gt;=0),"-",IF(ABS(B1884)&lt;=J1884,"OK","NG"))</f>
        <v>-</v>
      </c>
      <c r="L1884" s="200" t="str">
        <f>IF(OR(E1884="C",B1884&gt;=0),"-",J1884/ABS(B1884))</f>
        <v>-</v>
      </c>
      <c r="M1884" s="201" t="str">
        <f>IF(OR(E1884="C",C1884&gt;=0),"-",IF(ABS(C1884)&lt;=J1884,"OK","NG"))</f>
        <v>NG</v>
      </c>
      <c r="N1884" s="203">
        <f>IF(OR(E1884="C",C1884&gt;=0),"-",J1884/ABS(C1884))</f>
        <v>0</v>
      </c>
    </row>
    <row r="1885">
      <c r="A1885" s="182">
        <f>A1680</f>
        <v>101</v>
      </c>
      <c r="B1885" s="198">
        <f>B340</f>
        <v>0.60695545900194237</v>
      </c>
      <c r="C1885" s="198">
        <f>C340</f>
        <v>-0.5613011256267133</v>
      </c>
      <c r="D1885" s="183">
        <f>INPUT!BA93</f>
        <v>1349.6250153914068</v>
      </c>
      <c r="E1885" s="195" t="str">
        <f>IF(2*D1885/COS(ATAN(G184))/L579&lt;=5.7*SQRT(INPUT!$B$2/D1359),"C","S")</f>
        <v>S</v>
      </c>
      <c r="F1885" s="180">
        <f>INPUT!AN93</f>
        <v>700</v>
      </c>
      <c r="G1885" s="184">
        <f>G891</f>
        <v>2800</v>
      </c>
      <c r="H1885" s="131">
        <f>IF(OR(B1885=0,C1885=0),0,IF(B1885&lt;=0,C1885/B1885,B1885/C1885))</f>
        <v>-1.0813366146812093</v>
      </c>
      <c r="I1885" s="131">
        <f>IF(INPUT!AB93=0,9/(D1885/G1885)^2,IF(INPUT!AB93=0=1,IF(AND(B1885&lt;=0,C1885&lt;=0),7.2,IF(F1885/D1885&gt;=0.4,MAX(5.17/(F1885/G1885)^2,9/(D1885/G1885)^2),11.64/((D1885-F1885)/G1885)^2)),IF(H1885&gt;=-1,247.8*((F1885/D1885)^1.8)*(1-H1885)^2.7,247.8*(1-H1885)^0.32)))</f>
        <v>313.30753940804465</v>
      </c>
      <c r="J1885" s="131">
        <f>MIN(0.9*INPUT!$B$2*I1885/(G1885/COS(ATAN(G184))/L579)^2,N579*D1359,INPUT!AQ93/0.7)</f>
        <v>0</v>
      </c>
      <c r="K1885" s="201" t="str">
        <f>IF(OR(E1885="C",B1885&gt;=0),"-",IF(ABS(B1885)&lt;=J1885,"OK","NG"))</f>
        <v>-</v>
      </c>
      <c r="L1885" s="200" t="str">
        <f>IF(OR(E1885="C",B1885&gt;=0),"-",J1885/ABS(B1885))</f>
        <v>-</v>
      </c>
      <c r="M1885" s="201" t="str">
        <f>IF(OR(E1885="C",C1885&gt;=0),"-",IF(ABS(C1885)&lt;=J1885,"OK","NG"))</f>
        <v>NG</v>
      </c>
      <c r="N1885" s="203">
        <f>IF(OR(E1885="C",C1885&gt;=0),"-",J1885/ABS(C1885))</f>
        <v>0</v>
      </c>
    </row>
    <row r="1886">
      <c r="A1886" s="182">
        <f>A1681</f>
        <v>101</v>
      </c>
      <c r="B1886" s="198">
        <f>B341</f>
        <v>0.60695545900194237</v>
      </c>
      <c r="C1886" s="198">
        <f>C341</f>
        <v>-0.5613011256267133</v>
      </c>
      <c r="D1886" s="183">
        <f>INPUT!BA94</f>
        <v>1349.6250153914068</v>
      </c>
      <c r="E1886" s="195" t="str">
        <f>IF(2*D1886/COS(ATAN(G185))/L580&lt;=5.7*SQRT(INPUT!$B$2/D1360),"C","S")</f>
        <v>S</v>
      </c>
      <c r="F1886" s="180">
        <f>INPUT!AN94</f>
        <v>700</v>
      </c>
      <c r="G1886" s="184">
        <f>G892</f>
        <v>2800</v>
      </c>
      <c r="H1886" s="131">
        <f>IF(OR(B1886=0,C1886=0),0,IF(B1886&lt;=0,C1886/B1886,B1886/C1886))</f>
        <v>-1.0813366146812093</v>
      </c>
      <c r="I1886" s="131">
        <f>IF(INPUT!AB94=0,9/(D1886/G1886)^2,IF(INPUT!AB94=0=1,IF(AND(B1886&lt;=0,C1886&lt;=0),7.2,IF(F1886/D1886&gt;=0.4,MAX(5.17/(F1886/G1886)^2,9/(D1886/G1886)^2),11.64/((D1886-F1886)/G1886)^2)),IF(H1886&gt;=-1,247.8*((F1886/D1886)^1.8)*(1-H1886)^2.7,247.8*(1-H1886)^0.32)))</f>
        <v>313.30753940804465</v>
      </c>
      <c r="J1886" s="131">
        <f>MIN(0.9*INPUT!$B$2*I1886/(G1886/COS(ATAN(G185))/L580)^2,N580*D1360,INPUT!AQ94/0.7)</f>
        <v>0</v>
      </c>
      <c r="K1886" s="201" t="str">
        <f>IF(OR(E1886="C",B1886&gt;=0),"-",IF(ABS(B1886)&lt;=J1886,"OK","NG"))</f>
        <v>-</v>
      </c>
      <c r="L1886" s="200" t="str">
        <f>IF(OR(E1886="C",B1886&gt;=0),"-",J1886/ABS(B1886))</f>
        <v>-</v>
      </c>
      <c r="M1886" s="201" t="str">
        <f>IF(OR(E1886="C",C1886&gt;=0),"-",IF(ABS(C1886)&lt;=J1886,"OK","NG"))</f>
        <v>NG</v>
      </c>
      <c r="N1886" s="203">
        <f>IF(OR(E1886="C",C1886&gt;=0),"-",J1886/ABS(C1886))</f>
        <v>0</v>
      </c>
    </row>
    <row r="1887">
      <c r="A1887" s="182">
        <f>A1682</f>
        <v>101</v>
      </c>
      <c r="B1887" s="198">
        <f>B342</f>
        <v>0.60695545900194237</v>
      </c>
      <c r="C1887" s="198">
        <f>C342</f>
        <v>-0.5613011256267133</v>
      </c>
      <c r="D1887" s="183">
        <f>INPUT!BA95</f>
        <v>1349.6250153914068</v>
      </c>
      <c r="E1887" s="195" t="str">
        <f>IF(2*D1887/COS(ATAN(G186))/L581&lt;=5.7*SQRT(INPUT!$B$2/D1361),"C","S")</f>
        <v>S</v>
      </c>
      <c r="F1887" s="180">
        <f>INPUT!AN95</f>
        <v>700</v>
      </c>
      <c r="G1887" s="184">
        <f>G893</f>
        <v>2800</v>
      </c>
      <c r="H1887" s="131">
        <f>IF(OR(B1887=0,C1887=0),0,IF(B1887&lt;=0,C1887/B1887,B1887/C1887))</f>
        <v>-1.0813366146812093</v>
      </c>
      <c r="I1887" s="131">
        <f>IF(INPUT!AB95=0,9/(D1887/G1887)^2,IF(INPUT!AB95=0=1,IF(AND(B1887&lt;=0,C1887&lt;=0),7.2,IF(F1887/D1887&gt;=0.4,MAX(5.17/(F1887/G1887)^2,9/(D1887/G1887)^2),11.64/((D1887-F1887)/G1887)^2)),IF(H1887&gt;=-1,247.8*((F1887/D1887)^1.8)*(1-H1887)^2.7,247.8*(1-H1887)^0.32)))</f>
        <v>313.30753940804465</v>
      </c>
      <c r="J1887" s="131">
        <f>MIN(0.9*INPUT!$B$2*I1887/(G1887/COS(ATAN(G186))/L581)^2,N581*D1361,INPUT!AQ95/0.7)</f>
        <v>0</v>
      </c>
      <c r="K1887" s="201" t="str">
        <f>IF(OR(E1887="C",B1887&gt;=0),"-",IF(ABS(B1887)&lt;=J1887,"OK","NG"))</f>
        <v>-</v>
      </c>
      <c r="L1887" s="200" t="str">
        <f>IF(OR(E1887="C",B1887&gt;=0),"-",J1887/ABS(B1887))</f>
        <v>-</v>
      </c>
      <c r="M1887" s="201" t="str">
        <f>IF(OR(E1887="C",C1887&gt;=0),"-",IF(ABS(C1887)&lt;=J1887,"OK","NG"))</f>
        <v>NG</v>
      </c>
      <c r="N1887" s="203">
        <f>IF(OR(E1887="C",C1887&gt;=0),"-",J1887/ABS(C1887))</f>
        <v>0</v>
      </c>
    </row>
    <row r="1888">
      <c r="A1888" s="182">
        <f>A1683</f>
        <v>101</v>
      </c>
      <c r="B1888" s="198">
        <f>B343</f>
        <v>0.60695545900194237</v>
      </c>
      <c r="C1888" s="198">
        <f>C343</f>
        <v>-0.5613011256267133</v>
      </c>
      <c r="D1888" s="183">
        <f>INPUT!BA96</f>
        <v>1349.6250153914068</v>
      </c>
      <c r="E1888" s="195" t="str">
        <f>IF(2*D1888/COS(ATAN(G187))/L582&lt;=5.7*SQRT(INPUT!$B$2/D1362),"C","S")</f>
        <v>S</v>
      </c>
      <c r="F1888" s="180">
        <f>INPUT!AN96</f>
        <v>700</v>
      </c>
      <c r="G1888" s="184">
        <f>G894</f>
        <v>2800</v>
      </c>
      <c r="H1888" s="131">
        <f>IF(OR(B1888=0,C1888=0),0,IF(B1888&lt;=0,C1888/B1888,B1888/C1888))</f>
        <v>-1.0813366146812093</v>
      </c>
      <c r="I1888" s="131">
        <f>IF(INPUT!AB96=0,9/(D1888/G1888)^2,IF(INPUT!AB96=0=1,IF(AND(B1888&lt;=0,C1888&lt;=0),7.2,IF(F1888/D1888&gt;=0.4,MAX(5.17/(F1888/G1888)^2,9/(D1888/G1888)^2),11.64/((D1888-F1888)/G1888)^2)),IF(H1888&gt;=-1,247.8*((F1888/D1888)^1.8)*(1-H1888)^2.7,247.8*(1-H1888)^0.32)))</f>
        <v>313.30753940804465</v>
      </c>
      <c r="J1888" s="131">
        <f>MIN(0.9*INPUT!$B$2*I1888/(G1888/COS(ATAN(G187))/L582)^2,N582*D1362,INPUT!AQ96/0.7)</f>
        <v>0</v>
      </c>
      <c r="K1888" s="201" t="str">
        <f>IF(OR(E1888="C",B1888&gt;=0),"-",IF(ABS(B1888)&lt;=J1888,"OK","NG"))</f>
        <v>-</v>
      </c>
      <c r="L1888" s="200" t="str">
        <f>IF(OR(E1888="C",B1888&gt;=0),"-",J1888/ABS(B1888))</f>
        <v>-</v>
      </c>
      <c r="M1888" s="201" t="str">
        <f>IF(OR(E1888="C",C1888&gt;=0),"-",IF(ABS(C1888)&lt;=J1888,"OK","NG"))</f>
        <v>NG</v>
      </c>
      <c r="N1888" s="203">
        <f>IF(OR(E1888="C",C1888&gt;=0),"-",J1888/ABS(C1888))</f>
        <v>0</v>
      </c>
    </row>
    <row r="1889">
      <c r="A1889" s="182">
        <f>A1684</f>
        <v>101</v>
      </c>
      <c r="B1889" s="198">
        <f>B344</f>
        <v>0.60695545900194237</v>
      </c>
      <c r="C1889" s="198">
        <f>C344</f>
        <v>-0.5613011256267133</v>
      </c>
      <c r="D1889" s="183">
        <f>INPUT!BA97</f>
        <v>1349.6250153914068</v>
      </c>
      <c r="E1889" s="195" t="str">
        <f>IF(2*D1889/COS(ATAN(G188))/L583&lt;=5.7*SQRT(INPUT!$B$2/D1363),"C","S")</f>
        <v>S</v>
      </c>
      <c r="F1889" s="180">
        <f>INPUT!AN97</f>
        <v>700</v>
      </c>
      <c r="G1889" s="184">
        <f>G895</f>
        <v>2800</v>
      </c>
      <c r="H1889" s="131">
        <f>IF(OR(B1889=0,C1889=0),0,IF(B1889&lt;=0,C1889/B1889,B1889/C1889))</f>
        <v>-1.0813366146812093</v>
      </c>
      <c r="I1889" s="131">
        <f>IF(INPUT!AB97=0,9/(D1889/G1889)^2,IF(INPUT!AB97=0=1,IF(AND(B1889&lt;=0,C1889&lt;=0),7.2,IF(F1889/D1889&gt;=0.4,MAX(5.17/(F1889/G1889)^2,9/(D1889/G1889)^2),11.64/((D1889-F1889)/G1889)^2)),IF(H1889&gt;=-1,247.8*((F1889/D1889)^1.8)*(1-H1889)^2.7,247.8*(1-H1889)^0.32)))</f>
        <v>313.30753940804465</v>
      </c>
      <c r="J1889" s="131">
        <f>MIN(0.9*INPUT!$B$2*I1889/(G1889/COS(ATAN(G188))/L583)^2,N583*D1363,INPUT!AQ97/0.7)</f>
        <v>0</v>
      </c>
      <c r="K1889" s="201" t="str">
        <f>IF(OR(E1889="C",B1889&gt;=0),"-",IF(ABS(B1889)&lt;=J1889,"OK","NG"))</f>
        <v>-</v>
      </c>
      <c r="L1889" s="200" t="str">
        <f>IF(OR(E1889="C",B1889&gt;=0),"-",J1889/ABS(B1889))</f>
        <v>-</v>
      </c>
      <c r="M1889" s="201" t="str">
        <f>IF(OR(E1889="C",C1889&gt;=0),"-",IF(ABS(C1889)&lt;=J1889,"OK","NG"))</f>
        <v>NG</v>
      </c>
      <c r="N1889" s="203">
        <f>IF(OR(E1889="C",C1889&gt;=0),"-",J1889/ABS(C1889))</f>
        <v>0</v>
      </c>
    </row>
    <row r="1890">
      <c r="A1890" s="182">
        <f>A1685</f>
        <v>101</v>
      </c>
      <c r="B1890" s="198">
        <f>B345</f>
        <v>0.60695545900194237</v>
      </c>
      <c r="C1890" s="198">
        <f>C345</f>
        <v>-0.5613011256267133</v>
      </c>
      <c r="D1890" s="183">
        <f>INPUT!BA98</f>
        <v>1349.6250153914068</v>
      </c>
      <c r="E1890" s="195" t="str">
        <f>IF(2*D1890/COS(ATAN(G189))/L584&lt;=5.7*SQRT(INPUT!$B$2/D1364),"C","S")</f>
        <v>S</v>
      </c>
      <c r="F1890" s="180">
        <f>INPUT!AN98</f>
        <v>700</v>
      </c>
      <c r="G1890" s="184">
        <f>G896</f>
        <v>2800</v>
      </c>
      <c r="H1890" s="131">
        <f>IF(OR(B1890=0,C1890=0),0,IF(B1890&lt;=0,C1890/B1890,B1890/C1890))</f>
        <v>-1.0813366146812093</v>
      </c>
      <c r="I1890" s="131">
        <f>IF(INPUT!AB98=0,9/(D1890/G1890)^2,IF(INPUT!AB98=0=1,IF(AND(B1890&lt;=0,C1890&lt;=0),7.2,IF(F1890/D1890&gt;=0.4,MAX(5.17/(F1890/G1890)^2,9/(D1890/G1890)^2),11.64/((D1890-F1890)/G1890)^2)),IF(H1890&gt;=-1,247.8*((F1890/D1890)^1.8)*(1-H1890)^2.7,247.8*(1-H1890)^0.32)))</f>
        <v>313.30753940804465</v>
      </c>
      <c r="J1890" s="131">
        <f>MIN(0.9*INPUT!$B$2*I1890/(G1890/COS(ATAN(G189))/L584)^2,N584*D1364,INPUT!AQ98/0.7)</f>
        <v>0</v>
      </c>
      <c r="K1890" s="201" t="str">
        <f>IF(OR(E1890="C",B1890&gt;=0),"-",IF(ABS(B1890)&lt;=J1890,"OK","NG"))</f>
        <v>-</v>
      </c>
      <c r="L1890" s="200" t="str">
        <f>IF(OR(E1890="C",B1890&gt;=0),"-",J1890/ABS(B1890))</f>
        <v>-</v>
      </c>
      <c r="M1890" s="201" t="str">
        <f>IF(OR(E1890="C",C1890&gt;=0),"-",IF(ABS(C1890)&lt;=J1890,"OK","NG"))</f>
        <v>NG</v>
      </c>
      <c r="N1890" s="203">
        <f>IF(OR(E1890="C",C1890&gt;=0),"-",J1890/ABS(C1890))</f>
        <v>0</v>
      </c>
    </row>
    <row r="1891">
      <c r="A1891" s="182">
        <f>A1686</f>
        <v>101</v>
      </c>
      <c r="B1891" s="198">
        <f>B346</f>
        <v>0.60695545900194237</v>
      </c>
      <c r="C1891" s="198">
        <f>C346</f>
        <v>-0.5613011256267133</v>
      </c>
      <c r="D1891" s="183">
        <f>INPUT!BA99</f>
        <v>1349.6250153914068</v>
      </c>
      <c r="E1891" s="195" t="str">
        <f>IF(2*D1891/COS(ATAN(G190))/L585&lt;=5.7*SQRT(INPUT!$B$2/D1365),"C","S")</f>
        <v>S</v>
      </c>
      <c r="F1891" s="180">
        <f>INPUT!AN99</f>
        <v>700</v>
      </c>
      <c r="G1891" s="184">
        <f>G897</f>
        <v>2800</v>
      </c>
      <c r="H1891" s="131">
        <f>IF(OR(B1891=0,C1891=0),0,IF(B1891&lt;=0,C1891/B1891,B1891/C1891))</f>
        <v>-1.0813366146812093</v>
      </c>
      <c r="I1891" s="131">
        <f>IF(INPUT!AB99=0,9/(D1891/G1891)^2,IF(INPUT!AB99=0=1,IF(AND(B1891&lt;=0,C1891&lt;=0),7.2,IF(F1891/D1891&gt;=0.4,MAX(5.17/(F1891/G1891)^2,9/(D1891/G1891)^2),11.64/((D1891-F1891)/G1891)^2)),IF(H1891&gt;=-1,247.8*((F1891/D1891)^1.8)*(1-H1891)^2.7,247.8*(1-H1891)^0.32)))</f>
        <v>313.30753940804465</v>
      </c>
      <c r="J1891" s="131">
        <f>MIN(0.9*INPUT!$B$2*I1891/(G1891/COS(ATAN(G190))/L585)^2,N585*D1365,INPUT!AQ99/0.7)</f>
        <v>0</v>
      </c>
      <c r="K1891" s="201" t="str">
        <f>IF(OR(E1891="C",B1891&gt;=0),"-",IF(ABS(B1891)&lt;=J1891,"OK","NG"))</f>
        <v>-</v>
      </c>
      <c r="L1891" s="200" t="str">
        <f>IF(OR(E1891="C",B1891&gt;=0),"-",J1891/ABS(B1891))</f>
        <v>-</v>
      </c>
      <c r="M1891" s="201" t="str">
        <f>IF(OR(E1891="C",C1891&gt;=0),"-",IF(ABS(C1891)&lt;=J1891,"OK","NG"))</f>
        <v>NG</v>
      </c>
      <c r="N1891" s="203">
        <f>IF(OR(E1891="C",C1891&gt;=0),"-",J1891/ABS(C1891))</f>
        <v>0</v>
      </c>
    </row>
    <row r="1892">
      <c r="A1892" s="182">
        <f>A1687</f>
        <v>101</v>
      </c>
      <c r="B1892" s="198">
        <f>B347</f>
        <v>0.60695545900194237</v>
      </c>
      <c r="C1892" s="198">
        <f>C347</f>
        <v>-0.5613011256267133</v>
      </c>
      <c r="D1892" s="183">
        <f>INPUT!BA100</f>
        <v>1349.6250153914068</v>
      </c>
      <c r="E1892" s="195" t="str">
        <f>IF(2*D1892/COS(ATAN(G191))/L586&lt;=5.7*SQRT(INPUT!$B$2/D1366),"C","S")</f>
        <v>S</v>
      </c>
      <c r="F1892" s="180">
        <f>INPUT!AN100</f>
        <v>700</v>
      </c>
      <c r="G1892" s="184">
        <f>G898</f>
        <v>2800</v>
      </c>
      <c r="H1892" s="131">
        <f>IF(OR(B1892=0,C1892=0),0,IF(B1892&lt;=0,C1892/B1892,B1892/C1892))</f>
        <v>-1.0813366146812093</v>
      </c>
      <c r="I1892" s="131">
        <f>IF(INPUT!AB100=0,9/(D1892/G1892)^2,IF(INPUT!AB100=0=1,IF(AND(B1892&lt;=0,C1892&lt;=0),7.2,IF(F1892/D1892&gt;=0.4,MAX(5.17/(F1892/G1892)^2,9/(D1892/G1892)^2),11.64/((D1892-F1892)/G1892)^2)),IF(H1892&gt;=-1,247.8*((F1892/D1892)^1.8)*(1-H1892)^2.7,247.8*(1-H1892)^0.32)))</f>
        <v>313.30753940804465</v>
      </c>
      <c r="J1892" s="131">
        <f>MIN(0.9*INPUT!$B$2*I1892/(G1892/COS(ATAN(G191))/L586)^2,N586*D1366,INPUT!AQ100/0.7)</f>
        <v>0</v>
      </c>
      <c r="K1892" s="201" t="str">
        <f>IF(OR(E1892="C",B1892&gt;=0),"-",IF(ABS(B1892)&lt;=J1892,"OK","NG"))</f>
        <v>-</v>
      </c>
      <c r="L1892" s="200" t="str">
        <f>IF(OR(E1892="C",B1892&gt;=0),"-",J1892/ABS(B1892))</f>
        <v>-</v>
      </c>
      <c r="M1892" s="201" t="str">
        <f>IF(OR(E1892="C",C1892&gt;=0),"-",IF(ABS(C1892)&lt;=J1892,"OK","NG"))</f>
        <v>NG</v>
      </c>
      <c r="N1892" s="203">
        <f>IF(OR(E1892="C",C1892&gt;=0),"-",J1892/ABS(C1892))</f>
        <v>0</v>
      </c>
    </row>
    <row r="1893">
      <c r="A1893" s="182">
        <f>A1688</f>
        <v>101</v>
      </c>
      <c r="B1893" s="198">
        <f>B348</f>
        <v>0.60695545900194237</v>
      </c>
      <c r="C1893" s="198">
        <f>C348</f>
        <v>-0.5613011256267133</v>
      </c>
      <c r="D1893" s="183">
        <f>INPUT!BA101</f>
        <v>1349.6250153914068</v>
      </c>
      <c r="E1893" s="195" t="str">
        <f>IF(2*D1893/COS(ATAN(G192))/L587&lt;=5.7*SQRT(INPUT!$B$2/D1367),"C","S")</f>
        <v>S</v>
      </c>
      <c r="F1893" s="180">
        <f>INPUT!AN101</f>
        <v>700</v>
      </c>
      <c r="G1893" s="184">
        <f>G899</f>
        <v>2800</v>
      </c>
      <c r="H1893" s="131">
        <f>IF(OR(B1893=0,C1893=0),0,IF(B1893&lt;=0,C1893/B1893,B1893/C1893))</f>
        <v>-1.0813366146812093</v>
      </c>
      <c r="I1893" s="131">
        <f>IF(INPUT!AB101=0,9/(D1893/G1893)^2,IF(INPUT!AB101=0=1,IF(AND(B1893&lt;=0,C1893&lt;=0),7.2,IF(F1893/D1893&gt;=0.4,MAX(5.17/(F1893/G1893)^2,9/(D1893/G1893)^2),11.64/((D1893-F1893)/G1893)^2)),IF(H1893&gt;=-1,247.8*((F1893/D1893)^1.8)*(1-H1893)^2.7,247.8*(1-H1893)^0.32)))</f>
        <v>313.30753940804465</v>
      </c>
      <c r="J1893" s="131">
        <f>MIN(0.9*INPUT!$B$2*I1893/(G1893/COS(ATAN(G192))/L587)^2,N587*D1367,INPUT!AQ101/0.7)</f>
        <v>0</v>
      </c>
      <c r="K1893" s="201" t="str">
        <f>IF(OR(E1893="C",B1893&gt;=0),"-",IF(ABS(B1893)&lt;=J1893,"OK","NG"))</f>
        <v>-</v>
      </c>
      <c r="L1893" s="200" t="str">
        <f>IF(OR(E1893="C",B1893&gt;=0),"-",J1893/ABS(B1893))</f>
        <v>-</v>
      </c>
      <c r="M1893" s="201" t="str">
        <f>IF(OR(E1893="C",C1893&gt;=0),"-",IF(ABS(C1893)&lt;=J1893,"OK","NG"))</f>
        <v>NG</v>
      </c>
      <c r="N1893" s="203">
        <f>IF(OR(E1893="C",C1893&gt;=0),"-",J1893/ABS(C1893))</f>
        <v>0</v>
      </c>
    </row>
    <row r="1894">
      <c r="A1894" s="182">
        <f>A1689</f>
        <v>101</v>
      </c>
      <c r="B1894" s="198">
        <f>B349</f>
        <v>0.60695545900194237</v>
      </c>
      <c r="C1894" s="198">
        <f>C349</f>
        <v>-0.5613011256267133</v>
      </c>
      <c r="D1894" s="183">
        <f>INPUT!BA102</f>
        <v>1349.6250153914068</v>
      </c>
      <c r="E1894" s="195" t="str">
        <f>IF(2*D1894/COS(ATAN(G193))/L588&lt;=5.7*SQRT(INPUT!$B$2/D1368),"C","S")</f>
        <v>S</v>
      </c>
      <c r="F1894" s="180">
        <f>INPUT!AN102</f>
        <v>700</v>
      </c>
      <c r="G1894" s="184">
        <f>G900</f>
        <v>2800</v>
      </c>
      <c r="H1894" s="131">
        <f>IF(OR(B1894=0,C1894=0),0,IF(B1894&lt;=0,C1894/B1894,B1894/C1894))</f>
        <v>-1.0813366146812093</v>
      </c>
      <c r="I1894" s="131">
        <f>IF(INPUT!AB102=0,9/(D1894/G1894)^2,IF(INPUT!AB102=0=1,IF(AND(B1894&lt;=0,C1894&lt;=0),7.2,IF(F1894/D1894&gt;=0.4,MAX(5.17/(F1894/G1894)^2,9/(D1894/G1894)^2),11.64/((D1894-F1894)/G1894)^2)),IF(H1894&gt;=-1,247.8*((F1894/D1894)^1.8)*(1-H1894)^2.7,247.8*(1-H1894)^0.32)))</f>
        <v>313.30753940804465</v>
      </c>
      <c r="J1894" s="131">
        <f>MIN(0.9*INPUT!$B$2*I1894/(G1894/COS(ATAN(G193))/L588)^2,N588*D1368,INPUT!AQ102/0.7)</f>
        <v>0</v>
      </c>
      <c r="K1894" s="201" t="str">
        <f>IF(OR(E1894="C",B1894&gt;=0),"-",IF(ABS(B1894)&lt;=J1894,"OK","NG"))</f>
        <v>-</v>
      </c>
      <c r="L1894" s="200" t="str">
        <f>IF(OR(E1894="C",B1894&gt;=0),"-",J1894/ABS(B1894))</f>
        <v>-</v>
      </c>
      <c r="M1894" s="201" t="str">
        <f>IF(OR(E1894="C",C1894&gt;=0),"-",IF(ABS(C1894)&lt;=J1894,"OK","NG"))</f>
        <v>NG</v>
      </c>
      <c r="N1894" s="203">
        <f>IF(OR(E1894="C",C1894&gt;=0),"-",J1894/ABS(C1894))</f>
        <v>0</v>
      </c>
    </row>
    <row r="1895">
      <c r="A1895" s="182">
        <f>A1690</f>
        <v>101</v>
      </c>
      <c r="B1895" s="198">
        <f>B350</f>
        <v>0.60695545900194237</v>
      </c>
      <c r="C1895" s="198">
        <f>C350</f>
        <v>-0.5613011256267133</v>
      </c>
      <c r="D1895" s="183">
        <f>INPUT!BA103</f>
        <v>1349.6250153914068</v>
      </c>
      <c r="E1895" s="195" t="str">
        <f>IF(2*D1895/COS(ATAN(G194))/L589&lt;=5.7*SQRT(INPUT!$B$2/D1369),"C","S")</f>
        <v>S</v>
      </c>
      <c r="F1895" s="180">
        <f>INPUT!AN103</f>
        <v>700</v>
      </c>
      <c r="G1895" s="184">
        <f>G901</f>
        <v>2800</v>
      </c>
      <c r="H1895" s="131">
        <f>IF(OR(B1895=0,C1895=0),0,IF(B1895&lt;=0,C1895/B1895,B1895/C1895))</f>
        <v>-1.0813366146812093</v>
      </c>
      <c r="I1895" s="131">
        <f>IF(INPUT!AB103=0,9/(D1895/G1895)^2,IF(INPUT!AB103=0=1,IF(AND(B1895&lt;=0,C1895&lt;=0),7.2,IF(F1895/D1895&gt;=0.4,MAX(5.17/(F1895/G1895)^2,9/(D1895/G1895)^2),11.64/((D1895-F1895)/G1895)^2)),IF(H1895&gt;=-1,247.8*((F1895/D1895)^1.8)*(1-H1895)^2.7,247.8*(1-H1895)^0.32)))</f>
        <v>313.30753940804465</v>
      </c>
      <c r="J1895" s="131">
        <f>MIN(0.9*INPUT!$B$2*I1895/(G1895/COS(ATAN(G194))/L589)^2,N589*D1369,INPUT!AQ103/0.7)</f>
        <v>0</v>
      </c>
      <c r="K1895" s="201" t="str">
        <f>IF(OR(E1895="C",B1895&gt;=0),"-",IF(ABS(B1895)&lt;=J1895,"OK","NG"))</f>
        <v>-</v>
      </c>
      <c r="L1895" s="200" t="str">
        <f>IF(OR(E1895="C",B1895&gt;=0),"-",J1895/ABS(B1895))</f>
        <v>-</v>
      </c>
      <c r="M1895" s="201" t="str">
        <f>IF(OR(E1895="C",C1895&gt;=0),"-",IF(ABS(C1895)&lt;=J1895,"OK","NG"))</f>
        <v>NG</v>
      </c>
      <c r="N1895" s="203">
        <f>IF(OR(E1895="C",C1895&gt;=0),"-",J1895/ABS(C1895))</f>
        <v>0</v>
      </c>
    </row>
    <row r="1896">
      <c r="A1896" s="182">
        <f>A1691</f>
        <v>101</v>
      </c>
      <c r="B1896" s="198">
        <f>B351</f>
        <v>0.60695545900194237</v>
      </c>
      <c r="C1896" s="198">
        <f>C351</f>
        <v>-0.5613011256267133</v>
      </c>
      <c r="D1896" s="183">
        <f>INPUT!BA104</f>
        <v>1349.6250153914068</v>
      </c>
      <c r="E1896" s="195" t="str">
        <f>IF(2*D1896/COS(ATAN(G195))/L590&lt;=5.7*SQRT(INPUT!$B$2/D1370),"C","S")</f>
        <v>S</v>
      </c>
      <c r="F1896" s="180">
        <f>INPUT!AN104</f>
        <v>700</v>
      </c>
      <c r="G1896" s="184">
        <f>G902</f>
        <v>2800</v>
      </c>
      <c r="H1896" s="131">
        <f>IF(OR(B1896=0,C1896=0),0,IF(B1896&lt;=0,C1896/B1896,B1896/C1896))</f>
        <v>-1.0813366146812093</v>
      </c>
      <c r="I1896" s="131">
        <f>IF(INPUT!AB104=0,9/(D1896/G1896)^2,IF(INPUT!AB104=0=1,IF(AND(B1896&lt;=0,C1896&lt;=0),7.2,IF(F1896/D1896&gt;=0.4,MAX(5.17/(F1896/G1896)^2,9/(D1896/G1896)^2),11.64/((D1896-F1896)/G1896)^2)),IF(H1896&gt;=-1,247.8*((F1896/D1896)^1.8)*(1-H1896)^2.7,247.8*(1-H1896)^0.32)))</f>
        <v>313.30753940804465</v>
      </c>
      <c r="J1896" s="131">
        <f>MIN(0.9*INPUT!$B$2*I1896/(G1896/COS(ATAN(G195))/L590)^2,N590*D1370,INPUT!AQ104/0.7)</f>
        <v>0</v>
      </c>
      <c r="K1896" s="201" t="str">
        <f>IF(OR(E1896="C",B1896&gt;=0),"-",IF(ABS(B1896)&lt;=J1896,"OK","NG"))</f>
        <v>-</v>
      </c>
      <c r="L1896" s="200" t="str">
        <f>IF(OR(E1896="C",B1896&gt;=0),"-",J1896/ABS(B1896))</f>
        <v>-</v>
      </c>
      <c r="M1896" s="201" t="str">
        <f>IF(OR(E1896="C",C1896&gt;=0),"-",IF(ABS(C1896)&lt;=J1896,"OK","NG"))</f>
        <v>NG</v>
      </c>
      <c r="N1896" s="203">
        <f>IF(OR(E1896="C",C1896&gt;=0),"-",J1896/ABS(C1896))</f>
        <v>0</v>
      </c>
    </row>
    <row r="1897">
      <c r="A1897" s="182">
        <f>A1692</f>
        <v>101</v>
      </c>
      <c r="B1897" s="198">
        <f>B352</f>
        <v>0.60695545900194237</v>
      </c>
      <c r="C1897" s="198">
        <f>C352</f>
        <v>-0.5613011256267133</v>
      </c>
      <c r="D1897" s="183">
        <f>INPUT!BA105</f>
        <v>1349.6250153914068</v>
      </c>
      <c r="E1897" s="195" t="str">
        <f>IF(2*D1897/COS(ATAN(G196))/L591&lt;=5.7*SQRT(INPUT!$B$2/D1371),"C","S")</f>
        <v>S</v>
      </c>
      <c r="F1897" s="180">
        <f>INPUT!AN105</f>
        <v>700</v>
      </c>
      <c r="G1897" s="184">
        <f>G903</f>
        <v>2800</v>
      </c>
      <c r="H1897" s="131">
        <f>IF(OR(B1897=0,C1897=0),0,IF(B1897&lt;=0,C1897/B1897,B1897/C1897))</f>
        <v>-1.0813366146812093</v>
      </c>
      <c r="I1897" s="131">
        <f>IF(INPUT!AB105=0,9/(D1897/G1897)^2,IF(INPUT!AB105=0=1,IF(AND(B1897&lt;=0,C1897&lt;=0),7.2,IF(F1897/D1897&gt;=0.4,MAX(5.17/(F1897/G1897)^2,9/(D1897/G1897)^2),11.64/((D1897-F1897)/G1897)^2)),IF(H1897&gt;=-1,247.8*((F1897/D1897)^1.8)*(1-H1897)^2.7,247.8*(1-H1897)^0.32)))</f>
        <v>313.30753940804465</v>
      </c>
      <c r="J1897" s="131">
        <f>MIN(0.9*INPUT!$B$2*I1897/(G1897/COS(ATAN(G196))/L591)^2,N591*D1371,INPUT!AQ105/0.7)</f>
        <v>0</v>
      </c>
      <c r="K1897" s="201" t="str">
        <f>IF(OR(E1897="C",B1897&gt;=0),"-",IF(ABS(B1897)&lt;=J1897,"OK","NG"))</f>
        <v>-</v>
      </c>
      <c r="L1897" s="200" t="str">
        <f>IF(OR(E1897="C",B1897&gt;=0),"-",J1897/ABS(B1897))</f>
        <v>-</v>
      </c>
      <c r="M1897" s="201" t="str">
        <f>IF(OR(E1897="C",C1897&gt;=0),"-",IF(ABS(C1897)&lt;=J1897,"OK","NG"))</f>
        <v>NG</v>
      </c>
      <c r="N1897" s="203">
        <f>IF(OR(E1897="C",C1897&gt;=0),"-",J1897/ABS(C1897))</f>
        <v>0</v>
      </c>
    </row>
    <row r="1898">
      <c r="A1898" s="182">
        <f>A1693</f>
        <v>101</v>
      </c>
      <c r="B1898" s="198">
        <f>B353</f>
        <v>0.60695545900194237</v>
      </c>
      <c r="C1898" s="198">
        <f>C353</f>
        <v>-0.5613011256267133</v>
      </c>
      <c r="D1898" s="183">
        <f>INPUT!BA106</f>
        <v>1349.6250153914068</v>
      </c>
      <c r="E1898" s="195" t="str">
        <f>IF(2*D1898/COS(ATAN(G197))/L592&lt;=5.7*SQRT(INPUT!$B$2/D1372),"C","S")</f>
        <v>S</v>
      </c>
      <c r="F1898" s="180">
        <f>INPUT!AN106</f>
        <v>700</v>
      </c>
      <c r="G1898" s="184">
        <f>G904</f>
        <v>2800</v>
      </c>
      <c r="H1898" s="131">
        <f>IF(OR(B1898=0,C1898=0),0,IF(B1898&lt;=0,C1898/B1898,B1898/C1898))</f>
        <v>-1.0813366146812093</v>
      </c>
      <c r="I1898" s="131">
        <f>IF(INPUT!AB106=0,9/(D1898/G1898)^2,IF(INPUT!AB106=0=1,IF(AND(B1898&lt;=0,C1898&lt;=0),7.2,IF(F1898/D1898&gt;=0.4,MAX(5.17/(F1898/G1898)^2,9/(D1898/G1898)^2),11.64/((D1898-F1898)/G1898)^2)),IF(H1898&gt;=-1,247.8*((F1898/D1898)^1.8)*(1-H1898)^2.7,247.8*(1-H1898)^0.32)))</f>
        <v>313.30753940804465</v>
      </c>
      <c r="J1898" s="131">
        <f>MIN(0.9*INPUT!$B$2*I1898/(G1898/COS(ATAN(G197))/L592)^2,N592*D1372,INPUT!AQ106/0.7)</f>
        <v>0</v>
      </c>
      <c r="K1898" s="201" t="str">
        <f>IF(OR(E1898="C",B1898&gt;=0),"-",IF(ABS(B1898)&lt;=J1898,"OK","NG"))</f>
        <v>-</v>
      </c>
      <c r="L1898" s="200" t="str">
        <f>IF(OR(E1898="C",B1898&gt;=0),"-",J1898/ABS(B1898))</f>
        <v>-</v>
      </c>
      <c r="M1898" s="201" t="str">
        <f>IF(OR(E1898="C",C1898&gt;=0),"-",IF(ABS(C1898)&lt;=J1898,"OK","NG"))</f>
        <v>NG</v>
      </c>
      <c r="N1898" s="203">
        <f>IF(OR(E1898="C",C1898&gt;=0),"-",J1898/ABS(C1898))</f>
        <v>0</v>
      </c>
    </row>
    <row r="1899">
      <c r="A1899" s="182">
        <f>A1694</f>
        <v>101</v>
      </c>
      <c r="B1899" s="198">
        <f>B354</f>
        <v>0.60695545900194237</v>
      </c>
      <c r="C1899" s="198">
        <f>C354</f>
        <v>-0.5613011256267133</v>
      </c>
      <c r="D1899" s="183">
        <f>INPUT!BA107</f>
        <v>1349.6250153914068</v>
      </c>
      <c r="E1899" s="195" t="str">
        <f>IF(2*D1899/COS(ATAN(G198))/L593&lt;=5.7*SQRT(INPUT!$B$2/D1373),"C","S")</f>
        <v>S</v>
      </c>
      <c r="F1899" s="180">
        <f>INPUT!AN107</f>
        <v>700</v>
      </c>
      <c r="G1899" s="184">
        <f>G905</f>
        <v>2800</v>
      </c>
      <c r="H1899" s="131">
        <f>IF(OR(B1899=0,C1899=0),0,IF(B1899&lt;=0,C1899/B1899,B1899/C1899))</f>
        <v>-1.0813366146812093</v>
      </c>
      <c r="I1899" s="131">
        <f>IF(INPUT!AB107=0,9/(D1899/G1899)^2,IF(INPUT!AB107=0=1,IF(AND(B1899&lt;=0,C1899&lt;=0),7.2,IF(F1899/D1899&gt;=0.4,MAX(5.17/(F1899/G1899)^2,9/(D1899/G1899)^2),11.64/((D1899-F1899)/G1899)^2)),IF(H1899&gt;=-1,247.8*((F1899/D1899)^1.8)*(1-H1899)^2.7,247.8*(1-H1899)^0.32)))</f>
        <v>313.30753940804465</v>
      </c>
      <c r="J1899" s="131">
        <f>MIN(0.9*INPUT!$B$2*I1899/(G1899/COS(ATAN(G198))/L593)^2,N593*D1373,INPUT!AQ107/0.7)</f>
        <v>0</v>
      </c>
      <c r="K1899" s="201" t="str">
        <f>IF(OR(E1899="C",B1899&gt;=0),"-",IF(ABS(B1899)&lt;=J1899,"OK","NG"))</f>
        <v>-</v>
      </c>
      <c r="L1899" s="200" t="str">
        <f>IF(OR(E1899="C",B1899&gt;=0),"-",J1899/ABS(B1899))</f>
        <v>-</v>
      </c>
      <c r="M1899" s="201" t="str">
        <f>IF(OR(E1899="C",C1899&gt;=0),"-",IF(ABS(C1899)&lt;=J1899,"OK","NG"))</f>
        <v>NG</v>
      </c>
      <c r="N1899" s="203">
        <f>IF(OR(E1899="C",C1899&gt;=0),"-",J1899/ABS(C1899))</f>
        <v>0</v>
      </c>
    </row>
    <row r="1900">
      <c r="A1900" s="182">
        <f>A1695</f>
        <v>101</v>
      </c>
      <c r="B1900" s="198">
        <f>B355</f>
        <v>0.60695545900194237</v>
      </c>
      <c r="C1900" s="198">
        <f>C355</f>
        <v>-0.5613011256267133</v>
      </c>
      <c r="D1900" s="183">
        <f>INPUT!BA108</f>
        <v>1349.6250153914068</v>
      </c>
      <c r="E1900" s="195" t="str">
        <f>IF(2*D1900/COS(ATAN(G199))/L594&lt;=5.7*SQRT(INPUT!$B$2/D1374),"C","S")</f>
        <v>S</v>
      </c>
      <c r="F1900" s="180">
        <f>INPUT!AN108</f>
        <v>700</v>
      </c>
      <c r="G1900" s="184">
        <f>G906</f>
        <v>2800</v>
      </c>
      <c r="H1900" s="131">
        <f>IF(OR(B1900=0,C1900=0),0,IF(B1900&lt;=0,C1900/B1900,B1900/C1900))</f>
        <v>-1.0813366146812093</v>
      </c>
      <c r="I1900" s="131">
        <f>IF(INPUT!AB108=0,9/(D1900/G1900)^2,IF(INPUT!AB108=0=1,IF(AND(B1900&lt;=0,C1900&lt;=0),7.2,IF(F1900/D1900&gt;=0.4,MAX(5.17/(F1900/G1900)^2,9/(D1900/G1900)^2),11.64/((D1900-F1900)/G1900)^2)),IF(H1900&gt;=-1,247.8*((F1900/D1900)^1.8)*(1-H1900)^2.7,247.8*(1-H1900)^0.32)))</f>
        <v>313.30753940804465</v>
      </c>
      <c r="J1900" s="131">
        <f>MIN(0.9*INPUT!$B$2*I1900/(G1900/COS(ATAN(G199))/L594)^2,N594*D1374,INPUT!AQ108/0.7)</f>
        <v>0</v>
      </c>
      <c r="K1900" s="201" t="str">
        <f>IF(OR(E1900="C",B1900&gt;=0),"-",IF(ABS(B1900)&lt;=J1900,"OK","NG"))</f>
        <v>-</v>
      </c>
      <c r="L1900" s="200" t="str">
        <f>IF(OR(E1900="C",B1900&gt;=0),"-",J1900/ABS(B1900))</f>
        <v>-</v>
      </c>
      <c r="M1900" s="201" t="str">
        <f>IF(OR(E1900="C",C1900&gt;=0),"-",IF(ABS(C1900)&lt;=J1900,"OK","NG"))</f>
        <v>NG</v>
      </c>
      <c r="N1900" s="203">
        <f>IF(OR(E1900="C",C1900&gt;=0),"-",J1900/ABS(C1900))</f>
        <v>0</v>
      </c>
    </row>
    <row r="1901">
      <c r="A1901" s="182">
        <f>A1696</f>
        <v>101</v>
      </c>
      <c r="B1901" s="198">
        <f>B356</f>
        <v>0.60695545900194237</v>
      </c>
      <c r="C1901" s="198">
        <f>C356</f>
        <v>-0.5613011256267133</v>
      </c>
      <c r="D1901" s="183">
        <f>INPUT!BA109</f>
        <v>1349.6250153914068</v>
      </c>
      <c r="E1901" s="195" t="str">
        <f>IF(2*D1901/COS(ATAN(G200))/L595&lt;=5.7*SQRT(INPUT!$B$2/D1375),"C","S")</f>
        <v>S</v>
      </c>
      <c r="F1901" s="180">
        <f>INPUT!AN109</f>
        <v>700</v>
      </c>
      <c r="G1901" s="184">
        <f>G907</f>
        <v>2800</v>
      </c>
      <c r="H1901" s="131">
        <f>IF(OR(B1901=0,C1901=0),0,IF(B1901&lt;=0,C1901/B1901,B1901/C1901))</f>
        <v>-1.0813366146812093</v>
      </c>
      <c r="I1901" s="131">
        <f>IF(INPUT!AB109=0,9/(D1901/G1901)^2,IF(INPUT!AB109=0=1,IF(AND(B1901&lt;=0,C1901&lt;=0),7.2,IF(F1901/D1901&gt;=0.4,MAX(5.17/(F1901/G1901)^2,9/(D1901/G1901)^2),11.64/((D1901-F1901)/G1901)^2)),IF(H1901&gt;=-1,247.8*((F1901/D1901)^1.8)*(1-H1901)^2.7,247.8*(1-H1901)^0.32)))</f>
        <v>313.30753940804465</v>
      </c>
      <c r="J1901" s="131">
        <f>MIN(0.9*INPUT!$B$2*I1901/(G1901/COS(ATAN(G200))/L595)^2,N595*D1375,INPUT!AQ109/0.7)</f>
        <v>0</v>
      </c>
      <c r="K1901" s="201" t="str">
        <f>IF(OR(E1901="C",B1901&gt;=0),"-",IF(ABS(B1901)&lt;=J1901,"OK","NG"))</f>
        <v>-</v>
      </c>
      <c r="L1901" s="200" t="str">
        <f>IF(OR(E1901="C",B1901&gt;=0),"-",J1901/ABS(B1901))</f>
        <v>-</v>
      </c>
      <c r="M1901" s="201" t="str">
        <f>IF(OR(E1901="C",C1901&gt;=0),"-",IF(ABS(C1901)&lt;=J1901,"OK","NG"))</f>
        <v>NG</v>
      </c>
      <c r="N1901" s="203">
        <f>IF(OR(E1901="C",C1901&gt;=0),"-",J1901/ABS(C1901))</f>
        <v>0</v>
      </c>
    </row>
    <row r="1902">
      <c r="A1902" s="182">
        <f>A1697</f>
        <v>101</v>
      </c>
      <c r="B1902" s="198">
        <f>B357</f>
        <v>0.60695545900194237</v>
      </c>
      <c r="C1902" s="198">
        <f>C357</f>
        <v>-0.5613011256267133</v>
      </c>
      <c r="D1902" s="183">
        <f>INPUT!BA110</f>
        <v>1349.6250153914068</v>
      </c>
      <c r="E1902" s="195" t="str">
        <f>IF(2*D1902/COS(ATAN(G201))/L596&lt;=5.7*SQRT(INPUT!$B$2/D1376),"C","S")</f>
        <v>S</v>
      </c>
      <c r="F1902" s="180">
        <f>INPUT!AN110</f>
        <v>700</v>
      </c>
      <c r="G1902" s="184">
        <f>G908</f>
        <v>2800</v>
      </c>
      <c r="H1902" s="131">
        <f>IF(OR(B1902=0,C1902=0),0,IF(B1902&lt;=0,C1902/B1902,B1902/C1902))</f>
        <v>-1.0813366146812093</v>
      </c>
      <c r="I1902" s="131">
        <f>IF(INPUT!AB110=0,9/(D1902/G1902)^2,IF(INPUT!AB110=0=1,IF(AND(B1902&lt;=0,C1902&lt;=0),7.2,IF(F1902/D1902&gt;=0.4,MAX(5.17/(F1902/G1902)^2,9/(D1902/G1902)^2),11.64/((D1902-F1902)/G1902)^2)),IF(H1902&gt;=-1,247.8*((F1902/D1902)^1.8)*(1-H1902)^2.7,247.8*(1-H1902)^0.32)))</f>
        <v>313.30753940804465</v>
      </c>
      <c r="J1902" s="131">
        <f>MIN(0.9*INPUT!$B$2*I1902/(G1902/COS(ATAN(G201))/L596)^2,N596*D1376,INPUT!AQ110/0.7)</f>
        <v>0</v>
      </c>
      <c r="K1902" s="201" t="str">
        <f>IF(OR(E1902="C",B1902&gt;=0),"-",IF(ABS(B1902)&lt;=J1902,"OK","NG"))</f>
        <v>-</v>
      </c>
      <c r="L1902" s="200" t="str">
        <f>IF(OR(E1902="C",B1902&gt;=0),"-",J1902/ABS(B1902))</f>
        <v>-</v>
      </c>
      <c r="M1902" s="201" t="str">
        <f>IF(OR(E1902="C",C1902&gt;=0),"-",IF(ABS(C1902)&lt;=J1902,"OK","NG"))</f>
        <v>NG</v>
      </c>
      <c r="N1902" s="203">
        <f>IF(OR(E1902="C",C1902&gt;=0),"-",J1902/ABS(C1902))</f>
        <v>0</v>
      </c>
    </row>
    <row r="1903">
      <c r="A1903" s="182">
        <f>A1698</f>
        <v>101</v>
      </c>
      <c r="B1903" s="198">
        <f>B358</f>
        <v>0.60695545900194237</v>
      </c>
      <c r="C1903" s="198">
        <f>C358</f>
        <v>-0.5613011256267133</v>
      </c>
      <c r="D1903" s="183">
        <f>INPUT!BA111</f>
        <v>1349.6250153914068</v>
      </c>
      <c r="E1903" s="195" t="str">
        <f>IF(2*D1903/COS(ATAN(G202))/L597&lt;=5.7*SQRT(INPUT!$B$2/D1377),"C","S")</f>
        <v>S</v>
      </c>
      <c r="F1903" s="180">
        <f>INPUT!AN111</f>
        <v>700</v>
      </c>
      <c r="G1903" s="184">
        <f>G909</f>
        <v>2800</v>
      </c>
      <c r="H1903" s="131">
        <f>IF(OR(B1903=0,C1903=0),0,IF(B1903&lt;=0,C1903/B1903,B1903/C1903))</f>
        <v>-1.0813366146812093</v>
      </c>
      <c r="I1903" s="131">
        <f>IF(INPUT!AB111=0,9/(D1903/G1903)^2,IF(INPUT!AB111=0=1,IF(AND(B1903&lt;=0,C1903&lt;=0),7.2,IF(F1903/D1903&gt;=0.4,MAX(5.17/(F1903/G1903)^2,9/(D1903/G1903)^2),11.64/((D1903-F1903)/G1903)^2)),IF(H1903&gt;=-1,247.8*((F1903/D1903)^1.8)*(1-H1903)^2.7,247.8*(1-H1903)^0.32)))</f>
        <v>313.30753940804465</v>
      </c>
      <c r="J1903" s="131">
        <f>MIN(0.9*INPUT!$B$2*I1903/(G1903/COS(ATAN(G202))/L597)^2,N597*D1377,INPUT!AQ111/0.7)</f>
        <v>0</v>
      </c>
      <c r="K1903" s="201" t="str">
        <f>IF(OR(E1903="C",B1903&gt;=0),"-",IF(ABS(B1903)&lt;=J1903,"OK","NG"))</f>
        <v>-</v>
      </c>
      <c r="L1903" s="200" t="str">
        <f>IF(OR(E1903="C",B1903&gt;=0),"-",J1903/ABS(B1903))</f>
        <v>-</v>
      </c>
      <c r="M1903" s="201" t="str">
        <f>IF(OR(E1903="C",C1903&gt;=0),"-",IF(ABS(C1903)&lt;=J1903,"OK","NG"))</f>
        <v>NG</v>
      </c>
      <c r="N1903" s="203">
        <f>IF(OR(E1903="C",C1903&gt;=0),"-",J1903/ABS(C1903))</f>
        <v>0</v>
      </c>
    </row>
    <row r="1904">
      <c r="A1904" s="182">
        <f>A1699</f>
        <v>101</v>
      </c>
      <c r="B1904" s="198">
        <f>B359</f>
        <v>0.60695545900194237</v>
      </c>
      <c r="C1904" s="198">
        <f>C359</f>
        <v>-0.5613011256267133</v>
      </c>
      <c r="D1904" s="183">
        <f>INPUT!BA112</f>
        <v>1349.6250153914068</v>
      </c>
      <c r="E1904" s="195" t="str">
        <f>IF(2*D1904/COS(ATAN(G203))/L598&lt;=5.7*SQRT(INPUT!$B$2/D1378),"C","S")</f>
        <v>S</v>
      </c>
      <c r="F1904" s="180">
        <f>INPUT!AN112</f>
        <v>700</v>
      </c>
      <c r="G1904" s="184">
        <f>G910</f>
        <v>2800</v>
      </c>
      <c r="H1904" s="131">
        <f>IF(OR(B1904=0,C1904=0),0,IF(B1904&lt;=0,C1904/B1904,B1904/C1904))</f>
        <v>-1.0813366146812093</v>
      </c>
      <c r="I1904" s="131">
        <f>IF(INPUT!AB112=0,9/(D1904/G1904)^2,IF(INPUT!AB112=0=1,IF(AND(B1904&lt;=0,C1904&lt;=0),7.2,IF(F1904/D1904&gt;=0.4,MAX(5.17/(F1904/G1904)^2,9/(D1904/G1904)^2),11.64/((D1904-F1904)/G1904)^2)),IF(H1904&gt;=-1,247.8*((F1904/D1904)^1.8)*(1-H1904)^2.7,247.8*(1-H1904)^0.32)))</f>
        <v>313.30753940804465</v>
      </c>
      <c r="J1904" s="131">
        <f>MIN(0.9*INPUT!$B$2*I1904/(G1904/COS(ATAN(G203))/L598)^2,N598*D1378,INPUT!AQ112/0.7)</f>
        <v>0</v>
      </c>
      <c r="K1904" s="201" t="str">
        <f>IF(OR(E1904="C",B1904&gt;=0),"-",IF(ABS(B1904)&lt;=J1904,"OK","NG"))</f>
        <v>-</v>
      </c>
      <c r="L1904" s="200" t="str">
        <f>IF(OR(E1904="C",B1904&gt;=0),"-",J1904/ABS(B1904))</f>
        <v>-</v>
      </c>
      <c r="M1904" s="201" t="str">
        <f>IF(OR(E1904="C",C1904&gt;=0),"-",IF(ABS(C1904)&lt;=J1904,"OK","NG"))</f>
        <v>NG</v>
      </c>
      <c r="N1904" s="203">
        <f>IF(OR(E1904="C",C1904&gt;=0),"-",J1904/ABS(C1904))</f>
        <v>0</v>
      </c>
    </row>
    <row r="1905">
      <c r="A1905" s="182">
        <f>A1700</f>
        <v>101</v>
      </c>
      <c r="B1905" s="198">
        <f>B360</f>
        <v>0.60695545900194237</v>
      </c>
      <c r="C1905" s="198">
        <f>C360</f>
        <v>-0.5613011256267133</v>
      </c>
      <c r="D1905" s="183">
        <f>INPUT!BA113</f>
        <v>1349.6250153914068</v>
      </c>
      <c r="E1905" s="195" t="str">
        <f>IF(2*D1905/COS(ATAN(G204))/L599&lt;=5.7*SQRT(INPUT!$B$2/D1379),"C","S")</f>
        <v>S</v>
      </c>
      <c r="F1905" s="180">
        <f>INPUT!AN113</f>
        <v>700</v>
      </c>
      <c r="G1905" s="184">
        <f>G911</f>
        <v>2800</v>
      </c>
      <c r="H1905" s="131">
        <f>IF(OR(B1905=0,C1905=0),0,IF(B1905&lt;=0,C1905/B1905,B1905/C1905))</f>
        <v>-1.0813366146812093</v>
      </c>
      <c r="I1905" s="131">
        <f>IF(INPUT!AB113=0,9/(D1905/G1905)^2,IF(INPUT!AB113=0=1,IF(AND(B1905&lt;=0,C1905&lt;=0),7.2,IF(F1905/D1905&gt;=0.4,MAX(5.17/(F1905/G1905)^2,9/(D1905/G1905)^2),11.64/((D1905-F1905)/G1905)^2)),IF(H1905&gt;=-1,247.8*((F1905/D1905)^1.8)*(1-H1905)^2.7,247.8*(1-H1905)^0.32)))</f>
        <v>313.30753940804465</v>
      </c>
      <c r="J1905" s="131">
        <f>MIN(0.9*INPUT!$B$2*I1905/(G1905/COS(ATAN(G204))/L599)^2,N599*D1379,INPUT!AQ113/0.7)</f>
        <v>0</v>
      </c>
      <c r="K1905" s="201" t="str">
        <f>IF(OR(E1905="C",B1905&gt;=0),"-",IF(ABS(B1905)&lt;=J1905,"OK","NG"))</f>
        <v>-</v>
      </c>
      <c r="L1905" s="200" t="str">
        <f>IF(OR(E1905="C",B1905&gt;=0),"-",J1905/ABS(B1905))</f>
        <v>-</v>
      </c>
      <c r="M1905" s="201" t="str">
        <f>IF(OR(E1905="C",C1905&gt;=0),"-",IF(ABS(C1905)&lt;=J1905,"OK","NG"))</f>
        <v>NG</v>
      </c>
      <c r="N1905" s="203">
        <f>IF(OR(E1905="C",C1905&gt;=0),"-",J1905/ABS(C1905))</f>
        <v>0</v>
      </c>
    </row>
    <row r="1906">
      <c r="A1906" s="182">
        <f>A1701</f>
        <v>101</v>
      </c>
      <c r="B1906" s="198">
        <f>B361</f>
        <v>0.60695545900194237</v>
      </c>
      <c r="C1906" s="198">
        <f>C361</f>
        <v>-0.5613011256267133</v>
      </c>
      <c r="D1906" s="183">
        <f>INPUT!BA114</f>
        <v>1349.6250153914068</v>
      </c>
      <c r="E1906" s="195" t="str">
        <f>IF(2*D1906/COS(ATAN(G205))/L600&lt;=5.7*SQRT(INPUT!$B$2/D1380),"C","S")</f>
        <v>S</v>
      </c>
      <c r="F1906" s="180">
        <f>INPUT!AN114</f>
        <v>700</v>
      </c>
      <c r="G1906" s="184">
        <f>G912</f>
        <v>2800</v>
      </c>
      <c r="H1906" s="131">
        <f>IF(OR(B1906=0,C1906=0),0,IF(B1906&lt;=0,C1906/B1906,B1906/C1906))</f>
        <v>-1.0813366146812093</v>
      </c>
      <c r="I1906" s="131">
        <f>IF(INPUT!AB114=0,9/(D1906/G1906)^2,IF(INPUT!AB114=0=1,IF(AND(B1906&lt;=0,C1906&lt;=0),7.2,IF(F1906/D1906&gt;=0.4,MAX(5.17/(F1906/G1906)^2,9/(D1906/G1906)^2),11.64/((D1906-F1906)/G1906)^2)),IF(H1906&gt;=-1,247.8*((F1906/D1906)^1.8)*(1-H1906)^2.7,247.8*(1-H1906)^0.32)))</f>
        <v>313.30753940804465</v>
      </c>
      <c r="J1906" s="131">
        <f>MIN(0.9*INPUT!$B$2*I1906/(G1906/COS(ATAN(G205))/L600)^2,N600*D1380,INPUT!AQ114/0.7)</f>
        <v>0</v>
      </c>
      <c r="K1906" s="201" t="str">
        <f>IF(OR(E1906="C",B1906&gt;=0),"-",IF(ABS(B1906)&lt;=J1906,"OK","NG"))</f>
        <v>-</v>
      </c>
      <c r="L1906" s="200" t="str">
        <f>IF(OR(E1906="C",B1906&gt;=0),"-",J1906/ABS(B1906))</f>
        <v>-</v>
      </c>
      <c r="M1906" s="201" t="str">
        <f>IF(OR(E1906="C",C1906&gt;=0),"-",IF(ABS(C1906)&lt;=J1906,"OK","NG"))</f>
        <v>NG</v>
      </c>
      <c r="N1906" s="203">
        <f>IF(OR(E1906="C",C1906&gt;=0),"-",J1906/ABS(C1906))</f>
        <v>0</v>
      </c>
    </row>
    <row r="1907">
      <c r="A1907" s="182">
        <f>A1702</f>
        <v>101</v>
      </c>
      <c r="B1907" s="198">
        <f>B362</f>
        <v>0.60695545900194237</v>
      </c>
      <c r="C1907" s="198">
        <f>C362</f>
        <v>-0.5613011256267133</v>
      </c>
      <c r="D1907" s="183">
        <f>INPUT!BA115</f>
        <v>1349.6250153914068</v>
      </c>
      <c r="E1907" s="195" t="str">
        <f>IF(2*D1907/COS(ATAN(G206))/L601&lt;=5.7*SQRT(INPUT!$B$2/D1381),"C","S")</f>
        <v>S</v>
      </c>
      <c r="F1907" s="180">
        <f>INPUT!AN115</f>
        <v>700</v>
      </c>
      <c r="G1907" s="184">
        <f>G913</f>
        <v>2800</v>
      </c>
      <c r="H1907" s="131">
        <f>IF(OR(B1907=0,C1907=0),0,IF(B1907&lt;=0,C1907/B1907,B1907/C1907))</f>
        <v>-1.0813366146812093</v>
      </c>
      <c r="I1907" s="131">
        <f>IF(INPUT!AB115=0,9/(D1907/G1907)^2,IF(INPUT!AB115=0=1,IF(AND(B1907&lt;=0,C1907&lt;=0),7.2,IF(F1907/D1907&gt;=0.4,MAX(5.17/(F1907/G1907)^2,9/(D1907/G1907)^2),11.64/((D1907-F1907)/G1907)^2)),IF(H1907&gt;=-1,247.8*((F1907/D1907)^1.8)*(1-H1907)^2.7,247.8*(1-H1907)^0.32)))</f>
        <v>313.30753940804465</v>
      </c>
      <c r="J1907" s="131">
        <f>MIN(0.9*INPUT!$B$2*I1907/(G1907/COS(ATAN(G206))/L601)^2,N601*D1381,INPUT!AQ115/0.7)</f>
        <v>0</v>
      </c>
      <c r="K1907" s="201" t="str">
        <f>IF(OR(E1907="C",B1907&gt;=0),"-",IF(ABS(B1907)&lt;=J1907,"OK","NG"))</f>
        <v>-</v>
      </c>
      <c r="L1907" s="200" t="str">
        <f>IF(OR(E1907="C",B1907&gt;=0),"-",J1907/ABS(B1907))</f>
        <v>-</v>
      </c>
      <c r="M1907" s="201" t="str">
        <f>IF(OR(E1907="C",C1907&gt;=0),"-",IF(ABS(C1907)&lt;=J1907,"OK","NG"))</f>
        <v>NG</v>
      </c>
      <c r="N1907" s="203">
        <f>IF(OR(E1907="C",C1907&gt;=0),"-",J1907/ABS(C1907))</f>
        <v>0</v>
      </c>
    </row>
    <row r="1908">
      <c r="A1908" s="182">
        <f>A1703</f>
        <v>101</v>
      </c>
      <c r="B1908" s="198">
        <f>B363</f>
        <v>0.60695545900194237</v>
      </c>
      <c r="C1908" s="198">
        <f>C363</f>
        <v>-0.5613011256267133</v>
      </c>
      <c r="D1908" s="183">
        <f>INPUT!BA116</f>
        <v>1349.6250153914068</v>
      </c>
      <c r="E1908" s="195" t="str">
        <f>IF(2*D1908/COS(ATAN(G207))/L602&lt;=5.7*SQRT(INPUT!$B$2/D1382),"C","S")</f>
        <v>S</v>
      </c>
      <c r="F1908" s="180">
        <f>INPUT!AN116</f>
        <v>700</v>
      </c>
      <c r="G1908" s="184">
        <f>G914</f>
        <v>2800</v>
      </c>
      <c r="H1908" s="131">
        <f>IF(OR(B1908=0,C1908=0),0,IF(B1908&lt;=0,C1908/B1908,B1908/C1908))</f>
        <v>-1.0813366146812093</v>
      </c>
      <c r="I1908" s="131">
        <f>IF(INPUT!AB116=0,9/(D1908/G1908)^2,IF(INPUT!AB116=0=1,IF(AND(B1908&lt;=0,C1908&lt;=0),7.2,IF(F1908/D1908&gt;=0.4,MAX(5.17/(F1908/G1908)^2,9/(D1908/G1908)^2),11.64/((D1908-F1908)/G1908)^2)),IF(H1908&gt;=-1,247.8*((F1908/D1908)^1.8)*(1-H1908)^2.7,247.8*(1-H1908)^0.32)))</f>
        <v>313.30753940804465</v>
      </c>
      <c r="J1908" s="131">
        <f>MIN(0.9*INPUT!$B$2*I1908/(G1908/COS(ATAN(G207))/L602)^2,N602*D1382,INPUT!AQ116/0.7)</f>
        <v>0</v>
      </c>
      <c r="K1908" s="201" t="str">
        <f>IF(OR(E1908="C",B1908&gt;=0),"-",IF(ABS(B1908)&lt;=J1908,"OK","NG"))</f>
        <v>-</v>
      </c>
      <c r="L1908" s="200" t="str">
        <f>IF(OR(E1908="C",B1908&gt;=0),"-",J1908/ABS(B1908))</f>
        <v>-</v>
      </c>
      <c r="M1908" s="201" t="str">
        <f>IF(OR(E1908="C",C1908&gt;=0),"-",IF(ABS(C1908)&lt;=J1908,"OK","NG"))</f>
        <v>NG</v>
      </c>
      <c r="N1908" s="203">
        <f>IF(OR(E1908="C",C1908&gt;=0),"-",J1908/ABS(C1908))</f>
        <v>0</v>
      </c>
    </row>
    <row r="1909">
      <c r="A1909" s="182">
        <f>A1704</f>
        <v>101</v>
      </c>
      <c r="B1909" s="198">
        <f>B364</f>
        <v>0.60695545900194237</v>
      </c>
      <c r="C1909" s="198">
        <f>C364</f>
        <v>-0.5613011256267133</v>
      </c>
      <c r="D1909" s="183">
        <f>INPUT!BA117</f>
        <v>1349.6250153914068</v>
      </c>
      <c r="E1909" s="195" t="str">
        <f>IF(2*D1909/COS(ATAN(G208))/L603&lt;=5.7*SQRT(INPUT!$B$2/D1383),"C","S")</f>
        <v>S</v>
      </c>
      <c r="F1909" s="180">
        <f>INPUT!AN117</f>
        <v>700</v>
      </c>
      <c r="G1909" s="184">
        <f>G915</f>
        <v>2800</v>
      </c>
      <c r="H1909" s="131">
        <f>IF(OR(B1909=0,C1909=0),0,IF(B1909&lt;=0,C1909/B1909,B1909/C1909))</f>
        <v>-1.0813366146812093</v>
      </c>
      <c r="I1909" s="131">
        <f>IF(INPUT!AB117=0,9/(D1909/G1909)^2,IF(INPUT!AB117=0=1,IF(AND(B1909&lt;=0,C1909&lt;=0),7.2,IF(F1909/D1909&gt;=0.4,MAX(5.17/(F1909/G1909)^2,9/(D1909/G1909)^2),11.64/((D1909-F1909)/G1909)^2)),IF(H1909&gt;=-1,247.8*((F1909/D1909)^1.8)*(1-H1909)^2.7,247.8*(1-H1909)^0.32)))</f>
        <v>313.30753940804465</v>
      </c>
      <c r="J1909" s="131">
        <f>MIN(0.9*INPUT!$B$2*I1909/(G1909/COS(ATAN(G208))/L603)^2,N603*D1383,INPUT!AQ117/0.7)</f>
        <v>0</v>
      </c>
      <c r="K1909" s="201" t="str">
        <f>IF(OR(E1909="C",B1909&gt;=0),"-",IF(ABS(B1909)&lt;=J1909,"OK","NG"))</f>
        <v>-</v>
      </c>
      <c r="L1909" s="200" t="str">
        <f>IF(OR(E1909="C",B1909&gt;=0),"-",J1909/ABS(B1909))</f>
        <v>-</v>
      </c>
      <c r="M1909" s="201" t="str">
        <f>IF(OR(E1909="C",C1909&gt;=0),"-",IF(ABS(C1909)&lt;=J1909,"OK","NG"))</f>
        <v>NG</v>
      </c>
      <c r="N1909" s="203">
        <f>IF(OR(E1909="C",C1909&gt;=0),"-",J1909/ABS(C1909))</f>
        <v>0</v>
      </c>
    </row>
    <row r="1910">
      <c r="A1910" s="182">
        <f>A1705</f>
        <v>101</v>
      </c>
      <c r="B1910" s="198">
        <f>B365</f>
        <v>0.60695545900194237</v>
      </c>
      <c r="C1910" s="198">
        <f>C365</f>
        <v>-0.5613011256267133</v>
      </c>
      <c r="D1910" s="183">
        <f>INPUT!BA118</f>
        <v>1349.6250153914068</v>
      </c>
      <c r="E1910" s="195" t="str">
        <f>IF(2*D1910/COS(ATAN(G209))/L604&lt;=5.7*SQRT(INPUT!$B$2/D1384),"C","S")</f>
        <v>S</v>
      </c>
      <c r="F1910" s="180">
        <f>INPUT!AN118</f>
        <v>700</v>
      </c>
      <c r="G1910" s="184">
        <f>G916</f>
        <v>2800</v>
      </c>
      <c r="H1910" s="131">
        <f>IF(OR(B1910=0,C1910=0),0,IF(B1910&lt;=0,C1910/B1910,B1910/C1910))</f>
        <v>-1.0813366146812093</v>
      </c>
      <c r="I1910" s="131">
        <f>IF(INPUT!AB118=0,9/(D1910/G1910)^2,IF(INPUT!AB118=0=1,IF(AND(B1910&lt;=0,C1910&lt;=0),7.2,IF(F1910/D1910&gt;=0.4,MAX(5.17/(F1910/G1910)^2,9/(D1910/G1910)^2),11.64/((D1910-F1910)/G1910)^2)),IF(H1910&gt;=-1,247.8*((F1910/D1910)^1.8)*(1-H1910)^2.7,247.8*(1-H1910)^0.32)))</f>
        <v>313.30753940804465</v>
      </c>
      <c r="J1910" s="131">
        <f>MIN(0.9*INPUT!$B$2*I1910/(G1910/COS(ATAN(G209))/L604)^2,N604*D1384,INPUT!AQ118/0.7)</f>
        <v>0</v>
      </c>
      <c r="K1910" s="201" t="str">
        <f>IF(OR(E1910="C",B1910&gt;=0),"-",IF(ABS(B1910)&lt;=J1910,"OK","NG"))</f>
        <v>-</v>
      </c>
      <c r="L1910" s="200" t="str">
        <f>IF(OR(E1910="C",B1910&gt;=0),"-",J1910/ABS(B1910))</f>
        <v>-</v>
      </c>
      <c r="M1910" s="201" t="str">
        <f>IF(OR(E1910="C",C1910&gt;=0),"-",IF(ABS(C1910)&lt;=J1910,"OK","NG"))</f>
        <v>NG</v>
      </c>
      <c r="N1910" s="203">
        <f>IF(OR(E1910="C",C1910&gt;=0),"-",J1910/ABS(C1910))</f>
        <v>0</v>
      </c>
    </row>
    <row r="1911">
      <c r="A1911" s="182">
        <f>A1706</f>
        <v>101</v>
      </c>
      <c r="B1911" s="198">
        <f>B366</f>
        <v>0.60695545900194237</v>
      </c>
      <c r="C1911" s="198">
        <f>C366</f>
        <v>-0.5613011256267133</v>
      </c>
      <c r="D1911" s="183">
        <f>INPUT!BA119</f>
        <v>1349.6250153914068</v>
      </c>
      <c r="E1911" s="195" t="str">
        <f>IF(2*D1911/COS(ATAN(G210))/L605&lt;=5.7*SQRT(INPUT!$B$2/D1385),"C","S")</f>
        <v>S</v>
      </c>
      <c r="F1911" s="180">
        <f>INPUT!AN119</f>
        <v>700</v>
      </c>
      <c r="G1911" s="184">
        <f>G917</f>
        <v>2800</v>
      </c>
      <c r="H1911" s="131">
        <f>IF(OR(B1911=0,C1911=0),0,IF(B1911&lt;=0,C1911/B1911,B1911/C1911))</f>
        <v>-1.0813366146812093</v>
      </c>
      <c r="I1911" s="131">
        <f>IF(INPUT!AB119=0,9/(D1911/G1911)^2,IF(INPUT!AB119=0=1,IF(AND(B1911&lt;=0,C1911&lt;=0),7.2,IF(F1911/D1911&gt;=0.4,MAX(5.17/(F1911/G1911)^2,9/(D1911/G1911)^2),11.64/((D1911-F1911)/G1911)^2)),IF(H1911&gt;=-1,247.8*((F1911/D1911)^1.8)*(1-H1911)^2.7,247.8*(1-H1911)^0.32)))</f>
        <v>313.30753940804465</v>
      </c>
      <c r="J1911" s="131">
        <f>MIN(0.9*INPUT!$B$2*I1911/(G1911/COS(ATAN(G210))/L605)^2,N605*D1385,INPUT!AQ119/0.7)</f>
        <v>0</v>
      </c>
      <c r="K1911" s="201" t="str">
        <f>IF(OR(E1911="C",B1911&gt;=0),"-",IF(ABS(B1911)&lt;=J1911,"OK","NG"))</f>
        <v>-</v>
      </c>
      <c r="L1911" s="200" t="str">
        <f>IF(OR(E1911="C",B1911&gt;=0),"-",J1911/ABS(B1911))</f>
        <v>-</v>
      </c>
      <c r="M1911" s="201" t="str">
        <f>IF(OR(E1911="C",C1911&gt;=0),"-",IF(ABS(C1911)&lt;=J1911,"OK","NG"))</f>
        <v>NG</v>
      </c>
      <c r="N1911" s="203">
        <f>IF(OR(E1911="C",C1911&gt;=0),"-",J1911/ABS(C1911))</f>
        <v>0</v>
      </c>
    </row>
    <row r="1912">
      <c r="A1912" s="182">
        <f>A1707</f>
        <v>101</v>
      </c>
      <c r="B1912" s="198">
        <f>B367</f>
        <v>0.60695545900194237</v>
      </c>
      <c r="C1912" s="198">
        <f>C367</f>
        <v>-0.5613011256267133</v>
      </c>
      <c r="D1912" s="183">
        <f>INPUT!BA120</f>
        <v>1349.6250153914068</v>
      </c>
      <c r="E1912" s="195" t="str">
        <f>IF(2*D1912/COS(ATAN(G211))/L606&lt;=5.7*SQRT(INPUT!$B$2/D1386),"C","S")</f>
        <v>S</v>
      </c>
      <c r="F1912" s="180">
        <f>INPUT!AN120</f>
        <v>700</v>
      </c>
      <c r="G1912" s="184">
        <f>G918</f>
        <v>2800</v>
      </c>
      <c r="H1912" s="131">
        <f>IF(OR(B1912=0,C1912=0),0,IF(B1912&lt;=0,C1912/B1912,B1912/C1912))</f>
        <v>-1.0813366146812093</v>
      </c>
      <c r="I1912" s="131">
        <f>IF(INPUT!AB120=0,9/(D1912/G1912)^2,IF(INPUT!AB120=0=1,IF(AND(B1912&lt;=0,C1912&lt;=0),7.2,IF(F1912/D1912&gt;=0.4,MAX(5.17/(F1912/G1912)^2,9/(D1912/G1912)^2),11.64/((D1912-F1912)/G1912)^2)),IF(H1912&gt;=-1,247.8*((F1912/D1912)^1.8)*(1-H1912)^2.7,247.8*(1-H1912)^0.32)))</f>
        <v>313.30753940804465</v>
      </c>
      <c r="J1912" s="131">
        <f>MIN(0.9*INPUT!$B$2*I1912/(G1912/COS(ATAN(G211))/L606)^2,N606*D1386,INPUT!AQ120/0.7)</f>
        <v>0</v>
      </c>
      <c r="K1912" s="201" t="str">
        <f>IF(OR(E1912="C",B1912&gt;=0),"-",IF(ABS(B1912)&lt;=J1912,"OK","NG"))</f>
        <v>-</v>
      </c>
      <c r="L1912" s="200" t="str">
        <f>IF(OR(E1912="C",B1912&gt;=0),"-",J1912/ABS(B1912))</f>
        <v>-</v>
      </c>
      <c r="M1912" s="201" t="str">
        <f>IF(OR(E1912="C",C1912&gt;=0),"-",IF(ABS(C1912)&lt;=J1912,"OK","NG"))</f>
        <v>NG</v>
      </c>
      <c r="N1912" s="203">
        <f>IF(OR(E1912="C",C1912&gt;=0),"-",J1912/ABS(C1912))</f>
        <v>0</v>
      </c>
    </row>
    <row r="1913">
      <c r="A1913" s="182">
        <f>A1708</f>
        <v>101</v>
      </c>
      <c r="B1913" s="198">
        <f>B368</f>
        <v>0.60695545900194237</v>
      </c>
      <c r="C1913" s="198">
        <f>C368</f>
        <v>-0.5613011256267133</v>
      </c>
      <c r="D1913" s="183">
        <f>INPUT!BA121</f>
        <v>1349.6250153914068</v>
      </c>
      <c r="E1913" s="195" t="str">
        <f>IF(2*D1913/COS(ATAN(G212))/L607&lt;=5.7*SQRT(INPUT!$B$2/D1387),"C","S")</f>
        <v>S</v>
      </c>
      <c r="F1913" s="180">
        <f>INPUT!AN121</f>
        <v>700</v>
      </c>
      <c r="G1913" s="184">
        <f>G919</f>
        <v>2800</v>
      </c>
      <c r="H1913" s="131">
        <f>IF(OR(B1913=0,C1913=0),0,IF(B1913&lt;=0,C1913/B1913,B1913/C1913))</f>
        <v>-1.0813366146812093</v>
      </c>
      <c r="I1913" s="131">
        <f>IF(INPUT!AB121=0,9/(D1913/G1913)^2,IF(INPUT!AB121=0=1,IF(AND(B1913&lt;=0,C1913&lt;=0),7.2,IF(F1913/D1913&gt;=0.4,MAX(5.17/(F1913/G1913)^2,9/(D1913/G1913)^2),11.64/((D1913-F1913)/G1913)^2)),IF(H1913&gt;=-1,247.8*((F1913/D1913)^1.8)*(1-H1913)^2.7,247.8*(1-H1913)^0.32)))</f>
        <v>313.30753940804465</v>
      </c>
      <c r="J1913" s="131">
        <f>MIN(0.9*INPUT!$B$2*I1913/(G1913/COS(ATAN(G212))/L607)^2,N607*D1387,INPUT!AQ121/0.7)</f>
        <v>0</v>
      </c>
      <c r="K1913" s="201" t="str">
        <f>IF(OR(E1913="C",B1913&gt;=0),"-",IF(ABS(B1913)&lt;=J1913,"OK","NG"))</f>
        <v>-</v>
      </c>
      <c r="L1913" s="200" t="str">
        <f>IF(OR(E1913="C",B1913&gt;=0),"-",J1913/ABS(B1913))</f>
        <v>-</v>
      </c>
      <c r="M1913" s="201" t="str">
        <f>IF(OR(E1913="C",C1913&gt;=0),"-",IF(ABS(C1913)&lt;=J1913,"OK","NG"))</f>
        <v>NG</v>
      </c>
      <c r="N1913" s="203">
        <f>IF(OR(E1913="C",C1913&gt;=0),"-",J1913/ABS(C1913))</f>
        <v>0</v>
      </c>
    </row>
    <row r="1914">
      <c r="A1914" s="182">
        <f>A1709</f>
        <v>101</v>
      </c>
      <c r="B1914" s="198">
        <f>B369</f>
        <v>0.60695545900194237</v>
      </c>
      <c r="C1914" s="198">
        <f>C369</f>
        <v>-0.5613011256267133</v>
      </c>
      <c r="D1914" s="183">
        <f>INPUT!BA122</f>
        <v>1349.6250153914068</v>
      </c>
      <c r="E1914" s="195" t="str">
        <f>IF(2*D1914/COS(ATAN(G213))/L608&lt;=5.7*SQRT(INPUT!$B$2/D1388),"C","S")</f>
        <v>S</v>
      </c>
      <c r="F1914" s="180">
        <f>INPUT!AN122</f>
        <v>700</v>
      </c>
      <c r="G1914" s="184">
        <f>G920</f>
        <v>2800</v>
      </c>
      <c r="H1914" s="131">
        <f>IF(OR(B1914=0,C1914=0),0,IF(B1914&lt;=0,C1914/B1914,B1914/C1914))</f>
        <v>-1.0813366146812093</v>
      </c>
      <c r="I1914" s="131">
        <f>IF(INPUT!AB122=0,9/(D1914/G1914)^2,IF(INPUT!AB122=0=1,IF(AND(B1914&lt;=0,C1914&lt;=0),7.2,IF(F1914/D1914&gt;=0.4,MAX(5.17/(F1914/G1914)^2,9/(D1914/G1914)^2),11.64/((D1914-F1914)/G1914)^2)),IF(H1914&gt;=-1,247.8*((F1914/D1914)^1.8)*(1-H1914)^2.7,247.8*(1-H1914)^0.32)))</f>
        <v>313.30753940804465</v>
      </c>
      <c r="J1914" s="131">
        <f>MIN(0.9*INPUT!$B$2*I1914/(G1914/COS(ATAN(G213))/L608)^2,N608*D1388,INPUT!AQ122/0.7)</f>
        <v>0</v>
      </c>
      <c r="K1914" s="201" t="str">
        <f>IF(OR(E1914="C",B1914&gt;=0),"-",IF(ABS(B1914)&lt;=J1914,"OK","NG"))</f>
        <v>-</v>
      </c>
      <c r="L1914" s="200" t="str">
        <f>IF(OR(E1914="C",B1914&gt;=0),"-",J1914/ABS(B1914))</f>
        <v>-</v>
      </c>
      <c r="M1914" s="201" t="str">
        <f>IF(OR(E1914="C",C1914&gt;=0),"-",IF(ABS(C1914)&lt;=J1914,"OK","NG"))</f>
        <v>NG</v>
      </c>
      <c r="N1914" s="203">
        <f>IF(OR(E1914="C",C1914&gt;=0),"-",J1914/ABS(C1914))</f>
        <v>0</v>
      </c>
    </row>
    <row r="1915">
      <c r="A1915" s="182">
        <f>A1710</f>
        <v>101</v>
      </c>
      <c r="B1915" s="198">
        <f>B370</f>
        <v>0.60695545900194237</v>
      </c>
      <c r="C1915" s="198">
        <f>C370</f>
        <v>-0.5613011256267133</v>
      </c>
      <c r="D1915" s="183">
        <f>INPUT!BA123</f>
        <v>1349.6250153914068</v>
      </c>
      <c r="E1915" s="195" t="str">
        <f>IF(2*D1915/COS(ATAN(G214))/L609&lt;=5.7*SQRT(INPUT!$B$2/D1389),"C","S")</f>
        <v>S</v>
      </c>
      <c r="F1915" s="180">
        <f>INPUT!AN123</f>
        <v>700</v>
      </c>
      <c r="G1915" s="184">
        <f>G921</f>
        <v>2800</v>
      </c>
      <c r="H1915" s="131">
        <f>IF(OR(B1915=0,C1915=0),0,IF(B1915&lt;=0,C1915/B1915,B1915/C1915))</f>
        <v>-1.0813366146812093</v>
      </c>
      <c r="I1915" s="131">
        <f>IF(INPUT!AB123=0,9/(D1915/G1915)^2,IF(INPUT!AB123=0=1,IF(AND(B1915&lt;=0,C1915&lt;=0),7.2,IF(F1915/D1915&gt;=0.4,MAX(5.17/(F1915/G1915)^2,9/(D1915/G1915)^2),11.64/((D1915-F1915)/G1915)^2)),IF(H1915&gt;=-1,247.8*((F1915/D1915)^1.8)*(1-H1915)^2.7,247.8*(1-H1915)^0.32)))</f>
        <v>313.30753940804465</v>
      </c>
      <c r="J1915" s="131">
        <f>MIN(0.9*INPUT!$B$2*I1915/(G1915/COS(ATAN(G214))/L609)^2,N609*D1389,INPUT!AQ123/0.7)</f>
        <v>0</v>
      </c>
      <c r="K1915" s="201" t="str">
        <f>IF(OR(E1915="C",B1915&gt;=0),"-",IF(ABS(B1915)&lt;=J1915,"OK","NG"))</f>
        <v>-</v>
      </c>
      <c r="L1915" s="200" t="str">
        <f>IF(OR(E1915="C",B1915&gt;=0),"-",J1915/ABS(B1915))</f>
        <v>-</v>
      </c>
      <c r="M1915" s="201" t="str">
        <f>IF(OR(E1915="C",C1915&gt;=0),"-",IF(ABS(C1915)&lt;=J1915,"OK","NG"))</f>
        <v>NG</v>
      </c>
      <c r="N1915" s="203">
        <f>IF(OR(E1915="C",C1915&gt;=0),"-",J1915/ABS(C1915))</f>
        <v>0</v>
      </c>
    </row>
    <row r="1916">
      <c r="A1916" s="182">
        <f>A1711</f>
        <v>101</v>
      </c>
      <c r="B1916" s="198">
        <f>B371</f>
        <v>0.60695545900194237</v>
      </c>
      <c r="C1916" s="198">
        <f>C371</f>
        <v>-0.5613011256267133</v>
      </c>
      <c r="D1916" s="183">
        <f>INPUT!BA124</f>
        <v>1349.6250153914068</v>
      </c>
      <c r="E1916" s="195" t="str">
        <f>IF(2*D1916/COS(ATAN(G215))/L610&lt;=5.7*SQRT(INPUT!$B$2/D1390),"C","S")</f>
        <v>S</v>
      </c>
      <c r="F1916" s="180">
        <f>INPUT!AN124</f>
        <v>700</v>
      </c>
      <c r="G1916" s="184">
        <f>G922</f>
        <v>2800</v>
      </c>
      <c r="H1916" s="131">
        <f>IF(OR(B1916=0,C1916=0),0,IF(B1916&lt;=0,C1916/B1916,B1916/C1916))</f>
        <v>-1.0813366146812093</v>
      </c>
      <c r="I1916" s="131">
        <f>IF(INPUT!AB124=0,9/(D1916/G1916)^2,IF(INPUT!AB124=0=1,IF(AND(B1916&lt;=0,C1916&lt;=0),7.2,IF(F1916/D1916&gt;=0.4,MAX(5.17/(F1916/G1916)^2,9/(D1916/G1916)^2),11.64/((D1916-F1916)/G1916)^2)),IF(H1916&gt;=-1,247.8*((F1916/D1916)^1.8)*(1-H1916)^2.7,247.8*(1-H1916)^0.32)))</f>
        <v>313.30753940804465</v>
      </c>
      <c r="J1916" s="131">
        <f>MIN(0.9*INPUT!$B$2*I1916/(G1916/COS(ATAN(G215))/L610)^2,N610*D1390,INPUT!AQ124/0.7)</f>
        <v>0</v>
      </c>
      <c r="K1916" s="201" t="str">
        <f>IF(OR(E1916="C",B1916&gt;=0),"-",IF(ABS(B1916)&lt;=J1916,"OK","NG"))</f>
        <v>-</v>
      </c>
      <c r="L1916" s="200" t="str">
        <f>IF(OR(E1916="C",B1916&gt;=0),"-",J1916/ABS(B1916))</f>
        <v>-</v>
      </c>
      <c r="M1916" s="201" t="str">
        <f>IF(OR(E1916="C",C1916&gt;=0),"-",IF(ABS(C1916)&lt;=J1916,"OK","NG"))</f>
        <v>NG</v>
      </c>
      <c r="N1916" s="203">
        <f>IF(OR(E1916="C",C1916&gt;=0),"-",J1916/ABS(C1916))</f>
        <v>0</v>
      </c>
    </row>
    <row r="1917">
      <c r="A1917" s="182">
        <f>A1712</f>
        <v>101</v>
      </c>
      <c r="B1917" s="198">
        <f>B372</f>
        <v>0.60695545900194237</v>
      </c>
      <c r="C1917" s="198">
        <f>C372</f>
        <v>-0.5613011256267133</v>
      </c>
      <c r="D1917" s="183">
        <f>INPUT!BA125</f>
        <v>1349.6250153914068</v>
      </c>
      <c r="E1917" s="195" t="str">
        <f>IF(2*D1917/COS(ATAN(G216))/L611&lt;=5.7*SQRT(INPUT!$B$2/D1391),"C","S")</f>
        <v>S</v>
      </c>
      <c r="F1917" s="180">
        <f>INPUT!AN125</f>
        <v>700</v>
      </c>
      <c r="G1917" s="184">
        <f>G923</f>
        <v>2800</v>
      </c>
      <c r="H1917" s="131">
        <f>IF(OR(B1917=0,C1917=0),0,IF(B1917&lt;=0,C1917/B1917,B1917/C1917))</f>
        <v>-1.0813366146812093</v>
      </c>
      <c r="I1917" s="131">
        <f>IF(INPUT!AB125=0,9/(D1917/G1917)^2,IF(INPUT!AB125=0=1,IF(AND(B1917&lt;=0,C1917&lt;=0),7.2,IF(F1917/D1917&gt;=0.4,MAX(5.17/(F1917/G1917)^2,9/(D1917/G1917)^2),11.64/((D1917-F1917)/G1917)^2)),IF(H1917&gt;=-1,247.8*((F1917/D1917)^1.8)*(1-H1917)^2.7,247.8*(1-H1917)^0.32)))</f>
        <v>313.30753940804465</v>
      </c>
      <c r="J1917" s="131">
        <f>MIN(0.9*INPUT!$B$2*I1917/(G1917/COS(ATAN(G216))/L611)^2,N611*D1391,INPUT!AQ125/0.7)</f>
        <v>0</v>
      </c>
      <c r="K1917" s="201" t="str">
        <f>IF(OR(E1917="C",B1917&gt;=0),"-",IF(ABS(B1917)&lt;=J1917,"OK","NG"))</f>
        <v>-</v>
      </c>
      <c r="L1917" s="200" t="str">
        <f>IF(OR(E1917="C",B1917&gt;=0),"-",J1917/ABS(B1917))</f>
        <v>-</v>
      </c>
      <c r="M1917" s="201" t="str">
        <f>IF(OR(E1917="C",C1917&gt;=0),"-",IF(ABS(C1917)&lt;=J1917,"OK","NG"))</f>
        <v>NG</v>
      </c>
      <c r="N1917" s="203">
        <f>IF(OR(E1917="C",C1917&gt;=0),"-",J1917/ABS(C1917))</f>
        <v>0</v>
      </c>
    </row>
    <row r="1918">
      <c r="A1918" s="182">
        <f>A1713</f>
        <v>101</v>
      </c>
      <c r="B1918" s="198">
        <f>B373</f>
        <v>0.60695545900194237</v>
      </c>
      <c r="C1918" s="198">
        <f>C373</f>
        <v>-0.5613011256267133</v>
      </c>
      <c r="D1918" s="183">
        <f>INPUT!BA126</f>
        <v>1349.6250153914068</v>
      </c>
      <c r="E1918" s="195" t="str">
        <f>IF(2*D1918/COS(ATAN(G217))/L612&lt;=5.7*SQRT(INPUT!$B$2/D1392),"C","S")</f>
        <v>S</v>
      </c>
      <c r="F1918" s="180">
        <f>INPUT!AN126</f>
        <v>700</v>
      </c>
      <c r="G1918" s="184">
        <f>G924</f>
        <v>2800</v>
      </c>
      <c r="H1918" s="131">
        <f>IF(OR(B1918=0,C1918=0),0,IF(B1918&lt;=0,C1918/B1918,B1918/C1918))</f>
        <v>-1.0813366146812093</v>
      </c>
      <c r="I1918" s="131">
        <f>IF(INPUT!AB126=0,9/(D1918/G1918)^2,IF(INPUT!AB126=0=1,IF(AND(B1918&lt;=0,C1918&lt;=0),7.2,IF(F1918/D1918&gt;=0.4,MAX(5.17/(F1918/G1918)^2,9/(D1918/G1918)^2),11.64/((D1918-F1918)/G1918)^2)),IF(H1918&gt;=-1,247.8*((F1918/D1918)^1.8)*(1-H1918)^2.7,247.8*(1-H1918)^0.32)))</f>
        <v>313.30753940804465</v>
      </c>
      <c r="J1918" s="131">
        <f>MIN(0.9*INPUT!$B$2*I1918/(G1918/COS(ATAN(G217))/L612)^2,N612*D1392,INPUT!AQ126/0.7)</f>
        <v>0</v>
      </c>
      <c r="K1918" s="201" t="str">
        <f>IF(OR(E1918="C",B1918&gt;=0),"-",IF(ABS(B1918)&lt;=J1918,"OK","NG"))</f>
        <v>-</v>
      </c>
      <c r="L1918" s="200" t="str">
        <f>IF(OR(E1918="C",B1918&gt;=0),"-",J1918/ABS(B1918))</f>
        <v>-</v>
      </c>
      <c r="M1918" s="201" t="str">
        <f>IF(OR(E1918="C",C1918&gt;=0),"-",IF(ABS(C1918)&lt;=J1918,"OK","NG"))</f>
        <v>NG</v>
      </c>
      <c r="N1918" s="203">
        <f>IF(OR(E1918="C",C1918&gt;=0),"-",J1918/ABS(C1918))</f>
        <v>0</v>
      </c>
    </row>
    <row r="1919">
      <c r="A1919" s="182">
        <f>A1714</f>
        <v>101</v>
      </c>
      <c r="B1919" s="198">
        <f>B374</f>
        <v>0.60695545900194237</v>
      </c>
      <c r="C1919" s="198">
        <f>C374</f>
        <v>-0.5613011256267133</v>
      </c>
      <c r="D1919" s="183">
        <f>INPUT!BA127</f>
        <v>1349.6250153914068</v>
      </c>
      <c r="E1919" s="195" t="str">
        <f>IF(2*D1919/COS(ATAN(G218))/L613&lt;=5.7*SQRT(INPUT!$B$2/D1393),"C","S")</f>
        <v>S</v>
      </c>
      <c r="F1919" s="180">
        <f>INPUT!AN127</f>
        <v>700</v>
      </c>
      <c r="G1919" s="184">
        <f>G925</f>
        <v>2800</v>
      </c>
      <c r="H1919" s="131">
        <f>IF(OR(B1919=0,C1919=0),0,IF(B1919&lt;=0,C1919/B1919,B1919/C1919))</f>
        <v>-1.0813366146812093</v>
      </c>
      <c r="I1919" s="131">
        <f>IF(INPUT!AB127=0,9/(D1919/G1919)^2,IF(INPUT!AB127=0=1,IF(AND(B1919&lt;=0,C1919&lt;=0),7.2,IF(F1919/D1919&gt;=0.4,MAX(5.17/(F1919/G1919)^2,9/(D1919/G1919)^2),11.64/((D1919-F1919)/G1919)^2)),IF(H1919&gt;=-1,247.8*((F1919/D1919)^1.8)*(1-H1919)^2.7,247.8*(1-H1919)^0.32)))</f>
        <v>313.30753940804465</v>
      </c>
      <c r="J1919" s="131">
        <f>MIN(0.9*INPUT!$B$2*I1919/(G1919/COS(ATAN(G218))/L613)^2,N613*D1393,INPUT!AQ127/0.7)</f>
        <v>0</v>
      </c>
      <c r="K1919" s="201" t="str">
        <f>IF(OR(E1919="C",B1919&gt;=0),"-",IF(ABS(B1919)&lt;=J1919,"OK","NG"))</f>
        <v>-</v>
      </c>
      <c r="L1919" s="200" t="str">
        <f>IF(OR(E1919="C",B1919&gt;=0),"-",J1919/ABS(B1919))</f>
        <v>-</v>
      </c>
      <c r="M1919" s="201" t="str">
        <f>IF(OR(E1919="C",C1919&gt;=0),"-",IF(ABS(C1919)&lt;=J1919,"OK","NG"))</f>
        <v>NG</v>
      </c>
      <c r="N1919" s="203">
        <f>IF(OR(E1919="C",C1919&gt;=0),"-",J1919/ABS(C1919))</f>
        <v>0</v>
      </c>
    </row>
    <row r="1920">
      <c r="A1920" s="182">
        <f>A1715</f>
        <v>101</v>
      </c>
      <c r="B1920" s="198">
        <f>B375</f>
        <v>0.60695545900194237</v>
      </c>
      <c r="C1920" s="198">
        <f>C375</f>
        <v>-0.5613011256267133</v>
      </c>
      <c r="D1920" s="183">
        <f>INPUT!BA128</f>
        <v>1349.6250153914068</v>
      </c>
      <c r="E1920" s="195" t="str">
        <f>IF(2*D1920/COS(ATAN(G219))/L614&lt;=5.7*SQRT(INPUT!$B$2/D1394),"C","S")</f>
        <v>S</v>
      </c>
      <c r="F1920" s="180">
        <f>INPUT!AN128</f>
        <v>700</v>
      </c>
      <c r="G1920" s="184">
        <f>G926</f>
        <v>2800</v>
      </c>
      <c r="H1920" s="131">
        <f>IF(OR(B1920=0,C1920=0),0,IF(B1920&lt;=0,C1920/B1920,B1920/C1920))</f>
        <v>-1.0813366146812093</v>
      </c>
      <c r="I1920" s="131">
        <f>IF(INPUT!AB128=0,9/(D1920/G1920)^2,IF(INPUT!AB128=0=1,IF(AND(B1920&lt;=0,C1920&lt;=0),7.2,IF(F1920/D1920&gt;=0.4,MAX(5.17/(F1920/G1920)^2,9/(D1920/G1920)^2),11.64/((D1920-F1920)/G1920)^2)),IF(H1920&gt;=-1,247.8*((F1920/D1920)^1.8)*(1-H1920)^2.7,247.8*(1-H1920)^0.32)))</f>
        <v>313.30753940804465</v>
      </c>
      <c r="J1920" s="131">
        <f>MIN(0.9*INPUT!$B$2*I1920/(G1920/COS(ATAN(G219))/L614)^2,N614*D1394,INPUT!AQ128/0.7)</f>
        <v>0</v>
      </c>
      <c r="K1920" s="201" t="str">
        <f>IF(OR(E1920="C",B1920&gt;=0),"-",IF(ABS(B1920)&lt;=J1920,"OK","NG"))</f>
        <v>-</v>
      </c>
      <c r="L1920" s="200" t="str">
        <f>IF(OR(E1920="C",B1920&gt;=0),"-",J1920/ABS(B1920))</f>
        <v>-</v>
      </c>
      <c r="M1920" s="201" t="str">
        <f>IF(OR(E1920="C",C1920&gt;=0),"-",IF(ABS(C1920)&lt;=J1920,"OK","NG"))</f>
        <v>NG</v>
      </c>
      <c r="N1920" s="203">
        <f>IF(OR(E1920="C",C1920&gt;=0),"-",J1920/ABS(C1920))</f>
        <v>0</v>
      </c>
    </row>
    <row r="1921">
      <c r="A1921" s="182">
        <f>A1716</f>
        <v>101</v>
      </c>
      <c r="B1921" s="198">
        <f>B376</f>
        <v>0.60695545900194237</v>
      </c>
      <c r="C1921" s="198">
        <f>C376</f>
        <v>-0.5613011256267133</v>
      </c>
      <c r="D1921" s="183">
        <f>INPUT!BA129</f>
        <v>1349.6250153914068</v>
      </c>
      <c r="E1921" s="195" t="str">
        <f>IF(2*D1921/COS(ATAN(G220))/L615&lt;=5.7*SQRT(INPUT!$B$2/D1395),"C","S")</f>
        <v>S</v>
      </c>
      <c r="F1921" s="180">
        <f>INPUT!AN129</f>
        <v>700</v>
      </c>
      <c r="G1921" s="184">
        <f>G927</f>
        <v>2800</v>
      </c>
      <c r="H1921" s="131">
        <f>IF(OR(B1921=0,C1921=0),0,IF(B1921&lt;=0,C1921/B1921,B1921/C1921))</f>
        <v>-1.0813366146812093</v>
      </c>
      <c r="I1921" s="131">
        <f>IF(INPUT!AB129=0,9/(D1921/G1921)^2,IF(INPUT!AB129=0=1,IF(AND(B1921&lt;=0,C1921&lt;=0),7.2,IF(F1921/D1921&gt;=0.4,MAX(5.17/(F1921/G1921)^2,9/(D1921/G1921)^2),11.64/((D1921-F1921)/G1921)^2)),IF(H1921&gt;=-1,247.8*((F1921/D1921)^1.8)*(1-H1921)^2.7,247.8*(1-H1921)^0.32)))</f>
        <v>313.30753940804465</v>
      </c>
      <c r="J1921" s="131">
        <f>MIN(0.9*INPUT!$B$2*I1921/(G1921/COS(ATAN(G220))/L615)^2,N615*D1395,INPUT!AQ129/0.7)</f>
        <v>0</v>
      </c>
      <c r="K1921" s="201" t="str">
        <f>IF(OR(E1921="C",B1921&gt;=0),"-",IF(ABS(B1921)&lt;=J1921,"OK","NG"))</f>
        <v>-</v>
      </c>
      <c r="L1921" s="200" t="str">
        <f>IF(OR(E1921="C",B1921&gt;=0),"-",J1921/ABS(B1921))</f>
        <v>-</v>
      </c>
      <c r="M1921" s="201" t="str">
        <f>IF(OR(E1921="C",C1921&gt;=0),"-",IF(ABS(C1921)&lt;=J1921,"OK","NG"))</f>
        <v>NG</v>
      </c>
      <c r="N1921" s="203">
        <f>IF(OR(E1921="C",C1921&gt;=0),"-",J1921/ABS(C1921))</f>
        <v>0</v>
      </c>
    </row>
    <row r="1922">
      <c r="A1922" s="182">
        <f>A1717</f>
        <v>101</v>
      </c>
      <c r="B1922" s="198">
        <f>B377</f>
        <v>0.60695545900194237</v>
      </c>
      <c r="C1922" s="198">
        <f>C377</f>
        <v>-0.5613011256267133</v>
      </c>
      <c r="D1922" s="183">
        <f>INPUT!BA130</f>
        <v>1349.6250153914068</v>
      </c>
      <c r="E1922" s="195" t="str">
        <f>IF(2*D1922/COS(ATAN(G221))/L616&lt;=5.7*SQRT(INPUT!$B$2/D1396),"C","S")</f>
        <v>S</v>
      </c>
      <c r="F1922" s="180">
        <f>INPUT!AN130</f>
        <v>700</v>
      </c>
      <c r="G1922" s="184">
        <f>G928</f>
        <v>2800</v>
      </c>
      <c r="H1922" s="131">
        <f>IF(OR(B1922=0,C1922=0),0,IF(B1922&lt;=0,C1922/B1922,B1922/C1922))</f>
        <v>-1.0813366146812093</v>
      </c>
      <c r="I1922" s="131">
        <f>IF(INPUT!AB130=0,9/(D1922/G1922)^2,IF(INPUT!AB130=0=1,IF(AND(B1922&lt;=0,C1922&lt;=0),7.2,IF(F1922/D1922&gt;=0.4,MAX(5.17/(F1922/G1922)^2,9/(D1922/G1922)^2),11.64/((D1922-F1922)/G1922)^2)),IF(H1922&gt;=-1,247.8*((F1922/D1922)^1.8)*(1-H1922)^2.7,247.8*(1-H1922)^0.32)))</f>
        <v>313.30753940804465</v>
      </c>
      <c r="J1922" s="131">
        <f>MIN(0.9*INPUT!$B$2*I1922/(G1922/COS(ATAN(G221))/L616)^2,N616*D1396,INPUT!AQ130/0.7)</f>
        <v>0</v>
      </c>
      <c r="K1922" s="201" t="str">
        <f>IF(OR(E1922="C",B1922&gt;=0),"-",IF(ABS(B1922)&lt;=J1922,"OK","NG"))</f>
        <v>-</v>
      </c>
      <c r="L1922" s="200" t="str">
        <f>IF(OR(E1922="C",B1922&gt;=0),"-",J1922/ABS(B1922))</f>
        <v>-</v>
      </c>
      <c r="M1922" s="201" t="str">
        <f>IF(OR(E1922="C",C1922&gt;=0),"-",IF(ABS(C1922)&lt;=J1922,"OK","NG"))</f>
        <v>NG</v>
      </c>
      <c r="N1922" s="203">
        <f>IF(OR(E1922="C",C1922&gt;=0),"-",J1922/ABS(C1922))</f>
        <v>0</v>
      </c>
    </row>
    <row r="1923">
      <c r="A1923" s="182">
        <f>A1718</f>
        <v>101</v>
      </c>
      <c r="B1923" s="198">
        <f>B378</f>
        <v>0.60695545900194237</v>
      </c>
      <c r="C1923" s="198">
        <f>C378</f>
        <v>-0.5613011256267133</v>
      </c>
      <c r="D1923" s="183">
        <f>INPUT!BA131</f>
        <v>1349.6250153914068</v>
      </c>
      <c r="E1923" s="195" t="str">
        <f>IF(2*D1923/COS(ATAN(G222))/L617&lt;=5.7*SQRT(INPUT!$B$2/D1397),"C","S")</f>
        <v>S</v>
      </c>
      <c r="F1923" s="180">
        <f>INPUT!AN131</f>
        <v>700</v>
      </c>
      <c r="G1923" s="184">
        <f>G929</f>
        <v>2800</v>
      </c>
      <c r="H1923" s="131">
        <f>IF(OR(B1923=0,C1923=0),0,IF(B1923&lt;=0,C1923/B1923,B1923/C1923))</f>
        <v>-1.0813366146812093</v>
      </c>
      <c r="I1923" s="131">
        <f>IF(INPUT!AB131=0,9/(D1923/G1923)^2,IF(INPUT!AB131=0=1,IF(AND(B1923&lt;=0,C1923&lt;=0),7.2,IF(F1923/D1923&gt;=0.4,MAX(5.17/(F1923/G1923)^2,9/(D1923/G1923)^2),11.64/((D1923-F1923)/G1923)^2)),IF(H1923&gt;=-1,247.8*((F1923/D1923)^1.8)*(1-H1923)^2.7,247.8*(1-H1923)^0.32)))</f>
        <v>313.30753940804465</v>
      </c>
      <c r="J1923" s="131">
        <f>MIN(0.9*INPUT!$B$2*I1923/(G1923/COS(ATAN(G222))/L617)^2,N617*D1397,INPUT!AQ131/0.7)</f>
        <v>0</v>
      </c>
      <c r="K1923" s="201" t="str">
        <f>IF(OR(E1923="C",B1923&gt;=0),"-",IF(ABS(B1923)&lt;=J1923,"OK","NG"))</f>
        <v>-</v>
      </c>
      <c r="L1923" s="200" t="str">
        <f>IF(OR(E1923="C",B1923&gt;=0),"-",J1923/ABS(B1923))</f>
        <v>-</v>
      </c>
      <c r="M1923" s="201" t="str">
        <f>IF(OR(E1923="C",C1923&gt;=0),"-",IF(ABS(C1923)&lt;=J1923,"OK","NG"))</f>
        <v>NG</v>
      </c>
      <c r="N1923" s="203">
        <f>IF(OR(E1923="C",C1923&gt;=0),"-",J1923/ABS(C1923))</f>
        <v>0</v>
      </c>
    </row>
    <row r="1924">
      <c r="A1924" s="182">
        <f>A1719</f>
        <v>101</v>
      </c>
      <c r="B1924" s="198">
        <f>B379</f>
        <v>0.60695545900194237</v>
      </c>
      <c r="C1924" s="198">
        <f>C379</f>
        <v>-0.5613011256267133</v>
      </c>
      <c r="D1924" s="183">
        <f>INPUT!BA132</f>
        <v>1349.6250153914068</v>
      </c>
      <c r="E1924" s="195" t="str">
        <f>IF(2*D1924/COS(ATAN(G223))/L618&lt;=5.7*SQRT(INPUT!$B$2/D1398),"C","S")</f>
        <v>S</v>
      </c>
      <c r="F1924" s="180">
        <f>INPUT!AN132</f>
        <v>700</v>
      </c>
      <c r="G1924" s="184">
        <f>G930</f>
        <v>2800</v>
      </c>
      <c r="H1924" s="131">
        <f>IF(OR(B1924=0,C1924=0),0,IF(B1924&lt;=0,C1924/B1924,B1924/C1924))</f>
        <v>-1.0813366146812093</v>
      </c>
      <c r="I1924" s="131">
        <f>IF(INPUT!AB132=0,9/(D1924/G1924)^2,IF(INPUT!AB132=0=1,IF(AND(B1924&lt;=0,C1924&lt;=0),7.2,IF(F1924/D1924&gt;=0.4,MAX(5.17/(F1924/G1924)^2,9/(D1924/G1924)^2),11.64/((D1924-F1924)/G1924)^2)),IF(H1924&gt;=-1,247.8*((F1924/D1924)^1.8)*(1-H1924)^2.7,247.8*(1-H1924)^0.32)))</f>
        <v>313.30753940804465</v>
      </c>
      <c r="J1924" s="131">
        <f>MIN(0.9*INPUT!$B$2*I1924/(G1924/COS(ATAN(G223))/L618)^2,N618*D1398,INPUT!AQ132/0.7)</f>
        <v>0</v>
      </c>
      <c r="K1924" s="201" t="str">
        <f>IF(OR(E1924="C",B1924&gt;=0),"-",IF(ABS(B1924)&lt;=J1924,"OK","NG"))</f>
        <v>-</v>
      </c>
      <c r="L1924" s="200" t="str">
        <f>IF(OR(E1924="C",B1924&gt;=0),"-",J1924/ABS(B1924))</f>
        <v>-</v>
      </c>
      <c r="M1924" s="201" t="str">
        <f>IF(OR(E1924="C",C1924&gt;=0),"-",IF(ABS(C1924)&lt;=J1924,"OK","NG"))</f>
        <v>NG</v>
      </c>
      <c r="N1924" s="203">
        <f>IF(OR(E1924="C",C1924&gt;=0),"-",J1924/ABS(C1924))</f>
        <v>0</v>
      </c>
    </row>
    <row r="1925">
      <c r="A1925" s="182">
        <f>A1720</f>
        <v>101</v>
      </c>
      <c r="B1925" s="198">
        <f>B380</f>
        <v>0.60695545900194237</v>
      </c>
      <c r="C1925" s="198">
        <f>C380</f>
        <v>-0.5613011256267133</v>
      </c>
      <c r="D1925" s="183">
        <f>INPUT!BA133</f>
        <v>1349.6250153914068</v>
      </c>
      <c r="E1925" s="195" t="str">
        <f>IF(2*D1925/COS(ATAN(G224))/L619&lt;=5.7*SQRT(INPUT!$B$2/D1399),"C","S")</f>
        <v>S</v>
      </c>
      <c r="F1925" s="180">
        <f>INPUT!AN133</f>
        <v>700</v>
      </c>
      <c r="G1925" s="184">
        <f>G931</f>
        <v>2800</v>
      </c>
      <c r="H1925" s="131">
        <f>IF(OR(B1925=0,C1925=0),0,IF(B1925&lt;=0,C1925/B1925,B1925/C1925))</f>
        <v>-1.0813366146812093</v>
      </c>
      <c r="I1925" s="131">
        <f>IF(INPUT!AB133=0,9/(D1925/G1925)^2,IF(INPUT!AB133=0=1,IF(AND(B1925&lt;=0,C1925&lt;=0),7.2,IF(F1925/D1925&gt;=0.4,MAX(5.17/(F1925/G1925)^2,9/(D1925/G1925)^2),11.64/((D1925-F1925)/G1925)^2)),IF(H1925&gt;=-1,247.8*((F1925/D1925)^1.8)*(1-H1925)^2.7,247.8*(1-H1925)^0.32)))</f>
        <v>313.30753940804465</v>
      </c>
      <c r="J1925" s="131">
        <f>MIN(0.9*INPUT!$B$2*I1925/(G1925/COS(ATAN(G224))/L619)^2,N619*D1399,INPUT!AQ133/0.7)</f>
        <v>0</v>
      </c>
      <c r="K1925" s="201" t="str">
        <f>IF(OR(E1925="C",B1925&gt;=0),"-",IF(ABS(B1925)&lt;=J1925,"OK","NG"))</f>
        <v>-</v>
      </c>
      <c r="L1925" s="200" t="str">
        <f>IF(OR(E1925="C",B1925&gt;=0),"-",J1925/ABS(B1925))</f>
        <v>-</v>
      </c>
      <c r="M1925" s="201" t="str">
        <f>IF(OR(E1925="C",C1925&gt;=0),"-",IF(ABS(C1925)&lt;=J1925,"OK","NG"))</f>
        <v>NG</v>
      </c>
      <c r="N1925" s="203">
        <f>IF(OR(E1925="C",C1925&gt;=0),"-",J1925/ABS(C1925))</f>
        <v>0</v>
      </c>
    </row>
    <row r="1926">
      <c r="A1926" s="182">
        <f>A1721</f>
        <v>101</v>
      </c>
      <c r="B1926" s="198">
        <f>B381</f>
        <v>0.60695545900194237</v>
      </c>
      <c r="C1926" s="198">
        <f>C381</f>
        <v>-0.5613011256267133</v>
      </c>
      <c r="D1926" s="183">
        <f>INPUT!BA134</f>
        <v>1349.6250153914068</v>
      </c>
      <c r="E1926" s="195" t="str">
        <f>IF(2*D1926/COS(ATAN(G225))/L620&lt;=5.7*SQRT(INPUT!$B$2/D1400),"C","S")</f>
        <v>S</v>
      </c>
      <c r="F1926" s="180">
        <f>INPUT!AN134</f>
        <v>700</v>
      </c>
      <c r="G1926" s="184">
        <f>G932</f>
        <v>2800</v>
      </c>
      <c r="H1926" s="131">
        <f>IF(OR(B1926=0,C1926=0),0,IF(B1926&lt;=0,C1926/B1926,B1926/C1926))</f>
        <v>-1.0813366146812093</v>
      </c>
      <c r="I1926" s="131">
        <f>IF(INPUT!AB134=0,9/(D1926/G1926)^2,IF(INPUT!AB134=0=1,IF(AND(B1926&lt;=0,C1926&lt;=0),7.2,IF(F1926/D1926&gt;=0.4,MAX(5.17/(F1926/G1926)^2,9/(D1926/G1926)^2),11.64/((D1926-F1926)/G1926)^2)),IF(H1926&gt;=-1,247.8*((F1926/D1926)^1.8)*(1-H1926)^2.7,247.8*(1-H1926)^0.32)))</f>
        <v>313.30753940804465</v>
      </c>
      <c r="J1926" s="131">
        <f>MIN(0.9*INPUT!$B$2*I1926/(G1926/COS(ATAN(G225))/L620)^2,N620*D1400,INPUT!AQ134/0.7)</f>
        <v>0</v>
      </c>
      <c r="K1926" s="201" t="str">
        <f>IF(OR(E1926="C",B1926&gt;=0),"-",IF(ABS(B1926)&lt;=J1926,"OK","NG"))</f>
        <v>-</v>
      </c>
      <c r="L1926" s="200" t="str">
        <f>IF(OR(E1926="C",B1926&gt;=0),"-",J1926/ABS(B1926))</f>
        <v>-</v>
      </c>
      <c r="M1926" s="201" t="str">
        <f>IF(OR(E1926="C",C1926&gt;=0),"-",IF(ABS(C1926)&lt;=J1926,"OK","NG"))</f>
        <v>NG</v>
      </c>
      <c r="N1926" s="203">
        <f>IF(OR(E1926="C",C1926&gt;=0),"-",J1926/ABS(C1926))</f>
        <v>0</v>
      </c>
    </row>
    <row r="1927">
      <c r="A1927" s="182">
        <f>A1722</f>
        <v>101</v>
      </c>
      <c r="B1927" s="198">
        <f>B382</f>
        <v>0.60695545900194237</v>
      </c>
      <c r="C1927" s="198">
        <f>C382</f>
        <v>-0.5613011256267133</v>
      </c>
      <c r="D1927" s="183">
        <f>INPUT!BA135</f>
        <v>1349.6250153914068</v>
      </c>
      <c r="E1927" s="195" t="str">
        <f>IF(2*D1927/COS(ATAN(G226))/L621&lt;=5.7*SQRT(INPUT!$B$2/D1401),"C","S")</f>
        <v>S</v>
      </c>
      <c r="F1927" s="180">
        <f>INPUT!AN135</f>
        <v>700</v>
      </c>
      <c r="G1927" s="184">
        <f>G933</f>
        <v>2800</v>
      </c>
      <c r="H1927" s="131">
        <f>IF(OR(B1927=0,C1927=0),0,IF(B1927&lt;=0,C1927/B1927,B1927/C1927))</f>
        <v>-1.0813366146812093</v>
      </c>
      <c r="I1927" s="131">
        <f>IF(INPUT!AB135=0,9/(D1927/G1927)^2,IF(INPUT!AB135=0=1,IF(AND(B1927&lt;=0,C1927&lt;=0),7.2,IF(F1927/D1927&gt;=0.4,MAX(5.17/(F1927/G1927)^2,9/(D1927/G1927)^2),11.64/((D1927-F1927)/G1927)^2)),IF(H1927&gt;=-1,247.8*((F1927/D1927)^1.8)*(1-H1927)^2.7,247.8*(1-H1927)^0.32)))</f>
        <v>313.30753940804465</v>
      </c>
      <c r="J1927" s="131">
        <f>MIN(0.9*INPUT!$B$2*I1927/(G1927/COS(ATAN(G226))/L621)^2,N621*D1401,INPUT!AQ135/0.7)</f>
        <v>0</v>
      </c>
      <c r="K1927" s="201" t="str">
        <f>IF(OR(E1927="C",B1927&gt;=0),"-",IF(ABS(B1927)&lt;=J1927,"OK","NG"))</f>
        <v>-</v>
      </c>
      <c r="L1927" s="200" t="str">
        <f>IF(OR(E1927="C",B1927&gt;=0),"-",J1927/ABS(B1927))</f>
        <v>-</v>
      </c>
      <c r="M1927" s="201" t="str">
        <f>IF(OR(E1927="C",C1927&gt;=0),"-",IF(ABS(C1927)&lt;=J1927,"OK","NG"))</f>
        <v>NG</v>
      </c>
      <c r="N1927" s="203">
        <f>IF(OR(E1927="C",C1927&gt;=0),"-",J1927/ABS(C1927))</f>
        <v>0</v>
      </c>
    </row>
    <row r="1928">
      <c r="A1928" s="182">
        <f>A1723</f>
        <v>101</v>
      </c>
      <c r="B1928" s="198">
        <f>B383</f>
        <v>0.60695545900194237</v>
      </c>
      <c r="C1928" s="198">
        <f>C383</f>
        <v>-0.5613011256267133</v>
      </c>
      <c r="D1928" s="183">
        <f>INPUT!BA136</f>
        <v>1349.6250153914068</v>
      </c>
      <c r="E1928" s="195" t="str">
        <f>IF(2*D1928/COS(ATAN(G227))/L622&lt;=5.7*SQRT(INPUT!$B$2/D1402),"C","S")</f>
        <v>S</v>
      </c>
      <c r="F1928" s="180">
        <f>INPUT!AN136</f>
        <v>700</v>
      </c>
      <c r="G1928" s="184">
        <f>G934</f>
        <v>2800</v>
      </c>
      <c r="H1928" s="131">
        <f>IF(OR(B1928=0,C1928=0),0,IF(B1928&lt;=0,C1928/B1928,B1928/C1928))</f>
        <v>-1.0813366146812093</v>
      </c>
      <c r="I1928" s="131">
        <f>IF(INPUT!AB136=0,9/(D1928/G1928)^2,IF(INPUT!AB136=0=1,IF(AND(B1928&lt;=0,C1928&lt;=0),7.2,IF(F1928/D1928&gt;=0.4,MAX(5.17/(F1928/G1928)^2,9/(D1928/G1928)^2),11.64/((D1928-F1928)/G1928)^2)),IF(H1928&gt;=-1,247.8*((F1928/D1928)^1.8)*(1-H1928)^2.7,247.8*(1-H1928)^0.32)))</f>
        <v>313.30753940804465</v>
      </c>
      <c r="J1928" s="131">
        <f>MIN(0.9*INPUT!$B$2*I1928/(G1928/COS(ATAN(G227))/L622)^2,N622*D1402,INPUT!AQ136/0.7)</f>
        <v>0</v>
      </c>
      <c r="K1928" s="201" t="str">
        <f>IF(OR(E1928="C",B1928&gt;=0),"-",IF(ABS(B1928)&lt;=J1928,"OK","NG"))</f>
        <v>-</v>
      </c>
      <c r="L1928" s="200" t="str">
        <f>IF(OR(E1928="C",B1928&gt;=0),"-",J1928/ABS(B1928))</f>
        <v>-</v>
      </c>
      <c r="M1928" s="201" t="str">
        <f>IF(OR(E1928="C",C1928&gt;=0),"-",IF(ABS(C1928)&lt;=J1928,"OK","NG"))</f>
        <v>NG</v>
      </c>
      <c r="N1928" s="203">
        <f>IF(OR(E1928="C",C1928&gt;=0),"-",J1928/ABS(C1928))</f>
        <v>0</v>
      </c>
    </row>
    <row r="1929">
      <c r="A1929" s="182">
        <f>A1724</f>
        <v>101</v>
      </c>
      <c r="B1929" s="198">
        <f>B384</f>
        <v>0.60695545900194237</v>
      </c>
      <c r="C1929" s="198">
        <f>C384</f>
        <v>-0.5613011256267133</v>
      </c>
      <c r="D1929" s="183">
        <f>INPUT!BA137</f>
        <v>1349.6250153914068</v>
      </c>
      <c r="E1929" s="195" t="str">
        <f>IF(2*D1929/COS(ATAN(G228))/L623&lt;=5.7*SQRT(INPUT!$B$2/D1403),"C","S")</f>
        <v>S</v>
      </c>
      <c r="F1929" s="180">
        <f>INPUT!AN137</f>
        <v>700</v>
      </c>
      <c r="G1929" s="184">
        <f>G935</f>
        <v>2800</v>
      </c>
      <c r="H1929" s="131">
        <f>IF(OR(B1929=0,C1929=0),0,IF(B1929&lt;=0,C1929/B1929,B1929/C1929))</f>
        <v>-1.0813366146812093</v>
      </c>
      <c r="I1929" s="131">
        <f>IF(INPUT!AB137=0,9/(D1929/G1929)^2,IF(INPUT!AB137=0=1,IF(AND(B1929&lt;=0,C1929&lt;=0),7.2,IF(F1929/D1929&gt;=0.4,MAX(5.17/(F1929/G1929)^2,9/(D1929/G1929)^2),11.64/((D1929-F1929)/G1929)^2)),IF(H1929&gt;=-1,247.8*((F1929/D1929)^1.8)*(1-H1929)^2.7,247.8*(1-H1929)^0.32)))</f>
        <v>313.30753940804465</v>
      </c>
      <c r="J1929" s="131">
        <f>MIN(0.9*INPUT!$B$2*I1929/(G1929/COS(ATAN(G228))/L623)^2,N623*D1403,INPUT!AQ137/0.7)</f>
        <v>0</v>
      </c>
      <c r="K1929" s="201" t="str">
        <f>IF(OR(E1929="C",B1929&gt;=0),"-",IF(ABS(B1929)&lt;=J1929,"OK","NG"))</f>
        <v>-</v>
      </c>
      <c r="L1929" s="200" t="str">
        <f>IF(OR(E1929="C",B1929&gt;=0),"-",J1929/ABS(B1929))</f>
        <v>-</v>
      </c>
      <c r="M1929" s="201" t="str">
        <f>IF(OR(E1929="C",C1929&gt;=0),"-",IF(ABS(C1929)&lt;=J1929,"OK","NG"))</f>
        <v>NG</v>
      </c>
      <c r="N1929" s="203">
        <f>IF(OR(E1929="C",C1929&gt;=0),"-",J1929/ABS(C1929))</f>
        <v>0</v>
      </c>
    </row>
    <row r="1930">
      <c r="A1930" s="182">
        <f>A1725</f>
        <v>101</v>
      </c>
      <c r="B1930" s="198">
        <f>B385</f>
        <v>0.60695545900194237</v>
      </c>
      <c r="C1930" s="198">
        <f>C385</f>
        <v>-0.5613011256267133</v>
      </c>
      <c r="D1930" s="183">
        <f>INPUT!BA138</f>
        <v>1349.6250153914068</v>
      </c>
      <c r="E1930" s="195" t="str">
        <f>IF(2*D1930/COS(ATAN(G229))/L624&lt;=5.7*SQRT(INPUT!$B$2/D1404),"C","S")</f>
        <v>S</v>
      </c>
      <c r="F1930" s="180">
        <f>INPUT!AN138</f>
        <v>700</v>
      </c>
      <c r="G1930" s="184">
        <f>G936</f>
        <v>2800</v>
      </c>
      <c r="H1930" s="131">
        <f>IF(OR(B1930=0,C1930=0),0,IF(B1930&lt;=0,C1930/B1930,B1930/C1930))</f>
        <v>-1.0813366146812093</v>
      </c>
      <c r="I1930" s="131">
        <f>IF(INPUT!AB138=0,9/(D1930/G1930)^2,IF(INPUT!AB138=0=1,IF(AND(B1930&lt;=0,C1930&lt;=0),7.2,IF(F1930/D1930&gt;=0.4,MAX(5.17/(F1930/G1930)^2,9/(D1930/G1930)^2),11.64/((D1930-F1930)/G1930)^2)),IF(H1930&gt;=-1,247.8*((F1930/D1930)^1.8)*(1-H1930)^2.7,247.8*(1-H1930)^0.32)))</f>
        <v>313.30753940804465</v>
      </c>
      <c r="J1930" s="131">
        <f>MIN(0.9*INPUT!$B$2*I1930/(G1930/COS(ATAN(G229))/L624)^2,N624*D1404,INPUT!AQ138/0.7)</f>
        <v>0</v>
      </c>
      <c r="K1930" s="201" t="str">
        <f>IF(OR(E1930="C",B1930&gt;=0),"-",IF(ABS(B1930)&lt;=J1930,"OK","NG"))</f>
        <v>-</v>
      </c>
      <c r="L1930" s="200" t="str">
        <f>IF(OR(E1930="C",B1930&gt;=0),"-",J1930/ABS(B1930))</f>
        <v>-</v>
      </c>
      <c r="M1930" s="201" t="str">
        <f>IF(OR(E1930="C",C1930&gt;=0),"-",IF(ABS(C1930)&lt;=J1930,"OK","NG"))</f>
        <v>NG</v>
      </c>
      <c r="N1930" s="203">
        <f>IF(OR(E1930="C",C1930&gt;=0),"-",J1930/ABS(C1930))</f>
        <v>0</v>
      </c>
    </row>
    <row r="1931">
      <c r="A1931" s="182">
        <f>A1726</f>
        <v>101</v>
      </c>
      <c r="B1931" s="198">
        <f>B386</f>
        <v>0.60695545900194237</v>
      </c>
      <c r="C1931" s="198">
        <f>C386</f>
        <v>-0.5613011256267133</v>
      </c>
      <c r="D1931" s="183">
        <f>INPUT!BA139</f>
        <v>1349.6250153914068</v>
      </c>
      <c r="E1931" s="195" t="str">
        <f>IF(2*D1931/COS(ATAN(G230))/L625&lt;=5.7*SQRT(INPUT!$B$2/D1405),"C","S")</f>
        <v>S</v>
      </c>
      <c r="F1931" s="180">
        <f>INPUT!AN139</f>
        <v>700</v>
      </c>
      <c r="G1931" s="184">
        <f>G937</f>
        <v>2800</v>
      </c>
      <c r="H1931" s="131">
        <f>IF(OR(B1931=0,C1931=0),0,IF(B1931&lt;=0,C1931/B1931,B1931/C1931))</f>
        <v>-1.0813366146812093</v>
      </c>
      <c r="I1931" s="131">
        <f>IF(INPUT!AB139=0,9/(D1931/G1931)^2,IF(INPUT!AB139=0=1,IF(AND(B1931&lt;=0,C1931&lt;=0),7.2,IF(F1931/D1931&gt;=0.4,MAX(5.17/(F1931/G1931)^2,9/(D1931/G1931)^2),11.64/((D1931-F1931)/G1931)^2)),IF(H1931&gt;=-1,247.8*((F1931/D1931)^1.8)*(1-H1931)^2.7,247.8*(1-H1931)^0.32)))</f>
        <v>313.30753940804465</v>
      </c>
      <c r="J1931" s="131">
        <f>MIN(0.9*INPUT!$B$2*I1931/(G1931/COS(ATAN(G230))/L625)^2,N625*D1405,INPUT!AQ139/0.7)</f>
        <v>0</v>
      </c>
      <c r="K1931" s="201" t="str">
        <f>IF(OR(E1931="C",B1931&gt;=0),"-",IF(ABS(B1931)&lt;=J1931,"OK","NG"))</f>
        <v>-</v>
      </c>
      <c r="L1931" s="200" t="str">
        <f>IF(OR(E1931="C",B1931&gt;=0),"-",J1931/ABS(B1931))</f>
        <v>-</v>
      </c>
      <c r="M1931" s="201" t="str">
        <f>IF(OR(E1931="C",C1931&gt;=0),"-",IF(ABS(C1931)&lt;=J1931,"OK","NG"))</f>
        <v>NG</v>
      </c>
      <c r="N1931" s="203">
        <f>IF(OR(E1931="C",C1931&gt;=0),"-",J1931/ABS(C1931))</f>
        <v>0</v>
      </c>
    </row>
    <row r="1932">
      <c r="A1932" s="182">
        <f>A1727</f>
        <v>101</v>
      </c>
      <c r="B1932" s="198">
        <f>B387</f>
        <v>0.60695545900194237</v>
      </c>
      <c r="C1932" s="198">
        <f>C387</f>
        <v>-0.5613011256267133</v>
      </c>
      <c r="D1932" s="183">
        <f>INPUT!BA140</f>
        <v>1349.6250153914068</v>
      </c>
      <c r="E1932" s="195" t="str">
        <f>IF(2*D1932/COS(ATAN(G231))/L626&lt;=5.7*SQRT(INPUT!$B$2/D1406),"C","S")</f>
        <v>S</v>
      </c>
      <c r="F1932" s="180">
        <f>INPUT!AN140</f>
        <v>700</v>
      </c>
      <c r="G1932" s="184">
        <f>G938</f>
        <v>2800</v>
      </c>
      <c r="H1932" s="131">
        <f>IF(OR(B1932=0,C1932=0),0,IF(B1932&lt;=0,C1932/B1932,B1932/C1932))</f>
        <v>-1.0813366146812093</v>
      </c>
      <c r="I1932" s="131">
        <f>IF(INPUT!AB140=0,9/(D1932/G1932)^2,IF(INPUT!AB140=0=1,IF(AND(B1932&lt;=0,C1932&lt;=0),7.2,IF(F1932/D1932&gt;=0.4,MAX(5.17/(F1932/G1932)^2,9/(D1932/G1932)^2),11.64/((D1932-F1932)/G1932)^2)),IF(H1932&gt;=-1,247.8*((F1932/D1932)^1.8)*(1-H1932)^2.7,247.8*(1-H1932)^0.32)))</f>
        <v>313.30753940804465</v>
      </c>
      <c r="J1932" s="131">
        <f>MIN(0.9*INPUT!$B$2*I1932/(G1932/COS(ATAN(G231))/L626)^2,N626*D1406,INPUT!AQ140/0.7)</f>
        <v>0</v>
      </c>
      <c r="K1932" s="201" t="str">
        <f>IF(OR(E1932="C",B1932&gt;=0),"-",IF(ABS(B1932)&lt;=J1932,"OK","NG"))</f>
        <v>-</v>
      </c>
      <c r="L1932" s="200" t="str">
        <f>IF(OR(E1932="C",B1932&gt;=0),"-",J1932/ABS(B1932))</f>
        <v>-</v>
      </c>
      <c r="M1932" s="201" t="str">
        <f>IF(OR(E1932="C",C1932&gt;=0),"-",IF(ABS(C1932)&lt;=J1932,"OK","NG"))</f>
        <v>NG</v>
      </c>
      <c r="N1932" s="203">
        <f>IF(OR(E1932="C",C1932&gt;=0),"-",J1932/ABS(C1932))</f>
        <v>0</v>
      </c>
    </row>
    <row r="1933">
      <c r="A1933" s="182">
        <f>A1728</f>
        <v>101</v>
      </c>
      <c r="B1933" s="198">
        <f>B388</f>
        <v>0.60695545900194237</v>
      </c>
      <c r="C1933" s="198">
        <f>C388</f>
        <v>-0.5613011256267133</v>
      </c>
      <c r="D1933" s="183">
        <f>INPUT!BA141</f>
        <v>1349.6250153914068</v>
      </c>
      <c r="E1933" s="195" t="str">
        <f>IF(2*D1933/COS(ATAN(G232))/L627&lt;=5.7*SQRT(INPUT!$B$2/D1407),"C","S")</f>
        <v>S</v>
      </c>
      <c r="F1933" s="180">
        <f>INPUT!AN141</f>
        <v>700</v>
      </c>
      <c r="G1933" s="184">
        <f>G939</f>
        <v>2800</v>
      </c>
      <c r="H1933" s="131">
        <f>IF(OR(B1933=0,C1933=0),0,IF(B1933&lt;=0,C1933/B1933,B1933/C1933))</f>
        <v>-1.0813366146812093</v>
      </c>
      <c r="I1933" s="131">
        <f>IF(INPUT!AB141=0,9/(D1933/G1933)^2,IF(INPUT!AB141=0=1,IF(AND(B1933&lt;=0,C1933&lt;=0),7.2,IF(F1933/D1933&gt;=0.4,MAX(5.17/(F1933/G1933)^2,9/(D1933/G1933)^2),11.64/((D1933-F1933)/G1933)^2)),IF(H1933&gt;=-1,247.8*((F1933/D1933)^1.8)*(1-H1933)^2.7,247.8*(1-H1933)^0.32)))</f>
        <v>313.30753940804465</v>
      </c>
      <c r="J1933" s="131">
        <f>MIN(0.9*INPUT!$B$2*I1933/(G1933/COS(ATAN(G232))/L627)^2,N627*D1407,INPUT!AQ141/0.7)</f>
        <v>0</v>
      </c>
      <c r="K1933" s="201" t="str">
        <f>IF(OR(E1933="C",B1933&gt;=0),"-",IF(ABS(B1933)&lt;=J1933,"OK","NG"))</f>
        <v>-</v>
      </c>
      <c r="L1933" s="200" t="str">
        <f>IF(OR(E1933="C",B1933&gt;=0),"-",J1933/ABS(B1933))</f>
        <v>-</v>
      </c>
      <c r="M1933" s="201" t="str">
        <f>IF(OR(E1933="C",C1933&gt;=0),"-",IF(ABS(C1933)&lt;=J1933,"OK","NG"))</f>
        <v>NG</v>
      </c>
      <c r="N1933" s="203">
        <f>IF(OR(E1933="C",C1933&gt;=0),"-",J1933/ABS(C1933))</f>
        <v>0</v>
      </c>
    </row>
    <row r="1934">
      <c r="A1934" s="182">
        <f>A1729</f>
        <v>101</v>
      </c>
      <c r="B1934" s="198">
        <f>B389</f>
        <v>0.60695545900194237</v>
      </c>
      <c r="C1934" s="198">
        <f>C389</f>
        <v>-0.5613011256267133</v>
      </c>
      <c r="D1934" s="183">
        <f>INPUT!BA142</f>
        <v>1349.6250153914068</v>
      </c>
      <c r="E1934" s="195" t="str">
        <f>IF(2*D1934/COS(ATAN(G233))/L628&lt;=5.7*SQRT(INPUT!$B$2/D1408),"C","S")</f>
        <v>S</v>
      </c>
      <c r="F1934" s="180">
        <f>INPUT!AN142</f>
        <v>700</v>
      </c>
      <c r="G1934" s="184">
        <f>G940</f>
        <v>2800</v>
      </c>
      <c r="H1934" s="131">
        <f>IF(OR(B1934=0,C1934=0),0,IF(B1934&lt;=0,C1934/B1934,B1934/C1934))</f>
        <v>-1.0813366146812093</v>
      </c>
      <c r="I1934" s="131">
        <f>IF(INPUT!AB142=0,9/(D1934/G1934)^2,IF(INPUT!AB142=0=1,IF(AND(B1934&lt;=0,C1934&lt;=0),7.2,IF(F1934/D1934&gt;=0.4,MAX(5.17/(F1934/G1934)^2,9/(D1934/G1934)^2),11.64/((D1934-F1934)/G1934)^2)),IF(H1934&gt;=-1,247.8*((F1934/D1934)^1.8)*(1-H1934)^2.7,247.8*(1-H1934)^0.32)))</f>
        <v>313.30753940804465</v>
      </c>
      <c r="J1934" s="131">
        <f>MIN(0.9*INPUT!$B$2*I1934/(G1934/COS(ATAN(G233))/L628)^2,N628*D1408,INPUT!AQ142/0.7)</f>
        <v>0</v>
      </c>
      <c r="K1934" s="201" t="str">
        <f>IF(OR(E1934="C",B1934&gt;=0),"-",IF(ABS(B1934)&lt;=J1934,"OK","NG"))</f>
        <v>-</v>
      </c>
      <c r="L1934" s="200" t="str">
        <f>IF(OR(E1934="C",B1934&gt;=0),"-",J1934/ABS(B1934))</f>
        <v>-</v>
      </c>
      <c r="M1934" s="201" t="str">
        <f>IF(OR(E1934="C",C1934&gt;=0),"-",IF(ABS(C1934)&lt;=J1934,"OK","NG"))</f>
        <v>NG</v>
      </c>
      <c r="N1934" s="203">
        <f>IF(OR(E1934="C",C1934&gt;=0),"-",J1934/ABS(C1934))</f>
        <v>0</v>
      </c>
    </row>
    <row r="1935">
      <c r="A1935" s="182">
        <f>A1730</f>
        <v>101</v>
      </c>
      <c r="B1935" s="198">
        <f>B390</f>
        <v>0.60695545900194237</v>
      </c>
      <c r="C1935" s="198">
        <f>C390</f>
        <v>-0.5613011256267133</v>
      </c>
      <c r="D1935" s="183">
        <f>INPUT!BA143</f>
        <v>1349.6250153914068</v>
      </c>
      <c r="E1935" s="195" t="str">
        <f>IF(2*D1935/COS(ATAN(G234))/L629&lt;=5.7*SQRT(INPUT!$B$2/D1409),"C","S")</f>
        <v>S</v>
      </c>
      <c r="F1935" s="180">
        <f>INPUT!AN143</f>
        <v>700</v>
      </c>
      <c r="G1935" s="184">
        <f>G941</f>
        <v>2800</v>
      </c>
      <c r="H1935" s="131">
        <f>IF(OR(B1935=0,C1935=0),0,IF(B1935&lt;=0,C1935/B1935,B1935/C1935))</f>
        <v>-1.0813366146812093</v>
      </c>
      <c r="I1935" s="131">
        <f>IF(INPUT!AB143=0,9/(D1935/G1935)^2,IF(INPUT!AB143=0=1,IF(AND(B1935&lt;=0,C1935&lt;=0),7.2,IF(F1935/D1935&gt;=0.4,MAX(5.17/(F1935/G1935)^2,9/(D1935/G1935)^2),11.64/((D1935-F1935)/G1935)^2)),IF(H1935&gt;=-1,247.8*((F1935/D1935)^1.8)*(1-H1935)^2.7,247.8*(1-H1935)^0.32)))</f>
        <v>313.30753940804465</v>
      </c>
      <c r="J1935" s="131">
        <f>MIN(0.9*INPUT!$B$2*I1935/(G1935/COS(ATAN(G234))/L629)^2,N629*D1409,INPUT!AQ143/0.7)</f>
        <v>0</v>
      </c>
      <c r="K1935" s="201" t="str">
        <f>IF(OR(E1935="C",B1935&gt;=0),"-",IF(ABS(B1935)&lt;=J1935,"OK","NG"))</f>
        <v>-</v>
      </c>
      <c r="L1935" s="200" t="str">
        <f>IF(OR(E1935="C",B1935&gt;=0),"-",J1935/ABS(B1935))</f>
        <v>-</v>
      </c>
      <c r="M1935" s="201" t="str">
        <f>IF(OR(E1935="C",C1935&gt;=0),"-",IF(ABS(C1935)&lt;=J1935,"OK","NG"))</f>
        <v>NG</v>
      </c>
      <c r="N1935" s="203">
        <f>IF(OR(E1935="C",C1935&gt;=0),"-",J1935/ABS(C1935))</f>
        <v>0</v>
      </c>
    </row>
    <row r="1936">
      <c r="A1936" s="182">
        <f>A1731</f>
        <v>101</v>
      </c>
      <c r="B1936" s="198">
        <f>B391</f>
        <v>0.60695545900194237</v>
      </c>
      <c r="C1936" s="198">
        <f>C391</f>
        <v>-0.5613011256267133</v>
      </c>
      <c r="D1936" s="183">
        <f>INPUT!BA144</f>
        <v>1349.6250153914068</v>
      </c>
      <c r="E1936" s="195" t="str">
        <f>IF(2*D1936/COS(ATAN(G235))/L630&lt;=5.7*SQRT(INPUT!$B$2/D1410),"C","S")</f>
        <v>S</v>
      </c>
      <c r="F1936" s="180">
        <f>INPUT!AN144</f>
        <v>700</v>
      </c>
      <c r="G1936" s="184">
        <f>G942</f>
        <v>2800</v>
      </c>
      <c r="H1936" s="131">
        <f>IF(OR(B1936=0,C1936=0),0,IF(B1936&lt;=0,C1936/B1936,B1936/C1936))</f>
        <v>-1.0813366146812093</v>
      </c>
      <c r="I1936" s="131">
        <f>IF(INPUT!AB144=0,9/(D1936/G1936)^2,IF(INPUT!AB144=0=1,IF(AND(B1936&lt;=0,C1936&lt;=0),7.2,IF(F1936/D1936&gt;=0.4,MAX(5.17/(F1936/G1936)^2,9/(D1936/G1936)^2),11.64/((D1936-F1936)/G1936)^2)),IF(H1936&gt;=-1,247.8*((F1936/D1936)^1.8)*(1-H1936)^2.7,247.8*(1-H1936)^0.32)))</f>
        <v>313.30753940804465</v>
      </c>
      <c r="J1936" s="131">
        <f>MIN(0.9*INPUT!$B$2*I1936/(G1936/COS(ATAN(G235))/L630)^2,N630*D1410,INPUT!AQ144/0.7)</f>
        <v>0</v>
      </c>
      <c r="K1936" s="201" t="str">
        <f>IF(OR(E1936="C",B1936&gt;=0),"-",IF(ABS(B1936)&lt;=J1936,"OK","NG"))</f>
        <v>-</v>
      </c>
      <c r="L1936" s="200" t="str">
        <f>IF(OR(E1936="C",B1936&gt;=0),"-",J1936/ABS(B1936))</f>
        <v>-</v>
      </c>
      <c r="M1936" s="201" t="str">
        <f>IF(OR(E1936="C",C1936&gt;=0),"-",IF(ABS(C1936)&lt;=J1936,"OK","NG"))</f>
        <v>NG</v>
      </c>
      <c r="N1936" s="203">
        <f>IF(OR(E1936="C",C1936&gt;=0),"-",J1936/ABS(C1936))</f>
        <v>0</v>
      </c>
    </row>
    <row r="1937">
      <c r="A1937" s="182">
        <f>A1732</f>
        <v>101</v>
      </c>
      <c r="B1937" s="198">
        <f>B392</f>
        <v>0.60695545900194237</v>
      </c>
      <c r="C1937" s="198">
        <f>C392</f>
        <v>-0.5613011256267133</v>
      </c>
      <c r="D1937" s="183">
        <f>INPUT!BA145</f>
        <v>1349.6250153914068</v>
      </c>
      <c r="E1937" s="195" t="str">
        <f>IF(2*D1937/COS(ATAN(G236))/L631&lt;=5.7*SQRT(INPUT!$B$2/D1411),"C","S")</f>
        <v>S</v>
      </c>
      <c r="F1937" s="180">
        <f>INPUT!AN145</f>
        <v>700</v>
      </c>
      <c r="G1937" s="184">
        <f>G943</f>
        <v>2800</v>
      </c>
      <c r="H1937" s="131">
        <f>IF(OR(B1937=0,C1937=0),0,IF(B1937&lt;=0,C1937/B1937,B1937/C1937))</f>
        <v>-1.0813366146812093</v>
      </c>
      <c r="I1937" s="131">
        <f>IF(INPUT!AB145=0,9/(D1937/G1937)^2,IF(INPUT!AB145=0=1,IF(AND(B1937&lt;=0,C1937&lt;=0),7.2,IF(F1937/D1937&gt;=0.4,MAX(5.17/(F1937/G1937)^2,9/(D1937/G1937)^2),11.64/((D1937-F1937)/G1937)^2)),IF(H1937&gt;=-1,247.8*((F1937/D1937)^1.8)*(1-H1937)^2.7,247.8*(1-H1937)^0.32)))</f>
        <v>313.30753940804465</v>
      </c>
      <c r="J1937" s="131">
        <f>MIN(0.9*INPUT!$B$2*I1937/(G1937/COS(ATAN(G236))/L631)^2,N631*D1411,INPUT!AQ145/0.7)</f>
        <v>0</v>
      </c>
      <c r="K1937" s="201" t="str">
        <f>IF(OR(E1937="C",B1937&gt;=0),"-",IF(ABS(B1937)&lt;=J1937,"OK","NG"))</f>
        <v>-</v>
      </c>
      <c r="L1937" s="200" t="str">
        <f>IF(OR(E1937="C",B1937&gt;=0),"-",J1937/ABS(B1937))</f>
        <v>-</v>
      </c>
      <c r="M1937" s="201" t="str">
        <f>IF(OR(E1937="C",C1937&gt;=0),"-",IF(ABS(C1937)&lt;=J1937,"OK","NG"))</f>
        <v>NG</v>
      </c>
      <c r="N1937" s="203">
        <f>IF(OR(E1937="C",C1937&gt;=0),"-",J1937/ABS(C1937))</f>
        <v>0</v>
      </c>
    </row>
    <row r="1938">
      <c r="A1938" s="182">
        <f>A1733</f>
        <v>101</v>
      </c>
      <c r="B1938" s="198">
        <f>B393</f>
        <v>0.60695545900194237</v>
      </c>
      <c r="C1938" s="198">
        <f>C393</f>
        <v>-0.5613011256267133</v>
      </c>
      <c r="D1938" s="183">
        <f>INPUT!BA146</f>
        <v>1349.6250153914068</v>
      </c>
      <c r="E1938" s="195" t="str">
        <f>IF(2*D1938/COS(ATAN(G237))/L632&lt;=5.7*SQRT(INPUT!$B$2/D1412),"C","S")</f>
        <v>S</v>
      </c>
      <c r="F1938" s="180">
        <f>INPUT!AN146</f>
        <v>700</v>
      </c>
      <c r="G1938" s="184">
        <f>G944</f>
        <v>2800</v>
      </c>
      <c r="H1938" s="131">
        <f>IF(OR(B1938=0,C1938=0),0,IF(B1938&lt;=0,C1938/B1938,B1938/C1938))</f>
        <v>-1.0813366146812093</v>
      </c>
      <c r="I1938" s="131">
        <f>IF(INPUT!AB146=0,9/(D1938/G1938)^2,IF(INPUT!AB146=0=1,IF(AND(B1938&lt;=0,C1938&lt;=0),7.2,IF(F1938/D1938&gt;=0.4,MAX(5.17/(F1938/G1938)^2,9/(D1938/G1938)^2),11.64/((D1938-F1938)/G1938)^2)),IF(H1938&gt;=-1,247.8*((F1938/D1938)^1.8)*(1-H1938)^2.7,247.8*(1-H1938)^0.32)))</f>
        <v>313.30753940804465</v>
      </c>
      <c r="J1938" s="131">
        <f>MIN(0.9*INPUT!$B$2*I1938/(G1938/COS(ATAN(G237))/L632)^2,N632*D1412,INPUT!AQ146/0.7)</f>
        <v>0</v>
      </c>
      <c r="K1938" s="201" t="str">
        <f>IF(OR(E1938="C",B1938&gt;=0),"-",IF(ABS(B1938)&lt;=J1938,"OK","NG"))</f>
        <v>-</v>
      </c>
      <c r="L1938" s="200" t="str">
        <f>IF(OR(E1938="C",B1938&gt;=0),"-",J1938/ABS(B1938))</f>
        <v>-</v>
      </c>
      <c r="M1938" s="201" t="str">
        <f>IF(OR(E1938="C",C1938&gt;=0),"-",IF(ABS(C1938)&lt;=J1938,"OK","NG"))</f>
        <v>NG</v>
      </c>
      <c r="N1938" s="203">
        <f>IF(OR(E1938="C",C1938&gt;=0),"-",J1938/ABS(C1938))</f>
        <v>0</v>
      </c>
    </row>
    <row r="1939">
      <c r="A1939" s="182">
        <f>A1734</f>
        <v>101</v>
      </c>
      <c r="B1939" s="198">
        <f>B394</f>
        <v>0.60695545900194237</v>
      </c>
      <c r="C1939" s="198">
        <f>C394</f>
        <v>-0.5613011256267133</v>
      </c>
      <c r="D1939" s="183">
        <f>INPUT!BA147</f>
        <v>1349.6250153914068</v>
      </c>
      <c r="E1939" s="195" t="str">
        <f>IF(2*D1939/COS(ATAN(G238))/L633&lt;=5.7*SQRT(INPUT!$B$2/D1413),"C","S")</f>
        <v>S</v>
      </c>
      <c r="F1939" s="180">
        <f>INPUT!AN147</f>
        <v>700</v>
      </c>
      <c r="G1939" s="184">
        <f>G945</f>
        <v>2800</v>
      </c>
      <c r="H1939" s="131">
        <f>IF(OR(B1939=0,C1939=0),0,IF(B1939&lt;=0,C1939/B1939,B1939/C1939))</f>
        <v>-1.0813366146812093</v>
      </c>
      <c r="I1939" s="131">
        <f>IF(INPUT!AB147=0,9/(D1939/G1939)^2,IF(INPUT!AB147=0=1,IF(AND(B1939&lt;=0,C1939&lt;=0),7.2,IF(F1939/D1939&gt;=0.4,MAX(5.17/(F1939/G1939)^2,9/(D1939/G1939)^2),11.64/((D1939-F1939)/G1939)^2)),IF(H1939&gt;=-1,247.8*((F1939/D1939)^1.8)*(1-H1939)^2.7,247.8*(1-H1939)^0.32)))</f>
        <v>313.30753940804465</v>
      </c>
      <c r="J1939" s="131">
        <f>MIN(0.9*INPUT!$B$2*I1939/(G1939/COS(ATAN(G238))/L633)^2,N633*D1413,INPUT!AQ147/0.7)</f>
        <v>0</v>
      </c>
      <c r="K1939" s="201" t="str">
        <f>IF(OR(E1939="C",B1939&gt;=0),"-",IF(ABS(B1939)&lt;=J1939,"OK","NG"))</f>
        <v>-</v>
      </c>
      <c r="L1939" s="200" t="str">
        <f>IF(OR(E1939="C",B1939&gt;=0),"-",J1939/ABS(B1939))</f>
        <v>-</v>
      </c>
      <c r="M1939" s="201" t="str">
        <f>IF(OR(E1939="C",C1939&gt;=0),"-",IF(ABS(C1939)&lt;=J1939,"OK","NG"))</f>
        <v>NG</v>
      </c>
      <c r="N1939" s="203">
        <f>IF(OR(E1939="C",C1939&gt;=0),"-",J1939/ABS(C1939))</f>
        <v>0</v>
      </c>
    </row>
    <row r="1940">
      <c r="A1940" s="182">
        <f>A1735</f>
        <v>101</v>
      </c>
      <c r="B1940" s="198">
        <f>B395</f>
        <v>0.60695545900194237</v>
      </c>
      <c r="C1940" s="198">
        <f>C395</f>
        <v>-0.5613011256267133</v>
      </c>
      <c r="D1940" s="183">
        <f>INPUT!BA148</f>
        <v>1349.6250153914068</v>
      </c>
      <c r="E1940" s="195" t="str">
        <f>IF(2*D1940/COS(ATAN(G239))/L634&lt;=5.7*SQRT(INPUT!$B$2/D1414),"C","S")</f>
        <v>S</v>
      </c>
      <c r="F1940" s="180">
        <f>INPUT!AN148</f>
        <v>700</v>
      </c>
      <c r="G1940" s="184">
        <f>G946</f>
        <v>2800</v>
      </c>
      <c r="H1940" s="131">
        <f>IF(OR(B1940=0,C1940=0),0,IF(B1940&lt;=0,C1940/B1940,B1940/C1940))</f>
        <v>-1.0813366146812093</v>
      </c>
      <c r="I1940" s="131">
        <f>IF(INPUT!AB148=0,9/(D1940/G1940)^2,IF(INPUT!AB148=0=1,IF(AND(B1940&lt;=0,C1940&lt;=0),7.2,IF(F1940/D1940&gt;=0.4,MAX(5.17/(F1940/G1940)^2,9/(D1940/G1940)^2),11.64/((D1940-F1940)/G1940)^2)),IF(H1940&gt;=-1,247.8*((F1940/D1940)^1.8)*(1-H1940)^2.7,247.8*(1-H1940)^0.32)))</f>
        <v>313.30753940804465</v>
      </c>
      <c r="J1940" s="131">
        <f>MIN(0.9*INPUT!$B$2*I1940/(G1940/COS(ATAN(G239))/L634)^2,N634*D1414,INPUT!AQ148/0.7)</f>
        <v>0</v>
      </c>
      <c r="K1940" s="201" t="str">
        <f>IF(OR(E1940="C",B1940&gt;=0),"-",IF(ABS(B1940)&lt;=J1940,"OK","NG"))</f>
        <v>-</v>
      </c>
      <c r="L1940" s="200" t="str">
        <f>IF(OR(E1940="C",B1940&gt;=0),"-",J1940/ABS(B1940))</f>
        <v>-</v>
      </c>
      <c r="M1940" s="201" t="str">
        <f>IF(OR(E1940="C",C1940&gt;=0),"-",IF(ABS(C1940)&lt;=J1940,"OK","NG"))</f>
        <v>NG</v>
      </c>
      <c r="N1940" s="203">
        <f>IF(OR(E1940="C",C1940&gt;=0),"-",J1940/ABS(C1940))</f>
        <v>0</v>
      </c>
    </row>
    <row r="1941">
      <c r="A1941" s="182">
        <f>A1736</f>
        <v>101</v>
      </c>
      <c r="B1941" s="198">
        <f>B396</f>
        <v>0.60695545900194237</v>
      </c>
      <c r="C1941" s="198">
        <f>C396</f>
        <v>-0.5613011256267133</v>
      </c>
      <c r="D1941" s="183">
        <f>INPUT!BA149</f>
        <v>1349.6250153914068</v>
      </c>
      <c r="E1941" s="195" t="str">
        <f>IF(2*D1941/COS(ATAN(G240))/L635&lt;=5.7*SQRT(INPUT!$B$2/D1415),"C","S")</f>
        <v>S</v>
      </c>
      <c r="F1941" s="180">
        <f>INPUT!AN149</f>
        <v>700</v>
      </c>
      <c r="G1941" s="184">
        <f>G947</f>
        <v>2800</v>
      </c>
      <c r="H1941" s="131">
        <f>IF(OR(B1941=0,C1941=0),0,IF(B1941&lt;=0,C1941/B1941,B1941/C1941))</f>
        <v>-1.0813366146812093</v>
      </c>
      <c r="I1941" s="131">
        <f>IF(INPUT!AB149=0,9/(D1941/G1941)^2,IF(INPUT!AB149=0=1,IF(AND(B1941&lt;=0,C1941&lt;=0),7.2,IF(F1941/D1941&gt;=0.4,MAX(5.17/(F1941/G1941)^2,9/(D1941/G1941)^2),11.64/((D1941-F1941)/G1941)^2)),IF(H1941&gt;=-1,247.8*((F1941/D1941)^1.8)*(1-H1941)^2.7,247.8*(1-H1941)^0.32)))</f>
        <v>313.30753940804465</v>
      </c>
      <c r="J1941" s="131">
        <f>MIN(0.9*INPUT!$B$2*I1941/(G1941/COS(ATAN(G240))/L635)^2,N635*D1415,INPUT!AQ149/0.7)</f>
        <v>0</v>
      </c>
      <c r="K1941" s="201" t="str">
        <f>IF(OR(E1941="C",B1941&gt;=0),"-",IF(ABS(B1941)&lt;=J1941,"OK","NG"))</f>
        <v>-</v>
      </c>
      <c r="L1941" s="200" t="str">
        <f>IF(OR(E1941="C",B1941&gt;=0),"-",J1941/ABS(B1941))</f>
        <v>-</v>
      </c>
      <c r="M1941" s="201" t="str">
        <f>IF(OR(E1941="C",C1941&gt;=0),"-",IF(ABS(C1941)&lt;=J1941,"OK","NG"))</f>
        <v>NG</v>
      </c>
      <c r="N1941" s="203">
        <f>IF(OR(E1941="C",C1941&gt;=0),"-",J1941/ABS(C1941))</f>
        <v>0</v>
      </c>
    </row>
    <row r="1942">
      <c r="A1942" s="182">
        <f>A1737</f>
        <v>101</v>
      </c>
      <c r="B1942" s="198">
        <f>B397</f>
        <v>0.60695545900194237</v>
      </c>
      <c r="C1942" s="198">
        <f>C397</f>
        <v>-0.5613011256267133</v>
      </c>
      <c r="D1942" s="183">
        <f>INPUT!BA150</f>
        <v>1349.6250153914068</v>
      </c>
      <c r="E1942" s="195" t="str">
        <f>IF(2*D1942/COS(ATAN(G241))/L636&lt;=5.7*SQRT(INPUT!$B$2/D1416),"C","S")</f>
        <v>S</v>
      </c>
      <c r="F1942" s="180">
        <f>INPUT!AN150</f>
        <v>700</v>
      </c>
      <c r="G1942" s="184">
        <f>G948</f>
        <v>2800</v>
      </c>
      <c r="H1942" s="131">
        <f>IF(OR(B1942=0,C1942=0),0,IF(B1942&lt;=0,C1942/B1942,B1942/C1942))</f>
        <v>-1.0813366146812093</v>
      </c>
      <c r="I1942" s="131">
        <f>IF(INPUT!AB150=0,9/(D1942/G1942)^2,IF(INPUT!AB150=0=1,IF(AND(B1942&lt;=0,C1942&lt;=0),7.2,IF(F1942/D1942&gt;=0.4,MAX(5.17/(F1942/G1942)^2,9/(D1942/G1942)^2),11.64/((D1942-F1942)/G1942)^2)),IF(H1942&gt;=-1,247.8*((F1942/D1942)^1.8)*(1-H1942)^2.7,247.8*(1-H1942)^0.32)))</f>
        <v>313.30753940804465</v>
      </c>
      <c r="J1942" s="131">
        <f>MIN(0.9*INPUT!$B$2*I1942/(G1942/COS(ATAN(G241))/L636)^2,N636*D1416,INPUT!AQ150/0.7)</f>
        <v>0</v>
      </c>
      <c r="K1942" s="201" t="str">
        <f>IF(OR(E1942="C",B1942&gt;=0),"-",IF(ABS(B1942)&lt;=J1942,"OK","NG"))</f>
        <v>-</v>
      </c>
      <c r="L1942" s="200" t="str">
        <f>IF(OR(E1942="C",B1942&gt;=0),"-",J1942/ABS(B1942))</f>
        <v>-</v>
      </c>
      <c r="M1942" s="201" t="str">
        <f>IF(OR(E1942="C",C1942&gt;=0),"-",IF(ABS(C1942)&lt;=J1942,"OK","NG"))</f>
        <v>NG</v>
      </c>
      <c r="N1942" s="203">
        <f>IF(OR(E1942="C",C1942&gt;=0),"-",J1942/ABS(C1942))</f>
        <v>0</v>
      </c>
    </row>
    <row r="1943">
      <c r="A1943" s="182">
        <f>A1738</f>
        <v>101</v>
      </c>
      <c r="B1943" s="198">
        <f>B398</f>
        <v>0.60695545900194237</v>
      </c>
      <c r="C1943" s="198">
        <f>C398</f>
        <v>-0.5613011256267133</v>
      </c>
      <c r="D1943" s="183">
        <f>INPUT!BA151</f>
        <v>1349.6250153914068</v>
      </c>
      <c r="E1943" s="195" t="str">
        <f>IF(2*D1943/COS(ATAN(G242))/L637&lt;=5.7*SQRT(INPUT!$B$2/D1417),"C","S")</f>
        <v>S</v>
      </c>
      <c r="F1943" s="180">
        <f>INPUT!AN151</f>
        <v>700</v>
      </c>
      <c r="G1943" s="184">
        <f>G949</f>
        <v>2800</v>
      </c>
      <c r="H1943" s="131">
        <f>IF(OR(B1943=0,C1943=0),0,IF(B1943&lt;=0,C1943/B1943,B1943/C1943))</f>
        <v>-1.0813366146812093</v>
      </c>
      <c r="I1943" s="131">
        <f>IF(INPUT!AB151=0,9/(D1943/G1943)^2,IF(INPUT!AB151=0=1,IF(AND(B1943&lt;=0,C1943&lt;=0),7.2,IF(F1943/D1943&gt;=0.4,MAX(5.17/(F1943/G1943)^2,9/(D1943/G1943)^2),11.64/((D1943-F1943)/G1943)^2)),IF(H1943&gt;=-1,247.8*((F1943/D1943)^1.8)*(1-H1943)^2.7,247.8*(1-H1943)^0.32)))</f>
        <v>313.30753940804465</v>
      </c>
      <c r="J1943" s="131">
        <f>MIN(0.9*INPUT!$B$2*I1943/(G1943/COS(ATAN(G242))/L637)^2,N637*D1417,INPUT!AQ151/0.7)</f>
        <v>0</v>
      </c>
      <c r="K1943" s="201" t="str">
        <f>IF(OR(E1943="C",B1943&gt;=0),"-",IF(ABS(B1943)&lt;=J1943,"OK","NG"))</f>
        <v>-</v>
      </c>
      <c r="L1943" s="200" t="str">
        <f>IF(OR(E1943="C",B1943&gt;=0),"-",J1943/ABS(B1943))</f>
        <v>-</v>
      </c>
      <c r="M1943" s="201" t="str">
        <f>IF(OR(E1943="C",C1943&gt;=0),"-",IF(ABS(C1943)&lt;=J1943,"OK","NG"))</f>
        <v>NG</v>
      </c>
      <c r="N1943" s="203">
        <f>IF(OR(E1943="C",C1943&gt;=0),"-",J1943/ABS(C1943))</f>
        <v>0</v>
      </c>
    </row>
    <row r="1944">
      <c r="A1944" s="182">
        <f>A1739</f>
        <v>101</v>
      </c>
      <c r="B1944" s="198">
        <f>B399</f>
        <v>0.60695545900194237</v>
      </c>
      <c r="C1944" s="198">
        <f>C399</f>
        <v>-0.5613011256267133</v>
      </c>
      <c r="D1944" s="183">
        <f>INPUT!BA152</f>
        <v>1349.6250153914068</v>
      </c>
      <c r="E1944" s="195" t="str">
        <f>IF(2*D1944/COS(ATAN(G243))/L638&lt;=5.7*SQRT(INPUT!$B$2/D1418),"C","S")</f>
        <v>S</v>
      </c>
      <c r="F1944" s="180">
        <f>INPUT!AN152</f>
        <v>700</v>
      </c>
      <c r="G1944" s="184">
        <f>G950</f>
        <v>2800</v>
      </c>
      <c r="H1944" s="131">
        <f>IF(OR(B1944=0,C1944=0),0,IF(B1944&lt;=0,C1944/B1944,B1944/C1944))</f>
        <v>-1.0813366146812093</v>
      </c>
      <c r="I1944" s="131">
        <f>IF(INPUT!AB152=0,9/(D1944/G1944)^2,IF(INPUT!AB152=0=1,IF(AND(B1944&lt;=0,C1944&lt;=0),7.2,IF(F1944/D1944&gt;=0.4,MAX(5.17/(F1944/G1944)^2,9/(D1944/G1944)^2),11.64/((D1944-F1944)/G1944)^2)),IF(H1944&gt;=-1,247.8*((F1944/D1944)^1.8)*(1-H1944)^2.7,247.8*(1-H1944)^0.32)))</f>
        <v>313.30753940804465</v>
      </c>
      <c r="J1944" s="131">
        <f>MIN(0.9*INPUT!$B$2*I1944/(G1944/COS(ATAN(G243))/L638)^2,N638*D1418,INPUT!AQ152/0.7)</f>
        <v>0</v>
      </c>
      <c r="K1944" s="201" t="str">
        <f>IF(OR(E1944="C",B1944&gt;=0),"-",IF(ABS(B1944)&lt;=J1944,"OK","NG"))</f>
        <v>-</v>
      </c>
      <c r="L1944" s="200" t="str">
        <f>IF(OR(E1944="C",B1944&gt;=0),"-",J1944/ABS(B1944))</f>
        <v>-</v>
      </c>
      <c r="M1944" s="201" t="str">
        <f>IF(OR(E1944="C",C1944&gt;=0),"-",IF(ABS(C1944)&lt;=J1944,"OK","NG"))</f>
        <v>NG</v>
      </c>
      <c r="N1944" s="203">
        <f>IF(OR(E1944="C",C1944&gt;=0),"-",J1944/ABS(C1944))</f>
        <v>0</v>
      </c>
    </row>
    <row r="1945">
      <c r="A1945" s="182">
        <f>A1740</f>
        <v>101</v>
      </c>
      <c r="B1945" s="198">
        <f>B400</f>
        <v>0.60695545900194237</v>
      </c>
      <c r="C1945" s="198">
        <f>C400</f>
        <v>-0.5613011256267133</v>
      </c>
      <c r="D1945" s="183">
        <f>INPUT!BA153</f>
        <v>1349.6250153914068</v>
      </c>
      <c r="E1945" s="195" t="str">
        <f>IF(2*D1945/COS(ATAN(G244))/L639&lt;=5.7*SQRT(INPUT!$B$2/D1419),"C","S")</f>
        <v>S</v>
      </c>
      <c r="F1945" s="180">
        <f>INPUT!AN153</f>
        <v>700</v>
      </c>
      <c r="G1945" s="184">
        <f>G951</f>
        <v>2800</v>
      </c>
      <c r="H1945" s="131">
        <f>IF(OR(B1945=0,C1945=0),0,IF(B1945&lt;=0,C1945/B1945,B1945/C1945))</f>
        <v>-1.0813366146812093</v>
      </c>
      <c r="I1945" s="131">
        <f>IF(INPUT!AB153=0,9/(D1945/G1945)^2,IF(INPUT!AB153=0=1,IF(AND(B1945&lt;=0,C1945&lt;=0),7.2,IF(F1945/D1945&gt;=0.4,MAX(5.17/(F1945/G1945)^2,9/(D1945/G1945)^2),11.64/((D1945-F1945)/G1945)^2)),IF(H1945&gt;=-1,247.8*((F1945/D1945)^1.8)*(1-H1945)^2.7,247.8*(1-H1945)^0.32)))</f>
        <v>313.30753940804465</v>
      </c>
      <c r="J1945" s="131">
        <f>MIN(0.9*INPUT!$B$2*I1945/(G1945/COS(ATAN(G244))/L639)^2,N639*D1419,INPUT!AQ153/0.7)</f>
        <v>0</v>
      </c>
      <c r="K1945" s="201" t="str">
        <f>IF(OR(E1945="C",B1945&gt;=0),"-",IF(ABS(B1945)&lt;=J1945,"OK","NG"))</f>
        <v>-</v>
      </c>
      <c r="L1945" s="200" t="str">
        <f>IF(OR(E1945="C",B1945&gt;=0),"-",J1945/ABS(B1945))</f>
        <v>-</v>
      </c>
      <c r="M1945" s="201" t="str">
        <f>IF(OR(E1945="C",C1945&gt;=0),"-",IF(ABS(C1945)&lt;=J1945,"OK","NG"))</f>
        <v>NG</v>
      </c>
      <c r="N1945" s="203">
        <f>IF(OR(E1945="C",C1945&gt;=0),"-",J1945/ABS(C1945))</f>
        <v>0</v>
      </c>
    </row>
    <row r="1946">
      <c r="A1946" s="182">
        <f>A1741</f>
        <v>101</v>
      </c>
      <c r="B1946" s="198">
        <f>B401</f>
        <v>0.60695545900194237</v>
      </c>
      <c r="C1946" s="198">
        <f>C401</f>
        <v>-0.5613011256267133</v>
      </c>
      <c r="D1946" s="183">
        <f>INPUT!BA154</f>
        <v>1349.6250153914068</v>
      </c>
      <c r="E1946" s="195" t="str">
        <f>IF(2*D1946/COS(ATAN(G245))/L640&lt;=5.7*SQRT(INPUT!$B$2/D1420),"C","S")</f>
        <v>S</v>
      </c>
      <c r="F1946" s="180">
        <f>INPUT!AN154</f>
        <v>700</v>
      </c>
      <c r="G1946" s="184">
        <f>G952</f>
        <v>2800</v>
      </c>
      <c r="H1946" s="131">
        <f>IF(OR(B1946=0,C1946=0),0,IF(B1946&lt;=0,C1946/B1946,B1946/C1946))</f>
        <v>-1.0813366146812093</v>
      </c>
      <c r="I1946" s="131">
        <f>IF(INPUT!AB154=0,9/(D1946/G1946)^2,IF(INPUT!AB154=0=1,IF(AND(B1946&lt;=0,C1946&lt;=0),7.2,IF(F1946/D1946&gt;=0.4,MAX(5.17/(F1946/G1946)^2,9/(D1946/G1946)^2),11.64/((D1946-F1946)/G1946)^2)),IF(H1946&gt;=-1,247.8*((F1946/D1946)^1.8)*(1-H1946)^2.7,247.8*(1-H1946)^0.32)))</f>
        <v>313.30753940804465</v>
      </c>
      <c r="J1946" s="131">
        <f>MIN(0.9*INPUT!$B$2*I1946/(G1946/COS(ATAN(G245))/L640)^2,N640*D1420,INPUT!AQ154/0.7)</f>
        <v>0</v>
      </c>
      <c r="K1946" s="201" t="str">
        <f>IF(OR(E1946="C",B1946&gt;=0),"-",IF(ABS(B1946)&lt;=J1946,"OK","NG"))</f>
        <v>-</v>
      </c>
      <c r="L1946" s="200" t="str">
        <f>IF(OR(E1946="C",B1946&gt;=0),"-",J1946/ABS(B1946))</f>
        <v>-</v>
      </c>
      <c r="M1946" s="201" t="str">
        <f>IF(OR(E1946="C",C1946&gt;=0),"-",IF(ABS(C1946)&lt;=J1946,"OK","NG"))</f>
        <v>NG</v>
      </c>
      <c r="N1946" s="203">
        <f>IF(OR(E1946="C",C1946&gt;=0),"-",J1946/ABS(C1946))</f>
        <v>0</v>
      </c>
    </row>
    <row r="1948"/>
    <row r="1949" ht="15" customHeight="1">
      <c r="A1949" s="39" t="s">
        <v>501</v>
      </c>
    </row>
    <row r="1950" ht="15" customHeight="1">
      <c r="A1950" s="39"/>
    </row>
    <row r="1951" ht="20.1" customHeight="1">
      <c r="A1951" s="40"/>
      <c r="B1951" s="19"/>
      <c r="C1951" s="41"/>
      <c r="D1951" s="42"/>
      <c r="E1951" s="43" t="s">
        <v>502</v>
      </c>
      <c r="F1951" s="42"/>
      <c r="G1951" s="44"/>
      <c r="H1951" s="45"/>
      <c r="I1951" s="4"/>
      <c r="J1951" s="4"/>
      <c r="K1951" s="4"/>
      <c r="L1951" s="5"/>
      <c r="M1951" s="4"/>
      <c r="N1951" s="68" t="s">
        <v>503</v>
      </c>
    </row>
    <row r="1952" ht="15" customHeight="1">
      <c r="A1952" s="4"/>
      <c r="B1952" s="4"/>
      <c r="C1952" s="19"/>
      <c r="D1952" s="4"/>
      <c r="E1952" s="4"/>
      <c r="F1952" s="4"/>
      <c r="G1952" s="38"/>
      <c r="H1952" s="4"/>
      <c r="I1952" s="4"/>
      <c r="J1952" s="4"/>
      <c r="K1952" s="4"/>
      <c r="L1952" s="5"/>
      <c r="M1952" s="4"/>
      <c r="N1952" s="4"/>
      <c r="O1952" s="296"/>
    </row>
    <row r="1953" ht="15" customHeight="1">
      <c r="A1953" s="11"/>
      <c r="B1953" s="4" t="s">
        <v>171</v>
      </c>
      <c r="C1953" s="4"/>
      <c r="D1953" s="4"/>
      <c r="E1953" s="4"/>
      <c r="F1953" s="4"/>
      <c r="G1953" s="38"/>
      <c r="H1953" s="4"/>
      <c r="I1953" s="4"/>
      <c r="J1953" s="4"/>
      <c r="K1953" s="4"/>
      <c r="L1953" s="5"/>
      <c r="M1953" s="4"/>
      <c r="N1953" s="4"/>
      <c r="O1953" s="296"/>
    </row>
    <row r="1954" ht="15" customHeight="1">
      <c r="A1954" s="11"/>
      <c r="B1954" s="111" t="s">
        <v>197</v>
      </c>
      <c r="C1954" s="4" t="s">
        <v>504</v>
      </c>
      <c r="D1954" s="4"/>
      <c r="E1954" s="4"/>
      <c r="F1954" s="4"/>
      <c r="G1954" s="38"/>
      <c r="H1954" s="4"/>
      <c r="I1954" s="4"/>
      <c r="J1954" s="4"/>
      <c r="K1954" s="4"/>
      <c r="L1954" s="5"/>
      <c r="M1954" s="4"/>
      <c r="N1954" s="4"/>
      <c r="O1954" s="296"/>
    </row>
    <row r="1955" ht="15" customHeight="1">
      <c r="A1955" s="11"/>
      <c r="B1955" s="4"/>
      <c r="C1955" s="4" t="s">
        <v>505</v>
      </c>
      <c r="D1955" s="4"/>
      <c r="E1955" s="4"/>
      <c r="F1955" s="4"/>
      <c r="G1955" s="38"/>
      <c r="H1955" s="4"/>
      <c r="I1955" s="4"/>
      <c r="J1955" s="4"/>
      <c r="K1955" s="4"/>
      <c r="L1955" s="5"/>
      <c r="M1955" s="4"/>
      <c r="N1955" s="4"/>
      <c r="O1955" s="296"/>
    </row>
    <row r="1956" ht="15" customHeight="1">
      <c r="A1956" s="11"/>
      <c r="B1956" s="4"/>
      <c r="C1956" s="4" t="s">
        <v>506</v>
      </c>
      <c r="D1956" s="4"/>
      <c r="E1956" s="4"/>
      <c r="F1956" s="4"/>
      <c r="G1956" s="38"/>
      <c r="H1956" s="4"/>
      <c r="I1956" s="4"/>
      <c r="J1956" s="4"/>
      <c r="K1956" s="4"/>
      <c r="L1956" s="5"/>
      <c r="M1956" s="4"/>
      <c r="N1956" s="4"/>
      <c r="O1956" s="296"/>
    </row>
    <row r="1957" ht="15" customHeight="1">
      <c r="A1957" s="11"/>
      <c r="B1957" s="105"/>
      <c r="C1957" s="4"/>
      <c r="D1957" s="4"/>
      <c r="E1957" s="4"/>
      <c r="F1957" s="4"/>
      <c r="G1957" s="38"/>
      <c r="H1957" s="4"/>
      <c r="I1957" s="4"/>
      <c r="J1957" s="4"/>
      <c r="K1957" s="4"/>
      <c r="L1957" s="5"/>
      <c r="M1957" s="4"/>
      <c r="N1957" s="4"/>
      <c r="O1957" s="296"/>
    </row>
    <row r="1958" ht="15" customHeight="1">
      <c r="A1958" s="11"/>
      <c r="B1958" s="111" t="s">
        <v>197</v>
      </c>
      <c r="C1958" s="4" t="s">
        <v>507</v>
      </c>
      <c r="D1958" s="4"/>
      <c r="E1958" s="4"/>
      <c r="F1958" s="4"/>
      <c r="G1958" s="38"/>
      <c r="H1958" s="4"/>
      <c r="I1958" s="4"/>
      <c r="J1958" s="4"/>
      <c r="K1958" s="4"/>
      <c r="L1958" s="5"/>
      <c r="M1958" s="4"/>
      <c r="N1958" s="4"/>
      <c r="O1958" s="296"/>
    </row>
    <row r="1959" ht="15" customHeight="1">
      <c r="A1959" s="11"/>
      <c r="B1959" s="4"/>
      <c r="C1959" s="4" t="s">
        <v>508</v>
      </c>
      <c r="D1959" s="4"/>
      <c r="E1959" s="4"/>
      <c r="F1959" s="4"/>
      <c r="G1959" s="38"/>
      <c r="H1959" s="4"/>
      <c r="I1959" s="4"/>
      <c r="J1959" s="4"/>
      <c r="K1959" s="4"/>
      <c r="L1959" s="5"/>
      <c r="M1959" s="4"/>
      <c r="N1959" s="4"/>
      <c r="O1959" s="296"/>
    </row>
    <row r="1960" ht="15" customHeight="1">
      <c r="A1960" s="11"/>
      <c r="B1960" s="4"/>
      <c r="C1960" s="4"/>
      <c r="D1960" s="4"/>
      <c r="E1960" s="4"/>
      <c r="F1960" s="4"/>
      <c r="G1960" s="38"/>
      <c r="H1960" s="4"/>
      <c r="I1960" s="4"/>
      <c r="J1960" s="4"/>
      <c r="K1960" s="4"/>
      <c r="L1960" s="5"/>
      <c r="M1960" s="4"/>
      <c r="N1960" s="4"/>
      <c r="O1960" s="296"/>
    </row>
    <row r="1961" ht="15" customHeight="1">
      <c r="A1961" s="4"/>
      <c r="B1961" s="111" t="s">
        <v>197</v>
      </c>
      <c r="C1961" s="4" t="s">
        <v>509</v>
      </c>
      <c r="D1961" s="105"/>
      <c r="E1961" s="19"/>
      <c r="F1961" s="105"/>
      <c r="G1961" s="105"/>
      <c r="H1961" s="105"/>
      <c r="I1961" s="4"/>
      <c r="J1961" s="4"/>
      <c r="K1961" s="4"/>
      <c r="L1961" s="5"/>
      <c r="M1961" s="4"/>
      <c r="N1961" s="4"/>
      <c r="O1961" s="296"/>
    </row>
    <row r="1962" ht="20.1" customHeight="1">
      <c r="A1962" s="4"/>
      <c r="B1962" s="4"/>
      <c r="C1962" s="46" t="s">
        <v>163</v>
      </c>
      <c r="D1962" s="47"/>
      <c r="E1962" s="46"/>
      <c r="F1962" s="46"/>
      <c r="G1962" s="46"/>
      <c r="H1962" s="47"/>
      <c r="I1962" s="46" t="s">
        <v>510</v>
      </c>
      <c r="J1962" s="47"/>
      <c r="K1962" s="47"/>
      <c r="L1962" s="5"/>
      <c r="M1962" s="4"/>
      <c r="N1962" s="4"/>
      <c r="O1962" s="296"/>
    </row>
    <row r="1963" ht="20.1" customHeight="1">
      <c r="A1963" s="4"/>
      <c r="B1963" s="4"/>
      <c r="C1963" s="4" t="s">
        <v>511</v>
      </c>
      <c r="D1963" s="4"/>
      <c r="E1963" s="4"/>
      <c r="F1963" s="4"/>
      <c r="G1963" s="4"/>
      <c r="H1963" s="4"/>
      <c r="I1963" s="54">
        <v>1</v>
      </c>
      <c r="J1963" s="4"/>
      <c r="K1963" s="4"/>
      <c r="L1963" s="5"/>
      <c r="M1963" s="4"/>
      <c r="N1963" s="4"/>
      <c r="O1963" s="296"/>
    </row>
    <row r="1964" ht="20.1" customHeight="1">
      <c r="A1964" s="4"/>
      <c r="B1964" s="4"/>
      <c r="C1964" s="4" t="s">
        <v>512</v>
      </c>
      <c r="D1964" s="4"/>
      <c r="E1964" s="19"/>
      <c r="F1964" s="4"/>
      <c r="G1964" s="4"/>
      <c r="H1964" s="4"/>
      <c r="I1964" s="4" t="s">
        <v>513</v>
      </c>
      <c r="J1964" s="4"/>
      <c r="K1964" s="4"/>
      <c r="L1964" s="5"/>
      <c r="M1964" s="4"/>
      <c r="N1964" s="4"/>
      <c r="O1964" s="296"/>
    </row>
    <row r="1965" ht="20.1" customHeight="1">
      <c r="A1965" s="4"/>
      <c r="B1965" s="4"/>
      <c r="C1965" s="22" t="s">
        <v>514</v>
      </c>
      <c r="D1965" s="22"/>
      <c r="E1965" s="22"/>
      <c r="F1965" s="22"/>
      <c r="G1965" s="22"/>
      <c r="H1965" s="22"/>
      <c r="I1965" s="22" t="s">
        <v>515</v>
      </c>
      <c r="J1965" s="22"/>
      <c r="K1965" s="22"/>
      <c r="L1965" s="5"/>
      <c r="M1965" s="4"/>
      <c r="N1965" s="4"/>
      <c r="O1965" s="296"/>
    </row>
    <row r="1966" ht="15" customHeight="1">
      <c r="A1966" s="4"/>
      <c r="B1966" s="4"/>
      <c r="C1966" s="4" t="s">
        <v>516</v>
      </c>
      <c r="D1966" s="4"/>
      <c r="E1966" s="4"/>
      <c r="F1966" s="4"/>
      <c r="G1966" s="4"/>
      <c r="H1966" s="38"/>
      <c r="I1966" s="4"/>
      <c r="J1966" s="4"/>
      <c r="K1966" s="4"/>
      <c r="L1966" s="5"/>
      <c r="M1966" s="4"/>
      <c r="N1966" s="5"/>
      <c r="O1966" s="296"/>
    </row>
    <row r="1967" ht="15" customHeight="1">
      <c r="A1967" s="4"/>
      <c r="B1967" s="4"/>
      <c r="C1967" s="4" t="s">
        <v>517</v>
      </c>
      <c r="D1967" s="4"/>
      <c r="E1967" s="4"/>
      <c r="F1967" s="4"/>
      <c r="G1967" s="4"/>
      <c r="H1967" s="38"/>
      <c r="I1967" s="4"/>
      <c r="J1967" s="4"/>
      <c r="K1967" s="4"/>
      <c r="L1967" s="5"/>
      <c r="M1967" s="4"/>
      <c r="N1967" s="5"/>
      <c r="O1967" s="296"/>
    </row>
    <row r="1968" ht="15" customHeight="1">
      <c r="A1968" s="4"/>
      <c r="B1968" s="4"/>
      <c r="C1968" s="4"/>
      <c r="D1968" s="4"/>
      <c r="E1968" s="4"/>
      <c r="F1968" s="4"/>
      <c r="G1968" s="4"/>
      <c r="H1968" s="38"/>
      <c r="I1968" s="4"/>
      <c r="J1968" s="4"/>
      <c r="K1968" s="4"/>
      <c r="L1968" s="5"/>
      <c r="M1968" s="4"/>
      <c r="N1968" s="5"/>
      <c r="O1968" s="296"/>
    </row>
    <row r="1969" ht="15" customHeight="1">
      <c r="A1969" s="59" t="s">
        <v>518</v>
      </c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5"/>
      <c r="M1969" s="4"/>
      <c r="N1969" s="4"/>
      <c r="O1969" s="296"/>
    </row>
    <row r="1970" ht="15" customHeight="1">
      <c r="A1970" s="72" t="s">
        <v>230</v>
      </c>
      <c r="B1970" s="73" t="s">
        <v>519</v>
      </c>
      <c r="C1970" s="73" t="s">
        <v>520</v>
      </c>
      <c r="D1970" s="73" t="s">
        <v>521</v>
      </c>
      <c r="E1970" s="73" t="s">
        <v>522</v>
      </c>
      <c r="F1970" s="73" t="s">
        <v>334</v>
      </c>
      <c r="G1970" s="73" t="s">
        <v>523</v>
      </c>
      <c r="H1970" s="73" t="s">
        <v>353</v>
      </c>
      <c r="I1970" s="73" t="s">
        <v>510</v>
      </c>
      <c r="J1970" s="73" t="s">
        <v>524</v>
      </c>
      <c r="K1970" s="73" t="s">
        <v>525</v>
      </c>
      <c r="L1970" s="73" t="s">
        <v>246</v>
      </c>
      <c r="M1970" s="74" t="s">
        <v>247</v>
      </c>
      <c r="N1970" s="4"/>
      <c r="O1970" s="308"/>
    </row>
    <row r="1971" ht="15" customHeight="1">
      <c r="A1971" s="75"/>
      <c r="B1971" s="76"/>
      <c r="C1971" s="76"/>
      <c r="D1971" s="76"/>
      <c r="E1971" s="76"/>
      <c r="F1971" s="76"/>
      <c r="G1971" s="76"/>
      <c r="H1971" s="76"/>
      <c r="I1971" s="76"/>
      <c r="J1971" s="76"/>
      <c r="K1971" s="76"/>
      <c r="L1971" s="76"/>
      <c r="M1971" s="151"/>
      <c r="N1971" s="4"/>
      <c r="O1971" s="308"/>
    </row>
    <row r="1972" ht="15" customHeight="1">
      <c r="A1972" s="202">
        <f>A1795</f>
        <v>101</v>
      </c>
      <c r="B1972" s="183">
        <f>(INPUT!BB3+INPUT!BC3+INPUT!BD3)*1.25/2</f>
        <v>-1173.9349772229527</v>
      </c>
      <c r="C1972" s="131">
        <f>COS(ATAN(G94))</f>
        <v>0.992197667229329</v>
      </c>
      <c r="D1972" s="184">
        <f>B1972/C1972</f>
        <v>-1183.1664354756222</v>
      </c>
      <c r="E1972" s="183">
        <f>INPUT!AC3</f>
        <v>1587.5</v>
      </c>
      <c r="F1972" s="184">
        <f>5+5/(E1972/G1795)^2</f>
        <v>20.554591109182219</v>
      </c>
      <c r="G1972" s="184">
        <f>G1795/COS(ATAN(G94))</f>
        <v>2822.01832606489</v>
      </c>
      <c r="H1972" s="184">
        <f>L489</f>
        <v>12</v>
      </c>
      <c r="I1972" s="131">
        <f>IF(G1972/H1972&lt;=1.12*SQRT(INPUT!$B$2*F1972/INPUT!AQ3),1,IF(G1972/H1972&lt;=1.4*SQRT(INPUT!$B$2*F1972/INPUT!AQ3),1.12/(G1972/H1972)*SQRT(INPUT!$B$2*F1972/INPUT!AQ3),1.57*SQRT(INPUT!$B$2*F1972/INPUT!AQ3)^2/(G1972/H1972)^2))</f>
        <v>0</v>
      </c>
      <c r="J1972" s="481">
        <f>0.58*INPUT!AQ3*1000*G1972*H1972/10^6</f>
        <v>6972.6428800411295</v>
      </c>
      <c r="K1972" s="184">
        <f>I1972*J1972</f>
        <v>0</v>
      </c>
      <c r="L1972" s="201" t="str">
        <f>IF(1*K1972&gt;=ABS(D1972),"OK","NG")</f>
        <v>NG</v>
      </c>
      <c r="M1972" s="203">
        <f>K1972/ABS(D1972)</f>
        <v>0</v>
      </c>
      <c r="N1972" s="4"/>
      <c r="O1972" s="390"/>
    </row>
    <row r="1973">
      <c r="A1973" s="202">
        <f>A1796</f>
        <v>101</v>
      </c>
      <c r="B1973" s="183">
        <f>(INPUT!BB4+INPUT!BC4+INPUT!BD4)*1.25/2</f>
        <v>-1173.9349772229527</v>
      </c>
      <c r="C1973" s="131">
        <f>COS(ATAN(G95))</f>
        <v>0.992197667229329</v>
      </c>
      <c r="D1973" s="184">
        <f>B1973/C1973</f>
        <v>-1183.1664354756222</v>
      </c>
      <c r="E1973" s="183">
        <f>INPUT!AC4</f>
        <v>1587.5</v>
      </c>
      <c r="F1973" s="184">
        <f>5+5/(E1973/G1796)^2</f>
        <v>20.554591109182219</v>
      </c>
      <c r="G1973" s="184">
        <f>G1796/COS(ATAN(G95))</f>
        <v>2822.01832606489</v>
      </c>
      <c r="H1973" s="184">
        <f>L490</f>
        <v>12</v>
      </c>
      <c r="I1973" s="131">
        <f>IF(G1973/H1973&lt;=1.12*SQRT(INPUT!$B$2*F1973/INPUT!AQ4),1,IF(G1973/H1973&lt;=1.4*SQRT(INPUT!$B$2*F1973/INPUT!AQ4),1.12/(G1973/H1973)*SQRT(INPUT!$B$2*F1973/INPUT!AQ4),1.57*SQRT(INPUT!$B$2*F1973/INPUT!AQ4)^2/(G1973/H1973)^2))</f>
        <v>0</v>
      </c>
      <c r="J1973" s="481">
        <f>0.58*INPUT!AQ4*1000*G1973*H1973/10^6</f>
        <v>6972.6428800411295</v>
      </c>
      <c r="K1973" s="184">
        <f>I1973*J1973</f>
        <v>0</v>
      </c>
      <c r="L1973" s="201" t="str">
        <f>IF(1*K1973&gt;=ABS(D1973),"OK","NG")</f>
        <v>NG</v>
      </c>
      <c r="M1973" s="203">
        <f>K1973/ABS(D1973)</f>
        <v>0</v>
      </c>
      <c r="N1973" s="4"/>
      <c r="O1973" s="390"/>
    </row>
    <row r="1974">
      <c r="A1974" s="202">
        <f>A1797</f>
        <v>101</v>
      </c>
      <c r="B1974" s="183">
        <f>(INPUT!BB5+INPUT!BC5+INPUT!BD5)*1.25/2</f>
        <v>-1173.9349772229527</v>
      </c>
      <c r="C1974" s="131">
        <f>COS(ATAN(G96))</f>
        <v>0.992197667229329</v>
      </c>
      <c r="D1974" s="184">
        <f>B1974/C1974</f>
        <v>-1183.1664354756222</v>
      </c>
      <c r="E1974" s="183">
        <f>INPUT!AC5</f>
        <v>1587.5</v>
      </c>
      <c r="F1974" s="184">
        <f>5+5/(E1974/G1797)^2</f>
        <v>20.554591109182219</v>
      </c>
      <c r="G1974" s="184">
        <f>G1797/COS(ATAN(G96))</f>
        <v>2822.01832606489</v>
      </c>
      <c r="H1974" s="184">
        <f>L491</f>
        <v>12</v>
      </c>
      <c r="I1974" s="131">
        <f>IF(G1974/H1974&lt;=1.12*SQRT(INPUT!$B$2*F1974/INPUT!AQ5),1,IF(G1974/H1974&lt;=1.4*SQRT(INPUT!$B$2*F1974/INPUT!AQ5),1.12/(G1974/H1974)*SQRT(INPUT!$B$2*F1974/INPUT!AQ5),1.57*SQRT(INPUT!$B$2*F1974/INPUT!AQ5)^2/(G1974/H1974)^2))</f>
        <v>0</v>
      </c>
      <c r="J1974" s="481">
        <f>0.58*INPUT!AQ5*1000*G1974*H1974/10^6</f>
        <v>6972.6428800411295</v>
      </c>
      <c r="K1974" s="184">
        <f>I1974*J1974</f>
        <v>0</v>
      </c>
      <c r="L1974" s="201" t="str">
        <f>IF(1*K1974&gt;=ABS(D1974),"OK","NG")</f>
        <v>NG</v>
      </c>
      <c r="M1974" s="203">
        <f>K1974/ABS(D1974)</f>
        <v>0</v>
      </c>
      <c r="N1974" s="4"/>
      <c r="O1974" s="390"/>
    </row>
    <row r="1975">
      <c r="A1975" s="202">
        <f>A1798</f>
        <v>101</v>
      </c>
      <c r="B1975" s="183">
        <f>(INPUT!BB6+INPUT!BC6+INPUT!BD6)*1.25/2</f>
        <v>-1173.9349772229527</v>
      </c>
      <c r="C1975" s="131">
        <f>COS(ATAN(G97))</f>
        <v>0.992197667229329</v>
      </c>
      <c r="D1975" s="184">
        <f>B1975/C1975</f>
        <v>-1183.1664354756222</v>
      </c>
      <c r="E1975" s="183">
        <f>INPUT!AC6</f>
        <v>1587.5</v>
      </c>
      <c r="F1975" s="184">
        <f>5+5/(E1975/G1798)^2</f>
        <v>20.554591109182219</v>
      </c>
      <c r="G1975" s="184">
        <f>G1798/COS(ATAN(G97))</f>
        <v>2822.01832606489</v>
      </c>
      <c r="H1975" s="184">
        <f>L492</f>
        <v>12</v>
      </c>
      <c r="I1975" s="131">
        <f>IF(G1975/H1975&lt;=1.12*SQRT(INPUT!$B$2*F1975/INPUT!AQ6),1,IF(G1975/H1975&lt;=1.4*SQRT(INPUT!$B$2*F1975/INPUT!AQ6),1.12/(G1975/H1975)*SQRT(INPUT!$B$2*F1975/INPUT!AQ6),1.57*SQRT(INPUT!$B$2*F1975/INPUT!AQ6)^2/(G1975/H1975)^2))</f>
        <v>0</v>
      </c>
      <c r="J1975" s="481">
        <f>0.58*INPUT!AQ6*1000*G1975*H1975/10^6</f>
        <v>6972.6428800411295</v>
      </c>
      <c r="K1975" s="184">
        <f>I1975*J1975</f>
        <v>0</v>
      </c>
      <c r="L1975" s="201" t="str">
        <f>IF(1*K1975&gt;=ABS(D1975),"OK","NG")</f>
        <v>NG</v>
      </c>
      <c r="M1975" s="203">
        <f>K1975/ABS(D1975)</f>
        <v>0</v>
      </c>
      <c r="N1975" s="4"/>
      <c r="O1975" s="390"/>
    </row>
    <row r="1976">
      <c r="A1976" s="202">
        <f>A1799</f>
        <v>101</v>
      </c>
      <c r="B1976" s="183">
        <f>(INPUT!BB7+INPUT!BC7+INPUT!BD7)*1.25/2</f>
        <v>-1173.9349772229527</v>
      </c>
      <c r="C1976" s="131">
        <f>COS(ATAN(G98))</f>
        <v>0.992197667229329</v>
      </c>
      <c r="D1976" s="184">
        <f>B1976/C1976</f>
        <v>-1183.1664354756222</v>
      </c>
      <c r="E1976" s="183">
        <f>INPUT!AC7</f>
        <v>1587.5</v>
      </c>
      <c r="F1976" s="184">
        <f>5+5/(E1976/G1799)^2</f>
        <v>20.554591109182219</v>
      </c>
      <c r="G1976" s="184">
        <f>G1799/COS(ATAN(G98))</f>
        <v>2822.01832606489</v>
      </c>
      <c r="H1976" s="184">
        <f>L493</f>
        <v>12</v>
      </c>
      <c r="I1976" s="131">
        <f>IF(G1976/H1976&lt;=1.12*SQRT(INPUT!$B$2*F1976/INPUT!AQ7),1,IF(G1976/H1976&lt;=1.4*SQRT(INPUT!$B$2*F1976/INPUT!AQ7),1.12/(G1976/H1976)*SQRT(INPUT!$B$2*F1976/INPUT!AQ7),1.57*SQRT(INPUT!$B$2*F1976/INPUT!AQ7)^2/(G1976/H1976)^2))</f>
        <v>0</v>
      </c>
      <c r="J1976" s="481">
        <f>0.58*INPUT!AQ7*1000*G1976*H1976/10^6</f>
        <v>6972.6428800411295</v>
      </c>
      <c r="K1976" s="184">
        <f>I1976*J1976</f>
        <v>0</v>
      </c>
      <c r="L1976" s="201" t="str">
        <f>IF(1*K1976&gt;=ABS(D1976),"OK","NG")</f>
        <v>NG</v>
      </c>
      <c r="M1976" s="203">
        <f>K1976/ABS(D1976)</f>
        <v>0</v>
      </c>
      <c r="N1976" s="4"/>
      <c r="O1976" s="390"/>
    </row>
    <row r="1977">
      <c r="A1977" s="202">
        <f>A1800</f>
        <v>101</v>
      </c>
      <c r="B1977" s="183">
        <f>(INPUT!BB8+INPUT!BC8+INPUT!BD8)*1.25/2</f>
        <v>-1173.9349772229527</v>
      </c>
      <c r="C1977" s="131">
        <f>COS(ATAN(G99))</f>
        <v>0.992197667229329</v>
      </c>
      <c r="D1977" s="184">
        <f>B1977/C1977</f>
        <v>-1183.1664354756222</v>
      </c>
      <c r="E1977" s="183">
        <f>INPUT!AC8</f>
        <v>1587.5</v>
      </c>
      <c r="F1977" s="184">
        <f>5+5/(E1977/G1800)^2</f>
        <v>20.554591109182219</v>
      </c>
      <c r="G1977" s="184">
        <f>G1800/COS(ATAN(G99))</f>
        <v>2822.01832606489</v>
      </c>
      <c r="H1977" s="184">
        <f>L494</f>
        <v>12</v>
      </c>
      <c r="I1977" s="131">
        <f>IF(G1977/H1977&lt;=1.12*SQRT(INPUT!$B$2*F1977/INPUT!AQ8),1,IF(G1977/H1977&lt;=1.4*SQRT(INPUT!$B$2*F1977/INPUT!AQ8),1.12/(G1977/H1977)*SQRT(INPUT!$B$2*F1977/INPUT!AQ8),1.57*SQRT(INPUT!$B$2*F1977/INPUT!AQ8)^2/(G1977/H1977)^2))</f>
        <v>0</v>
      </c>
      <c r="J1977" s="481">
        <f>0.58*INPUT!AQ8*1000*G1977*H1977/10^6</f>
        <v>6972.6428800411295</v>
      </c>
      <c r="K1977" s="184">
        <f>I1977*J1977</f>
        <v>0</v>
      </c>
      <c r="L1977" s="201" t="str">
        <f>IF(1*K1977&gt;=ABS(D1977),"OK","NG")</f>
        <v>NG</v>
      </c>
      <c r="M1977" s="203">
        <f>K1977/ABS(D1977)</f>
        <v>0</v>
      </c>
      <c r="N1977" s="4"/>
      <c r="O1977" s="390"/>
    </row>
    <row r="1978">
      <c r="A1978" s="202">
        <f>A1801</f>
        <v>101</v>
      </c>
      <c r="B1978" s="183">
        <f>(INPUT!BB9+INPUT!BC9+INPUT!BD9)*1.25/2</f>
        <v>-1173.9349772229527</v>
      </c>
      <c r="C1978" s="131">
        <f>COS(ATAN(G100))</f>
        <v>0.992197667229329</v>
      </c>
      <c r="D1978" s="184">
        <f>B1978/C1978</f>
        <v>-1183.1664354756222</v>
      </c>
      <c r="E1978" s="183">
        <f>INPUT!AC9</f>
        <v>1587.5</v>
      </c>
      <c r="F1978" s="184">
        <f>5+5/(E1978/G1801)^2</f>
        <v>20.554591109182219</v>
      </c>
      <c r="G1978" s="184">
        <f>G1801/COS(ATAN(G100))</f>
        <v>2822.01832606489</v>
      </c>
      <c r="H1978" s="184">
        <f>L495</f>
        <v>12</v>
      </c>
      <c r="I1978" s="131">
        <f>IF(G1978/H1978&lt;=1.12*SQRT(INPUT!$B$2*F1978/INPUT!AQ9),1,IF(G1978/H1978&lt;=1.4*SQRT(INPUT!$B$2*F1978/INPUT!AQ9),1.12/(G1978/H1978)*SQRT(INPUT!$B$2*F1978/INPUT!AQ9),1.57*SQRT(INPUT!$B$2*F1978/INPUT!AQ9)^2/(G1978/H1978)^2))</f>
        <v>0</v>
      </c>
      <c r="J1978" s="481">
        <f>0.58*INPUT!AQ9*1000*G1978*H1978/10^6</f>
        <v>6972.6428800411295</v>
      </c>
      <c r="K1978" s="184">
        <f>I1978*J1978</f>
        <v>0</v>
      </c>
      <c r="L1978" s="201" t="str">
        <f>IF(1*K1978&gt;=ABS(D1978),"OK","NG")</f>
        <v>NG</v>
      </c>
      <c r="M1978" s="203">
        <f>K1978/ABS(D1978)</f>
        <v>0</v>
      </c>
      <c r="N1978" s="4"/>
      <c r="O1978" s="390"/>
    </row>
    <row r="1979">
      <c r="A1979" s="202">
        <f>A1802</f>
        <v>101</v>
      </c>
      <c r="B1979" s="183">
        <f>(INPUT!BB10+INPUT!BC10+INPUT!BD10)*1.25/2</f>
        <v>-1173.9349772229527</v>
      </c>
      <c r="C1979" s="131">
        <f>COS(ATAN(G101))</f>
        <v>0.992197667229329</v>
      </c>
      <c r="D1979" s="184">
        <f>B1979/C1979</f>
        <v>-1183.1664354756222</v>
      </c>
      <c r="E1979" s="183">
        <f>INPUT!AC10</f>
        <v>1587.5</v>
      </c>
      <c r="F1979" s="184">
        <f>5+5/(E1979/G1802)^2</f>
        <v>20.554591109182219</v>
      </c>
      <c r="G1979" s="184">
        <f>G1802/COS(ATAN(G101))</f>
        <v>2822.01832606489</v>
      </c>
      <c r="H1979" s="184">
        <f>L496</f>
        <v>12</v>
      </c>
      <c r="I1979" s="131">
        <f>IF(G1979/H1979&lt;=1.12*SQRT(INPUT!$B$2*F1979/INPUT!AQ10),1,IF(G1979/H1979&lt;=1.4*SQRT(INPUT!$B$2*F1979/INPUT!AQ10),1.12/(G1979/H1979)*SQRT(INPUT!$B$2*F1979/INPUT!AQ10),1.57*SQRT(INPUT!$B$2*F1979/INPUT!AQ10)^2/(G1979/H1979)^2))</f>
        <v>0</v>
      </c>
      <c r="J1979" s="481">
        <f>0.58*INPUT!AQ10*1000*G1979*H1979/10^6</f>
        <v>6972.6428800411295</v>
      </c>
      <c r="K1979" s="184">
        <f>I1979*J1979</f>
        <v>0</v>
      </c>
      <c r="L1979" s="201" t="str">
        <f>IF(1*K1979&gt;=ABS(D1979),"OK","NG")</f>
        <v>NG</v>
      </c>
      <c r="M1979" s="203">
        <f>K1979/ABS(D1979)</f>
        <v>0</v>
      </c>
      <c r="N1979" s="4"/>
      <c r="O1979" s="390"/>
    </row>
    <row r="1980">
      <c r="A1980" s="202">
        <f>A1803</f>
        <v>101</v>
      </c>
      <c r="B1980" s="183">
        <f>(INPUT!BB11+INPUT!BC11+INPUT!BD11)*1.25/2</f>
        <v>-1173.9349772229527</v>
      </c>
      <c r="C1980" s="131">
        <f>COS(ATAN(G102))</f>
        <v>0.992197667229329</v>
      </c>
      <c r="D1980" s="184">
        <f>B1980/C1980</f>
        <v>-1183.1664354756222</v>
      </c>
      <c r="E1980" s="183">
        <f>INPUT!AC11</f>
        <v>1587.5</v>
      </c>
      <c r="F1980" s="184">
        <f>5+5/(E1980/G1803)^2</f>
        <v>20.554591109182219</v>
      </c>
      <c r="G1980" s="184">
        <f>G1803/COS(ATAN(G102))</f>
        <v>2822.01832606489</v>
      </c>
      <c r="H1980" s="184">
        <f>L497</f>
        <v>12</v>
      </c>
      <c r="I1980" s="131">
        <f>IF(G1980/H1980&lt;=1.12*SQRT(INPUT!$B$2*F1980/INPUT!AQ11),1,IF(G1980/H1980&lt;=1.4*SQRT(INPUT!$B$2*F1980/INPUT!AQ11),1.12/(G1980/H1980)*SQRT(INPUT!$B$2*F1980/INPUT!AQ11),1.57*SQRT(INPUT!$B$2*F1980/INPUT!AQ11)^2/(G1980/H1980)^2))</f>
        <v>0</v>
      </c>
      <c r="J1980" s="481">
        <f>0.58*INPUT!AQ11*1000*G1980*H1980/10^6</f>
        <v>6972.6428800411295</v>
      </c>
      <c r="K1980" s="184">
        <f>I1980*J1980</f>
        <v>0</v>
      </c>
      <c r="L1980" s="201" t="str">
        <f>IF(1*K1980&gt;=ABS(D1980),"OK","NG")</f>
        <v>NG</v>
      </c>
      <c r="M1980" s="203">
        <f>K1980/ABS(D1980)</f>
        <v>0</v>
      </c>
      <c r="N1980" s="4"/>
      <c r="O1980" s="390"/>
    </row>
    <row r="1981">
      <c r="A1981" s="202">
        <f>A1804</f>
        <v>101</v>
      </c>
      <c r="B1981" s="183">
        <f>(INPUT!BB12+INPUT!BC12+INPUT!BD12)*1.25/2</f>
        <v>-1173.9349772229527</v>
      </c>
      <c r="C1981" s="131">
        <f>COS(ATAN(G103))</f>
        <v>0.992197667229329</v>
      </c>
      <c r="D1981" s="184">
        <f>B1981/C1981</f>
        <v>-1183.1664354756222</v>
      </c>
      <c r="E1981" s="183">
        <f>INPUT!AC12</f>
        <v>1587.5</v>
      </c>
      <c r="F1981" s="184">
        <f>5+5/(E1981/G1804)^2</f>
        <v>20.554591109182219</v>
      </c>
      <c r="G1981" s="184">
        <f>G1804/COS(ATAN(G103))</f>
        <v>2822.01832606489</v>
      </c>
      <c r="H1981" s="184">
        <f>L498</f>
        <v>12</v>
      </c>
      <c r="I1981" s="131">
        <f>IF(G1981/H1981&lt;=1.12*SQRT(INPUT!$B$2*F1981/INPUT!AQ12),1,IF(G1981/H1981&lt;=1.4*SQRT(INPUT!$B$2*F1981/INPUT!AQ12),1.12/(G1981/H1981)*SQRT(INPUT!$B$2*F1981/INPUT!AQ12),1.57*SQRT(INPUT!$B$2*F1981/INPUT!AQ12)^2/(G1981/H1981)^2))</f>
        <v>0</v>
      </c>
      <c r="J1981" s="481">
        <f>0.58*INPUT!AQ12*1000*G1981*H1981/10^6</f>
        <v>6972.6428800411295</v>
      </c>
      <c r="K1981" s="184">
        <f>I1981*J1981</f>
        <v>0</v>
      </c>
      <c r="L1981" s="201" t="str">
        <f>IF(1*K1981&gt;=ABS(D1981),"OK","NG")</f>
        <v>NG</v>
      </c>
      <c r="M1981" s="203">
        <f>K1981/ABS(D1981)</f>
        <v>0</v>
      </c>
      <c r="N1981" s="4"/>
      <c r="O1981" s="390"/>
    </row>
    <row r="1982">
      <c r="A1982" s="202">
        <f>A1805</f>
        <v>101</v>
      </c>
      <c r="B1982" s="183">
        <f>(INPUT!BB13+INPUT!BC13+INPUT!BD13)*1.25/2</f>
        <v>-1173.9349772229527</v>
      </c>
      <c r="C1982" s="131">
        <f>COS(ATAN(G104))</f>
        <v>0.992197667229329</v>
      </c>
      <c r="D1982" s="184">
        <f>B1982/C1982</f>
        <v>-1183.1664354756222</v>
      </c>
      <c r="E1982" s="183">
        <f>INPUT!AC13</f>
        <v>1587.5</v>
      </c>
      <c r="F1982" s="184">
        <f>5+5/(E1982/G1805)^2</f>
        <v>20.554591109182219</v>
      </c>
      <c r="G1982" s="184">
        <f>G1805/COS(ATAN(G104))</f>
        <v>2822.01832606489</v>
      </c>
      <c r="H1982" s="184">
        <f>L499</f>
        <v>12</v>
      </c>
      <c r="I1982" s="131">
        <f>IF(G1982/H1982&lt;=1.12*SQRT(INPUT!$B$2*F1982/INPUT!AQ13),1,IF(G1982/H1982&lt;=1.4*SQRT(INPUT!$B$2*F1982/INPUT!AQ13),1.12/(G1982/H1982)*SQRT(INPUT!$B$2*F1982/INPUT!AQ13),1.57*SQRT(INPUT!$B$2*F1982/INPUT!AQ13)^2/(G1982/H1982)^2))</f>
        <v>0</v>
      </c>
      <c r="J1982" s="481">
        <f>0.58*INPUT!AQ13*1000*G1982*H1982/10^6</f>
        <v>6972.6428800411295</v>
      </c>
      <c r="K1982" s="184">
        <f>I1982*J1982</f>
        <v>0</v>
      </c>
      <c r="L1982" s="201" t="str">
        <f>IF(1*K1982&gt;=ABS(D1982),"OK","NG")</f>
        <v>NG</v>
      </c>
      <c r="M1982" s="203">
        <f>K1982/ABS(D1982)</f>
        <v>0</v>
      </c>
      <c r="N1982" s="4"/>
      <c r="O1982" s="390"/>
    </row>
    <row r="1983">
      <c r="A1983" s="202">
        <f>A1806</f>
        <v>101</v>
      </c>
      <c r="B1983" s="183">
        <f>(INPUT!BB14+INPUT!BC14+INPUT!BD14)*1.25/2</f>
        <v>-1173.9349772229527</v>
      </c>
      <c r="C1983" s="131">
        <f>COS(ATAN(G105))</f>
        <v>0.992197667229329</v>
      </c>
      <c r="D1983" s="184">
        <f>B1983/C1983</f>
        <v>-1183.1664354756222</v>
      </c>
      <c r="E1983" s="183">
        <f>INPUT!AC14</f>
        <v>1587.5</v>
      </c>
      <c r="F1983" s="184">
        <f>5+5/(E1983/G1806)^2</f>
        <v>20.554591109182219</v>
      </c>
      <c r="G1983" s="184">
        <f>G1806/COS(ATAN(G105))</f>
        <v>2822.01832606489</v>
      </c>
      <c r="H1983" s="184">
        <f>L500</f>
        <v>12</v>
      </c>
      <c r="I1983" s="131">
        <f>IF(G1983/H1983&lt;=1.12*SQRT(INPUT!$B$2*F1983/INPUT!AQ14),1,IF(G1983/H1983&lt;=1.4*SQRT(INPUT!$B$2*F1983/INPUT!AQ14),1.12/(G1983/H1983)*SQRT(INPUT!$B$2*F1983/INPUT!AQ14),1.57*SQRT(INPUT!$B$2*F1983/INPUT!AQ14)^2/(G1983/H1983)^2))</f>
        <v>0</v>
      </c>
      <c r="J1983" s="481">
        <f>0.58*INPUT!AQ14*1000*G1983*H1983/10^6</f>
        <v>6972.6428800411295</v>
      </c>
      <c r="K1983" s="184">
        <f>I1983*J1983</f>
        <v>0</v>
      </c>
      <c r="L1983" s="201" t="str">
        <f>IF(1*K1983&gt;=ABS(D1983),"OK","NG")</f>
        <v>NG</v>
      </c>
      <c r="M1983" s="203">
        <f>K1983/ABS(D1983)</f>
        <v>0</v>
      </c>
      <c r="N1983" s="4"/>
      <c r="O1983" s="390"/>
    </row>
    <row r="1984">
      <c r="A1984" s="202">
        <f>A1807</f>
        <v>101</v>
      </c>
      <c r="B1984" s="183">
        <f>(INPUT!BB15+INPUT!BC15+INPUT!BD15)*1.25/2</f>
        <v>-1173.9349772229527</v>
      </c>
      <c r="C1984" s="131">
        <f>COS(ATAN(G106))</f>
        <v>0.992197667229329</v>
      </c>
      <c r="D1984" s="184">
        <f>B1984/C1984</f>
        <v>-1183.1664354756222</v>
      </c>
      <c r="E1984" s="183">
        <f>INPUT!AC15</f>
        <v>1587.5</v>
      </c>
      <c r="F1984" s="184">
        <f>5+5/(E1984/G1807)^2</f>
        <v>20.554591109182219</v>
      </c>
      <c r="G1984" s="184">
        <f>G1807/COS(ATAN(G106))</f>
        <v>2822.01832606489</v>
      </c>
      <c r="H1984" s="184">
        <f>L501</f>
        <v>12</v>
      </c>
      <c r="I1984" s="131">
        <f>IF(G1984/H1984&lt;=1.12*SQRT(INPUT!$B$2*F1984/INPUT!AQ15),1,IF(G1984/H1984&lt;=1.4*SQRT(INPUT!$B$2*F1984/INPUT!AQ15),1.12/(G1984/H1984)*SQRT(INPUT!$B$2*F1984/INPUT!AQ15),1.57*SQRT(INPUT!$B$2*F1984/INPUT!AQ15)^2/(G1984/H1984)^2))</f>
        <v>0</v>
      </c>
      <c r="J1984" s="481">
        <f>0.58*INPUT!AQ15*1000*G1984*H1984/10^6</f>
        <v>6972.6428800411295</v>
      </c>
      <c r="K1984" s="184">
        <f>I1984*J1984</f>
        <v>0</v>
      </c>
      <c r="L1984" s="201" t="str">
        <f>IF(1*K1984&gt;=ABS(D1984),"OK","NG")</f>
        <v>NG</v>
      </c>
      <c r="M1984" s="203">
        <f>K1984/ABS(D1984)</f>
        <v>0</v>
      </c>
      <c r="N1984" s="4"/>
      <c r="O1984" s="390"/>
    </row>
    <row r="1985">
      <c r="A1985" s="202">
        <f>A1808</f>
        <v>101</v>
      </c>
      <c r="B1985" s="183">
        <f>(INPUT!BB16+INPUT!BC16+INPUT!BD16)*1.25/2</f>
        <v>-1173.9349772229527</v>
      </c>
      <c r="C1985" s="131">
        <f>COS(ATAN(G107))</f>
        <v>0.992197667229329</v>
      </c>
      <c r="D1985" s="184">
        <f>B1985/C1985</f>
        <v>-1183.1664354756222</v>
      </c>
      <c r="E1985" s="183">
        <f>INPUT!AC16</f>
        <v>1587.5</v>
      </c>
      <c r="F1985" s="184">
        <f>5+5/(E1985/G1808)^2</f>
        <v>20.554591109182219</v>
      </c>
      <c r="G1985" s="184">
        <f>G1808/COS(ATAN(G107))</f>
        <v>2822.01832606489</v>
      </c>
      <c r="H1985" s="184">
        <f>L502</f>
        <v>12</v>
      </c>
      <c r="I1985" s="131">
        <f>IF(G1985/H1985&lt;=1.12*SQRT(INPUT!$B$2*F1985/INPUT!AQ16),1,IF(G1985/H1985&lt;=1.4*SQRT(INPUT!$B$2*F1985/INPUT!AQ16),1.12/(G1985/H1985)*SQRT(INPUT!$B$2*F1985/INPUT!AQ16),1.57*SQRT(INPUT!$B$2*F1985/INPUT!AQ16)^2/(G1985/H1985)^2))</f>
        <v>0</v>
      </c>
      <c r="J1985" s="481">
        <f>0.58*INPUT!AQ16*1000*G1985*H1985/10^6</f>
        <v>6972.6428800411295</v>
      </c>
      <c r="K1985" s="184">
        <f>I1985*J1985</f>
        <v>0</v>
      </c>
      <c r="L1985" s="201" t="str">
        <f>IF(1*K1985&gt;=ABS(D1985),"OK","NG")</f>
        <v>NG</v>
      </c>
      <c r="M1985" s="203">
        <f>K1985/ABS(D1985)</f>
        <v>0</v>
      </c>
      <c r="N1985" s="4"/>
      <c r="O1985" s="390"/>
    </row>
    <row r="1986">
      <c r="A1986" s="202">
        <f>A1809</f>
        <v>101</v>
      </c>
      <c r="B1986" s="183">
        <f>(INPUT!BB17+INPUT!BC17+INPUT!BD17)*1.25/2</f>
        <v>-1173.9349772229527</v>
      </c>
      <c r="C1986" s="131">
        <f>COS(ATAN(G108))</f>
        <v>0.992197667229329</v>
      </c>
      <c r="D1986" s="184">
        <f>B1986/C1986</f>
        <v>-1183.1664354756222</v>
      </c>
      <c r="E1986" s="183">
        <f>INPUT!AC17</f>
        <v>1587.5</v>
      </c>
      <c r="F1986" s="184">
        <f>5+5/(E1986/G1809)^2</f>
        <v>20.554591109182219</v>
      </c>
      <c r="G1986" s="184">
        <f>G1809/COS(ATAN(G108))</f>
        <v>2822.01832606489</v>
      </c>
      <c r="H1986" s="184">
        <f>L503</f>
        <v>12</v>
      </c>
      <c r="I1986" s="131">
        <f>IF(G1986/H1986&lt;=1.12*SQRT(INPUT!$B$2*F1986/INPUT!AQ17),1,IF(G1986/H1986&lt;=1.4*SQRT(INPUT!$B$2*F1986/INPUT!AQ17),1.12/(G1986/H1986)*SQRT(INPUT!$B$2*F1986/INPUT!AQ17),1.57*SQRT(INPUT!$B$2*F1986/INPUT!AQ17)^2/(G1986/H1986)^2))</f>
        <v>0</v>
      </c>
      <c r="J1986" s="481">
        <f>0.58*INPUT!AQ17*1000*G1986*H1986/10^6</f>
        <v>6972.6428800411295</v>
      </c>
      <c r="K1986" s="184">
        <f>I1986*J1986</f>
        <v>0</v>
      </c>
      <c r="L1986" s="201" t="str">
        <f>IF(1*K1986&gt;=ABS(D1986),"OK","NG")</f>
        <v>NG</v>
      </c>
      <c r="M1986" s="203">
        <f>K1986/ABS(D1986)</f>
        <v>0</v>
      </c>
      <c r="N1986" s="4"/>
      <c r="O1986" s="390"/>
    </row>
    <row r="1987">
      <c r="A1987" s="202">
        <f>A1810</f>
        <v>101</v>
      </c>
      <c r="B1987" s="183">
        <f>(INPUT!BB18+INPUT!BC18+INPUT!BD18)*1.25/2</f>
        <v>-1173.9349772229527</v>
      </c>
      <c r="C1987" s="131">
        <f>COS(ATAN(G109))</f>
        <v>0.992197667229329</v>
      </c>
      <c r="D1987" s="184">
        <f>B1987/C1987</f>
        <v>-1183.1664354756222</v>
      </c>
      <c r="E1987" s="183">
        <f>INPUT!AC18</f>
        <v>1587.5</v>
      </c>
      <c r="F1987" s="184">
        <f>5+5/(E1987/G1810)^2</f>
        <v>20.554591109182219</v>
      </c>
      <c r="G1987" s="184">
        <f>G1810/COS(ATAN(G109))</f>
        <v>2822.01832606489</v>
      </c>
      <c r="H1987" s="184">
        <f>L504</f>
        <v>12</v>
      </c>
      <c r="I1987" s="131">
        <f>IF(G1987/H1987&lt;=1.12*SQRT(INPUT!$B$2*F1987/INPUT!AQ18),1,IF(G1987/H1987&lt;=1.4*SQRT(INPUT!$B$2*F1987/INPUT!AQ18),1.12/(G1987/H1987)*SQRT(INPUT!$B$2*F1987/INPUT!AQ18),1.57*SQRT(INPUT!$B$2*F1987/INPUT!AQ18)^2/(G1987/H1987)^2))</f>
        <v>0</v>
      </c>
      <c r="J1987" s="481">
        <f>0.58*INPUT!AQ18*1000*G1987*H1987/10^6</f>
        <v>6972.6428800411295</v>
      </c>
      <c r="K1987" s="184">
        <f>I1987*J1987</f>
        <v>0</v>
      </c>
      <c r="L1987" s="201" t="str">
        <f>IF(1*K1987&gt;=ABS(D1987),"OK","NG")</f>
        <v>NG</v>
      </c>
      <c r="M1987" s="203">
        <f>K1987/ABS(D1987)</f>
        <v>0</v>
      </c>
      <c r="N1987" s="4"/>
      <c r="O1987" s="390"/>
    </row>
    <row r="1988">
      <c r="A1988" s="202">
        <f>A1811</f>
        <v>101</v>
      </c>
      <c r="B1988" s="183">
        <f>(INPUT!BB19+INPUT!BC19+INPUT!BD19)*1.25/2</f>
        <v>-1173.9349772229527</v>
      </c>
      <c r="C1988" s="131">
        <f>COS(ATAN(G110))</f>
        <v>0.992197667229329</v>
      </c>
      <c r="D1988" s="184">
        <f>B1988/C1988</f>
        <v>-1183.1664354756222</v>
      </c>
      <c r="E1988" s="183">
        <f>INPUT!AC19</f>
        <v>1587.5</v>
      </c>
      <c r="F1988" s="184">
        <f>5+5/(E1988/G1811)^2</f>
        <v>20.554591109182219</v>
      </c>
      <c r="G1988" s="184">
        <f>G1811/COS(ATAN(G110))</f>
        <v>2822.01832606489</v>
      </c>
      <c r="H1988" s="184">
        <f>L505</f>
        <v>12</v>
      </c>
      <c r="I1988" s="131">
        <f>IF(G1988/H1988&lt;=1.12*SQRT(INPUT!$B$2*F1988/INPUT!AQ19),1,IF(G1988/H1988&lt;=1.4*SQRT(INPUT!$B$2*F1988/INPUT!AQ19),1.12/(G1988/H1988)*SQRT(INPUT!$B$2*F1988/INPUT!AQ19),1.57*SQRT(INPUT!$B$2*F1988/INPUT!AQ19)^2/(G1988/H1988)^2))</f>
        <v>0</v>
      </c>
      <c r="J1988" s="481">
        <f>0.58*INPUT!AQ19*1000*G1988*H1988/10^6</f>
        <v>6972.6428800411295</v>
      </c>
      <c r="K1988" s="184">
        <f>I1988*J1988</f>
        <v>0</v>
      </c>
      <c r="L1988" s="201" t="str">
        <f>IF(1*K1988&gt;=ABS(D1988),"OK","NG")</f>
        <v>NG</v>
      </c>
      <c r="M1988" s="203">
        <f>K1988/ABS(D1988)</f>
        <v>0</v>
      </c>
      <c r="N1988" s="4"/>
      <c r="O1988" s="390"/>
    </row>
    <row r="1989">
      <c r="A1989" s="202">
        <f>A1812</f>
        <v>101</v>
      </c>
      <c r="B1989" s="183">
        <f>(INPUT!BB20+INPUT!BC20+INPUT!BD20)*1.25/2</f>
        <v>-1173.9349772229527</v>
      </c>
      <c r="C1989" s="131">
        <f>COS(ATAN(G111))</f>
        <v>0.992197667229329</v>
      </c>
      <c r="D1989" s="184">
        <f>B1989/C1989</f>
        <v>-1183.1664354756222</v>
      </c>
      <c r="E1989" s="183">
        <f>INPUT!AC20</f>
        <v>1587.5</v>
      </c>
      <c r="F1989" s="184">
        <f>5+5/(E1989/G1812)^2</f>
        <v>20.554591109182219</v>
      </c>
      <c r="G1989" s="184">
        <f>G1812/COS(ATAN(G111))</f>
        <v>2822.01832606489</v>
      </c>
      <c r="H1989" s="184">
        <f>L506</f>
        <v>12</v>
      </c>
      <c r="I1989" s="131">
        <f>IF(G1989/H1989&lt;=1.12*SQRT(INPUT!$B$2*F1989/INPUT!AQ20),1,IF(G1989/H1989&lt;=1.4*SQRT(INPUT!$B$2*F1989/INPUT!AQ20),1.12/(G1989/H1989)*SQRT(INPUT!$B$2*F1989/INPUT!AQ20),1.57*SQRT(INPUT!$B$2*F1989/INPUT!AQ20)^2/(G1989/H1989)^2))</f>
        <v>0</v>
      </c>
      <c r="J1989" s="481">
        <f>0.58*INPUT!AQ20*1000*G1989*H1989/10^6</f>
        <v>6972.6428800411295</v>
      </c>
      <c r="K1989" s="184">
        <f>I1989*J1989</f>
        <v>0</v>
      </c>
      <c r="L1989" s="201" t="str">
        <f>IF(1*K1989&gt;=ABS(D1989),"OK","NG")</f>
        <v>NG</v>
      </c>
      <c r="M1989" s="203">
        <f>K1989/ABS(D1989)</f>
        <v>0</v>
      </c>
      <c r="N1989" s="4"/>
      <c r="O1989" s="390"/>
    </row>
    <row r="1990">
      <c r="A1990" s="202">
        <f>A1813</f>
        <v>101</v>
      </c>
      <c r="B1990" s="183">
        <f>(INPUT!BB21+INPUT!BC21+INPUT!BD21)*1.25/2</f>
        <v>-1173.9349772229527</v>
      </c>
      <c r="C1990" s="131">
        <f>COS(ATAN(G112))</f>
        <v>0.992197667229329</v>
      </c>
      <c r="D1990" s="184">
        <f>B1990/C1990</f>
        <v>-1183.1664354756222</v>
      </c>
      <c r="E1990" s="183">
        <f>INPUT!AC21</f>
        <v>1587.5</v>
      </c>
      <c r="F1990" s="184">
        <f>5+5/(E1990/G1813)^2</f>
        <v>20.554591109182219</v>
      </c>
      <c r="G1990" s="184">
        <f>G1813/COS(ATAN(G112))</f>
        <v>2822.01832606489</v>
      </c>
      <c r="H1990" s="184">
        <f>L507</f>
        <v>12</v>
      </c>
      <c r="I1990" s="131">
        <f>IF(G1990/H1990&lt;=1.12*SQRT(INPUT!$B$2*F1990/INPUT!AQ21),1,IF(G1990/H1990&lt;=1.4*SQRT(INPUT!$B$2*F1990/INPUT!AQ21),1.12/(G1990/H1990)*SQRT(INPUT!$B$2*F1990/INPUT!AQ21),1.57*SQRT(INPUT!$B$2*F1990/INPUT!AQ21)^2/(G1990/H1990)^2))</f>
        <v>0</v>
      </c>
      <c r="J1990" s="481">
        <f>0.58*INPUT!AQ21*1000*G1990*H1990/10^6</f>
        <v>6972.6428800411295</v>
      </c>
      <c r="K1990" s="184">
        <f>I1990*J1990</f>
        <v>0</v>
      </c>
      <c r="L1990" s="201" t="str">
        <f>IF(1*K1990&gt;=ABS(D1990),"OK","NG")</f>
        <v>NG</v>
      </c>
      <c r="M1990" s="203">
        <f>K1990/ABS(D1990)</f>
        <v>0</v>
      </c>
      <c r="N1990" s="4"/>
      <c r="O1990" s="390"/>
    </row>
    <row r="1991">
      <c r="A1991" s="202">
        <f>A1814</f>
        <v>101</v>
      </c>
      <c r="B1991" s="183">
        <f>(INPUT!BB22+INPUT!BC22+INPUT!BD22)*1.25/2</f>
        <v>-1173.9349772229527</v>
      </c>
      <c r="C1991" s="131">
        <f>COS(ATAN(G113))</f>
        <v>0.992197667229329</v>
      </c>
      <c r="D1991" s="184">
        <f>B1991/C1991</f>
        <v>-1183.1664354756222</v>
      </c>
      <c r="E1991" s="183">
        <f>INPUT!AC22</f>
        <v>1587.5</v>
      </c>
      <c r="F1991" s="184">
        <f>5+5/(E1991/G1814)^2</f>
        <v>20.554591109182219</v>
      </c>
      <c r="G1991" s="184">
        <f>G1814/COS(ATAN(G113))</f>
        <v>2822.01832606489</v>
      </c>
      <c r="H1991" s="184">
        <f>L508</f>
        <v>12</v>
      </c>
      <c r="I1991" s="131">
        <f>IF(G1991/H1991&lt;=1.12*SQRT(INPUT!$B$2*F1991/INPUT!AQ22),1,IF(G1991/H1991&lt;=1.4*SQRT(INPUT!$B$2*F1991/INPUT!AQ22),1.12/(G1991/H1991)*SQRT(INPUT!$B$2*F1991/INPUT!AQ22),1.57*SQRT(INPUT!$B$2*F1991/INPUT!AQ22)^2/(G1991/H1991)^2))</f>
        <v>0</v>
      </c>
      <c r="J1991" s="481">
        <f>0.58*INPUT!AQ22*1000*G1991*H1991/10^6</f>
        <v>6972.6428800411295</v>
      </c>
      <c r="K1991" s="184">
        <f>I1991*J1991</f>
        <v>0</v>
      </c>
      <c r="L1991" s="201" t="str">
        <f>IF(1*K1991&gt;=ABS(D1991),"OK","NG")</f>
        <v>NG</v>
      </c>
      <c r="M1991" s="203">
        <f>K1991/ABS(D1991)</f>
        <v>0</v>
      </c>
      <c r="N1991" s="4"/>
      <c r="O1991" s="390"/>
    </row>
    <row r="1992">
      <c r="A1992" s="202">
        <f>A1815</f>
        <v>101</v>
      </c>
      <c r="B1992" s="183">
        <f>(INPUT!BB23+INPUT!BC23+INPUT!BD23)*1.25/2</f>
        <v>-1173.9349772229527</v>
      </c>
      <c r="C1992" s="131">
        <f>COS(ATAN(G114))</f>
        <v>0.992197667229329</v>
      </c>
      <c r="D1992" s="184">
        <f>B1992/C1992</f>
        <v>-1183.1664354756222</v>
      </c>
      <c r="E1992" s="183">
        <f>INPUT!AC23</f>
        <v>1587.5</v>
      </c>
      <c r="F1992" s="184">
        <f>5+5/(E1992/G1815)^2</f>
        <v>20.554591109182219</v>
      </c>
      <c r="G1992" s="184">
        <f>G1815/COS(ATAN(G114))</f>
        <v>2822.01832606489</v>
      </c>
      <c r="H1992" s="184">
        <f>L509</f>
        <v>12</v>
      </c>
      <c r="I1992" s="131">
        <f>IF(G1992/H1992&lt;=1.12*SQRT(INPUT!$B$2*F1992/INPUT!AQ23),1,IF(G1992/H1992&lt;=1.4*SQRT(INPUT!$B$2*F1992/INPUT!AQ23),1.12/(G1992/H1992)*SQRT(INPUT!$B$2*F1992/INPUT!AQ23),1.57*SQRT(INPUT!$B$2*F1992/INPUT!AQ23)^2/(G1992/H1992)^2))</f>
        <v>0</v>
      </c>
      <c r="J1992" s="481">
        <f>0.58*INPUT!AQ23*1000*G1992*H1992/10^6</f>
        <v>6972.6428800411295</v>
      </c>
      <c r="K1992" s="184">
        <f>I1992*J1992</f>
        <v>0</v>
      </c>
      <c r="L1992" s="201" t="str">
        <f>IF(1*K1992&gt;=ABS(D1992),"OK","NG")</f>
        <v>NG</v>
      </c>
      <c r="M1992" s="203">
        <f>K1992/ABS(D1992)</f>
        <v>0</v>
      </c>
      <c r="N1992" s="4"/>
      <c r="O1992" s="390"/>
    </row>
    <row r="1993">
      <c r="A1993" s="202">
        <f>A1816</f>
        <v>101</v>
      </c>
      <c r="B1993" s="183">
        <f>(INPUT!BB24+INPUT!BC24+INPUT!BD24)*1.25/2</f>
        <v>-1173.9349772229527</v>
      </c>
      <c r="C1993" s="131">
        <f>COS(ATAN(G115))</f>
        <v>0.992197667229329</v>
      </c>
      <c r="D1993" s="184">
        <f>B1993/C1993</f>
        <v>-1183.1664354756222</v>
      </c>
      <c r="E1993" s="183">
        <f>INPUT!AC24</f>
        <v>1587.5</v>
      </c>
      <c r="F1993" s="184">
        <f>5+5/(E1993/G1816)^2</f>
        <v>20.554591109182219</v>
      </c>
      <c r="G1993" s="184">
        <f>G1816/COS(ATAN(G115))</f>
        <v>2822.01832606489</v>
      </c>
      <c r="H1993" s="184">
        <f>L510</f>
        <v>12</v>
      </c>
      <c r="I1993" s="131">
        <f>IF(G1993/H1993&lt;=1.12*SQRT(INPUT!$B$2*F1993/INPUT!AQ24),1,IF(G1993/H1993&lt;=1.4*SQRT(INPUT!$B$2*F1993/INPUT!AQ24),1.12/(G1993/H1993)*SQRT(INPUT!$B$2*F1993/INPUT!AQ24),1.57*SQRT(INPUT!$B$2*F1993/INPUT!AQ24)^2/(G1993/H1993)^2))</f>
        <v>0</v>
      </c>
      <c r="J1993" s="481">
        <f>0.58*INPUT!AQ24*1000*G1993*H1993/10^6</f>
        <v>6972.6428800411295</v>
      </c>
      <c r="K1993" s="184">
        <f>I1993*J1993</f>
        <v>0</v>
      </c>
      <c r="L1993" s="201" t="str">
        <f>IF(1*K1993&gt;=ABS(D1993),"OK","NG")</f>
        <v>NG</v>
      </c>
      <c r="M1993" s="203">
        <f>K1993/ABS(D1993)</f>
        <v>0</v>
      </c>
      <c r="N1993" s="4"/>
      <c r="O1993" s="390"/>
    </row>
    <row r="1994">
      <c r="A1994" s="202">
        <f>A1817</f>
        <v>101</v>
      </c>
      <c r="B1994" s="183">
        <f>(INPUT!BB25+INPUT!BC25+INPUT!BD25)*1.25/2</f>
        <v>-1173.9349772229527</v>
      </c>
      <c r="C1994" s="131">
        <f>COS(ATAN(G116))</f>
        <v>0.992197667229329</v>
      </c>
      <c r="D1994" s="184">
        <f>B1994/C1994</f>
        <v>-1183.1664354756222</v>
      </c>
      <c r="E1994" s="183">
        <f>INPUT!AC25</f>
        <v>1587.5</v>
      </c>
      <c r="F1994" s="184">
        <f>5+5/(E1994/G1817)^2</f>
        <v>20.554591109182219</v>
      </c>
      <c r="G1994" s="184">
        <f>G1817/COS(ATAN(G116))</f>
        <v>2822.01832606489</v>
      </c>
      <c r="H1994" s="184">
        <f>L511</f>
        <v>12</v>
      </c>
      <c r="I1994" s="131">
        <f>IF(G1994/H1994&lt;=1.12*SQRT(INPUT!$B$2*F1994/INPUT!AQ25),1,IF(G1994/H1994&lt;=1.4*SQRT(INPUT!$B$2*F1994/INPUT!AQ25),1.12/(G1994/H1994)*SQRT(INPUT!$B$2*F1994/INPUT!AQ25),1.57*SQRT(INPUT!$B$2*F1994/INPUT!AQ25)^2/(G1994/H1994)^2))</f>
        <v>0</v>
      </c>
      <c r="J1994" s="481">
        <f>0.58*INPUT!AQ25*1000*G1994*H1994/10^6</f>
        <v>6972.6428800411295</v>
      </c>
      <c r="K1994" s="184">
        <f>I1994*J1994</f>
        <v>0</v>
      </c>
      <c r="L1994" s="201" t="str">
        <f>IF(1*K1994&gt;=ABS(D1994),"OK","NG")</f>
        <v>NG</v>
      </c>
      <c r="M1994" s="203">
        <f>K1994/ABS(D1994)</f>
        <v>0</v>
      </c>
      <c r="N1994" s="4"/>
      <c r="O1994" s="390"/>
    </row>
    <row r="1995">
      <c r="A1995" s="202">
        <f>A1818</f>
        <v>101</v>
      </c>
      <c r="B1995" s="183">
        <f>(INPUT!BB26+INPUT!BC26+INPUT!BD26)*1.25/2</f>
        <v>-1173.9349772229527</v>
      </c>
      <c r="C1995" s="131">
        <f>COS(ATAN(G117))</f>
        <v>0.992197667229329</v>
      </c>
      <c r="D1995" s="184">
        <f>B1995/C1995</f>
        <v>-1183.1664354756222</v>
      </c>
      <c r="E1995" s="183">
        <f>INPUT!AC26</f>
        <v>1587.5</v>
      </c>
      <c r="F1995" s="184">
        <f>5+5/(E1995/G1818)^2</f>
        <v>20.554591109182219</v>
      </c>
      <c r="G1995" s="184">
        <f>G1818/COS(ATAN(G117))</f>
        <v>2822.01832606489</v>
      </c>
      <c r="H1995" s="184">
        <f>L512</f>
        <v>12</v>
      </c>
      <c r="I1995" s="131">
        <f>IF(G1995/H1995&lt;=1.12*SQRT(INPUT!$B$2*F1995/INPUT!AQ26),1,IF(G1995/H1995&lt;=1.4*SQRT(INPUT!$B$2*F1995/INPUT!AQ26),1.12/(G1995/H1995)*SQRT(INPUT!$B$2*F1995/INPUT!AQ26),1.57*SQRT(INPUT!$B$2*F1995/INPUT!AQ26)^2/(G1995/H1995)^2))</f>
        <v>0</v>
      </c>
      <c r="J1995" s="481">
        <f>0.58*INPUT!AQ26*1000*G1995*H1995/10^6</f>
        <v>6972.6428800411295</v>
      </c>
      <c r="K1995" s="184">
        <f>I1995*J1995</f>
        <v>0</v>
      </c>
      <c r="L1995" s="201" t="str">
        <f>IF(1*K1995&gt;=ABS(D1995),"OK","NG")</f>
        <v>NG</v>
      </c>
      <c r="M1995" s="203">
        <f>K1995/ABS(D1995)</f>
        <v>0</v>
      </c>
      <c r="N1995" s="4"/>
      <c r="O1995" s="390"/>
    </row>
    <row r="1996">
      <c r="A1996" s="202">
        <f>A1819</f>
        <v>101</v>
      </c>
      <c r="B1996" s="183">
        <f>(INPUT!BB27+INPUT!BC27+INPUT!BD27)*1.25/2</f>
        <v>-1173.9349772229527</v>
      </c>
      <c r="C1996" s="131">
        <f>COS(ATAN(G118))</f>
        <v>0.992197667229329</v>
      </c>
      <c r="D1996" s="184">
        <f>B1996/C1996</f>
        <v>-1183.1664354756222</v>
      </c>
      <c r="E1996" s="183">
        <f>INPUT!AC27</f>
        <v>1587.5</v>
      </c>
      <c r="F1996" s="184">
        <f>5+5/(E1996/G1819)^2</f>
        <v>20.554591109182219</v>
      </c>
      <c r="G1996" s="184">
        <f>G1819/COS(ATAN(G118))</f>
        <v>2822.01832606489</v>
      </c>
      <c r="H1996" s="184">
        <f>L513</f>
        <v>12</v>
      </c>
      <c r="I1996" s="131">
        <f>IF(G1996/H1996&lt;=1.12*SQRT(INPUT!$B$2*F1996/INPUT!AQ27),1,IF(G1996/H1996&lt;=1.4*SQRT(INPUT!$B$2*F1996/INPUT!AQ27),1.12/(G1996/H1996)*SQRT(INPUT!$B$2*F1996/INPUT!AQ27),1.57*SQRT(INPUT!$B$2*F1996/INPUT!AQ27)^2/(G1996/H1996)^2))</f>
        <v>0</v>
      </c>
      <c r="J1996" s="481">
        <f>0.58*INPUT!AQ27*1000*G1996*H1996/10^6</f>
        <v>6972.6428800411295</v>
      </c>
      <c r="K1996" s="184">
        <f>I1996*J1996</f>
        <v>0</v>
      </c>
      <c r="L1996" s="201" t="str">
        <f>IF(1*K1996&gt;=ABS(D1996),"OK","NG")</f>
        <v>NG</v>
      </c>
      <c r="M1996" s="203">
        <f>K1996/ABS(D1996)</f>
        <v>0</v>
      </c>
      <c r="N1996" s="4"/>
      <c r="O1996" s="390"/>
    </row>
    <row r="1997">
      <c r="A1997" s="202">
        <f>A1820</f>
        <v>101</v>
      </c>
      <c r="B1997" s="183">
        <f>(INPUT!BB28+INPUT!BC28+INPUT!BD28)*1.25/2</f>
        <v>-1173.9349772229527</v>
      </c>
      <c r="C1997" s="131">
        <f>COS(ATAN(G119))</f>
        <v>0.992197667229329</v>
      </c>
      <c r="D1997" s="184">
        <f>B1997/C1997</f>
        <v>-1183.1664354756222</v>
      </c>
      <c r="E1997" s="183">
        <f>INPUT!AC28</f>
        <v>1587.5</v>
      </c>
      <c r="F1997" s="184">
        <f>5+5/(E1997/G1820)^2</f>
        <v>20.554591109182219</v>
      </c>
      <c r="G1997" s="184">
        <f>G1820/COS(ATAN(G119))</f>
        <v>2822.01832606489</v>
      </c>
      <c r="H1997" s="184">
        <f>L514</f>
        <v>12</v>
      </c>
      <c r="I1997" s="131">
        <f>IF(G1997/H1997&lt;=1.12*SQRT(INPUT!$B$2*F1997/INPUT!AQ28),1,IF(G1997/H1997&lt;=1.4*SQRT(INPUT!$B$2*F1997/INPUT!AQ28),1.12/(G1997/H1997)*SQRT(INPUT!$B$2*F1997/INPUT!AQ28),1.57*SQRT(INPUT!$B$2*F1997/INPUT!AQ28)^2/(G1997/H1997)^2))</f>
        <v>0</v>
      </c>
      <c r="J1997" s="481">
        <f>0.58*INPUT!AQ28*1000*G1997*H1997/10^6</f>
        <v>6972.6428800411295</v>
      </c>
      <c r="K1997" s="184">
        <f>I1997*J1997</f>
        <v>0</v>
      </c>
      <c r="L1997" s="201" t="str">
        <f>IF(1*K1997&gt;=ABS(D1997),"OK","NG")</f>
        <v>NG</v>
      </c>
      <c r="M1997" s="203">
        <f>K1997/ABS(D1997)</f>
        <v>0</v>
      </c>
      <c r="N1997" s="4"/>
      <c r="O1997" s="390"/>
    </row>
    <row r="1998">
      <c r="A1998" s="202">
        <f>A1821</f>
        <v>101</v>
      </c>
      <c r="B1998" s="183">
        <f>(INPUT!BB29+INPUT!BC29+INPUT!BD29)*1.25/2</f>
        <v>-1173.9349772229527</v>
      </c>
      <c r="C1998" s="131">
        <f>COS(ATAN(G120))</f>
        <v>0.992197667229329</v>
      </c>
      <c r="D1998" s="184">
        <f>B1998/C1998</f>
        <v>-1183.1664354756222</v>
      </c>
      <c r="E1998" s="183">
        <f>INPUT!AC29</f>
        <v>1587.5</v>
      </c>
      <c r="F1998" s="184">
        <f>5+5/(E1998/G1821)^2</f>
        <v>20.554591109182219</v>
      </c>
      <c r="G1998" s="184">
        <f>G1821/COS(ATAN(G120))</f>
        <v>2822.01832606489</v>
      </c>
      <c r="H1998" s="184">
        <f>L515</f>
        <v>12</v>
      </c>
      <c r="I1998" s="131">
        <f>IF(G1998/H1998&lt;=1.12*SQRT(INPUT!$B$2*F1998/INPUT!AQ29),1,IF(G1998/H1998&lt;=1.4*SQRT(INPUT!$B$2*F1998/INPUT!AQ29),1.12/(G1998/H1998)*SQRT(INPUT!$B$2*F1998/INPUT!AQ29),1.57*SQRT(INPUT!$B$2*F1998/INPUT!AQ29)^2/(G1998/H1998)^2))</f>
        <v>0</v>
      </c>
      <c r="J1998" s="481">
        <f>0.58*INPUT!AQ29*1000*G1998*H1998/10^6</f>
        <v>6972.6428800411295</v>
      </c>
      <c r="K1998" s="184">
        <f>I1998*J1998</f>
        <v>0</v>
      </c>
      <c r="L1998" s="201" t="str">
        <f>IF(1*K1998&gt;=ABS(D1998),"OK","NG")</f>
        <v>NG</v>
      </c>
      <c r="M1998" s="203">
        <f>K1998/ABS(D1998)</f>
        <v>0</v>
      </c>
      <c r="N1998" s="4"/>
      <c r="O1998" s="390"/>
    </row>
    <row r="1999">
      <c r="A1999" s="202">
        <f>A1822</f>
        <v>101</v>
      </c>
      <c r="B1999" s="183">
        <f>(INPUT!BB30+INPUT!BC30+INPUT!BD30)*1.25/2</f>
        <v>-1173.9349772229527</v>
      </c>
      <c r="C1999" s="131">
        <f>COS(ATAN(G121))</f>
        <v>0.992197667229329</v>
      </c>
      <c r="D1999" s="184">
        <f>B1999/C1999</f>
        <v>-1183.1664354756222</v>
      </c>
      <c r="E1999" s="183">
        <f>INPUT!AC30</f>
        <v>1587.5</v>
      </c>
      <c r="F1999" s="184">
        <f>5+5/(E1999/G1822)^2</f>
        <v>20.554591109182219</v>
      </c>
      <c r="G1999" s="184">
        <f>G1822/COS(ATAN(G121))</f>
        <v>2822.01832606489</v>
      </c>
      <c r="H1999" s="184">
        <f>L516</f>
        <v>12</v>
      </c>
      <c r="I1999" s="131">
        <f>IF(G1999/H1999&lt;=1.12*SQRT(INPUT!$B$2*F1999/INPUT!AQ30),1,IF(G1999/H1999&lt;=1.4*SQRT(INPUT!$B$2*F1999/INPUT!AQ30),1.12/(G1999/H1999)*SQRT(INPUT!$B$2*F1999/INPUT!AQ30),1.57*SQRT(INPUT!$B$2*F1999/INPUT!AQ30)^2/(G1999/H1999)^2))</f>
        <v>0</v>
      </c>
      <c r="J1999" s="481">
        <f>0.58*INPUT!AQ30*1000*G1999*H1999/10^6</f>
        <v>6972.6428800411295</v>
      </c>
      <c r="K1999" s="184">
        <f>I1999*J1999</f>
        <v>0</v>
      </c>
      <c r="L1999" s="201" t="str">
        <f>IF(1*K1999&gt;=ABS(D1999),"OK","NG")</f>
        <v>NG</v>
      </c>
      <c r="M1999" s="203">
        <f>K1999/ABS(D1999)</f>
        <v>0</v>
      </c>
      <c r="N1999" s="4"/>
      <c r="O1999" s="390"/>
    </row>
    <row r="2000">
      <c r="A2000" s="202">
        <f>A1823</f>
        <v>101</v>
      </c>
      <c r="B2000" s="183">
        <f>(INPUT!BB31+INPUT!BC31+INPUT!BD31)*1.25/2</f>
        <v>-1173.9349772229527</v>
      </c>
      <c r="C2000" s="131">
        <f>COS(ATAN(G122))</f>
        <v>0.992197667229329</v>
      </c>
      <c r="D2000" s="184">
        <f>B2000/C2000</f>
        <v>-1183.1664354756222</v>
      </c>
      <c r="E2000" s="183">
        <f>INPUT!AC31</f>
        <v>1587.5</v>
      </c>
      <c r="F2000" s="184">
        <f>5+5/(E2000/G1823)^2</f>
        <v>20.554591109182219</v>
      </c>
      <c r="G2000" s="184">
        <f>G1823/COS(ATAN(G122))</f>
        <v>2822.01832606489</v>
      </c>
      <c r="H2000" s="184">
        <f>L517</f>
        <v>12</v>
      </c>
      <c r="I2000" s="131">
        <f>IF(G2000/H2000&lt;=1.12*SQRT(INPUT!$B$2*F2000/INPUT!AQ31),1,IF(G2000/H2000&lt;=1.4*SQRT(INPUT!$B$2*F2000/INPUT!AQ31),1.12/(G2000/H2000)*SQRT(INPUT!$B$2*F2000/INPUT!AQ31),1.57*SQRT(INPUT!$B$2*F2000/INPUT!AQ31)^2/(G2000/H2000)^2))</f>
        <v>0</v>
      </c>
      <c r="J2000" s="481">
        <f>0.58*INPUT!AQ31*1000*G2000*H2000/10^6</f>
        <v>6972.6428800411295</v>
      </c>
      <c r="K2000" s="184">
        <f>I2000*J2000</f>
        <v>0</v>
      </c>
      <c r="L2000" s="201" t="str">
        <f>IF(1*K2000&gt;=ABS(D2000),"OK","NG")</f>
        <v>NG</v>
      </c>
      <c r="M2000" s="203">
        <f>K2000/ABS(D2000)</f>
        <v>0</v>
      </c>
      <c r="N2000" s="4"/>
      <c r="O2000" s="390"/>
    </row>
    <row r="2001">
      <c r="A2001" s="202">
        <f>A1824</f>
        <v>101</v>
      </c>
      <c r="B2001" s="183">
        <f>(INPUT!BB32+INPUT!BC32+INPUT!BD32)*1.25/2</f>
        <v>-1173.9349772229527</v>
      </c>
      <c r="C2001" s="131">
        <f>COS(ATAN(G123))</f>
        <v>0.992197667229329</v>
      </c>
      <c r="D2001" s="184">
        <f>B2001/C2001</f>
        <v>-1183.1664354756222</v>
      </c>
      <c r="E2001" s="183">
        <f>INPUT!AC32</f>
        <v>1587.5</v>
      </c>
      <c r="F2001" s="184">
        <f>5+5/(E2001/G1824)^2</f>
        <v>20.554591109182219</v>
      </c>
      <c r="G2001" s="184">
        <f>G1824/COS(ATAN(G123))</f>
        <v>2822.01832606489</v>
      </c>
      <c r="H2001" s="184">
        <f>L518</f>
        <v>12</v>
      </c>
      <c r="I2001" s="131">
        <f>IF(G2001/H2001&lt;=1.12*SQRT(INPUT!$B$2*F2001/INPUT!AQ32),1,IF(G2001/H2001&lt;=1.4*SQRT(INPUT!$B$2*F2001/INPUT!AQ32),1.12/(G2001/H2001)*SQRT(INPUT!$B$2*F2001/INPUT!AQ32),1.57*SQRT(INPUT!$B$2*F2001/INPUT!AQ32)^2/(G2001/H2001)^2))</f>
        <v>0</v>
      </c>
      <c r="J2001" s="481">
        <f>0.58*INPUT!AQ32*1000*G2001*H2001/10^6</f>
        <v>6972.6428800411295</v>
      </c>
      <c r="K2001" s="184">
        <f>I2001*J2001</f>
        <v>0</v>
      </c>
      <c r="L2001" s="201" t="str">
        <f>IF(1*K2001&gt;=ABS(D2001),"OK","NG")</f>
        <v>NG</v>
      </c>
      <c r="M2001" s="203">
        <f>K2001/ABS(D2001)</f>
        <v>0</v>
      </c>
      <c r="N2001" s="4"/>
      <c r="O2001" s="390"/>
    </row>
    <row r="2002">
      <c r="A2002" s="202">
        <f>A1825</f>
        <v>101</v>
      </c>
      <c r="B2002" s="183">
        <f>(INPUT!BB33+INPUT!BC33+INPUT!BD33)*1.25/2</f>
        <v>-1173.9349772229527</v>
      </c>
      <c r="C2002" s="131">
        <f>COS(ATAN(G124))</f>
        <v>0.992197667229329</v>
      </c>
      <c r="D2002" s="184">
        <f>B2002/C2002</f>
        <v>-1183.1664354756222</v>
      </c>
      <c r="E2002" s="183">
        <f>INPUT!AC33</f>
        <v>1587.5</v>
      </c>
      <c r="F2002" s="184">
        <f>5+5/(E2002/G1825)^2</f>
        <v>20.554591109182219</v>
      </c>
      <c r="G2002" s="184">
        <f>G1825/COS(ATAN(G124))</f>
        <v>2822.01832606489</v>
      </c>
      <c r="H2002" s="184">
        <f>L519</f>
        <v>12</v>
      </c>
      <c r="I2002" s="131">
        <f>IF(G2002/H2002&lt;=1.12*SQRT(INPUT!$B$2*F2002/INPUT!AQ33),1,IF(G2002/H2002&lt;=1.4*SQRT(INPUT!$B$2*F2002/INPUT!AQ33),1.12/(G2002/H2002)*SQRT(INPUT!$B$2*F2002/INPUT!AQ33),1.57*SQRT(INPUT!$B$2*F2002/INPUT!AQ33)^2/(G2002/H2002)^2))</f>
        <v>0</v>
      </c>
      <c r="J2002" s="481">
        <f>0.58*INPUT!AQ33*1000*G2002*H2002/10^6</f>
        <v>6972.6428800411295</v>
      </c>
      <c r="K2002" s="184">
        <f>I2002*J2002</f>
        <v>0</v>
      </c>
      <c r="L2002" s="201" t="str">
        <f>IF(1*K2002&gt;=ABS(D2002),"OK","NG")</f>
        <v>NG</v>
      </c>
      <c r="M2002" s="203">
        <f>K2002/ABS(D2002)</f>
        <v>0</v>
      </c>
      <c r="N2002" s="4"/>
      <c r="O2002" s="390"/>
    </row>
    <row r="2003">
      <c r="A2003" s="202">
        <f>A1826</f>
        <v>101</v>
      </c>
      <c r="B2003" s="183">
        <f>(INPUT!BB34+INPUT!BC34+INPUT!BD34)*1.25/2</f>
        <v>-1173.9349772229527</v>
      </c>
      <c r="C2003" s="131">
        <f>COS(ATAN(G125))</f>
        <v>0.992197667229329</v>
      </c>
      <c r="D2003" s="184">
        <f>B2003/C2003</f>
        <v>-1183.1664354756222</v>
      </c>
      <c r="E2003" s="183">
        <f>INPUT!AC34</f>
        <v>1587.5</v>
      </c>
      <c r="F2003" s="184">
        <f>5+5/(E2003/G1826)^2</f>
        <v>20.554591109182219</v>
      </c>
      <c r="G2003" s="184">
        <f>G1826/COS(ATAN(G125))</f>
        <v>2822.01832606489</v>
      </c>
      <c r="H2003" s="184">
        <f>L520</f>
        <v>12</v>
      </c>
      <c r="I2003" s="131">
        <f>IF(G2003/H2003&lt;=1.12*SQRT(INPUT!$B$2*F2003/INPUT!AQ34),1,IF(G2003/H2003&lt;=1.4*SQRT(INPUT!$B$2*F2003/INPUT!AQ34),1.12/(G2003/H2003)*SQRT(INPUT!$B$2*F2003/INPUT!AQ34),1.57*SQRT(INPUT!$B$2*F2003/INPUT!AQ34)^2/(G2003/H2003)^2))</f>
        <v>0</v>
      </c>
      <c r="J2003" s="481">
        <f>0.58*INPUT!AQ34*1000*G2003*H2003/10^6</f>
        <v>6972.6428800411295</v>
      </c>
      <c r="K2003" s="184">
        <f>I2003*J2003</f>
        <v>0</v>
      </c>
      <c r="L2003" s="201" t="str">
        <f>IF(1*K2003&gt;=ABS(D2003),"OK","NG")</f>
        <v>NG</v>
      </c>
      <c r="M2003" s="203">
        <f>K2003/ABS(D2003)</f>
        <v>0</v>
      </c>
      <c r="N2003" s="4"/>
      <c r="O2003" s="390"/>
    </row>
    <row r="2004">
      <c r="A2004" s="202">
        <f>A1827</f>
        <v>101</v>
      </c>
      <c r="B2004" s="183">
        <f>(INPUT!BB35+INPUT!BC35+INPUT!BD35)*1.25/2</f>
        <v>-1173.9349772229527</v>
      </c>
      <c r="C2004" s="131">
        <f>COS(ATAN(G126))</f>
        <v>0.992197667229329</v>
      </c>
      <c r="D2004" s="184">
        <f>B2004/C2004</f>
        <v>-1183.1664354756222</v>
      </c>
      <c r="E2004" s="183">
        <f>INPUT!AC35</f>
        <v>1587.5</v>
      </c>
      <c r="F2004" s="184">
        <f>5+5/(E2004/G1827)^2</f>
        <v>20.554591109182219</v>
      </c>
      <c r="G2004" s="184">
        <f>G1827/COS(ATAN(G126))</f>
        <v>2822.01832606489</v>
      </c>
      <c r="H2004" s="184">
        <f>L521</f>
        <v>12</v>
      </c>
      <c r="I2004" s="131">
        <f>IF(G2004/H2004&lt;=1.12*SQRT(INPUT!$B$2*F2004/INPUT!AQ35),1,IF(G2004/H2004&lt;=1.4*SQRT(INPUT!$B$2*F2004/INPUT!AQ35),1.12/(G2004/H2004)*SQRT(INPUT!$B$2*F2004/INPUT!AQ35),1.57*SQRT(INPUT!$B$2*F2004/INPUT!AQ35)^2/(G2004/H2004)^2))</f>
        <v>0</v>
      </c>
      <c r="J2004" s="481">
        <f>0.58*INPUT!AQ35*1000*G2004*H2004/10^6</f>
        <v>6972.6428800411295</v>
      </c>
      <c r="K2004" s="184">
        <f>I2004*J2004</f>
        <v>0</v>
      </c>
      <c r="L2004" s="201" t="str">
        <f>IF(1*K2004&gt;=ABS(D2004),"OK","NG")</f>
        <v>NG</v>
      </c>
      <c r="M2004" s="203">
        <f>K2004/ABS(D2004)</f>
        <v>0</v>
      </c>
      <c r="N2004" s="4"/>
      <c r="O2004" s="390"/>
    </row>
    <row r="2005">
      <c r="A2005" s="202">
        <f>A1828</f>
        <v>101</v>
      </c>
      <c r="B2005" s="183">
        <f>(INPUT!BB36+INPUT!BC36+INPUT!BD36)*1.25/2</f>
        <v>-1173.9349772229527</v>
      </c>
      <c r="C2005" s="131">
        <f>COS(ATAN(G127))</f>
        <v>0.992197667229329</v>
      </c>
      <c r="D2005" s="184">
        <f>B2005/C2005</f>
        <v>-1183.1664354756222</v>
      </c>
      <c r="E2005" s="183">
        <f>INPUT!AC36</f>
        <v>1587.5</v>
      </c>
      <c r="F2005" s="184">
        <f>5+5/(E2005/G1828)^2</f>
        <v>20.554591109182219</v>
      </c>
      <c r="G2005" s="184">
        <f>G1828/COS(ATAN(G127))</f>
        <v>2822.01832606489</v>
      </c>
      <c r="H2005" s="184">
        <f>L522</f>
        <v>12</v>
      </c>
      <c r="I2005" s="131">
        <f>IF(G2005/H2005&lt;=1.12*SQRT(INPUT!$B$2*F2005/INPUT!AQ36),1,IF(G2005/H2005&lt;=1.4*SQRT(INPUT!$B$2*F2005/INPUT!AQ36),1.12/(G2005/H2005)*SQRT(INPUT!$B$2*F2005/INPUT!AQ36),1.57*SQRT(INPUT!$B$2*F2005/INPUT!AQ36)^2/(G2005/H2005)^2))</f>
        <v>0</v>
      </c>
      <c r="J2005" s="481">
        <f>0.58*INPUT!AQ36*1000*G2005*H2005/10^6</f>
        <v>6972.6428800411295</v>
      </c>
      <c r="K2005" s="184">
        <f>I2005*J2005</f>
        <v>0</v>
      </c>
      <c r="L2005" s="201" t="str">
        <f>IF(1*K2005&gt;=ABS(D2005),"OK","NG")</f>
        <v>NG</v>
      </c>
      <c r="M2005" s="203">
        <f>K2005/ABS(D2005)</f>
        <v>0</v>
      </c>
      <c r="N2005" s="4"/>
      <c r="O2005" s="390"/>
    </row>
    <row r="2006">
      <c r="A2006" s="202">
        <f>A1829</f>
        <v>101</v>
      </c>
      <c r="B2006" s="183">
        <f>(INPUT!BB37+INPUT!BC37+INPUT!BD37)*1.25/2</f>
        <v>-1173.9349772229527</v>
      </c>
      <c r="C2006" s="131">
        <f>COS(ATAN(G128))</f>
        <v>0.992197667229329</v>
      </c>
      <c r="D2006" s="184">
        <f>B2006/C2006</f>
        <v>-1183.1664354756222</v>
      </c>
      <c r="E2006" s="183">
        <f>INPUT!AC37</f>
        <v>1587.5</v>
      </c>
      <c r="F2006" s="184">
        <f>5+5/(E2006/G1829)^2</f>
        <v>20.554591109182219</v>
      </c>
      <c r="G2006" s="184">
        <f>G1829/COS(ATAN(G128))</f>
        <v>2822.01832606489</v>
      </c>
      <c r="H2006" s="184">
        <f>L523</f>
        <v>12</v>
      </c>
      <c r="I2006" s="131">
        <f>IF(G2006/H2006&lt;=1.12*SQRT(INPUT!$B$2*F2006/INPUT!AQ37),1,IF(G2006/H2006&lt;=1.4*SQRT(INPUT!$B$2*F2006/INPUT!AQ37),1.12/(G2006/H2006)*SQRT(INPUT!$B$2*F2006/INPUT!AQ37),1.57*SQRT(INPUT!$B$2*F2006/INPUT!AQ37)^2/(G2006/H2006)^2))</f>
        <v>0</v>
      </c>
      <c r="J2006" s="481">
        <f>0.58*INPUT!AQ37*1000*G2006*H2006/10^6</f>
        <v>6972.6428800411295</v>
      </c>
      <c r="K2006" s="184">
        <f>I2006*J2006</f>
        <v>0</v>
      </c>
      <c r="L2006" s="201" t="str">
        <f>IF(1*K2006&gt;=ABS(D2006),"OK","NG")</f>
        <v>NG</v>
      </c>
      <c r="M2006" s="203">
        <f>K2006/ABS(D2006)</f>
        <v>0</v>
      </c>
      <c r="N2006" s="4"/>
      <c r="O2006" s="390"/>
    </row>
    <row r="2007">
      <c r="A2007" s="202">
        <f>A1830</f>
        <v>101</v>
      </c>
      <c r="B2007" s="183">
        <f>(INPUT!BB38+INPUT!BC38+INPUT!BD38)*1.25/2</f>
        <v>-1173.9349772229527</v>
      </c>
      <c r="C2007" s="131">
        <f>COS(ATAN(G129))</f>
        <v>0.992197667229329</v>
      </c>
      <c r="D2007" s="184">
        <f>B2007/C2007</f>
        <v>-1183.1664354756222</v>
      </c>
      <c r="E2007" s="183">
        <f>INPUT!AC38</f>
        <v>1587.5</v>
      </c>
      <c r="F2007" s="184">
        <f>5+5/(E2007/G1830)^2</f>
        <v>20.554591109182219</v>
      </c>
      <c r="G2007" s="184">
        <f>G1830/COS(ATAN(G129))</f>
        <v>2822.01832606489</v>
      </c>
      <c r="H2007" s="184">
        <f>L524</f>
        <v>12</v>
      </c>
      <c r="I2007" s="131">
        <f>IF(G2007/H2007&lt;=1.12*SQRT(INPUT!$B$2*F2007/INPUT!AQ38),1,IF(G2007/H2007&lt;=1.4*SQRT(INPUT!$B$2*F2007/INPUT!AQ38),1.12/(G2007/H2007)*SQRT(INPUT!$B$2*F2007/INPUT!AQ38),1.57*SQRT(INPUT!$B$2*F2007/INPUT!AQ38)^2/(G2007/H2007)^2))</f>
        <v>0</v>
      </c>
      <c r="J2007" s="481">
        <f>0.58*INPUT!AQ38*1000*G2007*H2007/10^6</f>
        <v>6972.6428800411295</v>
      </c>
      <c r="K2007" s="184">
        <f>I2007*J2007</f>
        <v>0</v>
      </c>
      <c r="L2007" s="201" t="str">
        <f>IF(1*K2007&gt;=ABS(D2007),"OK","NG")</f>
        <v>NG</v>
      </c>
      <c r="M2007" s="203">
        <f>K2007/ABS(D2007)</f>
        <v>0</v>
      </c>
      <c r="N2007" s="4"/>
      <c r="O2007" s="390"/>
    </row>
    <row r="2008">
      <c r="A2008" s="202">
        <f>A1831</f>
        <v>101</v>
      </c>
      <c r="B2008" s="183">
        <f>(INPUT!BB39+INPUT!BC39+INPUT!BD39)*1.25/2</f>
        <v>-1173.9349772229527</v>
      </c>
      <c r="C2008" s="131">
        <f>COS(ATAN(G130))</f>
        <v>0.992197667229329</v>
      </c>
      <c r="D2008" s="184">
        <f>B2008/C2008</f>
        <v>-1183.1664354756222</v>
      </c>
      <c r="E2008" s="183">
        <f>INPUT!AC39</f>
        <v>1587.5</v>
      </c>
      <c r="F2008" s="184">
        <f>5+5/(E2008/G1831)^2</f>
        <v>20.554591109182219</v>
      </c>
      <c r="G2008" s="184">
        <f>G1831/COS(ATAN(G130))</f>
        <v>2822.01832606489</v>
      </c>
      <c r="H2008" s="184">
        <f>L525</f>
        <v>12</v>
      </c>
      <c r="I2008" s="131">
        <f>IF(G2008/H2008&lt;=1.12*SQRT(INPUT!$B$2*F2008/INPUT!AQ39),1,IF(G2008/H2008&lt;=1.4*SQRT(INPUT!$B$2*F2008/INPUT!AQ39),1.12/(G2008/H2008)*SQRT(INPUT!$B$2*F2008/INPUT!AQ39),1.57*SQRT(INPUT!$B$2*F2008/INPUT!AQ39)^2/(G2008/H2008)^2))</f>
        <v>0</v>
      </c>
      <c r="J2008" s="481">
        <f>0.58*INPUT!AQ39*1000*G2008*H2008/10^6</f>
        <v>6972.6428800411295</v>
      </c>
      <c r="K2008" s="184">
        <f>I2008*J2008</f>
        <v>0</v>
      </c>
      <c r="L2008" s="201" t="str">
        <f>IF(1*K2008&gt;=ABS(D2008),"OK","NG")</f>
        <v>NG</v>
      </c>
      <c r="M2008" s="203">
        <f>K2008/ABS(D2008)</f>
        <v>0</v>
      </c>
      <c r="N2008" s="4"/>
      <c r="O2008" s="390"/>
    </row>
    <row r="2009">
      <c r="A2009" s="202">
        <f>A1832</f>
        <v>101</v>
      </c>
      <c r="B2009" s="183">
        <f>(INPUT!BB40+INPUT!BC40+INPUT!BD40)*1.25/2</f>
        <v>-1173.9349772229527</v>
      </c>
      <c r="C2009" s="131">
        <f>COS(ATAN(G131))</f>
        <v>0.992197667229329</v>
      </c>
      <c r="D2009" s="184">
        <f>B2009/C2009</f>
        <v>-1183.1664354756222</v>
      </c>
      <c r="E2009" s="183">
        <f>INPUT!AC40</f>
        <v>1587.5</v>
      </c>
      <c r="F2009" s="184">
        <f>5+5/(E2009/G1832)^2</f>
        <v>20.554591109182219</v>
      </c>
      <c r="G2009" s="184">
        <f>G1832/COS(ATAN(G131))</f>
        <v>2822.01832606489</v>
      </c>
      <c r="H2009" s="184">
        <f>L526</f>
        <v>12</v>
      </c>
      <c r="I2009" s="131">
        <f>IF(G2009/H2009&lt;=1.12*SQRT(INPUT!$B$2*F2009/INPUT!AQ40),1,IF(G2009/H2009&lt;=1.4*SQRT(INPUT!$B$2*F2009/INPUT!AQ40),1.12/(G2009/H2009)*SQRT(INPUT!$B$2*F2009/INPUT!AQ40),1.57*SQRT(INPUT!$B$2*F2009/INPUT!AQ40)^2/(G2009/H2009)^2))</f>
        <v>0</v>
      </c>
      <c r="J2009" s="481">
        <f>0.58*INPUT!AQ40*1000*G2009*H2009/10^6</f>
        <v>6972.6428800411295</v>
      </c>
      <c r="K2009" s="184">
        <f>I2009*J2009</f>
        <v>0</v>
      </c>
      <c r="L2009" s="201" t="str">
        <f>IF(1*K2009&gt;=ABS(D2009),"OK","NG")</f>
        <v>NG</v>
      </c>
      <c r="M2009" s="203">
        <f>K2009/ABS(D2009)</f>
        <v>0</v>
      </c>
      <c r="N2009" s="4"/>
      <c r="O2009" s="390"/>
    </row>
    <row r="2010">
      <c r="A2010" s="202">
        <f>A1833</f>
        <v>101</v>
      </c>
      <c r="B2010" s="183">
        <f>(INPUT!BB41+INPUT!BC41+INPUT!BD41)*1.25/2</f>
        <v>-1173.9349772229527</v>
      </c>
      <c r="C2010" s="131">
        <f>COS(ATAN(G132))</f>
        <v>0.992197667229329</v>
      </c>
      <c r="D2010" s="184">
        <f>B2010/C2010</f>
        <v>-1183.1664354756222</v>
      </c>
      <c r="E2010" s="183">
        <f>INPUT!AC41</f>
        <v>1587.5</v>
      </c>
      <c r="F2010" s="184">
        <f>5+5/(E2010/G1833)^2</f>
        <v>20.554591109182219</v>
      </c>
      <c r="G2010" s="184">
        <f>G1833/COS(ATAN(G132))</f>
        <v>2822.01832606489</v>
      </c>
      <c r="H2010" s="184">
        <f>L527</f>
        <v>12</v>
      </c>
      <c r="I2010" s="131">
        <f>IF(G2010/H2010&lt;=1.12*SQRT(INPUT!$B$2*F2010/INPUT!AQ41),1,IF(G2010/H2010&lt;=1.4*SQRT(INPUT!$B$2*F2010/INPUT!AQ41),1.12/(G2010/H2010)*SQRT(INPUT!$B$2*F2010/INPUT!AQ41),1.57*SQRT(INPUT!$B$2*F2010/INPUT!AQ41)^2/(G2010/H2010)^2))</f>
        <v>0</v>
      </c>
      <c r="J2010" s="481">
        <f>0.58*INPUT!AQ41*1000*G2010*H2010/10^6</f>
        <v>6972.6428800411295</v>
      </c>
      <c r="K2010" s="184">
        <f>I2010*J2010</f>
        <v>0</v>
      </c>
      <c r="L2010" s="201" t="str">
        <f>IF(1*K2010&gt;=ABS(D2010),"OK","NG")</f>
        <v>NG</v>
      </c>
      <c r="M2010" s="203">
        <f>K2010/ABS(D2010)</f>
        <v>0</v>
      </c>
      <c r="N2010" s="4"/>
      <c r="O2010" s="390"/>
    </row>
    <row r="2011">
      <c r="A2011" s="202">
        <f>A1834</f>
        <v>101</v>
      </c>
      <c r="B2011" s="183">
        <f>(INPUT!BB42+INPUT!BC42+INPUT!BD42)*1.25/2</f>
        <v>-1173.9349772229527</v>
      </c>
      <c r="C2011" s="131">
        <f>COS(ATAN(G133))</f>
        <v>0.992197667229329</v>
      </c>
      <c r="D2011" s="184">
        <f>B2011/C2011</f>
        <v>-1183.1664354756222</v>
      </c>
      <c r="E2011" s="183">
        <f>INPUT!AC42</f>
        <v>1587.5</v>
      </c>
      <c r="F2011" s="184">
        <f>5+5/(E2011/G1834)^2</f>
        <v>20.554591109182219</v>
      </c>
      <c r="G2011" s="184">
        <f>G1834/COS(ATAN(G133))</f>
        <v>2822.01832606489</v>
      </c>
      <c r="H2011" s="184">
        <f>L528</f>
        <v>12</v>
      </c>
      <c r="I2011" s="131">
        <f>IF(G2011/H2011&lt;=1.12*SQRT(INPUT!$B$2*F2011/INPUT!AQ42),1,IF(G2011/H2011&lt;=1.4*SQRT(INPUT!$B$2*F2011/INPUT!AQ42),1.12/(G2011/H2011)*SQRT(INPUT!$B$2*F2011/INPUT!AQ42),1.57*SQRT(INPUT!$B$2*F2011/INPUT!AQ42)^2/(G2011/H2011)^2))</f>
        <v>0</v>
      </c>
      <c r="J2011" s="481">
        <f>0.58*INPUT!AQ42*1000*G2011*H2011/10^6</f>
        <v>6972.6428800411295</v>
      </c>
      <c r="K2011" s="184">
        <f>I2011*J2011</f>
        <v>0</v>
      </c>
      <c r="L2011" s="201" t="str">
        <f>IF(1*K2011&gt;=ABS(D2011),"OK","NG")</f>
        <v>NG</v>
      </c>
      <c r="M2011" s="203">
        <f>K2011/ABS(D2011)</f>
        <v>0</v>
      </c>
      <c r="N2011" s="4"/>
      <c r="O2011" s="390"/>
    </row>
    <row r="2012">
      <c r="A2012" s="202">
        <f>A1835</f>
        <v>101</v>
      </c>
      <c r="B2012" s="183">
        <f>(INPUT!BB43+INPUT!BC43+INPUT!BD43)*1.25/2</f>
        <v>-1173.9349772229527</v>
      </c>
      <c r="C2012" s="131">
        <f>COS(ATAN(G134))</f>
        <v>0.992197667229329</v>
      </c>
      <c r="D2012" s="184">
        <f>B2012/C2012</f>
        <v>-1183.1664354756222</v>
      </c>
      <c r="E2012" s="183">
        <f>INPUT!AC43</f>
        <v>1587.5</v>
      </c>
      <c r="F2012" s="184">
        <f>5+5/(E2012/G1835)^2</f>
        <v>20.554591109182219</v>
      </c>
      <c r="G2012" s="184">
        <f>G1835/COS(ATAN(G134))</f>
        <v>2822.01832606489</v>
      </c>
      <c r="H2012" s="184">
        <f>L529</f>
        <v>12</v>
      </c>
      <c r="I2012" s="131">
        <f>IF(G2012/H2012&lt;=1.12*SQRT(INPUT!$B$2*F2012/INPUT!AQ43),1,IF(G2012/H2012&lt;=1.4*SQRT(INPUT!$B$2*F2012/INPUT!AQ43),1.12/(G2012/H2012)*SQRT(INPUT!$B$2*F2012/INPUT!AQ43),1.57*SQRT(INPUT!$B$2*F2012/INPUT!AQ43)^2/(G2012/H2012)^2))</f>
        <v>0</v>
      </c>
      <c r="J2012" s="481">
        <f>0.58*INPUT!AQ43*1000*G2012*H2012/10^6</f>
        <v>6972.6428800411295</v>
      </c>
      <c r="K2012" s="184">
        <f>I2012*J2012</f>
        <v>0</v>
      </c>
      <c r="L2012" s="201" t="str">
        <f>IF(1*K2012&gt;=ABS(D2012),"OK","NG")</f>
        <v>NG</v>
      </c>
      <c r="M2012" s="203">
        <f>K2012/ABS(D2012)</f>
        <v>0</v>
      </c>
      <c r="N2012" s="4"/>
      <c r="O2012" s="390"/>
    </row>
    <row r="2013">
      <c r="A2013" s="202">
        <f>A1836</f>
        <v>101</v>
      </c>
      <c r="B2013" s="183">
        <f>(INPUT!BB44+INPUT!BC44+INPUT!BD44)*1.25/2</f>
        <v>-1173.9349772229527</v>
      </c>
      <c r="C2013" s="131">
        <f>COS(ATAN(G135))</f>
        <v>0.992197667229329</v>
      </c>
      <c r="D2013" s="184">
        <f>B2013/C2013</f>
        <v>-1183.1664354756222</v>
      </c>
      <c r="E2013" s="183">
        <f>INPUT!AC44</f>
        <v>1587.5</v>
      </c>
      <c r="F2013" s="184">
        <f>5+5/(E2013/G1836)^2</f>
        <v>20.554591109182219</v>
      </c>
      <c r="G2013" s="184">
        <f>G1836/COS(ATAN(G135))</f>
        <v>2822.01832606489</v>
      </c>
      <c r="H2013" s="184">
        <f>L530</f>
        <v>12</v>
      </c>
      <c r="I2013" s="131">
        <f>IF(G2013/H2013&lt;=1.12*SQRT(INPUT!$B$2*F2013/INPUT!AQ44),1,IF(G2013/H2013&lt;=1.4*SQRT(INPUT!$B$2*F2013/INPUT!AQ44),1.12/(G2013/H2013)*SQRT(INPUT!$B$2*F2013/INPUT!AQ44),1.57*SQRT(INPUT!$B$2*F2013/INPUT!AQ44)^2/(G2013/H2013)^2))</f>
        <v>0</v>
      </c>
      <c r="J2013" s="481">
        <f>0.58*INPUT!AQ44*1000*G2013*H2013/10^6</f>
        <v>6972.6428800411295</v>
      </c>
      <c r="K2013" s="184">
        <f>I2013*J2013</f>
        <v>0</v>
      </c>
      <c r="L2013" s="201" t="str">
        <f>IF(1*K2013&gt;=ABS(D2013),"OK","NG")</f>
        <v>NG</v>
      </c>
      <c r="M2013" s="203">
        <f>K2013/ABS(D2013)</f>
        <v>0</v>
      </c>
      <c r="N2013" s="4"/>
      <c r="O2013" s="390"/>
    </row>
    <row r="2014">
      <c r="A2014" s="202">
        <f>A1837</f>
        <v>101</v>
      </c>
      <c r="B2014" s="183">
        <f>(INPUT!BB45+INPUT!BC45+INPUT!BD45)*1.25/2</f>
        <v>-1173.9349772229527</v>
      </c>
      <c r="C2014" s="131">
        <f>COS(ATAN(G136))</f>
        <v>0.992197667229329</v>
      </c>
      <c r="D2014" s="184">
        <f>B2014/C2014</f>
        <v>-1183.1664354756222</v>
      </c>
      <c r="E2014" s="183">
        <f>INPUT!AC45</f>
        <v>1587.5</v>
      </c>
      <c r="F2014" s="184">
        <f>5+5/(E2014/G1837)^2</f>
        <v>20.554591109182219</v>
      </c>
      <c r="G2014" s="184">
        <f>G1837/COS(ATAN(G136))</f>
        <v>2822.01832606489</v>
      </c>
      <c r="H2014" s="184">
        <f>L531</f>
        <v>12</v>
      </c>
      <c r="I2014" s="131">
        <f>IF(G2014/H2014&lt;=1.12*SQRT(INPUT!$B$2*F2014/INPUT!AQ45),1,IF(G2014/H2014&lt;=1.4*SQRT(INPUT!$B$2*F2014/INPUT!AQ45),1.12/(G2014/H2014)*SQRT(INPUT!$B$2*F2014/INPUT!AQ45),1.57*SQRT(INPUT!$B$2*F2014/INPUT!AQ45)^2/(G2014/H2014)^2))</f>
        <v>0</v>
      </c>
      <c r="J2014" s="481">
        <f>0.58*INPUT!AQ45*1000*G2014*H2014/10^6</f>
        <v>6972.6428800411295</v>
      </c>
      <c r="K2014" s="184">
        <f>I2014*J2014</f>
        <v>0</v>
      </c>
      <c r="L2014" s="201" t="str">
        <f>IF(1*K2014&gt;=ABS(D2014),"OK","NG")</f>
        <v>NG</v>
      </c>
      <c r="M2014" s="203">
        <f>K2014/ABS(D2014)</f>
        <v>0</v>
      </c>
      <c r="N2014" s="4"/>
      <c r="O2014" s="390"/>
    </row>
    <row r="2015">
      <c r="A2015" s="202">
        <f>A1838</f>
        <v>101</v>
      </c>
      <c r="B2015" s="183">
        <f>(INPUT!BB46+INPUT!BC46+INPUT!BD46)*1.25/2</f>
        <v>-1173.9349772229527</v>
      </c>
      <c r="C2015" s="131">
        <f>COS(ATAN(G137))</f>
        <v>0.992197667229329</v>
      </c>
      <c r="D2015" s="184">
        <f>B2015/C2015</f>
        <v>-1183.1664354756222</v>
      </c>
      <c r="E2015" s="183">
        <f>INPUT!AC46</f>
        <v>1587.5</v>
      </c>
      <c r="F2015" s="184">
        <f>5+5/(E2015/G1838)^2</f>
        <v>20.554591109182219</v>
      </c>
      <c r="G2015" s="184">
        <f>G1838/COS(ATAN(G137))</f>
        <v>2822.01832606489</v>
      </c>
      <c r="H2015" s="184">
        <f>L532</f>
        <v>12</v>
      </c>
      <c r="I2015" s="131">
        <f>IF(G2015/H2015&lt;=1.12*SQRT(INPUT!$B$2*F2015/INPUT!AQ46),1,IF(G2015/H2015&lt;=1.4*SQRT(INPUT!$B$2*F2015/INPUT!AQ46),1.12/(G2015/H2015)*SQRT(INPUT!$B$2*F2015/INPUT!AQ46),1.57*SQRT(INPUT!$B$2*F2015/INPUT!AQ46)^2/(G2015/H2015)^2))</f>
        <v>0</v>
      </c>
      <c r="J2015" s="481">
        <f>0.58*INPUT!AQ46*1000*G2015*H2015/10^6</f>
        <v>6972.6428800411295</v>
      </c>
      <c r="K2015" s="184">
        <f>I2015*J2015</f>
        <v>0</v>
      </c>
      <c r="L2015" s="201" t="str">
        <f>IF(1*K2015&gt;=ABS(D2015),"OK","NG")</f>
        <v>NG</v>
      </c>
      <c r="M2015" s="203">
        <f>K2015/ABS(D2015)</f>
        <v>0</v>
      </c>
      <c r="N2015" s="4"/>
      <c r="O2015" s="390"/>
    </row>
    <row r="2016">
      <c r="A2016" s="202">
        <f>A1839</f>
        <v>101</v>
      </c>
      <c r="B2016" s="183">
        <f>(INPUT!BB47+INPUT!BC47+INPUT!BD47)*1.25/2</f>
        <v>-1173.9349772229527</v>
      </c>
      <c r="C2016" s="131">
        <f>COS(ATAN(G138))</f>
        <v>0.992197667229329</v>
      </c>
      <c r="D2016" s="184">
        <f>B2016/C2016</f>
        <v>-1183.1664354756222</v>
      </c>
      <c r="E2016" s="183">
        <f>INPUT!AC47</f>
        <v>1587.5</v>
      </c>
      <c r="F2016" s="184">
        <f>5+5/(E2016/G1839)^2</f>
        <v>20.554591109182219</v>
      </c>
      <c r="G2016" s="184">
        <f>G1839/COS(ATAN(G138))</f>
        <v>2822.01832606489</v>
      </c>
      <c r="H2016" s="184">
        <f>L533</f>
        <v>12</v>
      </c>
      <c r="I2016" s="131">
        <f>IF(G2016/H2016&lt;=1.12*SQRT(INPUT!$B$2*F2016/INPUT!AQ47),1,IF(G2016/H2016&lt;=1.4*SQRT(INPUT!$B$2*F2016/INPUT!AQ47),1.12/(G2016/H2016)*SQRT(INPUT!$B$2*F2016/INPUT!AQ47),1.57*SQRT(INPUT!$B$2*F2016/INPUT!AQ47)^2/(G2016/H2016)^2))</f>
        <v>0</v>
      </c>
      <c r="J2016" s="481">
        <f>0.58*INPUT!AQ47*1000*G2016*H2016/10^6</f>
        <v>6972.6428800411295</v>
      </c>
      <c r="K2016" s="184">
        <f>I2016*J2016</f>
        <v>0</v>
      </c>
      <c r="L2016" s="201" t="str">
        <f>IF(1*K2016&gt;=ABS(D2016),"OK","NG")</f>
        <v>NG</v>
      </c>
      <c r="M2016" s="203">
        <f>K2016/ABS(D2016)</f>
        <v>0</v>
      </c>
      <c r="N2016" s="4"/>
      <c r="O2016" s="390"/>
    </row>
    <row r="2017">
      <c r="A2017" s="202">
        <f>A1840</f>
        <v>101</v>
      </c>
      <c r="B2017" s="183">
        <f>(INPUT!BB48+INPUT!BC48+INPUT!BD48)*1.25/2</f>
        <v>-1173.9349772229527</v>
      </c>
      <c r="C2017" s="131">
        <f>COS(ATAN(G139))</f>
        <v>0.992197667229329</v>
      </c>
      <c r="D2017" s="184">
        <f>B2017/C2017</f>
        <v>-1183.1664354756222</v>
      </c>
      <c r="E2017" s="183">
        <f>INPUT!AC48</f>
        <v>1587.5</v>
      </c>
      <c r="F2017" s="184">
        <f>5+5/(E2017/G1840)^2</f>
        <v>20.554591109182219</v>
      </c>
      <c r="G2017" s="184">
        <f>G1840/COS(ATAN(G139))</f>
        <v>2822.01832606489</v>
      </c>
      <c r="H2017" s="184">
        <f>L534</f>
        <v>12</v>
      </c>
      <c r="I2017" s="131">
        <f>IF(G2017/H2017&lt;=1.12*SQRT(INPUT!$B$2*F2017/INPUT!AQ48),1,IF(G2017/H2017&lt;=1.4*SQRT(INPUT!$B$2*F2017/INPUT!AQ48),1.12/(G2017/H2017)*SQRT(INPUT!$B$2*F2017/INPUT!AQ48),1.57*SQRT(INPUT!$B$2*F2017/INPUT!AQ48)^2/(G2017/H2017)^2))</f>
        <v>0</v>
      </c>
      <c r="J2017" s="481">
        <f>0.58*INPUT!AQ48*1000*G2017*H2017/10^6</f>
        <v>6972.6428800411295</v>
      </c>
      <c r="K2017" s="184">
        <f>I2017*J2017</f>
        <v>0</v>
      </c>
      <c r="L2017" s="201" t="str">
        <f>IF(1*K2017&gt;=ABS(D2017),"OK","NG")</f>
        <v>NG</v>
      </c>
      <c r="M2017" s="203">
        <f>K2017/ABS(D2017)</f>
        <v>0</v>
      </c>
      <c r="N2017" s="4"/>
      <c r="O2017" s="390"/>
    </row>
    <row r="2018">
      <c r="A2018" s="202">
        <f>A1841</f>
        <v>101</v>
      </c>
      <c r="B2018" s="183">
        <f>(INPUT!BB49+INPUT!BC49+INPUT!BD49)*1.25/2</f>
        <v>-1173.9349772229527</v>
      </c>
      <c r="C2018" s="131">
        <f>COS(ATAN(G140))</f>
        <v>0.992197667229329</v>
      </c>
      <c r="D2018" s="184">
        <f>B2018/C2018</f>
        <v>-1183.1664354756222</v>
      </c>
      <c r="E2018" s="183">
        <f>INPUT!AC49</f>
        <v>1587.5</v>
      </c>
      <c r="F2018" s="184">
        <f>5+5/(E2018/G1841)^2</f>
        <v>20.554591109182219</v>
      </c>
      <c r="G2018" s="184">
        <f>G1841/COS(ATAN(G140))</f>
        <v>2822.01832606489</v>
      </c>
      <c r="H2018" s="184">
        <f>L535</f>
        <v>12</v>
      </c>
      <c r="I2018" s="131">
        <f>IF(G2018/H2018&lt;=1.12*SQRT(INPUT!$B$2*F2018/INPUT!AQ49),1,IF(G2018/H2018&lt;=1.4*SQRT(INPUT!$B$2*F2018/INPUT!AQ49),1.12/(G2018/H2018)*SQRT(INPUT!$B$2*F2018/INPUT!AQ49),1.57*SQRT(INPUT!$B$2*F2018/INPUT!AQ49)^2/(G2018/H2018)^2))</f>
        <v>0</v>
      </c>
      <c r="J2018" s="481">
        <f>0.58*INPUT!AQ49*1000*G2018*H2018/10^6</f>
        <v>6972.6428800411295</v>
      </c>
      <c r="K2018" s="184">
        <f>I2018*J2018</f>
        <v>0</v>
      </c>
      <c r="L2018" s="201" t="str">
        <f>IF(1*K2018&gt;=ABS(D2018),"OK","NG")</f>
        <v>NG</v>
      </c>
      <c r="M2018" s="203">
        <f>K2018/ABS(D2018)</f>
        <v>0</v>
      </c>
      <c r="N2018" s="4"/>
      <c r="O2018" s="390"/>
    </row>
    <row r="2019">
      <c r="A2019" s="202">
        <f>A1842</f>
        <v>101</v>
      </c>
      <c r="B2019" s="183">
        <f>(INPUT!BB50+INPUT!BC50+INPUT!BD50)*1.25/2</f>
        <v>-1173.9349772229527</v>
      </c>
      <c r="C2019" s="131">
        <f>COS(ATAN(G141))</f>
        <v>0.992197667229329</v>
      </c>
      <c r="D2019" s="184">
        <f>B2019/C2019</f>
        <v>-1183.1664354756222</v>
      </c>
      <c r="E2019" s="183">
        <f>INPUT!AC50</f>
        <v>1587.5</v>
      </c>
      <c r="F2019" s="184">
        <f>5+5/(E2019/G1842)^2</f>
        <v>20.554591109182219</v>
      </c>
      <c r="G2019" s="184">
        <f>G1842/COS(ATAN(G141))</f>
        <v>2822.01832606489</v>
      </c>
      <c r="H2019" s="184">
        <f>L536</f>
        <v>12</v>
      </c>
      <c r="I2019" s="131">
        <f>IF(G2019/H2019&lt;=1.12*SQRT(INPUT!$B$2*F2019/INPUT!AQ50),1,IF(G2019/H2019&lt;=1.4*SQRT(INPUT!$B$2*F2019/INPUT!AQ50),1.12/(G2019/H2019)*SQRT(INPUT!$B$2*F2019/INPUT!AQ50),1.57*SQRT(INPUT!$B$2*F2019/INPUT!AQ50)^2/(G2019/H2019)^2))</f>
        <v>0</v>
      </c>
      <c r="J2019" s="481">
        <f>0.58*INPUT!AQ50*1000*G2019*H2019/10^6</f>
        <v>6972.6428800411295</v>
      </c>
      <c r="K2019" s="184">
        <f>I2019*J2019</f>
        <v>0</v>
      </c>
      <c r="L2019" s="201" t="str">
        <f>IF(1*K2019&gt;=ABS(D2019),"OK","NG")</f>
        <v>NG</v>
      </c>
      <c r="M2019" s="203">
        <f>K2019/ABS(D2019)</f>
        <v>0</v>
      </c>
      <c r="N2019" s="4"/>
      <c r="O2019" s="390"/>
    </row>
    <row r="2020">
      <c r="A2020" s="202">
        <f>A1843</f>
        <v>101</v>
      </c>
      <c r="B2020" s="183">
        <f>(INPUT!BB51+INPUT!BC51+INPUT!BD51)*1.25/2</f>
        <v>-1173.9349772229527</v>
      </c>
      <c r="C2020" s="131">
        <f>COS(ATAN(G142))</f>
        <v>0.992197667229329</v>
      </c>
      <c r="D2020" s="184">
        <f>B2020/C2020</f>
        <v>-1183.1664354756222</v>
      </c>
      <c r="E2020" s="183">
        <f>INPUT!AC51</f>
        <v>1587.5</v>
      </c>
      <c r="F2020" s="184">
        <f>5+5/(E2020/G1843)^2</f>
        <v>20.554591109182219</v>
      </c>
      <c r="G2020" s="184">
        <f>G1843/COS(ATAN(G142))</f>
        <v>2822.01832606489</v>
      </c>
      <c r="H2020" s="184">
        <f>L537</f>
        <v>12</v>
      </c>
      <c r="I2020" s="131">
        <f>IF(G2020/H2020&lt;=1.12*SQRT(INPUT!$B$2*F2020/INPUT!AQ51),1,IF(G2020/H2020&lt;=1.4*SQRT(INPUT!$B$2*F2020/INPUT!AQ51),1.12/(G2020/H2020)*SQRT(INPUT!$B$2*F2020/INPUT!AQ51),1.57*SQRT(INPUT!$B$2*F2020/INPUT!AQ51)^2/(G2020/H2020)^2))</f>
        <v>0</v>
      </c>
      <c r="J2020" s="481">
        <f>0.58*INPUT!AQ51*1000*G2020*H2020/10^6</f>
        <v>6972.6428800411295</v>
      </c>
      <c r="K2020" s="184">
        <f>I2020*J2020</f>
        <v>0</v>
      </c>
      <c r="L2020" s="201" t="str">
        <f>IF(1*K2020&gt;=ABS(D2020),"OK","NG")</f>
        <v>NG</v>
      </c>
      <c r="M2020" s="203">
        <f>K2020/ABS(D2020)</f>
        <v>0</v>
      </c>
      <c r="N2020" s="4"/>
      <c r="O2020" s="390"/>
    </row>
    <row r="2021">
      <c r="A2021" s="202">
        <f>A1844</f>
        <v>101</v>
      </c>
      <c r="B2021" s="183">
        <f>(INPUT!BB52+INPUT!BC52+INPUT!BD52)*1.25/2</f>
        <v>-1173.9349772229527</v>
      </c>
      <c r="C2021" s="131">
        <f>COS(ATAN(G143))</f>
        <v>0.992197667229329</v>
      </c>
      <c r="D2021" s="184">
        <f>B2021/C2021</f>
        <v>-1183.1664354756222</v>
      </c>
      <c r="E2021" s="183">
        <f>INPUT!AC52</f>
        <v>1587.5</v>
      </c>
      <c r="F2021" s="184">
        <f>5+5/(E2021/G1844)^2</f>
        <v>20.554591109182219</v>
      </c>
      <c r="G2021" s="184">
        <f>G1844/COS(ATAN(G143))</f>
        <v>2822.01832606489</v>
      </c>
      <c r="H2021" s="184">
        <f>L538</f>
        <v>12</v>
      </c>
      <c r="I2021" s="131">
        <f>IF(G2021/H2021&lt;=1.12*SQRT(INPUT!$B$2*F2021/INPUT!AQ52),1,IF(G2021/H2021&lt;=1.4*SQRT(INPUT!$B$2*F2021/INPUT!AQ52),1.12/(G2021/H2021)*SQRT(INPUT!$B$2*F2021/INPUT!AQ52),1.57*SQRT(INPUT!$B$2*F2021/INPUT!AQ52)^2/(G2021/H2021)^2))</f>
        <v>0</v>
      </c>
      <c r="J2021" s="481">
        <f>0.58*INPUT!AQ52*1000*G2021*H2021/10^6</f>
        <v>6972.6428800411295</v>
      </c>
      <c r="K2021" s="184">
        <f>I2021*J2021</f>
        <v>0</v>
      </c>
      <c r="L2021" s="201" t="str">
        <f>IF(1*K2021&gt;=ABS(D2021),"OK","NG")</f>
        <v>NG</v>
      </c>
      <c r="M2021" s="203">
        <f>K2021/ABS(D2021)</f>
        <v>0</v>
      </c>
      <c r="N2021" s="4"/>
      <c r="O2021" s="390"/>
    </row>
    <row r="2022">
      <c r="A2022" s="202">
        <f>A1845</f>
        <v>101</v>
      </c>
      <c r="B2022" s="183">
        <f>(INPUT!BB53+INPUT!BC53+INPUT!BD53)*1.25/2</f>
        <v>-1173.9349772229527</v>
      </c>
      <c r="C2022" s="131">
        <f>COS(ATAN(G144))</f>
        <v>0.992197667229329</v>
      </c>
      <c r="D2022" s="184">
        <f>B2022/C2022</f>
        <v>-1183.1664354756222</v>
      </c>
      <c r="E2022" s="183">
        <f>INPUT!AC53</f>
        <v>1587.5</v>
      </c>
      <c r="F2022" s="184">
        <f>5+5/(E2022/G1845)^2</f>
        <v>20.554591109182219</v>
      </c>
      <c r="G2022" s="184">
        <f>G1845/COS(ATAN(G144))</f>
        <v>2822.01832606489</v>
      </c>
      <c r="H2022" s="184">
        <f>L539</f>
        <v>12</v>
      </c>
      <c r="I2022" s="131">
        <f>IF(G2022/H2022&lt;=1.12*SQRT(INPUT!$B$2*F2022/INPUT!AQ53),1,IF(G2022/H2022&lt;=1.4*SQRT(INPUT!$B$2*F2022/INPUT!AQ53),1.12/(G2022/H2022)*SQRT(INPUT!$B$2*F2022/INPUT!AQ53),1.57*SQRT(INPUT!$B$2*F2022/INPUT!AQ53)^2/(G2022/H2022)^2))</f>
        <v>0</v>
      </c>
      <c r="J2022" s="481">
        <f>0.58*INPUT!AQ53*1000*G2022*H2022/10^6</f>
        <v>6972.6428800411295</v>
      </c>
      <c r="K2022" s="184">
        <f>I2022*J2022</f>
        <v>0</v>
      </c>
      <c r="L2022" s="201" t="str">
        <f>IF(1*K2022&gt;=ABS(D2022),"OK","NG")</f>
        <v>NG</v>
      </c>
      <c r="M2022" s="203">
        <f>K2022/ABS(D2022)</f>
        <v>0</v>
      </c>
      <c r="N2022" s="4"/>
      <c r="O2022" s="390"/>
    </row>
    <row r="2023">
      <c r="A2023" s="202">
        <f>A1846</f>
        <v>101</v>
      </c>
      <c r="B2023" s="183">
        <f>(INPUT!BB54+INPUT!BC54+INPUT!BD54)*1.25/2</f>
        <v>-1173.9349772229527</v>
      </c>
      <c r="C2023" s="131">
        <f>COS(ATAN(G145))</f>
        <v>0.992197667229329</v>
      </c>
      <c r="D2023" s="184">
        <f>B2023/C2023</f>
        <v>-1183.1664354756222</v>
      </c>
      <c r="E2023" s="183">
        <f>INPUT!AC54</f>
        <v>1587.5</v>
      </c>
      <c r="F2023" s="184">
        <f>5+5/(E2023/G1846)^2</f>
        <v>20.554591109182219</v>
      </c>
      <c r="G2023" s="184">
        <f>G1846/COS(ATAN(G145))</f>
        <v>2822.01832606489</v>
      </c>
      <c r="H2023" s="184">
        <f>L540</f>
        <v>12</v>
      </c>
      <c r="I2023" s="131">
        <f>IF(G2023/H2023&lt;=1.12*SQRT(INPUT!$B$2*F2023/INPUT!AQ54),1,IF(G2023/H2023&lt;=1.4*SQRT(INPUT!$B$2*F2023/INPUT!AQ54),1.12/(G2023/H2023)*SQRT(INPUT!$B$2*F2023/INPUT!AQ54),1.57*SQRT(INPUT!$B$2*F2023/INPUT!AQ54)^2/(G2023/H2023)^2))</f>
        <v>0</v>
      </c>
      <c r="J2023" s="481">
        <f>0.58*INPUT!AQ54*1000*G2023*H2023/10^6</f>
        <v>6972.6428800411295</v>
      </c>
      <c r="K2023" s="184">
        <f>I2023*J2023</f>
        <v>0</v>
      </c>
      <c r="L2023" s="201" t="str">
        <f>IF(1*K2023&gt;=ABS(D2023),"OK","NG")</f>
        <v>NG</v>
      </c>
      <c r="M2023" s="203">
        <f>K2023/ABS(D2023)</f>
        <v>0</v>
      </c>
      <c r="N2023" s="4"/>
      <c r="O2023" s="390"/>
    </row>
    <row r="2024">
      <c r="A2024" s="202">
        <f>A1847</f>
        <v>101</v>
      </c>
      <c r="B2024" s="183">
        <f>(INPUT!BB55+INPUT!BC55+INPUT!BD55)*1.25/2</f>
        <v>-1173.9349772229527</v>
      </c>
      <c r="C2024" s="131">
        <f>COS(ATAN(G146))</f>
        <v>0.992197667229329</v>
      </c>
      <c r="D2024" s="184">
        <f>B2024/C2024</f>
        <v>-1183.1664354756222</v>
      </c>
      <c r="E2024" s="183">
        <f>INPUT!AC55</f>
        <v>1587.5</v>
      </c>
      <c r="F2024" s="184">
        <f>5+5/(E2024/G1847)^2</f>
        <v>20.554591109182219</v>
      </c>
      <c r="G2024" s="184">
        <f>G1847/COS(ATAN(G146))</f>
        <v>2822.01832606489</v>
      </c>
      <c r="H2024" s="184">
        <f>L541</f>
        <v>12</v>
      </c>
      <c r="I2024" s="131">
        <f>IF(G2024/H2024&lt;=1.12*SQRT(INPUT!$B$2*F2024/INPUT!AQ55),1,IF(G2024/H2024&lt;=1.4*SQRT(INPUT!$B$2*F2024/INPUT!AQ55),1.12/(G2024/H2024)*SQRT(INPUT!$B$2*F2024/INPUT!AQ55),1.57*SQRT(INPUT!$B$2*F2024/INPUT!AQ55)^2/(G2024/H2024)^2))</f>
        <v>0</v>
      </c>
      <c r="J2024" s="481">
        <f>0.58*INPUT!AQ55*1000*G2024*H2024/10^6</f>
        <v>6972.6428800411295</v>
      </c>
      <c r="K2024" s="184">
        <f>I2024*J2024</f>
        <v>0</v>
      </c>
      <c r="L2024" s="201" t="str">
        <f>IF(1*K2024&gt;=ABS(D2024),"OK","NG")</f>
        <v>NG</v>
      </c>
      <c r="M2024" s="203">
        <f>K2024/ABS(D2024)</f>
        <v>0</v>
      </c>
      <c r="N2024" s="4"/>
      <c r="O2024" s="390"/>
    </row>
    <row r="2025">
      <c r="A2025" s="202">
        <f>A1848</f>
        <v>101</v>
      </c>
      <c r="B2025" s="183">
        <f>(INPUT!BB56+INPUT!BC56+INPUT!BD56)*1.25/2</f>
        <v>-1173.9349772229527</v>
      </c>
      <c r="C2025" s="131">
        <f>COS(ATAN(G147))</f>
        <v>0.992197667229329</v>
      </c>
      <c r="D2025" s="184">
        <f>B2025/C2025</f>
        <v>-1183.1664354756222</v>
      </c>
      <c r="E2025" s="183">
        <f>INPUT!AC56</f>
        <v>1587.5</v>
      </c>
      <c r="F2025" s="184">
        <f>5+5/(E2025/G1848)^2</f>
        <v>20.554591109182219</v>
      </c>
      <c r="G2025" s="184">
        <f>G1848/COS(ATAN(G147))</f>
        <v>2822.01832606489</v>
      </c>
      <c r="H2025" s="184">
        <f>L542</f>
        <v>12</v>
      </c>
      <c r="I2025" s="131">
        <f>IF(G2025/H2025&lt;=1.12*SQRT(INPUT!$B$2*F2025/INPUT!AQ56),1,IF(G2025/H2025&lt;=1.4*SQRT(INPUT!$B$2*F2025/INPUT!AQ56),1.12/(G2025/H2025)*SQRT(INPUT!$B$2*F2025/INPUT!AQ56),1.57*SQRT(INPUT!$B$2*F2025/INPUT!AQ56)^2/(G2025/H2025)^2))</f>
        <v>0</v>
      </c>
      <c r="J2025" s="481">
        <f>0.58*INPUT!AQ56*1000*G2025*H2025/10^6</f>
        <v>6972.6428800411295</v>
      </c>
      <c r="K2025" s="184">
        <f>I2025*J2025</f>
        <v>0</v>
      </c>
      <c r="L2025" s="201" t="str">
        <f>IF(1*K2025&gt;=ABS(D2025),"OK","NG")</f>
        <v>NG</v>
      </c>
      <c r="M2025" s="203">
        <f>K2025/ABS(D2025)</f>
        <v>0</v>
      </c>
      <c r="N2025" s="4"/>
      <c r="O2025" s="390"/>
    </row>
    <row r="2026">
      <c r="A2026" s="202">
        <f>A1849</f>
        <v>101</v>
      </c>
      <c r="B2026" s="183">
        <f>(INPUT!BB57+INPUT!BC57+INPUT!BD57)*1.25/2</f>
        <v>-1173.9349772229527</v>
      </c>
      <c r="C2026" s="131">
        <f>COS(ATAN(G148))</f>
        <v>0.992197667229329</v>
      </c>
      <c r="D2026" s="184">
        <f>B2026/C2026</f>
        <v>-1183.1664354756222</v>
      </c>
      <c r="E2026" s="183">
        <f>INPUT!AC57</f>
        <v>1587.5</v>
      </c>
      <c r="F2026" s="184">
        <f>5+5/(E2026/G1849)^2</f>
        <v>20.554591109182219</v>
      </c>
      <c r="G2026" s="184">
        <f>G1849/COS(ATAN(G148))</f>
        <v>2822.01832606489</v>
      </c>
      <c r="H2026" s="184">
        <f>L543</f>
        <v>12</v>
      </c>
      <c r="I2026" s="131">
        <f>IF(G2026/H2026&lt;=1.12*SQRT(INPUT!$B$2*F2026/INPUT!AQ57),1,IF(G2026/H2026&lt;=1.4*SQRT(INPUT!$B$2*F2026/INPUT!AQ57),1.12/(G2026/H2026)*SQRT(INPUT!$B$2*F2026/INPUT!AQ57),1.57*SQRT(INPUT!$B$2*F2026/INPUT!AQ57)^2/(G2026/H2026)^2))</f>
        <v>0</v>
      </c>
      <c r="J2026" s="481">
        <f>0.58*INPUT!AQ57*1000*G2026*H2026/10^6</f>
        <v>6972.6428800411295</v>
      </c>
      <c r="K2026" s="184">
        <f>I2026*J2026</f>
        <v>0</v>
      </c>
      <c r="L2026" s="201" t="str">
        <f>IF(1*K2026&gt;=ABS(D2026),"OK","NG")</f>
        <v>NG</v>
      </c>
      <c r="M2026" s="203">
        <f>K2026/ABS(D2026)</f>
        <v>0</v>
      </c>
      <c r="N2026" s="4"/>
      <c r="O2026" s="390"/>
    </row>
    <row r="2027">
      <c r="A2027" s="202">
        <f>A1850</f>
        <v>101</v>
      </c>
      <c r="B2027" s="183">
        <f>(INPUT!BB58+INPUT!BC58+INPUT!BD58)*1.25/2</f>
        <v>-1173.9349772229527</v>
      </c>
      <c r="C2027" s="131">
        <f>COS(ATAN(G149))</f>
        <v>0.992197667229329</v>
      </c>
      <c r="D2027" s="184">
        <f>B2027/C2027</f>
        <v>-1183.1664354756222</v>
      </c>
      <c r="E2027" s="183">
        <f>INPUT!AC58</f>
        <v>1587.5</v>
      </c>
      <c r="F2027" s="184">
        <f>5+5/(E2027/G1850)^2</f>
        <v>20.554591109182219</v>
      </c>
      <c r="G2027" s="184">
        <f>G1850/COS(ATAN(G149))</f>
        <v>2822.01832606489</v>
      </c>
      <c r="H2027" s="184">
        <f>L544</f>
        <v>12</v>
      </c>
      <c r="I2027" s="131">
        <f>IF(G2027/H2027&lt;=1.12*SQRT(INPUT!$B$2*F2027/INPUT!AQ58),1,IF(G2027/H2027&lt;=1.4*SQRT(INPUT!$B$2*F2027/INPUT!AQ58),1.12/(G2027/H2027)*SQRT(INPUT!$B$2*F2027/INPUT!AQ58),1.57*SQRT(INPUT!$B$2*F2027/INPUT!AQ58)^2/(G2027/H2027)^2))</f>
        <v>0</v>
      </c>
      <c r="J2027" s="481">
        <f>0.58*INPUT!AQ58*1000*G2027*H2027/10^6</f>
        <v>6972.6428800411295</v>
      </c>
      <c r="K2027" s="184">
        <f>I2027*J2027</f>
        <v>0</v>
      </c>
      <c r="L2027" s="201" t="str">
        <f>IF(1*K2027&gt;=ABS(D2027),"OK","NG")</f>
        <v>NG</v>
      </c>
      <c r="M2027" s="203">
        <f>K2027/ABS(D2027)</f>
        <v>0</v>
      </c>
      <c r="N2027" s="4"/>
      <c r="O2027" s="390"/>
    </row>
    <row r="2028">
      <c r="A2028" s="202">
        <f>A1851</f>
        <v>101</v>
      </c>
      <c r="B2028" s="183">
        <f>(INPUT!BB59+INPUT!BC59+INPUT!BD59)*1.25/2</f>
        <v>-1173.9349772229527</v>
      </c>
      <c r="C2028" s="131">
        <f>COS(ATAN(G150))</f>
        <v>0.992197667229329</v>
      </c>
      <c r="D2028" s="184">
        <f>B2028/C2028</f>
        <v>-1183.1664354756222</v>
      </c>
      <c r="E2028" s="183">
        <f>INPUT!AC59</f>
        <v>1587.5</v>
      </c>
      <c r="F2028" s="184">
        <f>5+5/(E2028/G1851)^2</f>
        <v>20.554591109182219</v>
      </c>
      <c r="G2028" s="184">
        <f>G1851/COS(ATAN(G150))</f>
        <v>2822.01832606489</v>
      </c>
      <c r="H2028" s="184">
        <f>L545</f>
        <v>12</v>
      </c>
      <c r="I2028" s="131">
        <f>IF(G2028/H2028&lt;=1.12*SQRT(INPUT!$B$2*F2028/INPUT!AQ59),1,IF(G2028/H2028&lt;=1.4*SQRT(INPUT!$B$2*F2028/INPUT!AQ59),1.12/(G2028/H2028)*SQRT(INPUT!$B$2*F2028/INPUT!AQ59),1.57*SQRT(INPUT!$B$2*F2028/INPUT!AQ59)^2/(G2028/H2028)^2))</f>
        <v>0</v>
      </c>
      <c r="J2028" s="481">
        <f>0.58*INPUT!AQ59*1000*G2028*H2028/10^6</f>
        <v>6972.6428800411295</v>
      </c>
      <c r="K2028" s="184">
        <f>I2028*J2028</f>
        <v>0</v>
      </c>
      <c r="L2028" s="201" t="str">
        <f>IF(1*K2028&gt;=ABS(D2028),"OK","NG")</f>
        <v>NG</v>
      </c>
      <c r="M2028" s="203">
        <f>K2028/ABS(D2028)</f>
        <v>0</v>
      </c>
      <c r="N2028" s="4"/>
      <c r="O2028" s="390"/>
    </row>
    <row r="2029">
      <c r="A2029" s="202">
        <f>A1852</f>
        <v>101</v>
      </c>
      <c r="B2029" s="183">
        <f>(INPUT!BB60+INPUT!BC60+INPUT!BD60)*1.25/2</f>
        <v>-1173.9349772229527</v>
      </c>
      <c r="C2029" s="131">
        <f>COS(ATAN(G151))</f>
        <v>0.992197667229329</v>
      </c>
      <c r="D2029" s="184">
        <f>B2029/C2029</f>
        <v>-1183.1664354756222</v>
      </c>
      <c r="E2029" s="183">
        <f>INPUT!AC60</f>
        <v>1587.5</v>
      </c>
      <c r="F2029" s="184">
        <f>5+5/(E2029/G1852)^2</f>
        <v>20.554591109182219</v>
      </c>
      <c r="G2029" s="184">
        <f>G1852/COS(ATAN(G151))</f>
        <v>2822.01832606489</v>
      </c>
      <c r="H2029" s="184">
        <f>L546</f>
        <v>12</v>
      </c>
      <c r="I2029" s="131">
        <f>IF(G2029/H2029&lt;=1.12*SQRT(INPUT!$B$2*F2029/INPUT!AQ60),1,IF(G2029/H2029&lt;=1.4*SQRT(INPUT!$B$2*F2029/INPUT!AQ60),1.12/(G2029/H2029)*SQRT(INPUT!$B$2*F2029/INPUT!AQ60),1.57*SQRT(INPUT!$B$2*F2029/INPUT!AQ60)^2/(G2029/H2029)^2))</f>
        <v>0</v>
      </c>
      <c r="J2029" s="481">
        <f>0.58*INPUT!AQ60*1000*G2029*H2029/10^6</f>
        <v>6972.6428800411295</v>
      </c>
      <c r="K2029" s="184">
        <f>I2029*J2029</f>
        <v>0</v>
      </c>
      <c r="L2029" s="201" t="str">
        <f>IF(1*K2029&gt;=ABS(D2029),"OK","NG")</f>
        <v>NG</v>
      </c>
      <c r="M2029" s="203">
        <f>K2029/ABS(D2029)</f>
        <v>0</v>
      </c>
      <c r="N2029" s="4"/>
      <c r="O2029" s="390"/>
    </row>
    <row r="2030">
      <c r="A2030" s="202">
        <f>A1853</f>
        <v>101</v>
      </c>
      <c r="B2030" s="183">
        <f>(INPUT!BB61+INPUT!BC61+INPUT!BD61)*1.25/2</f>
        <v>-1173.9349772229527</v>
      </c>
      <c r="C2030" s="131">
        <f>COS(ATAN(G152))</f>
        <v>0.992197667229329</v>
      </c>
      <c r="D2030" s="184">
        <f>B2030/C2030</f>
        <v>-1183.1664354756222</v>
      </c>
      <c r="E2030" s="183">
        <f>INPUT!AC61</f>
        <v>1587.5</v>
      </c>
      <c r="F2030" s="184">
        <f>5+5/(E2030/G1853)^2</f>
        <v>20.554591109182219</v>
      </c>
      <c r="G2030" s="184">
        <f>G1853/COS(ATAN(G152))</f>
        <v>2822.01832606489</v>
      </c>
      <c r="H2030" s="184">
        <f>L547</f>
        <v>12</v>
      </c>
      <c r="I2030" s="131">
        <f>IF(G2030/H2030&lt;=1.12*SQRT(INPUT!$B$2*F2030/INPUT!AQ61),1,IF(G2030/H2030&lt;=1.4*SQRT(INPUT!$B$2*F2030/INPUT!AQ61),1.12/(G2030/H2030)*SQRT(INPUT!$B$2*F2030/INPUT!AQ61),1.57*SQRT(INPUT!$B$2*F2030/INPUT!AQ61)^2/(G2030/H2030)^2))</f>
        <v>0</v>
      </c>
      <c r="J2030" s="481">
        <f>0.58*INPUT!AQ61*1000*G2030*H2030/10^6</f>
        <v>6972.6428800411295</v>
      </c>
      <c r="K2030" s="184">
        <f>I2030*J2030</f>
        <v>0</v>
      </c>
      <c r="L2030" s="201" t="str">
        <f>IF(1*K2030&gt;=ABS(D2030),"OK","NG")</f>
        <v>NG</v>
      </c>
      <c r="M2030" s="203">
        <f>K2030/ABS(D2030)</f>
        <v>0</v>
      </c>
      <c r="N2030" s="4"/>
      <c r="O2030" s="390"/>
    </row>
    <row r="2031">
      <c r="A2031" s="202">
        <f>A1854</f>
        <v>101</v>
      </c>
      <c r="B2031" s="183">
        <f>(INPUT!BB62+INPUT!BC62+INPUT!BD62)*1.25/2</f>
        <v>-1173.9349772229527</v>
      </c>
      <c r="C2031" s="131">
        <f>COS(ATAN(G153))</f>
        <v>0.992197667229329</v>
      </c>
      <c r="D2031" s="184">
        <f>B2031/C2031</f>
        <v>-1183.1664354756222</v>
      </c>
      <c r="E2031" s="183">
        <f>INPUT!AC62</f>
        <v>1587.5</v>
      </c>
      <c r="F2031" s="184">
        <f>5+5/(E2031/G1854)^2</f>
        <v>20.554591109182219</v>
      </c>
      <c r="G2031" s="184">
        <f>G1854/COS(ATAN(G153))</f>
        <v>2822.01832606489</v>
      </c>
      <c r="H2031" s="184">
        <f>L548</f>
        <v>12</v>
      </c>
      <c r="I2031" s="131">
        <f>IF(G2031/H2031&lt;=1.12*SQRT(INPUT!$B$2*F2031/INPUT!AQ62),1,IF(G2031/H2031&lt;=1.4*SQRT(INPUT!$B$2*F2031/INPUT!AQ62),1.12/(G2031/H2031)*SQRT(INPUT!$B$2*F2031/INPUT!AQ62),1.57*SQRT(INPUT!$B$2*F2031/INPUT!AQ62)^2/(G2031/H2031)^2))</f>
        <v>0</v>
      </c>
      <c r="J2031" s="481">
        <f>0.58*INPUT!AQ62*1000*G2031*H2031/10^6</f>
        <v>6972.6428800411295</v>
      </c>
      <c r="K2031" s="184">
        <f>I2031*J2031</f>
        <v>0</v>
      </c>
      <c r="L2031" s="201" t="str">
        <f>IF(1*K2031&gt;=ABS(D2031),"OK","NG")</f>
        <v>NG</v>
      </c>
      <c r="M2031" s="203">
        <f>K2031/ABS(D2031)</f>
        <v>0</v>
      </c>
      <c r="N2031" s="4"/>
      <c r="O2031" s="390"/>
    </row>
    <row r="2032">
      <c r="A2032" s="202">
        <f>A1855</f>
        <v>101</v>
      </c>
      <c r="B2032" s="183">
        <f>(INPUT!BB63+INPUT!BC63+INPUT!BD63)*1.25/2</f>
        <v>-1173.9349772229527</v>
      </c>
      <c r="C2032" s="131">
        <f>COS(ATAN(G154))</f>
        <v>0.992197667229329</v>
      </c>
      <c r="D2032" s="184">
        <f>B2032/C2032</f>
        <v>-1183.1664354756222</v>
      </c>
      <c r="E2032" s="183">
        <f>INPUT!AC63</f>
        <v>1587.5</v>
      </c>
      <c r="F2032" s="184">
        <f>5+5/(E2032/G1855)^2</f>
        <v>20.554591109182219</v>
      </c>
      <c r="G2032" s="184">
        <f>G1855/COS(ATAN(G154))</f>
        <v>2822.01832606489</v>
      </c>
      <c r="H2032" s="184">
        <f>L549</f>
        <v>12</v>
      </c>
      <c r="I2032" s="131">
        <f>IF(G2032/H2032&lt;=1.12*SQRT(INPUT!$B$2*F2032/INPUT!AQ63),1,IF(G2032/H2032&lt;=1.4*SQRT(INPUT!$B$2*F2032/INPUT!AQ63),1.12/(G2032/H2032)*SQRT(INPUT!$B$2*F2032/INPUT!AQ63),1.57*SQRT(INPUT!$B$2*F2032/INPUT!AQ63)^2/(G2032/H2032)^2))</f>
        <v>0</v>
      </c>
      <c r="J2032" s="481">
        <f>0.58*INPUT!AQ63*1000*G2032*H2032/10^6</f>
        <v>6972.6428800411295</v>
      </c>
      <c r="K2032" s="184">
        <f>I2032*J2032</f>
        <v>0</v>
      </c>
      <c r="L2032" s="201" t="str">
        <f>IF(1*K2032&gt;=ABS(D2032),"OK","NG")</f>
        <v>NG</v>
      </c>
      <c r="M2032" s="203">
        <f>K2032/ABS(D2032)</f>
        <v>0</v>
      </c>
      <c r="N2032" s="4"/>
      <c r="O2032" s="390"/>
    </row>
    <row r="2033">
      <c r="A2033" s="202">
        <f>A1856</f>
        <v>101</v>
      </c>
      <c r="B2033" s="183">
        <f>(INPUT!BB64+INPUT!BC64+INPUT!BD64)*1.25/2</f>
        <v>-1173.9349772229527</v>
      </c>
      <c r="C2033" s="131">
        <f>COS(ATAN(G155))</f>
        <v>0.992197667229329</v>
      </c>
      <c r="D2033" s="184">
        <f>B2033/C2033</f>
        <v>-1183.1664354756222</v>
      </c>
      <c r="E2033" s="183">
        <f>INPUT!AC64</f>
        <v>1587.5</v>
      </c>
      <c r="F2033" s="184">
        <f>5+5/(E2033/G1856)^2</f>
        <v>20.554591109182219</v>
      </c>
      <c r="G2033" s="184">
        <f>G1856/COS(ATAN(G155))</f>
        <v>2822.01832606489</v>
      </c>
      <c r="H2033" s="184">
        <f>L550</f>
        <v>12</v>
      </c>
      <c r="I2033" s="131">
        <f>IF(G2033/H2033&lt;=1.12*SQRT(INPUT!$B$2*F2033/INPUT!AQ64),1,IF(G2033/H2033&lt;=1.4*SQRT(INPUT!$B$2*F2033/INPUT!AQ64),1.12/(G2033/H2033)*SQRT(INPUT!$B$2*F2033/INPUT!AQ64),1.57*SQRT(INPUT!$B$2*F2033/INPUT!AQ64)^2/(G2033/H2033)^2))</f>
        <v>0</v>
      </c>
      <c r="J2033" s="481">
        <f>0.58*INPUT!AQ64*1000*G2033*H2033/10^6</f>
        <v>6972.6428800411295</v>
      </c>
      <c r="K2033" s="184">
        <f>I2033*J2033</f>
        <v>0</v>
      </c>
      <c r="L2033" s="201" t="str">
        <f>IF(1*K2033&gt;=ABS(D2033),"OK","NG")</f>
        <v>NG</v>
      </c>
      <c r="M2033" s="203">
        <f>K2033/ABS(D2033)</f>
        <v>0</v>
      </c>
      <c r="N2033" s="4"/>
      <c r="O2033" s="390"/>
    </row>
    <row r="2034">
      <c r="A2034" s="202">
        <f>A1857</f>
        <v>101</v>
      </c>
      <c r="B2034" s="183">
        <f>(INPUT!BB65+INPUT!BC65+INPUT!BD65)*1.25/2</f>
        <v>-1173.9349772229527</v>
      </c>
      <c r="C2034" s="131">
        <f>COS(ATAN(G156))</f>
        <v>0.992197667229329</v>
      </c>
      <c r="D2034" s="184">
        <f>B2034/C2034</f>
        <v>-1183.1664354756222</v>
      </c>
      <c r="E2034" s="183">
        <f>INPUT!AC65</f>
        <v>1587.5</v>
      </c>
      <c r="F2034" s="184">
        <f>5+5/(E2034/G1857)^2</f>
        <v>20.554591109182219</v>
      </c>
      <c r="G2034" s="184">
        <f>G1857/COS(ATAN(G156))</f>
        <v>2822.01832606489</v>
      </c>
      <c r="H2034" s="184">
        <f>L551</f>
        <v>12</v>
      </c>
      <c r="I2034" s="131">
        <f>IF(G2034/H2034&lt;=1.12*SQRT(INPUT!$B$2*F2034/INPUT!AQ65),1,IF(G2034/H2034&lt;=1.4*SQRT(INPUT!$B$2*F2034/INPUT!AQ65),1.12/(G2034/H2034)*SQRT(INPUT!$B$2*F2034/INPUT!AQ65),1.57*SQRT(INPUT!$B$2*F2034/INPUT!AQ65)^2/(G2034/H2034)^2))</f>
        <v>0</v>
      </c>
      <c r="J2034" s="481">
        <f>0.58*INPUT!AQ65*1000*G2034*H2034/10^6</f>
        <v>6972.6428800411295</v>
      </c>
      <c r="K2034" s="184">
        <f>I2034*J2034</f>
        <v>0</v>
      </c>
      <c r="L2034" s="201" t="str">
        <f>IF(1*K2034&gt;=ABS(D2034),"OK","NG")</f>
        <v>NG</v>
      </c>
      <c r="M2034" s="203">
        <f>K2034/ABS(D2034)</f>
        <v>0</v>
      </c>
      <c r="N2034" s="4"/>
      <c r="O2034" s="390"/>
    </row>
    <row r="2035">
      <c r="A2035" s="202">
        <f>A1858</f>
        <v>101</v>
      </c>
      <c r="B2035" s="183">
        <f>(INPUT!BB66+INPUT!BC66+INPUT!BD66)*1.25/2</f>
        <v>-1173.9349772229527</v>
      </c>
      <c r="C2035" s="131">
        <f>COS(ATAN(G157))</f>
        <v>0.992197667229329</v>
      </c>
      <c r="D2035" s="184">
        <f>B2035/C2035</f>
        <v>-1183.1664354756222</v>
      </c>
      <c r="E2035" s="183">
        <f>INPUT!AC66</f>
        <v>1587.5</v>
      </c>
      <c r="F2035" s="184">
        <f>5+5/(E2035/G1858)^2</f>
        <v>20.554591109182219</v>
      </c>
      <c r="G2035" s="184">
        <f>G1858/COS(ATAN(G157))</f>
        <v>2822.01832606489</v>
      </c>
      <c r="H2035" s="184">
        <f>L552</f>
        <v>12</v>
      </c>
      <c r="I2035" s="131">
        <f>IF(G2035/H2035&lt;=1.12*SQRT(INPUT!$B$2*F2035/INPUT!AQ66),1,IF(G2035/H2035&lt;=1.4*SQRT(INPUT!$B$2*F2035/INPUT!AQ66),1.12/(G2035/H2035)*SQRT(INPUT!$B$2*F2035/INPUT!AQ66),1.57*SQRT(INPUT!$B$2*F2035/INPUT!AQ66)^2/(G2035/H2035)^2))</f>
        <v>0</v>
      </c>
      <c r="J2035" s="481">
        <f>0.58*INPUT!AQ66*1000*G2035*H2035/10^6</f>
        <v>6972.6428800411295</v>
      </c>
      <c r="K2035" s="184">
        <f>I2035*J2035</f>
        <v>0</v>
      </c>
      <c r="L2035" s="201" t="str">
        <f>IF(1*K2035&gt;=ABS(D2035),"OK","NG")</f>
        <v>NG</v>
      </c>
      <c r="M2035" s="203">
        <f>K2035/ABS(D2035)</f>
        <v>0</v>
      </c>
      <c r="N2035" s="4"/>
      <c r="O2035" s="390"/>
    </row>
    <row r="2036">
      <c r="A2036" s="202">
        <f>A1859</f>
        <v>101</v>
      </c>
      <c r="B2036" s="183">
        <f>(INPUT!BB67+INPUT!BC67+INPUT!BD67)*1.25/2</f>
        <v>-1173.9349772229527</v>
      </c>
      <c r="C2036" s="131">
        <f>COS(ATAN(G158))</f>
        <v>0.992197667229329</v>
      </c>
      <c r="D2036" s="184">
        <f>B2036/C2036</f>
        <v>-1183.1664354756222</v>
      </c>
      <c r="E2036" s="183">
        <f>INPUT!AC67</f>
        <v>1587.5</v>
      </c>
      <c r="F2036" s="184">
        <f>5+5/(E2036/G1859)^2</f>
        <v>20.554591109182219</v>
      </c>
      <c r="G2036" s="184">
        <f>G1859/COS(ATAN(G158))</f>
        <v>2822.01832606489</v>
      </c>
      <c r="H2036" s="184">
        <f>L553</f>
        <v>12</v>
      </c>
      <c r="I2036" s="131">
        <f>IF(G2036/H2036&lt;=1.12*SQRT(INPUT!$B$2*F2036/INPUT!AQ67),1,IF(G2036/H2036&lt;=1.4*SQRT(INPUT!$B$2*F2036/INPUT!AQ67),1.12/(G2036/H2036)*SQRT(INPUT!$B$2*F2036/INPUT!AQ67),1.57*SQRT(INPUT!$B$2*F2036/INPUT!AQ67)^2/(G2036/H2036)^2))</f>
        <v>0</v>
      </c>
      <c r="J2036" s="481">
        <f>0.58*INPUT!AQ67*1000*G2036*H2036/10^6</f>
        <v>6972.6428800411295</v>
      </c>
      <c r="K2036" s="184">
        <f>I2036*J2036</f>
        <v>0</v>
      </c>
      <c r="L2036" s="201" t="str">
        <f>IF(1*K2036&gt;=ABS(D2036),"OK","NG")</f>
        <v>NG</v>
      </c>
      <c r="M2036" s="203">
        <f>K2036/ABS(D2036)</f>
        <v>0</v>
      </c>
      <c r="N2036" s="4"/>
      <c r="O2036" s="390"/>
    </row>
    <row r="2037">
      <c r="A2037" s="202">
        <f>A1860</f>
        <v>101</v>
      </c>
      <c r="B2037" s="183">
        <f>(INPUT!BB68+INPUT!BC68+INPUT!BD68)*1.25/2</f>
        <v>-1173.9349772229527</v>
      </c>
      <c r="C2037" s="131">
        <f>COS(ATAN(G159))</f>
        <v>0.992197667229329</v>
      </c>
      <c r="D2037" s="184">
        <f>B2037/C2037</f>
        <v>-1183.1664354756222</v>
      </c>
      <c r="E2037" s="183">
        <f>INPUT!AC68</f>
        <v>1587.5</v>
      </c>
      <c r="F2037" s="184">
        <f>5+5/(E2037/G1860)^2</f>
        <v>20.554591109182219</v>
      </c>
      <c r="G2037" s="184">
        <f>G1860/COS(ATAN(G159))</f>
        <v>2822.01832606489</v>
      </c>
      <c r="H2037" s="184">
        <f>L554</f>
        <v>12</v>
      </c>
      <c r="I2037" s="131">
        <f>IF(G2037/H2037&lt;=1.12*SQRT(INPUT!$B$2*F2037/INPUT!AQ68),1,IF(G2037/H2037&lt;=1.4*SQRT(INPUT!$B$2*F2037/INPUT!AQ68),1.12/(G2037/H2037)*SQRT(INPUT!$B$2*F2037/INPUT!AQ68),1.57*SQRT(INPUT!$B$2*F2037/INPUT!AQ68)^2/(G2037/H2037)^2))</f>
        <v>0</v>
      </c>
      <c r="J2037" s="481">
        <f>0.58*INPUT!AQ68*1000*G2037*H2037/10^6</f>
        <v>6972.6428800411295</v>
      </c>
      <c r="K2037" s="184">
        <f>I2037*J2037</f>
        <v>0</v>
      </c>
      <c r="L2037" s="201" t="str">
        <f>IF(1*K2037&gt;=ABS(D2037),"OK","NG")</f>
        <v>NG</v>
      </c>
      <c r="M2037" s="203">
        <f>K2037/ABS(D2037)</f>
        <v>0</v>
      </c>
      <c r="N2037" s="4"/>
      <c r="O2037" s="390"/>
    </row>
    <row r="2038">
      <c r="A2038" s="202">
        <f>A1861</f>
        <v>101</v>
      </c>
      <c r="B2038" s="183">
        <f>(INPUT!BB69+INPUT!BC69+INPUT!BD69)*1.25/2</f>
        <v>-1173.9349772229527</v>
      </c>
      <c r="C2038" s="131">
        <f>COS(ATAN(G160))</f>
        <v>0.992197667229329</v>
      </c>
      <c r="D2038" s="184">
        <f>B2038/C2038</f>
        <v>-1183.1664354756222</v>
      </c>
      <c r="E2038" s="183">
        <f>INPUT!AC69</f>
        <v>1587.5</v>
      </c>
      <c r="F2038" s="184">
        <f>5+5/(E2038/G1861)^2</f>
        <v>20.554591109182219</v>
      </c>
      <c r="G2038" s="184">
        <f>G1861/COS(ATAN(G160))</f>
        <v>2822.01832606489</v>
      </c>
      <c r="H2038" s="184">
        <f>L555</f>
        <v>12</v>
      </c>
      <c r="I2038" s="131">
        <f>IF(G2038/H2038&lt;=1.12*SQRT(INPUT!$B$2*F2038/INPUT!AQ69),1,IF(G2038/H2038&lt;=1.4*SQRT(INPUT!$B$2*F2038/INPUT!AQ69),1.12/(G2038/H2038)*SQRT(INPUT!$B$2*F2038/INPUT!AQ69),1.57*SQRT(INPUT!$B$2*F2038/INPUT!AQ69)^2/(G2038/H2038)^2))</f>
        <v>0</v>
      </c>
      <c r="J2038" s="481">
        <f>0.58*INPUT!AQ69*1000*G2038*H2038/10^6</f>
        <v>6972.6428800411295</v>
      </c>
      <c r="K2038" s="184">
        <f>I2038*J2038</f>
        <v>0</v>
      </c>
      <c r="L2038" s="201" t="str">
        <f>IF(1*K2038&gt;=ABS(D2038),"OK","NG")</f>
        <v>NG</v>
      </c>
      <c r="M2038" s="203">
        <f>K2038/ABS(D2038)</f>
        <v>0</v>
      </c>
      <c r="N2038" s="4"/>
      <c r="O2038" s="390"/>
    </row>
    <row r="2039">
      <c r="A2039" s="202">
        <f>A1862</f>
        <v>101</v>
      </c>
      <c r="B2039" s="183">
        <f>(INPUT!BB70+INPUT!BC70+INPUT!BD70)*1.25/2</f>
        <v>-1173.9349772229527</v>
      </c>
      <c r="C2039" s="131">
        <f>COS(ATAN(G161))</f>
        <v>0.992197667229329</v>
      </c>
      <c r="D2039" s="184">
        <f>B2039/C2039</f>
        <v>-1183.1664354756222</v>
      </c>
      <c r="E2039" s="183">
        <f>INPUT!AC70</f>
        <v>1587.5</v>
      </c>
      <c r="F2039" s="184">
        <f>5+5/(E2039/G1862)^2</f>
        <v>20.554591109182219</v>
      </c>
      <c r="G2039" s="184">
        <f>G1862/COS(ATAN(G161))</f>
        <v>2822.01832606489</v>
      </c>
      <c r="H2039" s="184">
        <f>L556</f>
        <v>12</v>
      </c>
      <c r="I2039" s="131">
        <f>IF(G2039/H2039&lt;=1.12*SQRT(INPUT!$B$2*F2039/INPUT!AQ70),1,IF(G2039/H2039&lt;=1.4*SQRT(INPUT!$B$2*F2039/INPUT!AQ70),1.12/(G2039/H2039)*SQRT(INPUT!$B$2*F2039/INPUT!AQ70),1.57*SQRT(INPUT!$B$2*F2039/INPUT!AQ70)^2/(G2039/H2039)^2))</f>
        <v>0</v>
      </c>
      <c r="J2039" s="481">
        <f>0.58*INPUT!AQ70*1000*G2039*H2039/10^6</f>
        <v>6972.6428800411295</v>
      </c>
      <c r="K2039" s="184">
        <f>I2039*J2039</f>
        <v>0</v>
      </c>
      <c r="L2039" s="201" t="str">
        <f>IF(1*K2039&gt;=ABS(D2039),"OK","NG")</f>
        <v>NG</v>
      </c>
      <c r="M2039" s="203">
        <f>K2039/ABS(D2039)</f>
        <v>0</v>
      </c>
      <c r="N2039" s="4"/>
      <c r="O2039" s="390"/>
    </row>
    <row r="2040">
      <c r="A2040" s="202">
        <f>A1863</f>
        <v>101</v>
      </c>
      <c r="B2040" s="183">
        <f>(INPUT!BB71+INPUT!BC71+INPUT!BD71)*1.25/2</f>
        <v>-1173.9349772229527</v>
      </c>
      <c r="C2040" s="131">
        <f>COS(ATAN(G162))</f>
        <v>0.992197667229329</v>
      </c>
      <c r="D2040" s="184">
        <f>B2040/C2040</f>
        <v>-1183.1664354756222</v>
      </c>
      <c r="E2040" s="183">
        <f>INPUT!AC71</f>
        <v>1587.5</v>
      </c>
      <c r="F2040" s="184">
        <f>5+5/(E2040/G1863)^2</f>
        <v>20.554591109182219</v>
      </c>
      <c r="G2040" s="184">
        <f>G1863/COS(ATAN(G162))</f>
        <v>2822.01832606489</v>
      </c>
      <c r="H2040" s="184">
        <f>L557</f>
        <v>12</v>
      </c>
      <c r="I2040" s="131">
        <f>IF(G2040/H2040&lt;=1.12*SQRT(INPUT!$B$2*F2040/INPUT!AQ71),1,IF(G2040/H2040&lt;=1.4*SQRT(INPUT!$B$2*F2040/INPUT!AQ71),1.12/(G2040/H2040)*SQRT(INPUT!$B$2*F2040/INPUT!AQ71),1.57*SQRT(INPUT!$B$2*F2040/INPUT!AQ71)^2/(G2040/H2040)^2))</f>
        <v>0</v>
      </c>
      <c r="J2040" s="481">
        <f>0.58*INPUT!AQ71*1000*G2040*H2040/10^6</f>
        <v>6972.6428800411295</v>
      </c>
      <c r="K2040" s="184">
        <f>I2040*J2040</f>
        <v>0</v>
      </c>
      <c r="L2040" s="201" t="str">
        <f>IF(1*K2040&gt;=ABS(D2040),"OK","NG")</f>
        <v>NG</v>
      </c>
      <c r="M2040" s="203">
        <f>K2040/ABS(D2040)</f>
        <v>0</v>
      </c>
      <c r="N2040" s="4"/>
      <c r="O2040" s="390"/>
    </row>
    <row r="2041">
      <c r="A2041" s="202">
        <f>A1864</f>
        <v>101</v>
      </c>
      <c r="B2041" s="183">
        <f>(INPUT!BB72+INPUT!BC72+INPUT!BD72)*1.25/2</f>
        <v>-1173.9349772229527</v>
      </c>
      <c r="C2041" s="131">
        <f>COS(ATAN(G163))</f>
        <v>0.992197667229329</v>
      </c>
      <c r="D2041" s="184">
        <f>B2041/C2041</f>
        <v>-1183.1664354756222</v>
      </c>
      <c r="E2041" s="183">
        <f>INPUT!AC72</f>
        <v>1587.5</v>
      </c>
      <c r="F2041" s="184">
        <f>5+5/(E2041/G1864)^2</f>
        <v>20.554591109182219</v>
      </c>
      <c r="G2041" s="184">
        <f>G1864/COS(ATAN(G163))</f>
        <v>2822.01832606489</v>
      </c>
      <c r="H2041" s="184">
        <f>L558</f>
        <v>12</v>
      </c>
      <c r="I2041" s="131">
        <f>IF(G2041/H2041&lt;=1.12*SQRT(INPUT!$B$2*F2041/INPUT!AQ72),1,IF(G2041/H2041&lt;=1.4*SQRT(INPUT!$B$2*F2041/INPUT!AQ72),1.12/(G2041/H2041)*SQRT(INPUT!$B$2*F2041/INPUT!AQ72),1.57*SQRT(INPUT!$B$2*F2041/INPUT!AQ72)^2/(G2041/H2041)^2))</f>
        <v>0</v>
      </c>
      <c r="J2041" s="481">
        <f>0.58*INPUT!AQ72*1000*G2041*H2041/10^6</f>
        <v>6972.6428800411295</v>
      </c>
      <c r="K2041" s="184">
        <f>I2041*J2041</f>
        <v>0</v>
      </c>
      <c r="L2041" s="201" t="str">
        <f>IF(1*K2041&gt;=ABS(D2041),"OK","NG")</f>
        <v>NG</v>
      </c>
      <c r="M2041" s="203">
        <f>K2041/ABS(D2041)</f>
        <v>0</v>
      </c>
      <c r="N2041" s="4"/>
      <c r="O2041" s="390"/>
    </row>
    <row r="2042">
      <c r="A2042" s="202">
        <f>A1865</f>
        <v>101</v>
      </c>
      <c r="B2042" s="183">
        <f>(INPUT!BB73+INPUT!BC73+INPUT!BD73)*1.25/2</f>
        <v>-1173.9349772229527</v>
      </c>
      <c r="C2042" s="131">
        <f>COS(ATAN(G164))</f>
        <v>0.992197667229329</v>
      </c>
      <c r="D2042" s="184">
        <f>B2042/C2042</f>
        <v>-1183.1664354756222</v>
      </c>
      <c r="E2042" s="183">
        <f>INPUT!AC73</f>
        <v>1587.5</v>
      </c>
      <c r="F2042" s="184">
        <f>5+5/(E2042/G1865)^2</f>
        <v>20.554591109182219</v>
      </c>
      <c r="G2042" s="184">
        <f>G1865/COS(ATAN(G164))</f>
        <v>2822.01832606489</v>
      </c>
      <c r="H2042" s="184">
        <f>L559</f>
        <v>12</v>
      </c>
      <c r="I2042" s="131">
        <f>IF(G2042/H2042&lt;=1.12*SQRT(INPUT!$B$2*F2042/INPUT!AQ73),1,IF(G2042/H2042&lt;=1.4*SQRT(INPUT!$B$2*F2042/INPUT!AQ73),1.12/(G2042/H2042)*SQRT(INPUT!$B$2*F2042/INPUT!AQ73),1.57*SQRT(INPUT!$B$2*F2042/INPUT!AQ73)^2/(G2042/H2042)^2))</f>
        <v>0</v>
      </c>
      <c r="J2042" s="481">
        <f>0.58*INPUT!AQ73*1000*G2042*H2042/10^6</f>
        <v>6972.6428800411295</v>
      </c>
      <c r="K2042" s="184">
        <f>I2042*J2042</f>
        <v>0</v>
      </c>
      <c r="L2042" s="201" t="str">
        <f>IF(1*K2042&gt;=ABS(D2042),"OK","NG")</f>
        <v>NG</v>
      </c>
      <c r="M2042" s="203">
        <f>K2042/ABS(D2042)</f>
        <v>0</v>
      </c>
      <c r="N2042" s="4"/>
      <c r="O2042" s="390"/>
    </row>
    <row r="2043">
      <c r="A2043" s="202">
        <f>A1866</f>
        <v>101</v>
      </c>
      <c r="B2043" s="183">
        <f>(INPUT!BB74+INPUT!BC74+INPUT!BD74)*1.25/2</f>
        <v>-1173.9349772229527</v>
      </c>
      <c r="C2043" s="131">
        <f>COS(ATAN(G165))</f>
        <v>0.992197667229329</v>
      </c>
      <c r="D2043" s="184">
        <f>B2043/C2043</f>
        <v>-1183.1664354756222</v>
      </c>
      <c r="E2043" s="183">
        <f>INPUT!AC74</f>
        <v>1587.5</v>
      </c>
      <c r="F2043" s="184">
        <f>5+5/(E2043/G1866)^2</f>
        <v>20.554591109182219</v>
      </c>
      <c r="G2043" s="184">
        <f>G1866/COS(ATAN(G165))</f>
        <v>2822.01832606489</v>
      </c>
      <c r="H2043" s="184">
        <f>L560</f>
        <v>12</v>
      </c>
      <c r="I2043" s="131">
        <f>IF(G2043/H2043&lt;=1.12*SQRT(INPUT!$B$2*F2043/INPUT!AQ74),1,IF(G2043/H2043&lt;=1.4*SQRT(INPUT!$B$2*F2043/INPUT!AQ74),1.12/(G2043/H2043)*SQRT(INPUT!$B$2*F2043/INPUT!AQ74),1.57*SQRT(INPUT!$B$2*F2043/INPUT!AQ74)^2/(G2043/H2043)^2))</f>
        <v>0</v>
      </c>
      <c r="J2043" s="481">
        <f>0.58*INPUT!AQ74*1000*G2043*H2043/10^6</f>
        <v>6972.6428800411295</v>
      </c>
      <c r="K2043" s="184">
        <f>I2043*J2043</f>
        <v>0</v>
      </c>
      <c r="L2043" s="201" t="str">
        <f>IF(1*K2043&gt;=ABS(D2043),"OK","NG")</f>
        <v>NG</v>
      </c>
      <c r="M2043" s="203">
        <f>K2043/ABS(D2043)</f>
        <v>0</v>
      </c>
      <c r="N2043" s="4"/>
      <c r="O2043" s="390"/>
    </row>
    <row r="2044">
      <c r="A2044" s="202">
        <f>A1867</f>
        <v>101</v>
      </c>
      <c r="B2044" s="183">
        <f>(INPUT!BB75+INPUT!BC75+INPUT!BD75)*1.25/2</f>
        <v>-1173.9349772229527</v>
      </c>
      <c r="C2044" s="131">
        <f>COS(ATAN(G166))</f>
        <v>0.992197667229329</v>
      </c>
      <c r="D2044" s="184">
        <f>B2044/C2044</f>
        <v>-1183.1664354756222</v>
      </c>
      <c r="E2044" s="183">
        <f>INPUT!AC75</f>
        <v>1587.5</v>
      </c>
      <c r="F2044" s="184">
        <f>5+5/(E2044/G1867)^2</f>
        <v>20.554591109182219</v>
      </c>
      <c r="G2044" s="184">
        <f>G1867/COS(ATAN(G166))</f>
        <v>2822.01832606489</v>
      </c>
      <c r="H2044" s="184">
        <f>L561</f>
        <v>12</v>
      </c>
      <c r="I2044" s="131">
        <f>IF(G2044/H2044&lt;=1.12*SQRT(INPUT!$B$2*F2044/INPUT!AQ75),1,IF(G2044/H2044&lt;=1.4*SQRT(INPUT!$B$2*F2044/INPUT!AQ75),1.12/(G2044/H2044)*SQRT(INPUT!$B$2*F2044/INPUT!AQ75),1.57*SQRT(INPUT!$B$2*F2044/INPUT!AQ75)^2/(G2044/H2044)^2))</f>
        <v>0</v>
      </c>
      <c r="J2044" s="481">
        <f>0.58*INPUT!AQ75*1000*G2044*H2044/10^6</f>
        <v>6972.6428800411295</v>
      </c>
      <c r="K2044" s="184">
        <f>I2044*J2044</f>
        <v>0</v>
      </c>
      <c r="L2044" s="201" t="str">
        <f>IF(1*K2044&gt;=ABS(D2044),"OK","NG")</f>
        <v>NG</v>
      </c>
      <c r="M2044" s="203">
        <f>K2044/ABS(D2044)</f>
        <v>0</v>
      </c>
      <c r="N2044" s="4"/>
      <c r="O2044" s="390"/>
    </row>
    <row r="2045">
      <c r="A2045" s="202">
        <f>A1868</f>
        <v>101</v>
      </c>
      <c r="B2045" s="183">
        <f>(INPUT!BB76+INPUT!BC76+INPUT!BD76)*1.25/2</f>
        <v>-1173.9349772229527</v>
      </c>
      <c r="C2045" s="131">
        <f>COS(ATAN(G167))</f>
        <v>0.992197667229329</v>
      </c>
      <c r="D2045" s="184">
        <f>B2045/C2045</f>
        <v>-1183.1664354756222</v>
      </c>
      <c r="E2045" s="183">
        <f>INPUT!AC76</f>
        <v>1587.5</v>
      </c>
      <c r="F2045" s="184">
        <f>5+5/(E2045/G1868)^2</f>
        <v>20.554591109182219</v>
      </c>
      <c r="G2045" s="184">
        <f>G1868/COS(ATAN(G167))</f>
        <v>2822.01832606489</v>
      </c>
      <c r="H2045" s="184">
        <f>L562</f>
        <v>12</v>
      </c>
      <c r="I2045" s="131">
        <f>IF(G2045/H2045&lt;=1.12*SQRT(INPUT!$B$2*F2045/INPUT!AQ76),1,IF(G2045/H2045&lt;=1.4*SQRT(INPUT!$B$2*F2045/INPUT!AQ76),1.12/(G2045/H2045)*SQRT(INPUT!$B$2*F2045/INPUT!AQ76),1.57*SQRT(INPUT!$B$2*F2045/INPUT!AQ76)^2/(G2045/H2045)^2))</f>
        <v>0</v>
      </c>
      <c r="J2045" s="481">
        <f>0.58*INPUT!AQ76*1000*G2045*H2045/10^6</f>
        <v>6972.6428800411295</v>
      </c>
      <c r="K2045" s="184">
        <f>I2045*J2045</f>
        <v>0</v>
      </c>
      <c r="L2045" s="201" t="str">
        <f>IF(1*K2045&gt;=ABS(D2045),"OK","NG")</f>
        <v>NG</v>
      </c>
      <c r="M2045" s="203">
        <f>K2045/ABS(D2045)</f>
        <v>0</v>
      </c>
      <c r="N2045" s="4"/>
      <c r="O2045" s="390"/>
    </row>
    <row r="2046">
      <c r="A2046" s="202">
        <f>A1869</f>
        <v>101</v>
      </c>
      <c r="B2046" s="183">
        <f>(INPUT!BB77+INPUT!BC77+INPUT!BD77)*1.25/2</f>
        <v>-1173.9349772229527</v>
      </c>
      <c r="C2046" s="131">
        <f>COS(ATAN(G168))</f>
        <v>0.992197667229329</v>
      </c>
      <c r="D2046" s="184">
        <f>B2046/C2046</f>
        <v>-1183.1664354756222</v>
      </c>
      <c r="E2046" s="183">
        <f>INPUT!AC77</f>
        <v>1587.5</v>
      </c>
      <c r="F2046" s="184">
        <f>5+5/(E2046/G1869)^2</f>
        <v>20.554591109182219</v>
      </c>
      <c r="G2046" s="184">
        <f>G1869/COS(ATAN(G168))</f>
        <v>2822.01832606489</v>
      </c>
      <c r="H2046" s="184">
        <f>L563</f>
        <v>12</v>
      </c>
      <c r="I2046" s="131">
        <f>IF(G2046/H2046&lt;=1.12*SQRT(INPUT!$B$2*F2046/INPUT!AQ77),1,IF(G2046/H2046&lt;=1.4*SQRT(INPUT!$B$2*F2046/INPUT!AQ77),1.12/(G2046/H2046)*SQRT(INPUT!$B$2*F2046/INPUT!AQ77),1.57*SQRT(INPUT!$B$2*F2046/INPUT!AQ77)^2/(G2046/H2046)^2))</f>
        <v>0</v>
      </c>
      <c r="J2046" s="481">
        <f>0.58*INPUT!AQ77*1000*G2046*H2046/10^6</f>
        <v>6972.6428800411295</v>
      </c>
      <c r="K2046" s="184">
        <f>I2046*J2046</f>
        <v>0</v>
      </c>
      <c r="L2046" s="201" t="str">
        <f>IF(1*K2046&gt;=ABS(D2046),"OK","NG")</f>
        <v>NG</v>
      </c>
      <c r="M2046" s="203">
        <f>K2046/ABS(D2046)</f>
        <v>0</v>
      </c>
      <c r="N2046" s="4"/>
      <c r="O2046" s="390"/>
    </row>
    <row r="2047">
      <c r="A2047" s="202">
        <f>A1870</f>
        <v>101</v>
      </c>
      <c r="B2047" s="183">
        <f>(INPUT!BB78+INPUT!BC78+INPUT!BD78)*1.25/2</f>
        <v>-1173.9349772229527</v>
      </c>
      <c r="C2047" s="131">
        <f>COS(ATAN(G169))</f>
        <v>0.992197667229329</v>
      </c>
      <c r="D2047" s="184">
        <f>B2047/C2047</f>
        <v>-1183.1664354756222</v>
      </c>
      <c r="E2047" s="183">
        <f>INPUT!AC78</f>
        <v>1587.5</v>
      </c>
      <c r="F2047" s="184">
        <f>5+5/(E2047/G1870)^2</f>
        <v>20.554591109182219</v>
      </c>
      <c r="G2047" s="184">
        <f>G1870/COS(ATAN(G169))</f>
        <v>2822.01832606489</v>
      </c>
      <c r="H2047" s="184">
        <f>L564</f>
        <v>12</v>
      </c>
      <c r="I2047" s="131">
        <f>IF(G2047/H2047&lt;=1.12*SQRT(INPUT!$B$2*F2047/INPUT!AQ78),1,IF(G2047/H2047&lt;=1.4*SQRT(INPUT!$B$2*F2047/INPUT!AQ78),1.12/(G2047/H2047)*SQRT(INPUT!$B$2*F2047/INPUT!AQ78),1.57*SQRT(INPUT!$B$2*F2047/INPUT!AQ78)^2/(G2047/H2047)^2))</f>
        <v>0</v>
      </c>
      <c r="J2047" s="481">
        <f>0.58*INPUT!AQ78*1000*G2047*H2047/10^6</f>
        <v>6972.6428800411295</v>
      </c>
      <c r="K2047" s="184">
        <f>I2047*J2047</f>
        <v>0</v>
      </c>
      <c r="L2047" s="201" t="str">
        <f>IF(1*K2047&gt;=ABS(D2047),"OK","NG")</f>
        <v>NG</v>
      </c>
      <c r="M2047" s="203">
        <f>K2047/ABS(D2047)</f>
        <v>0</v>
      </c>
      <c r="N2047" s="4"/>
      <c r="O2047" s="390"/>
    </row>
    <row r="2048">
      <c r="A2048" s="202">
        <f>A1871</f>
        <v>101</v>
      </c>
      <c r="B2048" s="183">
        <f>(INPUT!BB79+INPUT!BC79+INPUT!BD79)*1.25/2</f>
        <v>-1173.9349772229527</v>
      </c>
      <c r="C2048" s="131">
        <f>COS(ATAN(G170))</f>
        <v>0.992197667229329</v>
      </c>
      <c r="D2048" s="184">
        <f>B2048/C2048</f>
        <v>-1183.1664354756222</v>
      </c>
      <c r="E2048" s="183">
        <f>INPUT!AC79</f>
        <v>1587.5</v>
      </c>
      <c r="F2048" s="184">
        <f>5+5/(E2048/G1871)^2</f>
        <v>20.554591109182219</v>
      </c>
      <c r="G2048" s="184">
        <f>G1871/COS(ATAN(G170))</f>
        <v>2822.01832606489</v>
      </c>
      <c r="H2048" s="184">
        <f>L565</f>
        <v>12</v>
      </c>
      <c r="I2048" s="131">
        <f>IF(G2048/H2048&lt;=1.12*SQRT(INPUT!$B$2*F2048/INPUT!AQ79),1,IF(G2048/H2048&lt;=1.4*SQRT(INPUT!$B$2*F2048/INPUT!AQ79),1.12/(G2048/H2048)*SQRT(INPUT!$B$2*F2048/INPUT!AQ79),1.57*SQRT(INPUT!$B$2*F2048/INPUT!AQ79)^2/(G2048/H2048)^2))</f>
        <v>0</v>
      </c>
      <c r="J2048" s="481">
        <f>0.58*INPUT!AQ79*1000*G2048*H2048/10^6</f>
        <v>6972.6428800411295</v>
      </c>
      <c r="K2048" s="184">
        <f>I2048*J2048</f>
        <v>0</v>
      </c>
      <c r="L2048" s="201" t="str">
        <f>IF(1*K2048&gt;=ABS(D2048),"OK","NG")</f>
        <v>NG</v>
      </c>
      <c r="M2048" s="203">
        <f>K2048/ABS(D2048)</f>
        <v>0</v>
      </c>
      <c r="N2048" s="4"/>
      <c r="O2048" s="390"/>
    </row>
    <row r="2049">
      <c r="A2049" s="202">
        <f>A1872</f>
        <v>101</v>
      </c>
      <c r="B2049" s="183">
        <f>(INPUT!BB80+INPUT!BC80+INPUT!BD80)*1.25/2</f>
        <v>-1173.9349772229527</v>
      </c>
      <c r="C2049" s="131">
        <f>COS(ATAN(G171))</f>
        <v>0.992197667229329</v>
      </c>
      <c r="D2049" s="184">
        <f>B2049/C2049</f>
        <v>-1183.1664354756222</v>
      </c>
      <c r="E2049" s="183">
        <f>INPUT!AC80</f>
        <v>1587.5</v>
      </c>
      <c r="F2049" s="184">
        <f>5+5/(E2049/G1872)^2</f>
        <v>20.554591109182219</v>
      </c>
      <c r="G2049" s="184">
        <f>G1872/COS(ATAN(G171))</f>
        <v>2822.01832606489</v>
      </c>
      <c r="H2049" s="184">
        <f>L566</f>
        <v>12</v>
      </c>
      <c r="I2049" s="131">
        <f>IF(G2049/H2049&lt;=1.12*SQRT(INPUT!$B$2*F2049/INPUT!AQ80),1,IF(G2049/H2049&lt;=1.4*SQRT(INPUT!$B$2*F2049/INPUT!AQ80),1.12/(G2049/H2049)*SQRT(INPUT!$B$2*F2049/INPUT!AQ80),1.57*SQRT(INPUT!$B$2*F2049/INPUT!AQ80)^2/(G2049/H2049)^2))</f>
        <v>0</v>
      </c>
      <c r="J2049" s="481">
        <f>0.58*INPUT!AQ80*1000*G2049*H2049/10^6</f>
        <v>6972.6428800411295</v>
      </c>
      <c r="K2049" s="184">
        <f>I2049*J2049</f>
        <v>0</v>
      </c>
      <c r="L2049" s="201" t="str">
        <f>IF(1*K2049&gt;=ABS(D2049),"OK","NG")</f>
        <v>NG</v>
      </c>
      <c r="M2049" s="203">
        <f>K2049/ABS(D2049)</f>
        <v>0</v>
      </c>
      <c r="N2049" s="4"/>
      <c r="O2049" s="390"/>
    </row>
    <row r="2050">
      <c r="A2050" s="202">
        <f>A1873</f>
        <v>101</v>
      </c>
      <c r="B2050" s="183">
        <f>(INPUT!BB81+INPUT!BC81+INPUT!BD81)*1.25/2</f>
        <v>-1173.9349772229527</v>
      </c>
      <c r="C2050" s="131">
        <f>COS(ATAN(G172))</f>
        <v>0.992197667229329</v>
      </c>
      <c r="D2050" s="184">
        <f>B2050/C2050</f>
        <v>-1183.1664354756222</v>
      </c>
      <c r="E2050" s="183">
        <f>INPUT!AC81</f>
        <v>1587.5</v>
      </c>
      <c r="F2050" s="184">
        <f>5+5/(E2050/G1873)^2</f>
        <v>20.554591109182219</v>
      </c>
      <c r="G2050" s="184">
        <f>G1873/COS(ATAN(G172))</f>
        <v>2822.01832606489</v>
      </c>
      <c r="H2050" s="184">
        <f>L567</f>
        <v>12</v>
      </c>
      <c r="I2050" s="131">
        <f>IF(G2050/H2050&lt;=1.12*SQRT(INPUT!$B$2*F2050/INPUT!AQ81),1,IF(G2050/H2050&lt;=1.4*SQRT(INPUT!$B$2*F2050/INPUT!AQ81),1.12/(G2050/H2050)*SQRT(INPUT!$B$2*F2050/INPUT!AQ81),1.57*SQRT(INPUT!$B$2*F2050/INPUT!AQ81)^2/(G2050/H2050)^2))</f>
        <v>0</v>
      </c>
      <c r="J2050" s="481">
        <f>0.58*INPUT!AQ81*1000*G2050*H2050/10^6</f>
        <v>6972.6428800411295</v>
      </c>
      <c r="K2050" s="184">
        <f>I2050*J2050</f>
        <v>0</v>
      </c>
      <c r="L2050" s="201" t="str">
        <f>IF(1*K2050&gt;=ABS(D2050),"OK","NG")</f>
        <v>NG</v>
      </c>
      <c r="M2050" s="203">
        <f>K2050/ABS(D2050)</f>
        <v>0</v>
      </c>
      <c r="N2050" s="4"/>
      <c r="O2050" s="390"/>
    </row>
    <row r="2051">
      <c r="A2051" s="202">
        <f>A1874</f>
        <v>101</v>
      </c>
      <c r="B2051" s="183">
        <f>(INPUT!BB82+INPUT!BC82+INPUT!BD82)*1.25/2</f>
        <v>-1173.9349772229527</v>
      </c>
      <c r="C2051" s="131">
        <f>COS(ATAN(G173))</f>
        <v>0.992197667229329</v>
      </c>
      <c r="D2051" s="184">
        <f>B2051/C2051</f>
        <v>-1183.1664354756222</v>
      </c>
      <c r="E2051" s="183">
        <f>INPUT!AC82</f>
        <v>1587.5</v>
      </c>
      <c r="F2051" s="184">
        <f>5+5/(E2051/G1874)^2</f>
        <v>20.554591109182219</v>
      </c>
      <c r="G2051" s="184">
        <f>G1874/COS(ATAN(G173))</f>
        <v>2822.01832606489</v>
      </c>
      <c r="H2051" s="184">
        <f>L568</f>
        <v>12</v>
      </c>
      <c r="I2051" s="131">
        <f>IF(G2051/H2051&lt;=1.12*SQRT(INPUT!$B$2*F2051/INPUT!AQ82),1,IF(G2051/H2051&lt;=1.4*SQRT(INPUT!$B$2*F2051/INPUT!AQ82),1.12/(G2051/H2051)*SQRT(INPUT!$B$2*F2051/INPUT!AQ82),1.57*SQRT(INPUT!$B$2*F2051/INPUT!AQ82)^2/(G2051/H2051)^2))</f>
        <v>0</v>
      </c>
      <c r="J2051" s="481">
        <f>0.58*INPUT!AQ82*1000*G2051*H2051/10^6</f>
        <v>6972.6428800411295</v>
      </c>
      <c r="K2051" s="184">
        <f>I2051*J2051</f>
        <v>0</v>
      </c>
      <c r="L2051" s="201" t="str">
        <f>IF(1*K2051&gt;=ABS(D2051),"OK","NG")</f>
        <v>NG</v>
      </c>
      <c r="M2051" s="203">
        <f>K2051/ABS(D2051)</f>
        <v>0</v>
      </c>
      <c r="N2051" s="4"/>
      <c r="O2051" s="390"/>
    </row>
    <row r="2052">
      <c r="A2052" s="202">
        <f>A1875</f>
        <v>101</v>
      </c>
      <c r="B2052" s="183">
        <f>(INPUT!BB83+INPUT!BC83+INPUT!BD83)*1.25/2</f>
        <v>-1173.9349772229527</v>
      </c>
      <c r="C2052" s="131">
        <f>COS(ATAN(G174))</f>
        <v>0.992197667229329</v>
      </c>
      <c r="D2052" s="184">
        <f>B2052/C2052</f>
        <v>-1183.1664354756222</v>
      </c>
      <c r="E2052" s="183">
        <f>INPUT!AC83</f>
        <v>1587.5</v>
      </c>
      <c r="F2052" s="184">
        <f>5+5/(E2052/G1875)^2</f>
        <v>20.554591109182219</v>
      </c>
      <c r="G2052" s="184">
        <f>G1875/COS(ATAN(G174))</f>
        <v>2822.01832606489</v>
      </c>
      <c r="H2052" s="184">
        <f>L569</f>
        <v>12</v>
      </c>
      <c r="I2052" s="131">
        <f>IF(G2052/H2052&lt;=1.12*SQRT(INPUT!$B$2*F2052/INPUT!AQ83),1,IF(G2052/H2052&lt;=1.4*SQRT(INPUT!$B$2*F2052/INPUT!AQ83),1.12/(G2052/H2052)*SQRT(INPUT!$B$2*F2052/INPUT!AQ83),1.57*SQRT(INPUT!$B$2*F2052/INPUT!AQ83)^2/(G2052/H2052)^2))</f>
        <v>0</v>
      </c>
      <c r="J2052" s="481">
        <f>0.58*INPUT!AQ83*1000*G2052*H2052/10^6</f>
        <v>6972.6428800411295</v>
      </c>
      <c r="K2052" s="184">
        <f>I2052*J2052</f>
        <v>0</v>
      </c>
      <c r="L2052" s="201" t="str">
        <f>IF(1*K2052&gt;=ABS(D2052),"OK","NG")</f>
        <v>NG</v>
      </c>
      <c r="M2052" s="203">
        <f>K2052/ABS(D2052)</f>
        <v>0</v>
      </c>
      <c r="N2052" s="4"/>
      <c r="O2052" s="390"/>
    </row>
    <row r="2053">
      <c r="A2053" s="202">
        <f>A1876</f>
        <v>101</v>
      </c>
      <c r="B2053" s="183">
        <f>(INPUT!BB84+INPUT!BC84+INPUT!BD84)*1.25/2</f>
        <v>-1173.9349772229527</v>
      </c>
      <c r="C2053" s="131">
        <f>COS(ATAN(G175))</f>
        <v>0.992197667229329</v>
      </c>
      <c r="D2053" s="184">
        <f>B2053/C2053</f>
        <v>-1183.1664354756222</v>
      </c>
      <c r="E2053" s="183">
        <f>INPUT!AC84</f>
        <v>1587.5</v>
      </c>
      <c r="F2053" s="184">
        <f>5+5/(E2053/G1876)^2</f>
        <v>20.554591109182219</v>
      </c>
      <c r="G2053" s="184">
        <f>G1876/COS(ATAN(G175))</f>
        <v>2822.01832606489</v>
      </c>
      <c r="H2053" s="184">
        <f>L570</f>
        <v>12</v>
      </c>
      <c r="I2053" s="131">
        <f>IF(G2053/H2053&lt;=1.12*SQRT(INPUT!$B$2*F2053/INPUT!AQ84),1,IF(G2053/H2053&lt;=1.4*SQRT(INPUT!$B$2*F2053/INPUT!AQ84),1.12/(G2053/H2053)*SQRT(INPUT!$B$2*F2053/INPUT!AQ84),1.57*SQRT(INPUT!$B$2*F2053/INPUT!AQ84)^2/(G2053/H2053)^2))</f>
        <v>0</v>
      </c>
      <c r="J2053" s="481">
        <f>0.58*INPUT!AQ84*1000*G2053*H2053/10^6</f>
        <v>6972.6428800411295</v>
      </c>
      <c r="K2053" s="184">
        <f>I2053*J2053</f>
        <v>0</v>
      </c>
      <c r="L2053" s="201" t="str">
        <f>IF(1*K2053&gt;=ABS(D2053),"OK","NG")</f>
        <v>NG</v>
      </c>
      <c r="M2053" s="203">
        <f>K2053/ABS(D2053)</f>
        <v>0</v>
      </c>
      <c r="N2053" s="4"/>
      <c r="O2053" s="390"/>
    </row>
    <row r="2054">
      <c r="A2054" s="202">
        <f>A1877</f>
        <v>101</v>
      </c>
      <c r="B2054" s="183">
        <f>(INPUT!BB85+INPUT!BC85+INPUT!BD85)*1.25/2</f>
        <v>-1173.9349772229527</v>
      </c>
      <c r="C2054" s="131">
        <f>COS(ATAN(G176))</f>
        <v>0.992197667229329</v>
      </c>
      <c r="D2054" s="184">
        <f>B2054/C2054</f>
        <v>-1183.1664354756222</v>
      </c>
      <c r="E2054" s="183">
        <f>INPUT!AC85</f>
        <v>1587.5</v>
      </c>
      <c r="F2054" s="184">
        <f>5+5/(E2054/G1877)^2</f>
        <v>20.554591109182219</v>
      </c>
      <c r="G2054" s="184">
        <f>G1877/COS(ATAN(G176))</f>
        <v>2822.01832606489</v>
      </c>
      <c r="H2054" s="184">
        <f>L571</f>
        <v>12</v>
      </c>
      <c r="I2054" s="131">
        <f>IF(G2054/H2054&lt;=1.12*SQRT(INPUT!$B$2*F2054/INPUT!AQ85),1,IF(G2054/H2054&lt;=1.4*SQRT(INPUT!$B$2*F2054/INPUT!AQ85),1.12/(G2054/H2054)*SQRT(INPUT!$B$2*F2054/INPUT!AQ85),1.57*SQRT(INPUT!$B$2*F2054/INPUT!AQ85)^2/(G2054/H2054)^2))</f>
        <v>0</v>
      </c>
      <c r="J2054" s="481">
        <f>0.58*INPUT!AQ85*1000*G2054*H2054/10^6</f>
        <v>6972.6428800411295</v>
      </c>
      <c r="K2054" s="184">
        <f>I2054*J2054</f>
        <v>0</v>
      </c>
      <c r="L2054" s="201" t="str">
        <f>IF(1*K2054&gt;=ABS(D2054),"OK","NG")</f>
        <v>NG</v>
      </c>
      <c r="M2054" s="203">
        <f>K2054/ABS(D2054)</f>
        <v>0</v>
      </c>
      <c r="N2054" s="4"/>
      <c r="O2054" s="390"/>
    </row>
    <row r="2055">
      <c r="A2055" s="202">
        <f>A1878</f>
        <v>101</v>
      </c>
      <c r="B2055" s="183">
        <f>(INPUT!BB86+INPUT!BC86+INPUT!BD86)*1.25/2</f>
        <v>-1173.9349772229527</v>
      </c>
      <c r="C2055" s="131">
        <f>COS(ATAN(G177))</f>
        <v>0.992197667229329</v>
      </c>
      <c r="D2055" s="184">
        <f>B2055/C2055</f>
        <v>-1183.1664354756222</v>
      </c>
      <c r="E2055" s="183">
        <f>INPUT!AC86</f>
        <v>1587.5</v>
      </c>
      <c r="F2055" s="184">
        <f>5+5/(E2055/G1878)^2</f>
        <v>20.554591109182219</v>
      </c>
      <c r="G2055" s="184">
        <f>G1878/COS(ATAN(G177))</f>
        <v>2822.01832606489</v>
      </c>
      <c r="H2055" s="184">
        <f>L572</f>
        <v>12</v>
      </c>
      <c r="I2055" s="131">
        <f>IF(G2055/H2055&lt;=1.12*SQRT(INPUT!$B$2*F2055/INPUT!AQ86),1,IF(G2055/H2055&lt;=1.4*SQRT(INPUT!$B$2*F2055/INPUT!AQ86),1.12/(G2055/H2055)*SQRT(INPUT!$B$2*F2055/INPUT!AQ86),1.57*SQRT(INPUT!$B$2*F2055/INPUT!AQ86)^2/(G2055/H2055)^2))</f>
        <v>0</v>
      </c>
      <c r="J2055" s="481">
        <f>0.58*INPUT!AQ86*1000*G2055*H2055/10^6</f>
        <v>6972.6428800411295</v>
      </c>
      <c r="K2055" s="184">
        <f>I2055*J2055</f>
        <v>0</v>
      </c>
      <c r="L2055" s="201" t="str">
        <f>IF(1*K2055&gt;=ABS(D2055),"OK","NG")</f>
        <v>NG</v>
      </c>
      <c r="M2055" s="203">
        <f>K2055/ABS(D2055)</f>
        <v>0</v>
      </c>
      <c r="N2055" s="4"/>
      <c r="O2055" s="390"/>
    </row>
    <row r="2056">
      <c r="A2056" s="202">
        <f>A1879</f>
        <v>101</v>
      </c>
      <c r="B2056" s="183">
        <f>(INPUT!BB87+INPUT!BC87+INPUT!BD87)*1.25/2</f>
        <v>-1173.9349772229527</v>
      </c>
      <c r="C2056" s="131">
        <f>COS(ATAN(G178))</f>
        <v>0.992197667229329</v>
      </c>
      <c r="D2056" s="184">
        <f>B2056/C2056</f>
        <v>-1183.1664354756222</v>
      </c>
      <c r="E2056" s="183">
        <f>INPUT!AC87</f>
        <v>1587.5</v>
      </c>
      <c r="F2056" s="184">
        <f>5+5/(E2056/G1879)^2</f>
        <v>20.554591109182219</v>
      </c>
      <c r="G2056" s="184">
        <f>G1879/COS(ATAN(G178))</f>
        <v>2822.01832606489</v>
      </c>
      <c r="H2056" s="184">
        <f>L573</f>
        <v>12</v>
      </c>
      <c r="I2056" s="131">
        <f>IF(G2056/H2056&lt;=1.12*SQRT(INPUT!$B$2*F2056/INPUT!AQ87),1,IF(G2056/H2056&lt;=1.4*SQRT(INPUT!$B$2*F2056/INPUT!AQ87),1.12/(G2056/H2056)*SQRT(INPUT!$B$2*F2056/INPUT!AQ87),1.57*SQRT(INPUT!$B$2*F2056/INPUT!AQ87)^2/(G2056/H2056)^2))</f>
        <v>0</v>
      </c>
      <c r="J2056" s="481">
        <f>0.58*INPUT!AQ87*1000*G2056*H2056/10^6</f>
        <v>6972.6428800411295</v>
      </c>
      <c r="K2056" s="184">
        <f>I2056*J2056</f>
        <v>0</v>
      </c>
      <c r="L2056" s="201" t="str">
        <f>IF(1*K2056&gt;=ABS(D2056),"OK","NG")</f>
        <v>NG</v>
      </c>
      <c r="M2056" s="203">
        <f>K2056/ABS(D2056)</f>
        <v>0</v>
      </c>
      <c r="N2056" s="4"/>
      <c r="O2056" s="390"/>
    </row>
    <row r="2057">
      <c r="A2057" s="202">
        <f>A1880</f>
        <v>101</v>
      </c>
      <c r="B2057" s="183">
        <f>(INPUT!BB88+INPUT!BC88+INPUT!BD88)*1.25/2</f>
        <v>-1173.9349772229527</v>
      </c>
      <c r="C2057" s="131">
        <f>COS(ATAN(G179))</f>
        <v>0.992197667229329</v>
      </c>
      <c r="D2057" s="184">
        <f>B2057/C2057</f>
        <v>-1183.1664354756222</v>
      </c>
      <c r="E2057" s="183">
        <f>INPUT!AC88</f>
        <v>1587.5</v>
      </c>
      <c r="F2057" s="184">
        <f>5+5/(E2057/G1880)^2</f>
        <v>20.554591109182219</v>
      </c>
      <c r="G2057" s="184">
        <f>G1880/COS(ATAN(G179))</f>
        <v>2822.01832606489</v>
      </c>
      <c r="H2057" s="184">
        <f>L574</f>
        <v>12</v>
      </c>
      <c r="I2057" s="131">
        <f>IF(G2057/H2057&lt;=1.12*SQRT(INPUT!$B$2*F2057/INPUT!AQ88),1,IF(G2057/H2057&lt;=1.4*SQRT(INPUT!$B$2*F2057/INPUT!AQ88),1.12/(G2057/H2057)*SQRT(INPUT!$B$2*F2057/INPUT!AQ88),1.57*SQRT(INPUT!$B$2*F2057/INPUT!AQ88)^2/(G2057/H2057)^2))</f>
        <v>0</v>
      </c>
      <c r="J2057" s="481">
        <f>0.58*INPUT!AQ88*1000*G2057*H2057/10^6</f>
        <v>6972.6428800411295</v>
      </c>
      <c r="K2057" s="184">
        <f>I2057*J2057</f>
        <v>0</v>
      </c>
      <c r="L2057" s="201" t="str">
        <f>IF(1*K2057&gt;=ABS(D2057),"OK","NG")</f>
        <v>NG</v>
      </c>
      <c r="M2057" s="203">
        <f>K2057/ABS(D2057)</f>
        <v>0</v>
      </c>
      <c r="N2057" s="4"/>
      <c r="O2057" s="390"/>
    </row>
    <row r="2058">
      <c r="A2058" s="202">
        <f>A1881</f>
        <v>101</v>
      </c>
      <c r="B2058" s="183">
        <f>(INPUT!BB89+INPUT!BC89+INPUT!BD89)*1.25/2</f>
        <v>-1173.9349772229527</v>
      </c>
      <c r="C2058" s="131">
        <f>COS(ATAN(G180))</f>
        <v>0.992197667229329</v>
      </c>
      <c r="D2058" s="184">
        <f>B2058/C2058</f>
        <v>-1183.1664354756222</v>
      </c>
      <c r="E2058" s="183">
        <f>INPUT!AC89</f>
        <v>1587.5</v>
      </c>
      <c r="F2058" s="184">
        <f>5+5/(E2058/G1881)^2</f>
        <v>20.554591109182219</v>
      </c>
      <c r="G2058" s="184">
        <f>G1881/COS(ATAN(G180))</f>
        <v>2822.01832606489</v>
      </c>
      <c r="H2058" s="184">
        <f>L575</f>
        <v>12</v>
      </c>
      <c r="I2058" s="131">
        <f>IF(G2058/H2058&lt;=1.12*SQRT(INPUT!$B$2*F2058/INPUT!AQ89),1,IF(G2058/H2058&lt;=1.4*SQRT(INPUT!$B$2*F2058/INPUT!AQ89),1.12/(G2058/H2058)*SQRT(INPUT!$B$2*F2058/INPUT!AQ89),1.57*SQRT(INPUT!$B$2*F2058/INPUT!AQ89)^2/(G2058/H2058)^2))</f>
        <v>0</v>
      </c>
      <c r="J2058" s="481">
        <f>0.58*INPUT!AQ89*1000*G2058*H2058/10^6</f>
        <v>6972.6428800411295</v>
      </c>
      <c r="K2058" s="184">
        <f>I2058*J2058</f>
        <v>0</v>
      </c>
      <c r="L2058" s="201" t="str">
        <f>IF(1*K2058&gt;=ABS(D2058),"OK","NG")</f>
        <v>NG</v>
      </c>
      <c r="M2058" s="203">
        <f>K2058/ABS(D2058)</f>
        <v>0</v>
      </c>
      <c r="N2058" s="4"/>
      <c r="O2058" s="390"/>
    </row>
    <row r="2059">
      <c r="A2059" s="202">
        <f>A1882</f>
        <v>101</v>
      </c>
      <c r="B2059" s="183">
        <f>(INPUT!BB90+INPUT!BC90+INPUT!BD90)*1.25/2</f>
        <v>-1173.9349772229527</v>
      </c>
      <c r="C2059" s="131">
        <f>COS(ATAN(G181))</f>
        <v>0.992197667229329</v>
      </c>
      <c r="D2059" s="184">
        <f>B2059/C2059</f>
        <v>-1183.1664354756222</v>
      </c>
      <c r="E2059" s="183">
        <f>INPUT!AC90</f>
        <v>1587.5</v>
      </c>
      <c r="F2059" s="184">
        <f>5+5/(E2059/G1882)^2</f>
        <v>20.554591109182219</v>
      </c>
      <c r="G2059" s="184">
        <f>G1882/COS(ATAN(G181))</f>
        <v>2822.01832606489</v>
      </c>
      <c r="H2059" s="184">
        <f>L576</f>
        <v>12</v>
      </c>
      <c r="I2059" s="131">
        <f>IF(G2059/H2059&lt;=1.12*SQRT(INPUT!$B$2*F2059/INPUT!AQ90),1,IF(G2059/H2059&lt;=1.4*SQRT(INPUT!$B$2*F2059/INPUT!AQ90),1.12/(G2059/H2059)*SQRT(INPUT!$B$2*F2059/INPUT!AQ90),1.57*SQRT(INPUT!$B$2*F2059/INPUT!AQ90)^2/(G2059/H2059)^2))</f>
        <v>0</v>
      </c>
      <c r="J2059" s="481">
        <f>0.58*INPUT!AQ90*1000*G2059*H2059/10^6</f>
        <v>6972.6428800411295</v>
      </c>
      <c r="K2059" s="184">
        <f>I2059*J2059</f>
        <v>0</v>
      </c>
      <c r="L2059" s="201" t="str">
        <f>IF(1*K2059&gt;=ABS(D2059),"OK","NG")</f>
        <v>NG</v>
      </c>
      <c r="M2059" s="203">
        <f>K2059/ABS(D2059)</f>
        <v>0</v>
      </c>
      <c r="N2059" s="4"/>
      <c r="O2059" s="390"/>
    </row>
    <row r="2060">
      <c r="A2060" s="202">
        <f>A1883</f>
        <v>101</v>
      </c>
      <c r="B2060" s="183">
        <f>(INPUT!BB91+INPUT!BC91+INPUT!BD91)*1.25/2</f>
        <v>-1173.9349772229527</v>
      </c>
      <c r="C2060" s="131">
        <f>COS(ATAN(G182))</f>
        <v>0.992197667229329</v>
      </c>
      <c r="D2060" s="184">
        <f>B2060/C2060</f>
        <v>-1183.1664354756222</v>
      </c>
      <c r="E2060" s="183">
        <f>INPUT!AC91</f>
        <v>1587.5</v>
      </c>
      <c r="F2060" s="184">
        <f>5+5/(E2060/G1883)^2</f>
        <v>20.554591109182219</v>
      </c>
      <c r="G2060" s="184">
        <f>G1883/COS(ATAN(G182))</f>
        <v>2822.01832606489</v>
      </c>
      <c r="H2060" s="184">
        <f>L577</f>
        <v>12</v>
      </c>
      <c r="I2060" s="131">
        <f>IF(G2060/H2060&lt;=1.12*SQRT(INPUT!$B$2*F2060/INPUT!AQ91),1,IF(G2060/H2060&lt;=1.4*SQRT(INPUT!$B$2*F2060/INPUT!AQ91),1.12/(G2060/H2060)*SQRT(INPUT!$B$2*F2060/INPUT!AQ91),1.57*SQRT(INPUT!$B$2*F2060/INPUT!AQ91)^2/(G2060/H2060)^2))</f>
        <v>0</v>
      </c>
      <c r="J2060" s="481">
        <f>0.58*INPUT!AQ91*1000*G2060*H2060/10^6</f>
        <v>6972.6428800411295</v>
      </c>
      <c r="K2060" s="184">
        <f>I2060*J2060</f>
        <v>0</v>
      </c>
      <c r="L2060" s="201" t="str">
        <f>IF(1*K2060&gt;=ABS(D2060),"OK","NG")</f>
        <v>NG</v>
      </c>
      <c r="M2060" s="203">
        <f>K2060/ABS(D2060)</f>
        <v>0</v>
      </c>
      <c r="N2060" s="4"/>
      <c r="O2060" s="390"/>
    </row>
    <row r="2061">
      <c r="A2061" s="202">
        <f>A1884</f>
        <v>101</v>
      </c>
      <c r="B2061" s="183">
        <f>(INPUT!BB92+INPUT!BC92+INPUT!BD92)*1.25/2</f>
        <v>-1173.9349772229527</v>
      </c>
      <c r="C2061" s="131">
        <f>COS(ATAN(G183))</f>
        <v>0.992197667229329</v>
      </c>
      <c r="D2061" s="184">
        <f>B2061/C2061</f>
        <v>-1183.1664354756222</v>
      </c>
      <c r="E2061" s="183">
        <f>INPUT!AC92</f>
        <v>1587.5</v>
      </c>
      <c r="F2061" s="184">
        <f>5+5/(E2061/G1884)^2</f>
        <v>20.554591109182219</v>
      </c>
      <c r="G2061" s="184">
        <f>G1884/COS(ATAN(G183))</f>
        <v>2822.01832606489</v>
      </c>
      <c r="H2061" s="184">
        <f>L578</f>
        <v>12</v>
      </c>
      <c r="I2061" s="131">
        <f>IF(G2061/H2061&lt;=1.12*SQRT(INPUT!$B$2*F2061/INPUT!AQ92),1,IF(G2061/H2061&lt;=1.4*SQRT(INPUT!$B$2*F2061/INPUT!AQ92),1.12/(G2061/H2061)*SQRT(INPUT!$B$2*F2061/INPUT!AQ92),1.57*SQRT(INPUT!$B$2*F2061/INPUT!AQ92)^2/(G2061/H2061)^2))</f>
        <v>0</v>
      </c>
      <c r="J2061" s="481">
        <f>0.58*INPUT!AQ92*1000*G2061*H2061/10^6</f>
        <v>6972.6428800411295</v>
      </c>
      <c r="K2061" s="184">
        <f>I2061*J2061</f>
        <v>0</v>
      </c>
      <c r="L2061" s="201" t="str">
        <f>IF(1*K2061&gt;=ABS(D2061),"OK","NG")</f>
        <v>NG</v>
      </c>
      <c r="M2061" s="203">
        <f>K2061/ABS(D2061)</f>
        <v>0</v>
      </c>
      <c r="N2061" s="4"/>
      <c r="O2061" s="390"/>
    </row>
    <row r="2062">
      <c r="A2062" s="202">
        <f>A1885</f>
        <v>101</v>
      </c>
      <c r="B2062" s="183">
        <f>(INPUT!BB93+INPUT!BC93+INPUT!BD93)*1.25/2</f>
        <v>-1173.9349772229527</v>
      </c>
      <c r="C2062" s="131">
        <f>COS(ATAN(G184))</f>
        <v>0.992197667229329</v>
      </c>
      <c r="D2062" s="184">
        <f>B2062/C2062</f>
        <v>-1183.1664354756222</v>
      </c>
      <c r="E2062" s="183">
        <f>INPUT!AC93</f>
        <v>1587.5</v>
      </c>
      <c r="F2062" s="184">
        <f>5+5/(E2062/G1885)^2</f>
        <v>20.554591109182219</v>
      </c>
      <c r="G2062" s="184">
        <f>G1885/COS(ATAN(G184))</f>
        <v>2822.01832606489</v>
      </c>
      <c r="H2062" s="184">
        <f>L579</f>
        <v>12</v>
      </c>
      <c r="I2062" s="131">
        <f>IF(G2062/H2062&lt;=1.12*SQRT(INPUT!$B$2*F2062/INPUT!AQ93),1,IF(G2062/H2062&lt;=1.4*SQRT(INPUT!$B$2*F2062/INPUT!AQ93),1.12/(G2062/H2062)*SQRT(INPUT!$B$2*F2062/INPUT!AQ93),1.57*SQRT(INPUT!$B$2*F2062/INPUT!AQ93)^2/(G2062/H2062)^2))</f>
        <v>0</v>
      </c>
      <c r="J2062" s="481">
        <f>0.58*INPUT!AQ93*1000*G2062*H2062/10^6</f>
        <v>6972.6428800411295</v>
      </c>
      <c r="K2062" s="184">
        <f>I2062*J2062</f>
        <v>0</v>
      </c>
      <c r="L2062" s="201" t="str">
        <f>IF(1*K2062&gt;=ABS(D2062),"OK","NG")</f>
        <v>NG</v>
      </c>
      <c r="M2062" s="203">
        <f>K2062/ABS(D2062)</f>
        <v>0</v>
      </c>
      <c r="N2062" s="4"/>
      <c r="O2062" s="390"/>
    </row>
    <row r="2063">
      <c r="A2063" s="202">
        <f>A1886</f>
        <v>101</v>
      </c>
      <c r="B2063" s="183">
        <f>(INPUT!BB94+INPUT!BC94+INPUT!BD94)*1.25/2</f>
        <v>-1173.9349772229527</v>
      </c>
      <c r="C2063" s="131">
        <f>COS(ATAN(G185))</f>
        <v>0.992197667229329</v>
      </c>
      <c r="D2063" s="184">
        <f>B2063/C2063</f>
        <v>-1183.1664354756222</v>
      </c>
      <c r="E2063" s="183">
        <f>INPUT!AC94</f>
        <v>1587.5</v>
      </c>
      <c r="F2063" s="184">
        <f>5+5/(E2063/G1886)^2</f>
        <v>20.554591109182219</v>
      </c>
      <c r="G2063" s="184">
        <f>G1886/COS(ATAN(G185))</f>
        <v>2822.01832606489</v>
      </c>
      <c r="H2063" s="184">
        <f>L580</f>
        <v>12</v>
      </c>
      <c r="I2063" s="131">
        <f>IF(G2063/H2063&lt;=1.12*SQRT(INPUT!$B$2*F2063/INPUT!AQ94),1,IF(G2063/H2063&lt;=1.4*SQRT(INPUT!$B$2*F2063/INPUT!AQ94),1.12/(G2063/H2063)*SQRT(INPUT!$B$2*F2063/INPUT!AQ94),1.57*SQRT(INPUT!$B$2*F2063/INPUT!AQ94)^2/(G2063/H2063)^2))</f>
        <v>0</v>
      </c>
      <c r="J2063" s="481">
        <f>0.58*INPUT!AQ94*1000*G2063*H2063/10^6</f>
        <v>6972.6428800411295</v>
      </c>
      <c r="K2063" s="184">
        <f>I2063*J2063</f>
        <v>0</v>
      </c>
      <c r="L2063" s="201" t="str">
        <f>IF(1*K2063&gt;=ABS(D2063),"OK","NG")</f>
        <v>NG</v>
      </c>
      <c r="M2063" s="203">
        <f>K2063/ABS(D2063)</f>
        <v>0</v>
      </c>
      <c r="N2063" s="4"/>
      <c r="O2063" s="390"/>
    </row>
    <row r="2064">
      <c r="A2064" s="202">
        <f>A1887</f>
        <v>101</v>
      </c>
      <c r="B2064" s="183">
        <f>(INPUT!BB95+INPUT!BC95+INPUT!BD95)*1.25/2</f>
        <v>-1173.9349772229527</v>
      </c>
      <c r="C2064" s="131">
        <f>COS(ATAN(G186))</f>
        <v>0.992197667229329</v>
      </c>
      <c r="D2064" s="184">
        <f>B2064/C2064</f>
        <v>-1183.1664354756222</v>
      </c>
      <c r="E2064" s="183">
        <f>INPUT!AC95</f>
        <v>1587.5</v>
      </c>
      <c r="F2064" s="184">
        <f>5+5/(E2064/G1887)^2</f>
        <v>20.554591109182219</v>
      </c>
      <c r="G2064" s="184">
        <f>G1887/COS(ATAN(G186))</f>
        <v>2822.01832606489</v>
      </c>
      <c r="H2064" s="184">
        <f>L581</f>
        <v>12</v>
      </c>
      <c r="I2064" s="131">
        <f>IF(G2064/H2064&lt;=1.12*SQRT(INPUT!$B$2*F2064/INPUT!AQ95),1,IF(G2064/H2064&lt;=1.4*SQRT(INPUT!$B$2*F2064/INPUT!AQ95),1.12/(G2064/H2064)*SQRT(INPUT!$B$2*F2064/INPUT!AQ95),1.57*SQRT(INPUT!$B$2*F2064/INPUT!AQ95)^2/(G2064/H2064)^2))</f>
        <v>0</v>
      </c>
      <c r="J2064" s="481">
        <f>0.58*INPUT!AQ95*1000*G2064*H2064/10^6</f>
        <v>6972.6428800411295</v>
      </c>
      <c r="K2064" s="184">
        <f>I2064*J2064</f>
        <v>0</v>
      </c>
      <c r="L2064" s="201" t="str">
        <f>IF(1*K2064&gt;=ABS(D2064),"OK","NG")</f>
        <v>NG</v>
      </c>
      <c r="M2064" s="203">
        <f>K2064/ABS(D2064)</f>
        <v>0</v>
      </c>
      <c r="N2064" s="4"/>
      <c r="O2064" s="390"/>
    </row>
    <row r="2065">
      <c r="A2065" s="202">
        <f>A1888</f>
        <v>101</v>
      </c>
      <c r="B2065" s="183">
        <f>(INPUT!BB96+INPUT!BC96+INPUT!BD96)*1.25/2</f>
        <v>-1173.9349772229527</v>
      </c>
      <c r="C2065" s="131">
        <f>COS(ATAN(G187))</f>
        <v>0.992197667229329</v>
      </c>
      <c r="D2065" s="184">
        <f>B2065/C2065</f>
        <v>-1183.1664354756222</v>
      </c>
      <c r="E2065" s="183">
        <f>INPUT!AC96</f>
        <v>1587.5</v>
      </c>
      <c r="F2065" s="184">
        <f>5+5/(E2065/G1888)^2</f>
        <v>20.554591109182219</v>
      </c>
      <c r="G2065" s="184">
        <f>G1888/COS(ATAN(G187))</f>
        <v>2822.01832606489</v>
      </c>
      <c r="H2065" s="184">
        <f>L582</f>
        <v>12</v>
      </c>
      <c r="I2065" s="131">
        <f>IF(G2065/H2065&lt;=1.12*SQRT(INPUT!$B$2*F2065/INPUT!AQ96),1,IF(G2065/H2065&lt;=1.4*SQRT(INPUT!$B$2*F2065/INPUT!AQ96),1.12/(G2065/H2065)*SQRT(INPUT!$B$2*F2065/INPUT!AQ96),1.57*SQRT(INPUT!$B$2*F2065/INPUT!AQ96)^2/(G2065/H2065)^2))</f>
        <v>0</v>
      </c>
      <c r="J2065" s="481">
        <f>0.58*INPUT!AQ96*1000*G2065*H2065/10^6</f>
        <v>6972.6428800411295</v>
      </c>
      <c r="K2065" s="184">
        <f>I2065*J2065</f>
        <v>0</v>
      </c>
      <c r="L2065" s="201" t="str">
        <f>IF(1*K2065&gt;=ABS(D2065),"OK","NG")</f>
        <v>NG</v>
      </c>
      <c r="M2065" s="203">
        <f>K2065/ABS(D2065)</f>
        <v>0</v>
      </c>
      <c r="N2065" s="4"/>
      <c r="O2065" s="390"/>
    </row>
    <row r="2066">
      <c r="A2066" s="202">
        <f>A1889</f>
        <v>101</v>
      </c>
      <c r="B2066" s="183">
        <f>(INPUT!BB97+INPUT!BC97+INPUT!BD97)*1.25/2</f>
        <v>-1173.9349772229527</v>
      </c>
      <c r="C2066" s="131">
        <f>COS(ATAN(G188))</f>
        <v>0.992197667229329</v>
      </c>
      <c r="D2066" s="184">
        <f>B2066/C2066</f>
        <v>-1183.1664354756222</v>
      </c>
      <c r="E2066" s="183">
        <f>INPUT!AC97</f>
        <v>1587.5</v>
      </c>
      <c r="F2066" s="184">
        <f>5+5/(E2066/G1889)^2</f>
        <v>20.554591109182219</v>
      </c>
      <c r="G2066" s="184">
        <f>G1889/COS(ATAN(G188))</f>
        <v>2822.01832606489</v>
      </c>
      <c r="H2066" s="184">
        <f>L583</f>
        <v>12</v>
      </c>
      <c r="I2066" s="131">
        <f>IF(G2066/H2066&lt;=1.12*SQRT(INPUT!$B$2*F2066/INPUT!AQ97),1,IF(G2066/H2066&lt;=1.4*SQRT(INPUT!$B$2*F2066/INPUT!AQ97),1.12/(G2066/H2066)*SQRT(INPUT!$B$2*F2066/INPUT!AQ97),1.57*SQRT(INPUT!$B$2*F2066/INPUT!AQ97)^2/(G2066/H2066)^2))</f>
        <v>0</v>
      </c>
      <c r="J2066" s="481">
        <f>0.58*INPUT!AQ97*1000*G2066*H2066/10^6</f>
        <v>6972.6428800411295</v>
      </c>
      <c r="K2066" s="184">
        <f>I2066*J2066</f>
        <v>0</v>
      </c>
      <c r="L2066" s="201" t="str">
        <f>IF(1*K2066&gt;=ABS(D2066),"OK","NG")</f>
        <v>NG</v>
      </c>
      <c r="M2066" s="203">
        <f>K2066/ABS(D2066)</f>
        <v>0</v>
      </c>
      <c r="N2066" s="4"/>
      <c r="O2066" s="390"/>
    </row>
    <row r="2067">
      <c r="A2067" s="202">
        <f>A1890</f>
        <v>101</v>
      </c>
      <c r="B2067" s="183">
        <f>(INPUT!BB98+INPUT!BC98+INPUT!BD98)*1.25/2</f>
        <v>-1173.9349772229527</v>
      </c>
      <c r="C2067" s="131">
        <f>COS(ATAN(G189))</f>
        <v>0.992197667229329</v>
      </c>
      <c r="D2067" s="184">
        <f>B2067/C2067</f>
        <v>-1183.1664354756222</v>
      </c>
      <c r="E2067" s="183">
        <f>INPUT!AC98</f>
        <v>1587.5</v>
      </c>
      <c r="F2067" s="184">
        <f>5+5/(E2067/G1890)^2</f>
        <v>20.554591109182219</v>
      </c>
      <c r="G2067" s="184">
        <f>G1890/COS(ATAN(G189))</f>
        <v>2822.01832606489</v>
      </c>
      <c r="H2067" s="184">
        <f>L584</f>
        <v>12</v>
      </c>
      <c r="I2067" s="131">
        <f>IF(G2067/H2067&lt;=1.12*SQRT(INPUT!$B$2*F2067/INPUT!AQ98),1,IF(G2067/H2067&lt;=1.4*SQRT(INPUT!$B$2*F2067/INPUT!AQ98),1.12/(G2067/H2067)*SQRT(INPUT!$B$2*F2067/INPUT!AQ98),1.57*SQRT(INPUT!$B$2*F2067/INPUT!AQ98)^2/(G2067/H2067)^2))</f>
        <v>0</v>
      </c>
      <c r="J2067" s="481">
        <f>0.58*INPUT!AQ98*1000*G2067*H2067/10^6</f>
        <v>6972.6428800411295</v>
      </c>
      <c r="K2067" s="184">
        <f>I2067*J2067</f>
        <v>0</v>
      </c>
      <c r="L2067" s="201" t="str">
        <f>IF(1*K2067&gt;=ABS(D2067),"OK","NG")</f>
        <v>NG</v>
      </c>
      <c r="M2067" s="203">
        <f>K2067/ABS(D2067)</f>
        <v>0</v>
      </c>
      <c r="N2067" s="4"/>
      <c r="O2067" s="390"/>
    </row>
    <row r="2068">
      <c r="A2068" s="202">
        <f>A1891</f>
        <v>101</v>
      </c>
      <c r="B2068" s="183">
        <f>(INPUT!BB99+INPUT!BC99+INPUT!BD99)*1.25/2</f>
        <v>-1173.9349772229527</v>
      </c>
      <c r="C2068" s="131">
        <f>COS(ATAN(G190))</f>
        <v>0.992197667229329</v>
      </c>
      <c r="D2068" s="184">
        <f>B2068/C2068</f>
        <v>-1183.1664354756222</v>
      </c>
      <c r="E2068" s="183">
        <f>INPUT!AC99</f>
        <v>1587.5</v>
      </c>
      <c r="F2068" s="184">
        <f>5+5/(E2068/G1891)^2</f>
        <v>20.554591109182219</v>
      </c>
      <c r="G2068" s="184">
        <f>G1891/COS(ATAN(G190))</f>
        <v>2822.01832606489</v>
      </c>
      <c r="H2068" s="184">
        <f>L585</f>
        <v>12</v>
      </c>
      <c r="I2068" s="131">
        <f>IF(G2068/H2068&lt;=1.12*SQRT(INPUT!$B$2*F2068/INPUT!AQ99),1,IF(G2068/H2068&lt;=1.4*SQRT(INPUT!$B$2*F2068/INPUT!AQ99),1.12/(G2068/H2068)*SQRT(INPUT!$B$2*F2068/INPUT!AQ99),1.57*SQRT(INPUT!$B$2*F2068/INPUT!AQ99)^2/(G2068/H2068)^2))</f>
        <v>0</v>
      </c>
      <c r="J2068" s="481">
        <f>0.58*INPUT!AQ99*1000*G2068*H2068/10^6</f>
        <v>6972.6428800411295</v>
      </c>
      <c r="K2068" s="184">
        <f>I2068*J2068</f>
        <v>0</v>
      </c>
      <c r="L2068" s="201" t="str">
        <f>IF(1*K2068&gt;=ABS(D2068),"OK","NG")</f>
        <v>NG</v>
      </c>
      <c r="M2068" s="203">
        <f>K2068/ABS(D2068)</f>
        <v>0</v>
      </c>
      <c r="N2068" s="4"/>
      <c r="O2068" s="390"/>
    </row>
    <row r="2069">
      <c r="A2069" s="202">
        <f>A1892</f>
        <v>101</v>
      </c>
      <c r="B2069" s="183">
        <f>(INPUT!BB100+INPUT!BC100+INPUT!BD100)*1.25/2</f>
        <v>-1173.9349772229527</v>
      </c>
      <c r="C2069" s="131">
        <f>COS(ATAN(G191))</f>
        <v>0.992197667229329</v>
      </c>
      <c r="D2069" s="184">
        <f>B2069/C2069</f>
        <v>-1183.1664354756222</v>
      </c>
      <c r="E2069" s="183">
        <f>INPUT!AC100</f>
        <v>1587.5</v>
      </c>
      <c r="F2069" s="184">
        <f>5+5/(E2069/G1892)^2</f>
        <v>20.554591109182219</v>
      </c>
      <c r="G2069" s="184">
        <f>G1892/COS(ATAN(G191))</f>
        <v>2822.01832606489</v>
      </c>
      <c r="H2069" s="184">
        <f>L586</f>
        <v>12</v>
      </c>
      <c r="I2069" s="131">
        <f>IF(G2069/H2069&lt;=1.12*SQRT(INPUT!$B$2*F2069/INPUT!AQ100),1,IF(G2069/H2069&lt;=1.4*SQRT(INPUT!$B$2*F2069/INPUT!AQ100),1.12/(G2069/H2069)*SQRT(INPUT!$B$2*F2069/INPUT!AQ100),1.57*SQRT(INPUT!$B$2*F2069/INPUT!AQ100)^2/(G2069/H2069)^2))</f>
        <v>0</v>
      </c>
      <c r="J2069" s="481">
        <f>0.58*INPUT!AQ100*1000*G2069*H2069/10^6</f>
        <v>6972.6428800411295</v>
      </c>
      <c r="K2069" s="184">
        <f>I2069*J2069</f>
        <v>0</v>
      </c>
      <c r="L2069" s="201" t="str">
        <f>IF(1*K2069&gt;=ABS(D2069),"OK","NG")</f>
        <v>NG</v>
      </c>
      <c r="M2069" s="203">
        <f>K2069/ABS(D2069)</f>
        <v>0</v>
      </c>
      <c r="N2069" s="4"/>
      <c r="O2069" s="390"/>
    </row>
    <row r="2070">
      <c r="A2070" s="202">
        <f>A1893</f>
        <v>101</v>
      </c>
      <c r="B2070" s="183">
        <f>(INPUT!BB101+INPUT!BC101+INPUT!BD101)*1.25/2</f>
        <v>-1173.9349772229527</v>
      </c>
      <c r="C2070" s="131">
        <f>COS(ATAN(G192))</f>
        <v>0.992197667229329</v>
      </c>
      <c r="D2070" s="184">
        <f>B2070/C2070</f>
        <v>-1183.1664354756222</v>
      </c>
      <c r="E2070" s="183">
        <f>INPUT!AC101</f>
        <v>1587.5</v>
      </c>
      <c r="F2070" s="184">
        <f>5+5/(E2070/G1893)^2</f>
        <v>20.554591109182219</v>
      </c>
      <c r="G2070" s="184">
        <f>G1893/COS(ATAN(G192))</f>
        <v>2822.01832606489</v>
      </c>
      <c r="H2070" s="184">
        <f>L587</f>
        <v>12</v>
      </c>
      <c r="I2070" s="131">
        <f>IF(G2070/H2070&lt;=1.12*SQRT(INPUT!$B$2*F2070/INPUT!AQ101),1,IF(G2070/H2070&lt;=1.4*SQRT(INPUT!$B$2*F2070/INPUT!AQ101),1.12/(G2070/H2070)*SQRT(INPUT!$B$2*F2070/INPUT!AQ101),1.57*SQRT(INPUT!$B$2*F2070/INPUT!AQ101)^2/(G2070/H2070)^2))</f>
        <v>0</v>
      </c>
      <c r="J2070" s="481">
        <f>0.58*INPUT!AQ101*1000*G2070*H2070/10^6</f>
        <v>6972.6428800411295</v>
      </c>
      <c r="K2070" s="184">
        <f>I2070*J2070</f>
        <v>0</v>
      </c>
      <c r="L2070" s="201" t="str">
        <f>IF(1*K2070&gt;=ABS(D2070),"OK","NG")</f>
        <v>NG</v>
      </c>
      <c r="M2070" s="203">
        <f>K2070/ABS(D2070)</f>
        <v>0</v>
      </c>
      <c r="N2070" s="4"/>
      <c r="O2070" s="390"/>
    </row>
    <row r="2071">
      <c r="A2071" s="202">
        <f>A1894</f>
        <v>101</v>
      </c>
      <c r="B2071" s="183">
        <f>(INPUT!BB102+INPUT!BC102+INPUT!BD102)*1.25/2</f>
        <v>-1173.9349772229527</v>
      </c>
      <c r="C2071" s="131">
        <f>COS(ATAN(G193))</f>
        <v>0.992197667229329</v>
      </c>
      <c r="D2071" s="184">
        <f>B2071/C2071</f>
        <v>-1183.1664354756222</v>
      </c>
      <c r="E2071" s="183">
        <f>INPUT!AC102</f>
        <v>1587.5</v>
      </c>
      <c r="F2071" s="184">
        <f>5+5/(E2071/G1894)^2</f>
        <v>20.554591109182219</v>
      </c>
      <c r="G2071" s="184">
        <f>G1894/COS(ATAN(G193))</f>
        <v>2822.01832606489</v>
      </c>
      <c r="H2071" s="184">
        <f>L588</f>
        <v>12</v>
      </c>
      <c r="I2071" s="131">
        <f>IF(G2071/H2071&lt;=1.12*SQRT(INPUT!$B$2*F2071/INPUT!AQ102),1,IF(G2071/H2071&lt;=1.4*SQRT(INPUT!$B$2*F2071/INPUT!AQ102),1.12/(G2071/H2071)*SQRT(INPUT!$B$2*F2071/INPUT!AQ102),1.57*SQRT(INPUT!$B$2*F2071/INPUT!AQ102)^2/(G2071/H2071)^2))</f>
        <v>0</v>
      </c>
      <c r="J2071" s="481">
        <f>0.58*INPUT!AQ102*1000*G2071*H2071/10^6</f>
        <v>6972.6428800411295</v>
      </c>
      <c r="K2071" s="184">
        <f>I2071*J2071</f>
        <v>0</v>
      </c>
      <c r="L2071" s="201" t="str">
        <f>IF(1*K2071&gt;=ABS(D2071),"OK","NG")</f>
        <v>NG</v>
      </c>
      <c r="M2071" s="203">
        <f>K2071/ABS(D2071)</f>
        <v>0</v>
      </c>
      <c r="N2071" s="4"/>
      <c r="O2071" s="390"/>
    </row>
    <row r="2072">
      <c r="A2072" s="202">
        <f>A1895</f>
        <v>101</v>
      </c>
      <c r="B2072" s="183">
        <f>(INPUT!BB103+INPUT!BC103+INPUT!BD103)*1.25/2</f>
        <v>-1173.9349772229527</v>
      </c>
      <c r="C2072" s="131">
        <f>COS(ATAN(G194))</f>
        <v>0.992197667229329</v>
      </c>
      <c r="D2072" s="184">
        <f>B2072/C2072</f>
        <v>-1183.1664354756222</v>
      </c>
      <c r="E2072" s="183">
        <f>INPUT!AC103</f>
        <v>1587.5</v>
      </c>
      <c r="F2072" s="184">
        <f>5+5/(E2072/G1895)^2</f>
        <v>20.554591109182219</v>
      </c>
      <c r="G2072" s="184">
        <f>G1895/COS(ATAN(G194))</f>
        <v>2822.01832606489</v>
      </c>
      <c r="H2072" s="184">
        <f>L589</f>
        <v>12</v>
      </c>
      <c r="I2072" s="131">
        <f>IF(G2072/H2072&lt;=1.12*SQRT(INPUT!$B$2*F2072/INPUT!AQ103),1,IF(G2072/H2072&lt;=1.4*SQRT(INPUT!$B$2*F2072/INPUT!AQ103),1.12/(G2072/H2072)*SQRT(INPUT!$B$2*F2072/INPUT!AQ103),1.57*SQRT(INPUT!$B$2*F2072/INPUT!AQ103)^2/(G2072/H2072)^2))</f>
        <v>0</v>
      </c>
      <c r="J2072" s="481">
        <f>0.58*INPUT!AQ103*1000*G2072*H2072/10^6</f>
        <v>6972.6428800411295</v>
      </c>
      <c r="K2072" s="184">
        <f>I2072*J2072</f>
        <v>0</v>
      </c>
      <c r="L2072" s="201" t="str">
        <f>IF(1*K2072&gt;=ABS(D2072),"OK","NG")</f>
        <v>NG</v>
      </c>
      <c r="M2072" s="203">
        <f>K2072/ABS(D2072)</f>
        <v>0</v>
      </c>
      <c r="N2072" s="4"/>
      <c r="O2072" s="390"/>
    </row>
    <row r="2073">
      <c r="A2073" s="202">
        <f>A1896</f>
        <v>101</v>
      </c>
      <c r="B2073" s="183">
        <f>(INPUT!BB104+INPUT!BC104+INPUT!BD104)*1.25/2</f>
        <v>-1173.9349772229527</v>
      </c>
      <c r="C2073" s="131">
        <f>COS(ATAN(G195))</f>
        <v>0.992197667229329</v>
      </c>
      <c r="D2073" s="184">
        <f>B2073/C2073</f>
        <v>-1183.1664354756222</v>
      </c>
      <c r="E2073" s="183">
        <f>INPUT!AC104</f>
        <v>1587.5</v>
      </c>
      <c r="F2073" s="184">
        <f>5+5/(E2073/G1896)^2</f>
        <v>20.554591109182219</v>
      </c>
      <c r="G2073" s="184">
        <f>G1896/COS(ATAN(G195))</f>
        <v>2822.01832606489</v>
      </c>
      <c r="H2073" s="184">
        <f>L590</f>
        <v>12</v>
      </c>
      <c r="I2073" s="131">
        <f>IF(G2073/H2073&lt;=1.12*SQRT(INPUT!$B$2*F2073/INPUT!AQ104),1,IF(G2073/H2073&lt;=1.4*SQRT(INPUT!$B$2*F2073/INPUT!AQ104),1.12/(G2073/H2073)*SQRT(INPUT!$B$2*F2073/INPUT!AQ104),1.57*SQRT(INPUT!$B$2*F2073/INPUT!AQ104)^2/(G2073/H2073)^2))</f>
        <v>0</v>
      </c>
      <c r="J2073" s="481">
        <f>0.58*INPUT!AQ104*1000*G2073*H2073/10^6</f>
        <v>6972.6428800411295</v>
      </c>
      <c r="K2073" s="184">
        <f>I2073*J2073</f>
        <v>0</v>
      </c>
      <c r="L2073" s="201" t="str">
        <f>IF(1*K2073&gt;=ABS(D2073),"OK","NG")</f>
        <v>NG</v>
      </c>
      <c r="M2073" s="203">
        <f>K2073/ABS(D2073)</f>
        <v>0</v>
      </c>
      <c r="N2073" s="4"/>
      <c r="O2073" s="390"/>
    </row>
    <row r="2074">
      <c r="A2074" s="202">
        <f>A1897</f>
        <v>101</v>
      </c>
      <c r="B2074" s="183">
        <f>(INPUT!BB105+INPUT!BC105+INPUT!BD105)*1.25/2</f>
        <v>-1173.9349772229527</v>
      </c>
      <c r="C2074" s="131">
        <f>COS(ATAN(G196))</f>
        <v>0.992197667229329</v>
      </c>
      <c r="D2074" s="184">
        <f>B2074/C2074</f>
        <v>-1183.1664354756222</v>
      </c>
      <c r="E2074" s="183">
        <f>INPUT!AC105</f>
        <v>1587.5</v>
      </c>
      <c r="F2074" s="184">
        <f>5+5/(E2074/G1897)^2</f>
        <v>20.554591109182219</v>
      </c>
      <c r="G2074" s="184">
        <f>G1897/COS(ATAN(G196))</f>
        <v>2822.01832606489</v>
      </c>
      <c r="H2074" s="184">
        <f>L591</f>
        <v>12</v>
      </c>
      <c r="I2074" s="131">
        <f>IF(G2074/H2074&lt;=1.12*SQRT(INPUT!$B$2*F2074/INPUT!AQ105),1,IF(G2074/H2074&lt;=1.4*SQRT(INPUT!$B$2*F2074/INPUT!AQ105),1.12/(G2074/H2074)*SQRT(INPUT!$B$2*F2074/INPUT!AQ105),1.57*SQRT(INPUT!$B$2*F2074/INPUT!AQ105)^2/(G2074/H2074)^2))</f>
        <v>0</v>
      </c>
      <c r="J2074" s="481">
        <f>0.58*INPUT!AQ105*1000*G2074*H2074/10^6</f>
        <v>6972.6428800411295</v>
      </c>
      <c r="K2074" s="184">
        <f>I2074*J2074</f>
        <v>0</v>
      </c>
      <c r="L2074" s="201" t="str">
        <f>IF(1*K2074&gt;=ABS(D2074),"OK","NG")</f>
        <v>NG</v>
      </c>
      <c r="M2074" s="203">
        <f>K2074/ABS(D2074)</f>
        <v>0</v>
      </c>
      <c r="N2074" s="4"/>
      <c r="O2074" s="390"/>
    </row>
    <row r="2075">
      <c r="A2075" s="202">
        <f>A1898</f>
        <v>101</v>
      </c>
      <c r="B2075" s="183">
        <f>(INPUT!BB106+INPUT!BC106+INPUT!BD106)*1.25/2</f>
        <v>-1173.9349772229527</v>
      </c>
      <c r="C2075" s="131">
        <f>COS(ATAN(G197))</f>
        <v>0.992197667229329</v>
      </c>
      <c r="D2075" s="184">
        <f>B2075/C2075</f>
        <v>-1183.1664354756222</v>
      </c>
      <c r="E2075" s="183">
        <f>INPUT!AC106</f>
        <v>1587.5</v>
      </c>
      <c r="F2075" s="184">
        <f>5+5/(E2075/G1898)^2</f>
        <v>20.554591109182219</v>
      </c>
      <c r="G2075" s="184">
        <f>G1898/COS(ATAN(G197))</f>
        <v>2822.01832606489</v>
      </c>
      <c r="H2075" s="184">
        <f>L592</f>
        <v>12</v>
      </c>
      <c r="I2075" s="131">
        <f>IF(G2075/H2075&lt;=1.12*SQRT(INPUT!$B$2*F2075/INPUT!AQ106),1,IF(G2075/H2075&lt;=1.4*SQRT(INPUT!$B$2*F2075/INPUT!AQ106),1.12/(G2075/H2075)*SQRT(INPUT!$B$2*F2075/INPUT!AQ106),1.57*SQRT(INPUT!$B$2*F2075/INPUT!AQ106)^2/(G2075/H2075)^2))</f>
        <v>0</v>
      </c>
      <c r="J2075" s="481">
        <f>0.58*INPUT!AQ106*1000*G2075*H2075/10^6</f>
        <v>6972.6428800411295</v>
      </c>
      <c r="K2075" s="184">
        <f>I2075*J2075</f>
        <v>0</v>
      </c>
      <c r="L2075" s="201" t="str">
        <f>IF(1*K2075&gt;=ABS(D2075),"OK","NG")</f>
        <v>NG</v>
      </c>
      <c r="M2075" s="203">
        <f>K2075/ABS(D2075)</f>
        <v>0</v>
      </c>
      <c r="N2075" s="4"/>
      <c r="O2075" s="390"/>
    </row>
    <row r="2076">
      <c r="A2076" s="202">
        <f>A1899</f>
        <v>101</v>
      </c>
      <c r="B2076" s="183">
        <f>(INPUT!BB107+INPUT!BC107+INPUT!BD107)*1.25/2</f>
        <v>-1173.9349772229527</v>
      </c>
      <c r="C2076" s="131">
        <f>COS(ATAN(G198))</f>
        <v>0.992197667229329</v>
      </c>
      <c r="D2076" s="184">
        <f>B2076/C2076</f>
        <v>-1183.1664354756222</v>
      </c>
      <c r="E2076" s="183">
        <f>INPUT!AC107</f>
        <v>1587.5</v>
      </c>
      <c r="F2076" s="184">
        <f>5+5/(E2076/G1899)^2</f>
        <v>20.554591109182219</v>
      </c>
      <c r="G2076" s="184">
        <f>G1899/COS(ATAN(G198))</f>
        <v>2822.01832606489</v>
      </c>
      <c r="H2076" s="184">
        <f>L593</f>
        <v>12</v>
      </c>
      <c r="I2076" s="131">
        <f>IF(G2076/H2076&lt;=1.12*SQRT(INPUT!$B$2*F2076/INPUT!AQ107),1,IF(G2076/H2076&lt;=1.4*SQRT(INPUT!$B$2*F2076/INPUT!AQ107),1.12/(G2076/H2076)*SQRT(INPUT!$B$2*F2076/INPUT!AQ107),1.57*SQRT(INPUT!$B$2*F2076/INPUT!AQ107)^2/(G2076/H2076)^2))</f>
        <v>0</v>
      </c>
      <c r="J2076" s="481">
        <f>0.58*INPUT!AQ107*1000*G2076*H2076/10^6</f>
        <v>6972.6428800411295</v>
      </c>
      <c r="K2076" s="184">
        <f>I2076*J2076</f>
        <v>0</v>
      </c>
      <c r="L2076" s="201" t="str">
        <f>IF(1*K2076&gt;=ABS(D2076),"OK","NG")</f>
        <v>NG</v>
      </c>
      <c r="M2076" s="203">
        <f>K2076/ABS(D2076)</f>
        <v>0</v>
      </c>
      <c r="N2076" s="4"/>
      <c r="O2076" s="390"/>
    </row>
    <row r="2077">
      <c r="A2077" s="202">
        <f>A1900</f>
        <v>101</v>
      </c>
      <c r="B2077" s="183">
        <f>(INPUT!BB108+INPUT!BC108+INPUT!BD108)*1.25/2</f>
        <v>-1173.9349772229527</v>
      </c>
      <c r="C2077" s="131">
        <f>COS(ATAN(G199))</f>
        <v>0.992197667229329</v>
      </c>
      <c r="D2077" s="184">
        <f>B2077/C2077</f>
        <v>-1183.1664354756222</v>
      </c>
      <c r="E2077" s="183">
        <f>INPUT!AC108</f>
        <v>1587.5</v>
      </c>
      <c r="F2077" s="184">
        <f>5+5/(E2077/G1900)^2</f>
        <v>20.554591109182219</v>
      </c>
      <c r="G2077" s="184">
        <f>G1900/COS(ATAN(G199))</f>
        <v>2822.01832606489</v>
      </c>
      <c r="H2077" s="184">
        <f>L594</f>
        <v>12</v>
      </c>
      <c r="I2077" s="131">
        <f>IF(G2077/H2077&lt;=1.12*SQRT(INPUT!$B$2*F2077/INPUT!AQ108),1,IF(G2077/H2077&lt;=1.4*SQRT(INPUT!$B$2*F2077/INPUT!AQ108),1.12/(G2077/H2077)*SQRT(INPUT!$B$2*F2077/INPUT!AQ108),1.57*SQRT(INPUT!$B$2*F2077/INPUT!AQ108)^2/(G2077/H2077)^2))</f>
        <v>0</v>
      </c>
      <c r="J2077" s="481">
        <f>0.58*INPUT!AQ108*1000*G2077*H2077/10^6</f>
        <v>6972.6428800411295</v>
      </c>
      <c r="K2077" s="184">
        <f>I2077*J2077</f>
        <v>0</v>
      </c>
      <c r="L2077" s="201" t="str">
        <f>IF(1*K2077&gt;=ABS(D2077),"OK","NG")</f>
        <v>NG</v>
      </c>
      <c r="M2077" s="203">
        <f>K2077/ABS(D2077)</f>
        <v>0</v>
      </c>
      <c r="N2077" s="4"/>
      <c r="O2077" s="390"/>
    </row>
    <row r="2078">
      <c r="A2078" s="202">
        <f>A1901</f>
        <v>101</v>
      </c>
      <c r="B2078" s="183">
        <f>(INPUT!BB109+INPUT!BC109+INPUT!BD109)*1.25/2</f>
        <v>-1173.9349772229527</v>
      </c>
      <c r="C2078" s="131">
        <f>COS(ATAN(G200))</f>
        <v>0.992197667229329</v>
      </c>
      <c r="D2078" s="184">
        <f>B2078/C2078</f>
        <v>-1183.1664354756222</v>
      </c>
      <c r="E2078" s="183">
        <f>INPUT!AC109</f>
        <v>1587.5</v>
      </c>
      <c r="F2078" s="184">
        <f>5+5/(E2078/G1901)^2</f>
        <v>20.554591109182219</v>
      </c>
      <c r="G2078" s="184">
        <f>G1901/COS(ATAN(G200))</f>
        <v>2822.01832606489</v>
      </c>
      <c r="H2078" s="184">
        <f>L595</f>
        <v>12</v>
      </c>
      <c r="I2078" s="131">
        <f>IF(G2078/H2078&lt;=1.12*SQRT(INPUT!$B$2*F2078/INPUT!AQ109),1,IF(G2078/H2078&lt;=1.4*SQRT(INPUT!$B$2*F2078/INPUT!AQ109),1.12/(G2078/H2078)*SQRT(INPUT!$B$2*F2078/INPUT!AQ109),1.57*SQRT(INPUT!$B$2*F2078/INPUT!AQ109)^2/(G2078/H2078)^2))</f>
        <v>0</v>
      </c>
      <c r="J2078" s="481">
        <f>0.58*INPUT!AQ109*1000*G2078*H2078/10^6</f>
        <v>6972.6428800411295</v>
      </c>
      <c r="K2078" s="184">
        <f>I2078*J2078</f>
        <v>0</v>
      </c>
      <c r="L2078" s="201" t="str">
        <f>IF(1*K2078&gt;=ABS(D2078),"OK","NG")</f>
        <v>NG</v>
      </c>
      <c r="M2078" s="203">
        <f>K2078/ABS(D2078)</f>
        <v>0</v>
      </c>
      <c r="N2078" s="4"/>
      <c r="O2078" s="390"/>
    </row>
    <row r="2079">
      <c r="A2079" s="202">
        <f>A1902</f>
        <v>101</v>
      </c>
      <c r="B2079" s="183">
        <f>(INPUT!BB110+INPUT!BC110+INPUT!BD110)*1.25/2</f>
        <v>-1173.9349772229527</v>
      </c>
      <c r="C2079" s="131">
        <f>COS(ATAN(G201))</f>
        <v>0.992197667229329</v>
      </c>
      <c r="D2079" s="184">
        <f>B2079/C2079</f>
        <v>-1183.1664354756222</v>
      </c>
      <c r="E2079" s="183">
        <f>INPUT!AC110</f>
        <v>1587.5</v>
      </c>
      <c r="F2079" s="184">
        <f>5+5/(E2079/G1902)^2</f>
        <v>20.554591109182219</v>
      </c>
      <c r="G2079" s="184">
        <f>G1902/COS(ATAN(G201))</f>
        <v>2822.01832606489</v>
      </c>
      <c r="H2079" s="184">
        <f>L596</f>
        <v>12</v>
      </c>
      <c r="I2079" s="131">
        <f>IF(G2079/H2079&lt;=1.12*SQRT(INPUT!$B$2*F2079/INPUT!AQ110),1,IF(G2079/H2079&lt;=1.4*SQRT(INPUT!$B$2*F2079/INPUT!AQ110),1.12/(G2079/H2079)*SQRT(INPUT!$B$2*F2079/INPUT!AQ110),1.57*SQRT(INPUT!$B$2*F2079/INPUT!AQ110)^2/(G2079/H2079)^2))</f>
        <v>0</v>
      </c>
      <c r="J2079" s="481">
        <f>0.58*INPUT!AQ110*1000*G2079*H2079/10^6</f>
        <v>6972.6428800411295</v>
      </c>
      <c r="K2079" s="184">
        <f>I2079*J2079</f>
        <v>0</v>
      </c>
      <c r="L2079" s="201" t="str">
        <f>IF(1*K2079&gt;=ABS(D2079),"OK","NG")</f>
        <v>NG</v>
      </c>
      <c r="M2079" s="203">
        <f>K2079/ABS(D2079)</f>
        <v>0</v>
      </c>
      <c r="N2079" s="4"/>
      <c r="O2079" s="390"/>
    </row>
    <row r="2080">
      <c r="A2080" s="202">
        <f>A1903</f>
        <v>101</v>
      </c>
      <c r="B2080" s="183">
        <f>(INPUT!BB111+INPUT!BC111+INPUT!BD111)*1.25/2</f>
        <v>-1173.9349772229527</v>
      </c>
      <c r="C2080" s="131">
        <f>COS(ATAN(G202))</f>
        <v>0.992197667229329</v>
      </c>
      <c r="D2080" s="184">
        <f>B2080/C2080</f>
        <v>-1183.1664354756222</v>
      </c>
      <c r="E2080" s="183">
        <f>INPUT!AC111</f>
        <v>1587.5</v>
      </c>
      <c r="F2080" s="184">
        <f>5+5/(E2080/G1903)^2</f>
        <v>20.554591109182219</v>
      </c>
      <c r="G2080" s="184">
        <f>G1903/COS(ATAN(G202))</f>
        <v>2822.01832606489</v>
      </c>
      <c r="H2080" s="184">
        <f>L597</f>
        <v>12</v>
      </c>
      <c r="I2080" s="131">
        <f>IF(G2080/H2080&lt;=1.12*SQRT(INPUT!$B$2*F2080/INPUT!AQ111),1,IF(G2080/H2080&lt;=1.4*SQRT(INPUT!$B$2*F2080/INPUT!AQ111),1.12/(G2080/H2080)*SQRT(INPUT!$B$2*F2080/INPUT!AQ111),1.57*SQRT(INPUT!$B$2*F2080/INPUT!AQ111)^2/(G2080/H2080)^2))</f>
        <v>0</v>
      </c>
      <c r="J2080" s="481">
        <f>0.58*INPUT!AQ111*1000*G2080*H2080/10^6</f>
        <v>6972.6428800411295</v>
      </c>
      <c r="K2080" s="184">
        <f>I2080*J2080</f>
        <v>0</v>
      </c>
      <c r="L2080" s="201" t="str">
        <f>IF(1*K2080&gt;=ABS(D2080),"OK","NG")</f>
        <v>NG</v>
      </c>
      <c r="M2080" s="203">
        <f>K2080/ABS(D2080)</f>
        <v>0</v>
      </c>
      <c r="N2080" s="4"/>
      <c r="O2080" s="390"/>
    </row>
    <row r="2081">
      <c r="A2081" s="202">
        <f>A1904</f>
        <v>101</v>
      </c>
      <c r="B2081" s="183">
        <f>(INPUT!BB112+INPUT!BC112+INPUT!BD112)*1.25/2</f>
        <v>-1173.9349772229527</v>
      </c>
      <c r="C2081" s="131">
        <f>COS(ATAN(G203))</f>
        <v>0.992197667229329</v>
      </c>
      <c r="D2081" s="184">
        <f>B2081/C2081</f>
        <v>-1183.1664354756222</v>
      </c>
      <c r="E2081" s="183">
        <f>INPUT!AC112</f>
        <v>1587.5</v>
      </c>
      <c r="F2081" s="184">
        <f>5+5/(E2081/G1904)^2</f>
        <v>20.554591109182219</v>
      </c>
      <c r="G2081" s="184">
        <f>G1904/COS(ATAN(G203))</f>
        <v>2822.01832606489</v>
      </c>
      <c r="H2081" s="184">
        <f>L598</f>
        <v>12</v>
      </c>
      <c r="I2081" s="131">
        <f>IF(G2081/H2081&lt;=1.12*SQRT(INPUT!$B$2*F2081/INPUT!AQ112),1,IF(G2081/H2081&lt;=1.4*SQRT(INPUT!$B$2*F2081/INPUT!AQ112),1.12/(G2081/H2081)*SQRT(INPUT!$B$2*F2081/INPUT!AQ112),1.57*SQRT(INPUT!$B$2*F2081/INPUT!AQ112)^2/(G2081/H2081)^2))</f>
        <v>0</v>
      </c>
      <c r="J2081" s="481">
        <f>0.58*INPUT!AQ112*1000*G2081*H2081/10^6</f>
        <v>6972.6428800411295</v>
      </c>
      <c r="K2081" s="184">
        <f>I2081*J2081</f>
        <v>0</v>
      </c>
      <c r="L2081" s="201" t="str">
        <f>IF(1*K2081&gt;=ABS(D2081),"OK","NG")</f>
        <v>NG</v>
      </c>
      <c r="M2081" s="203">
        <f>K2081/ABS(D2081)</f>
        <v>0</v>
      </c>
      <c r="N2081" s="4"/>
      <c r="O2081" s="390"/>
    </row>
    <row r="2082">
      <c r="A2082" s="202">
        <f>A1905</f>
        <v>101</v>
      </c>
      <c r="B2082" s="183">
        <f>(INPUT!BB113+INPUT!BC113+INPUT!BD113)*1.25/2</f>
        <v>-1173.9349772229527</v>
      </c>
      <c r="C2082" s="131">
        <f>COS(ATAN(G204))</f>
        <v>0.992197667229329</v>
      </c>
      <c r="D2082" s="184">
        <f>B2082/C2082</f>
        <v>-1183.1664354756222</v>
      </c>
      <c r="E2082" s="183">
        <f>INPUT!AC113</f>
        <v>1587.5</v>
      </c>
      <c r="F2082" s="184">
        <f>5+5/(E2082/G1905)^2</f>
        <v>20.554591109182219</v>
      </c>
      <c r="G2082" s="184">
        <f>G1905/COS(ATAN(G204))</f>
        <v>2822.01832606489</v>
      </c>
      <c r="H2082" s="184">
        <f>L599</f>
        <v>12</v>
      </c>
      <c r="I2082" s="131">
        <f>IF(G2082/H2082&lt;=1.12*SQRT(INPUT!$B$2*F2082/INPUT!AQ113),1,IF(G2082/H2082&lt;=1.4*SQRT(INPUT!$B$2*F2082/INPUT!AQ113),1.12/(G2082/H2082)*SQRT(INPUT!$B$2*F2082/INPUT!AQ113),1.57*SQRT(INPUT!$B$2*F2082/INPUT!AQ113)^2/(G2082/H2082)^2))</f>
        <v>0</v>
      </c>
      <c r="J2082" s="481">
        <f>0.58*INPUT!AQ113*1000*G2082*H2082/10^6</f>
        <v>6972.6428800411295</v>
      </c>
      <c r="K2082" s="184">
        <f>I2082*J2082</f>
        <v>0</v>
      </c>
      <c r="L2082" s="201" t="str">
        <f>IF(1*K2082&gt;=ABS(D2082),"OK","NG")</f>
        <v>NG</v>
      </c>
      <c r="M2082" s="203">
        <f>K2082/ABS(D2082)</f>
        <v>0</v>
      </c>
      <c r="N2082" s="4"/>
      <c r="O2082" s="390"/>
    </row>
    <row r="2083">
      <c r="A2083" s="202">
        <f>A1906</f>
        <v>101</v>
      </c>
      <c r="B2083" s="183">
        <f>(INPUT!BB114+INPUT!BC114+INPUT!BD114)*1.25/2</f>
        <v>-1173.9349772229527</v>
      </c>
      <c r="C2083" s="131">
        <f>COS(ATAN(G205))</f>
        <v>0.992197667229329</v>
      </c>
      <c r="D2083" s="184">
        <f>B2083/C2083</f>
        <v>-1183.1664354756222</v>
      </c>
      <c r="E2083" s="183">
        <f>INPUT!AC114</f>
        <v>1587.5</v>
      </c>
      <c r="F2083" s="184">
        <f>5+5/(E2083/G1906)^2</f>
        <v>20.554591109182219</v>
      </c>
      <c r="G2083" s="184">
        <f>G1906/COS(ATAN(G205))</f>
        <v>2822.01832606489</v>
      </c>
      <c r="H2083" s="184">
        <f>L600</f>
        <v>12</v>
      </c>
      <c r="I2083" s="131">
        <f>IF(G2083/H2083&lt;=1.12*SQRT(INPUT!$B$2*F2083/INPUT!AQ114),1,IF(G2083/H2083&lt;=1.4*SQRT(INPUT!$B$2*F2083/INPUT!AQ114),1.12/(G2083/H2083)*SQRT(INPUT!$B$2*F2083/INPUT!AQ114),1.57*SQRT(INPUT!$B$2*F2083/INPUT!AQ114)^2/(G2083/H2083)^2))</f>
        <v>0</v>
      </c>
      <c r="J2083" s="481">
        <f>0.58*INPUT!AQ114*1000*G2083*H2083/10^6</f>
        <v>6972.6428800411295</v>
      </c>
      <c r="K2083" s="184">
        <f>I2083*J2083</f>
        <v>0</v>
      </c>
      <c r="L2083" s="201" t="str">
        <f>IF(1*K2083&gt;=ABS(D2083),"OK","NG")</f>
        <v>NG</v>
      </c>
      <c r="M2083" s="203">
        <f>K2083/ABS(D2083)</f>
        <v>0</v>
      </c>
      <c r="N2083" s="4"/>
      <c r="O2083" s="390"/>
    </row>
    <row r="2084">
      <c r="A2084" s="202">
        <f>A1907</f>
        <v>101</v>
      </c>
      <c r="B2084" s="183">
        <f>(INPUT!BB115+INPUT!BC115+INPUT!BD115)*1.25/2</f>
        <v>-1173.9349772229527</v>
      </c>
      <c r="C2084" s="131">
        <f>COS(ATAN(G206))</f>
        <v>0.992197667229329</v>
      </c>
      <c r="D2084" s="184">
        <f>B2084/C2084</f>
        <v>-1183.1664354756222</v>
      </c>
      <c r="E2084" s="183">
        <f>INPUT!AC115</f>
        <v>1587.5</v>
      </c>
      <c r="F2084" s="184">
        <f>5+5/(E2084/G1907)^2</f>
        <v>20.554591109182219</v>
      </c>
      <c r="G2084" s="184">
        <f>G1907/COS(ATAN(G206))</f>
        <v>2822.01832606489</v>
      </c>
      <c r="H2084" s="184">
        <f>L601</f>
        <v>12</v>
      </c>
      <c r="I2084" s="131">
        <f>IF(G2084/H2084&lt;=1.12*SQRT(INPUT!$B$2*F2084/INPUT!AQ115),1,IF(G2084/H2084&lt;=1.4*SQRT(INPUT!$B$2*F2084/INPUT!AQ115),1.12/(G2084/H2084)*SQRT(INPUT!$B$2*F2084/INPUT!AQ115),1.57*SQRT(INPUT!$B$2*F2084/INPUT!AQ115)^2/(G2084/H2084)^2))</f>
        <v>0</v>
      </c>
      <c r="J2084" s="481">
        <f>0.58*INPUT!AQ115*1000*G2084*H2084/10^6</f>
        <v>6972.6428800411295</v>
      </c>
      <c r="K2084" s="184">
        <f>I2084*J2084</f>
        <v>0</v>
      </c>
      <c r="L2084" s="201" t="str">
        <f>IF(1*K2084&gt;=ABS(D2084),"OK","NG")</f>
        <v>NG</v>
      </c>
      <c r="M2084" s="203">
        <f>K2084/ABS(D2084)</f>
        <v>0</v>
      </c>
      <c r="N2084" s="4"/>
      <c r="O2084" s="390"/>
    </row>
    <row r="2085">
      <c r="A2085" s="202">
        <f>A1908</f>
        <v>101</v>
      </c>
      <c r="B2085" s="183">
        <f>(INPUT!BB116+INPUT!BC116+INPUT!BD116)*1.25/2</f>
        <v>-1173.9349772229527</v>
      </c>
      <c r="C2085" s="131">
        <f>COS(ATAN(G207))</f>
        <v>0.992197667229329</v>
      </c>
      <c r="D2085" s="184">
        <f>B2085/C2085</f>
        <v>-1183.1664354756222</v>
      </c>
      <c r="E2085" s="183">
        <f>INPUT!AC116</f>
        <v>1587.5</v>
      </c>
      <c r="F2085" s="184">
        <f>5+5/(E2085/G1908)^2</f>
        <v>20.554591109182219</v>
      </c>
      <c r="G2085" s="184">
        <f>G1908/COS(ATAN(G207))</f>
        <v>2822.01832606489</v>
      </c>
      <c r="H2085" s="184">
        <f>L602</f>
        <v>12</v>
      </c>
      <c r="I2085" s="131">
        <f>IF(G2085/H2085&lt;=1.12*SQRT(INPUT!$B$2*F2085/INPUT!AQ116),1,IF(G2085/H2085&lt;=1.4*SQRT(INPUT!$B$2*F2085/INPUT!AQ116),1.12/(G2085/H2085)*SQRT(INPUT!$B$2*F2085/INPUT!AQ116),1.57*SQRT(INPUT!$B$2*F2085/INPUT!AQ116)^2/(G2085/H2085)^2))</f>
        <v>0</v>
      </c>
      <c r="J2085" s="481">
        <f>0.58*INPUT!AQ116*1000*G2085*H2085/10^6</f>
        <v>6972.6428800411295</v>
      </c>
      <c r="K2085" s="184">
        <f>I2085*J2085</f>
        <v>0</v>
      </c>
      <c r="L2085" s="201" t="str">
        <f>IF(1*K2085&gt;=ABS(D2085),"OK","NG")</f>
        <v>NG</v>
      </c>
      <c r="M2085" s="203">
        <f>K2085/ABS(D2085)</f>
        <v>0</v>
      </c>
      <c r="N2085" s="4"/>
      <c r="O2085" s="390"/>
    </row>
    <row r="2086">
      <c r="A2086" s="202">
        <f>A1909</f>
        <v>101</v>
      </c>
      <c r="B2086" s="183">
        <f>(INPUT!BB117+INPUT!BC117+INPUT!BD117)*1.25/2</f>
        <v>-1173.9349772229527</v>
      </c>
      <c r="C2086" s="131">
        <f>COS(ATAN(G208))</f>
        <v>0.992197667229329</v>
      </c>
      <c r="D2086" s="184">
        <f>B2086/C2086</f>
        <v>-1183.1664354756222</v>
      </c>
      <c r="E2086" s="183">
        <f>INPUT!AC117</f>
        <v>1587.5</v>
      </c>
      <c r="F2086" s="184">
        <f>5+5/(E2086/G1909)^2</f>
        <v>20.554591109182219</v>
      </c>
      <c r="G2086" s="184">
        <f>G1909/COS(ATAN(G208))</f>
        <v>2822.01832606489</v>
      </c>
      <c r="H2086" s="184">
        <f>L603</f>
        <v>12</v>
      </c>
      <c r="I2086" s="131">
        <f>IF(G2086/H2086&lt;=1.12*SQRT(INPUT!$B$2*F2086/INPUT!AQ117),1,IF(G2086/H2086&lt;=1.4*SQRT(INPUT!$B$2*F2086/INPUT!AQ117),1.12/(G2086/H2086)*SQRT(INPUT!$B$2*F2086/INPUT!AQ117),1.57*SQRT(INPUT!$B$2*F2086/INPUT!AQ117)^2/(G2086/H2086)^2))</f>
        <v>0</v>
      </c>
      <c r="J2086" s="481">
        <f>0.58*INPUT!AQ117*1000*G2086*H2086/10^6</f>
        <v>6972.6428800411295</v>
      </c>
      <c r="K2086" s="184">
        <f>I2086*J2086</f>
        <v>0</v>
      </c>
      <c r="L2086" s="201" t="str">
        <f>IF(1*K2086&gt;=ABS(D2086),"OK","NG")</f>
        <v>NG</v>
      </c>
      <c r="M2086" s="203">
        <f>K2086/ABS(D2086)</f>
        <v>0</v>
      </c>
      <c r="N2086" s="4"/>
      <c r="O2086" s="390"/>
    </row>
    <row r="2087">
      <c r="A2087" s="202">
        <f>A1910</f>
        <v>101</v>
      </c>
      <c r="B2087" s="183">
        <f>(INPUT!BB118+INPUT!BC118+INPUT!BD118)*1.25/2</f>
        <v>-1173.9349772229527</v>
      </c>
      <c r="C2087" s="131">
        <f>COS(ATAN(G209))</f>
        <v>0.992197667229329</v>
      </c>
      <c r="D2087" s="184">
        <f>B2087/C2087</f>
        <v>-1183.1664354756222</v>
      </c>
      <c r="E2087" s="183">
        <f>INPUT!AC118</f>
        <v>1587.5</v>
      </c>
      <c r="F2087" s="184">
        <f>5+5/(E2087/G1910)^2</f>
        <v>20.554591109182219</v>
      </c>
      <c r="G2087" s="184">
        <f>G1910/COS(ATAN(G209))</f>
        <v>2822.01832606489</v>
      </c>
      <c r="H2087" s="184">
        <f>L604</f>
        <v>12</v>
      </c>
      <c r="I2087" s="131">
        <f>IF(G2087/H2087&lt;=1.12*SQRT(INPUT!$B$2*F2087/INPUT!AQ118),1,IF(G2087/H2087&lt;=1.4*SQRT(INPUT!$B$2*F2087/INPUT!AQ118),1.12/(G2087/H2087)*SQRT(INPUT!$B$2*F2087/INPUT!AQ118),1.57*SQRT(INPUT!$B$2*F2087/INPUT!AQ118)^2/(G2087/H2087)^2))</f>
        <v>0</v>
      </c>
      <c r="J2087" s="481">
        <f>0.58*INPUT!AQ118*1000*G2087*H2087/10^6</f>
        <v>6972.6428800411295</v>
      </c>
      <c r="K2087" s="184">
        <f>I2087*J2087</f>
        <v>0</v>
      </c>
      <c r="L2087" s="201" t="str">
        <f>IF(1*K2087&gt;=ABS(D2087),"OK","NG")</f>
        <v>NG</v>
      </c>
      <c r="M2087" s="203">
        <f>K2087/ABS(D2087)</f>
        <v>0</v>
      </c>
      <c r="N2087" s="4"/>
      <c r="O2087" s="390"/>
    </row>
    <row r="2088">
      <c r="A2088" s="202">
        <f>A1911</f>
        <v>101</v>
      </c>
      <c r="B2088" s="183">
        <f>(INPUT!BB119+INPUT!BC119+INPUT!BD119)*1.25/2</f>
        <v>-1173.9349772229527</v>
      </c>
      <c r="C2088" s="131">
        <f>COS(ATAN(G210))</f>
        <v>0.992197667229329</v>
      </c>
      <c r="D2088" s="184">
        <f>B2088/C2088</f>
        <v>-1183.1664354756222</v>
      </c>
      <c r="E2088" s="183">
        <f>INPUT!AC119</f>
        <v>1587.5</v>
      </c>
      <c r="F2088" s="184">
        <f>5+5/(E2088/G1911)^2</f>
        <v>20.554591109182219</v>
      </c>
      <c r="G2088" s="184">
        <f>G1911/COS(ATAN(G210))</f>
        <v>2822.01832606489</v>
      </c>
      <c r="H2088" s="184">
        <f>L605</f>
        <v>12</v>
      </c>
      <c r="I2088" s="131">
        <f>IF(G2088/H2088&lt;=1.12*SQRT(INPUT!$B$2*F2088/INPUT!AQ119),1,IF(G2088/H2088&lt;=1.4*SQRT(INPUT!$B$2*F2088/INPUT!AQ119),1.12/(G2088/H2088)*SQRT(INPUT!$B$2*F2088/INPUT!AQ119),1.57*SQRT(INPUT!$B$2*F2088/INPUT!AQ119)^2/(G2088/H2088)^2))</f>
        <v>0</v>
      </c>
      <c r="J2088" s="481">
        <f>0.58*INPUT!AQ119*1000*G2088*H2088/10^6</f>
        <v>6972.6428800411295</v>
      </c>
      <c r="K2088" s="184">
        <f>I2088*J2088</f>
        <v>0</v>
      </c>
      <c r="L2088" s="201" t="str">
        <f>IF(1*K2088&gt;=ABS(D2088),"OK","NG")</f>
        <v>NG</v>
      </c>
      <c r="M2088" s="203">
        <f>K2088/ABS(D2088)</f>
        <v>0</v>
      </c>
      <c r="N2088" s="4"/>
      <c r="O2088" s="390"/>
    </row>
    <row r="2089">
      <c r="A2089" s="202">
        <f>A1912</f>
        <v>101</v>
      </c>
      <c r="B2089" s="183">
        <f>(INPUT!BB120+INPUT!BC120+INPUT!BD120)*1.25/2</f>
        <v>-1173.9349772229527</v>
      </c>
      <c r="C2089" s="131">
        <f>COS(ATAN(G211))</f>
        <v>0.992197667229329</v>
      </c>
      <c r="D2089" s="184">
        <f>B2089/C2089</f>
        <v>-1183.1664354756222</v>
      </c>
      <c r="E2089" s="183">
        <f>INPUT!AC120</f>
        <v>1587.5</v>
      </c>
      <c r="F2089" s="184">
        <f>5+5/(E2089/G1912)^2</f>
        <v>20.554591109182219</v>
      </c>
      <c r="G2089" s="184">
        <f>G1912/COS(ATAN(G211))</f>
        <v>2822.01832606489</v>
      </c>
      <c r="H2089" s="184">
        <f>L606</f>
        <v>12</v>
      </c>
      <c r="I2089" s="131">
        <f>IF(G2089/H2089&lt;=1.12*SQRT(INPUT!$B$2*F2089/INPUT!AQ120),1,IF(G2089/H2089&lt;=1.4*SQRT(INPUT!$B$2*F2089/INPUT!AQ120),1.12/(G2089/H2089)*SQRT(INPUT!$B$2*F2089/INPUT!AQ120),1.57*SQRT(INPUT!$B$2*F2089/INPUT!AQ120)^2/(G2089/H2089)^2))</f>
        <v>0</v>
      </c>
      <c r="J2089" s="481">
        <f>0.58*INPUT!AQ120*1000*G2089*H2089/10^6</f>
        <v>6972.6428800411295</v>
      </c>
      <c r="K2089" s="184">
        <f>I2089*J2089</f>
        <v>0</v>
      </c>
      <c r="L2089" s="201" t="str">
        <f>IF(1*K2089&gt;=ABS(D2089),"OK","NG")</f>
        <v>NG</v>
      </c>
      <c r="M2089" s="203">
        <f>K2089/ABS(D2089)</f>
        <v>0</v>
      </c>
      <c r="N2089" s="4"/>
      <c r="O2089" s="390"/>
    </row>
    <row r="2090">
      <c r="A2090" s="202">
        <f>A1913</f>
        <v>101</v>
      </c>
      <c r="B2090" s="183">
        <f>(INPUT!BB121+INPUT!BC121+INPUT!BD121)*1.25/2</f>
        <v>-1173.9349772229527</v>
      </c>
      <c r="C2090" s="131">
        <f>COS(ATAN(G212))</f>
        <v>0.992197667229329</v>
      </c>
      <c r="D2090" s="184">
        <f>B2090/C2090</f>
        <v>-1183.1664354756222</v>
      </c>
      <c r="E2090" s="183">
        <f>INPUT!AC121</f>
        <v>1587.5</v>
      </c>
      <c r="F2090" s="184">
        <f>5+5/(E2090/G1913)^2</f>
        <v>20.554591109182219</v>
      </c>
      <c r="G2090" s="184">
        <f>G1913/COS(ATAN(G212))</f>
        <v>2822.01832606489</v>
      </c>
      <c r="H2090" s="184">
        <f>L607</f>
        <v>12</v>
      </c>
      <c r="I2090" s="131">
        <f>IF(G2090/H2090&lt;=1.12*SQRT(INPUT!$B$2*F2090/INPUT!AQ121),1,IF(G2090/H2090&lt;=1.4*SQRT(INPUT!$B$2*F2090/INPUT!AQ121),1.12/(G2090/H2090)*SQRT(INPUT!$B$2*F2090/INPUT!AQ121),1.57*SQRT(INPUT!$B$2*F2090/INPUT!AQ121)^2/(G2090/H2090)^2))</f>
        <v>0</v>
      </c>
      <c r="J2090" s="481">
        <f>0.58*INPUT!AQ121*1000*G2090*H2090/10^6</f>
        <v>6972.6428800411295</v>
      </c>
      <c r="K2090" s="184">
        <f>I2090*J2090</f>
        <v>0</v>
      </c>
      <c r="L2090" s="201" t="str">
        <f>IF(1*K2090&gt;=ABS(D2090),"OK","NG")</f>
        <v>NG</v>
      </c>
      <c r="M2090" s="203">
        <f>K2090/ABS(D2090)</f>
        <v>0</v>
      </c>
      <c r="N2090" s="4"/>
      <c r="O2090" s="390"/>
    </row>
    <row r="2091">
      <c r="A2091" s="202">
        <f>A1914</f>
        <v>101</v>
      </c>
      <c r="B2091" s="183">
        <f>(INPUT!BB122+INPUT!BC122+INPUT!BD122)*1.25/2</f>
        <v>-1173.9349772229527</v>
      </c>
      <c r="C2091" s="131">
        <f>COS(ATAN(G213))</f>
        <v>0.992197667229329</v>
      </c>
      <c r="D2091" s="184">
        <f>B2091/C2091</f>
        <v>-1183.1664354756222</v>
      </c>
      <c r="E2091" s="183">
        <f>INPUT!AC122</f>
        <v>1587.5</v>
      </c>
      <c r="F2091" s="184">
        <f>5+5/(E2091/G1914)^2</f>
        <v>20.554591109182219</v>
      </c>
      <c r="G2091" s="184">
        <f>G1914/COS(ATAN(G213))</f>
        <v>2822.01832606489</v>
      </c>
      <c r="H2091" s="184">
        <f>L608</f>
        <v>12</v>
      </c>
      <c r="I2091" s="131">
        <f>IF(G2091/H2091&lt;=1.12*SQRT(INPUT!$B$2*F2091/INPUT!AQ122),1,IF(G2091/H2091&lt;=1.4*SQRT(INPUT!$B$2*F2091/INPUT!AQ122),1.12/(G2091/H2091)*SQRT(INPUT!$B$2*F2091/INPUT!AQ122),1.57*SQRT(INPUT!$B$2*F2091/INPUT!AQ122)^2/(G2091/H2091)^2))</f>
        <v>0</v>
      </c>
      <c r="J2091" s="481">
        <f>0.58*INPUT!AQ122*1000*G2091*H2091/10^6</f>
        <v>6972.6428800411295</v>
      </c>
      <c r="K2091" s="184">
        <f>I2091*J2091</f>
        <v>0</v>
      </c>
      <c r="L2091" s="201" t="str">
        <f>IF(1*K2091&gt;=ABS(D2091),"OK","NG")</f>
        <v>NG</v>
      </c>
      <c r="M2091" s="203">
        <f>K2091/ABS(D2091)</f>
        <v>0</v>
      </c>
      <c r="N2091" s="4"/>
      <c r="O2091" s="390"/>
    </row>
    <row r="2092">
      <c r="A2092" s="202">
        <f>A1915</f>
        <v>101</v>
      </c>
      <c r="B2092" s="183">
        <f>(INPUT!BB123+INPUT!BC123+INPUT!BD123)*1.25/2</f>
        <v>-1173.9349772229527</v>
      </c>
      <c r="C2092" s="131">
        <f>COS(ATAN(G214))</f>
        <v>0.992197667229329</v>
      </c>
      <c r="D2092" s="184">
        <f>B2092/C2092</f>
        <v>-1183.1664354756222</v>
      </c>
      <c r="E2092" s="183">
        <f>INPUT!AC123</f>
        <v>1587.5</v>
      </c>
      <c r="F2092" s="184">
        <f>5+5/(E2092/G1915)^2</f>
        <v>20.554591109182219</v>
      </c>
      <c r="G2092" s="184">
        <f>G1915/COS(ATAN(G214))</f>
        <v>2822.01832606489</v>
      </c>
      <c r="H2092" s="184">
        <f>L609</f>
        <v>12</v>
      </c>
      <c r="I2092" s="131">
        <f>IF(G2092/H2092&lt;=1.12*SQRT(INPUT!$B$2*F2092/INPUT!AQ123),1,IF(G2092/H2092&lt;=1.4*SQRT(INPUT!$B$2*F2092/INPUT!AQ123),1.12/(G2092/H2092)*SQRT(INPUT!$B$2*F2092/INPUT!AQ123),1.57*SQRT(INPUT!$B$2*F2092/INPUT!AQ123)^2/(G2092/H2092)^2))</f>
        <v>0</v>
      </c>
      <c r="J2092" s="481">
        <f>0.58*INPUT!AQ123*1000*G2092*H2092/10^6</f>
        <v>6972.6428800411295</v>
      </c>
      <c r="K2092" s="184">
        <f>I2092*J2092</f>
        <v>0</v>
      </c>
      <c r="L2092" s="201" t="str">
        <f>IF(1*K2092&gt;=ABS(D2092),"OK","NG")</f>
        <v>NG</v>
      </c>
      <c r="M2092" s="203">
        <f>K2092/ABS(D2092)</f>
        <v>0</v>
      </c>
      <c r="N2092" s="4"/>
      <c r="O2092" s="390"/>
    </row>
    <row r="2093">
      <c r="A2093" s="202">
        <f>A1916</f>
        <v>101</v>
      </c>
      <c r="B2093" s="183">
        <f>(INPUT!BB124+INPUT!BC124+INPUT!BD124)*1.25/2</f>
        <v>-1173.9349772229527</v>
      </c>
      <c r="C2093" s="131">
        <f>COS(ATAN(G215))</f>
        <v>0.992197667229329</v>
      </c>
      <c r="D2093" s="184">
        <f>B2093/C2093</f>
        <v>-1183.1664354756222</v>
      </c>
      <c r="E2093" s="183">
        <f>INPUT!AC124</f>
        <v>1587.5</v>
      </c>
      <c r="F2093" s="184">
        <f>5+5/(E2093/G1916)^2</f>
        <v>20.554591109182219</v>
      </c>
      <c r="G2093" s="184">
        <f>G1916/COS(ATAN(G215))</f>
        <v>2822.01832606489</v>
      </c>
      <c r="H2093" s="184">
        <f>L610</f>
        <v>12</v>
      </c>
      <c r="I2093" s="131">
        <f>IF(G2093/H2093&lt;=1.12*SQRT(INPUT!$B$2*F2093/INPUT!AQ124),1,IF(G2093/H2093&lt;=1.4*SQRT(INPUT!$B$2*F2093/INPUT!AQ124),1.12/(G2093/H2093)*SQRT(INPUT!$B$2*F2093/INPUT!AQ124),1.57*SQRT(INPUT!$B$2*F2093/INPUT!AQ124)^2/(G2093/H2093)^2))</f>
        <v>0</v>
      </c>
      <c r="J2093" s="481">
        <f>0.58*INPUT!AQ124*1000*G2093*H2093/10^6</f>
        <v>6972.6428800411295</v>
      </c>
      <c r="K2093" s="184">
        <f>I2093*J2093</f>
        <v>0</v>
      </c>
      <c r="L2093" s="201" t="str">
        <f>IF(1*K2093&gt;=ABS(D2093),"OK","NG")</f>
        <v>NG</v>
      </c>
      <c r="M2093" s="203">
        <f>K2093/ABS(D2093)</f>
        <v>0</v>
      </c>
      <c r="N2093" s="4"/>
      <c r="O2093" s="390"/>
    </row>
    <row r="2094">
      <c r="A2094" s="202">
        <f>A1917</f>
        <v>101</v>
      </c>
      <c r="B2094" s="183">
        <f>(INPUT!BB125+INPUT!BC125+INPUT!BD125)*1.25/2</f>
        <v>-1173.9349772229527</v>
      </c>
      <c r="C2094" s="131">
        <f>COS(ATAN(G216))</f>
        <v>0.992197667229329</v>
      </c>
      <c r="D2094" s="184">
        <f>B2094/C2094</f>
        <v>-1183.1664354756222</v>
      </c>
      <c r="E2094" s="183">
        <f>INPUT!AC125</f>
        <v>1587.5</v>
      </c>
      <c r="F2094" s="184">
        <f>5+5/(E2094/G1917)^2</f>
        <v>20.554591109182219</v>
      </c>
      <c r="G2094" s="184">
        <f>G1917/COS(ATAN(G216))</f>
        <v>2822.01832606489</v>
      </c>
      <c r="H2094" s="184">
        <f>L611</f>
        <v>12</v>
      </c>
      <c r="I2094" s="131">
        <f>IF(G2094/H2094&lt;=1.12*SQRT(INPUT!$B$2*F2094/INPUT!AQ125),1,IF(G2094/H2094&lt;=1.4*SQRT(INPUT!$B$2*F2094/INPUT!AQ125),1.12/(G2094/H2094)*SQRT(INPUT!$B$2*F2094/INPUT!AQ125),1.57*SQRT(INPUT!$B$2*F2094/INPUT!AQ125)^2/(G2094/H2094)^2))</f>
        <v>0</v>
      </c>
      <c r="J2094" s="481">
        <f>0.58*INPUT!AQ125*1000*G2094*H2094/10^6</f>
        <v>6972.6428800411295</v>
      </c>
      <c r="K2094" s="184">
        <f>I2094*J2094</f>
        <v>0</v>
      </c>
      <c r="L2094" s="201" t="str">
        <f>IF(1*K2094&gt;=ABS(D2094),"OK","NG")</f>
        <v>NG</v>
      </c>
      <c r="M2094" s="203">
        <f>K2094/ABS(D2094)</f>
        <v>0</v>
      </c>
      <c r="N2094" s="4"/>
      <c r="O2094" s="390"/>
    </row>
    <row r="2095">
      <c r="A2095" s="202">
        <f>A1918</f>
        <v>101</v>
      </c>
      <c r="B2095" s="183">
        <f>(INPUT!BB126+INPUT!BC126+INPUT!BD126)*1.25/2</f>
        <v>-1173.9349772229527</v>
      </c>
      <c r="C2095" s="131">
        <f>COS(ATAN(G217))</f>
        <v>0.992197667229329</v>
      </c>
      <c r="D2095" s="184">
        <f>B2095/C2095</f>
        <v>-1183.1664354756222</v>
      </c>
      <c r="E2095" s="183">
        <f>INPUT!AC126</f>
        <v>1587.5</v>
      </c>
      <c r="F2095" s="184">
        <f>5+5/(E2095/G1918)^2</f>
        <v>20.554591109182219</v>
      </c>
      <c r="G2095" s="184">
        <f>G1918/COS(ATAN(G217))</f>
        <v>2822.01832606489</v>
      </c>
      <c r="H2095" s="184">
        <f>L612</f>
        <v>12</v>
      </c>
      <c r="I2095" s="131">
        <f>IF(G2095/H2095&lt;=1.12*SQRT(INPUT!$B$2*F2095/INPUT!AQ126),1,IF(G2095/H2095&lt;=1.4*SQRT(INPUT!$B$2*F2095/INPUT!AQ126),1.12/(G2095/H2095)*SQRT(INPUT!$B$2*F2095/INPUT!AQ126),1.57*SQRT(INPUT!$B$2*F2095/INPUT!AQ126)^2/(G2095/H2095)^2))</f>
        <v>0</v>
      </c>
      <c r="J2095" s="481">
        <f>0.58*INPUT!AQ126*1000*G2095*H2095/10^6</f>
        <v>6972.6428800411295</v>
      </c>
      <c r="K2095" s="184">
        <f>I2095*J2095</f>
        <v>0</v>
      </c>
      <c r="L2095" s="201" t="str">
        <f>IF(1*K2095&gt;=ABS(D2095),"OK","NG")</f>
        <v>NG</v>
      </c>
      <c r="M2095" s="203">
        <f>K2095/ABS(D2095)</f>
        <v>0</v>
      </c>
      <c r="N2095" s="4"/>
      <c r="O2095" s="390"/>
    </row>
    <row r="2096">
      <c r="A2096" s="202">
        <f>A1919</f>
        <v>101</v>
      </c>
      <c r="B2096" s="183">
        <f>(INPUT!BB127+INPUT!BC127+INPUT!BD127)*1.25/2</f>
        <v>-1173.9349772229527</v>
      </c>
      <c r="C2096" s="131">
        <f>COS(ATAN(G218))</f>
        <v>0.992197667229329</v>
      </c>
      <c r="D2096" s="184">
        <f>B2096/C2096</f>
        <v>-1183.1664354756222</v>
      </c>
      <c r="E2096" s="183">
        <f>INPUT!AC127</f>
        <v>1587.5</v>
      </c>
      <c r="F2096" s="184">
        <f>5+5/(E2096/G1919)^2</f>
        <v>20.554591109182219</v>
      </c>
      <c r="G2096" s="184">
        <f>G1919/COS(ATAN(G218))</f>
        <v>2822.01832606489</v>
      </c>
      <c r="H2096" s="184">
        <f>L613</f>
        <v>12</v>
      </c>
      <c r="I2096" s="131">
        <f>IF(G2096/H2096&lt;=1.12*SQRT(INPUT!$B$2*F2096/INPUT!AQ127),1,IF(G2096/H2096&lt;=1.4*SQRT(INPUT!$B$2*F2096/INPUT!AQ127),1.12/(G2096/H2096)*SQRT(INPUT!$B$2*F2096/INPUT!AQ127),1.57*SQRT(INPUT!$B$2*F2096/INPUT!AQ127)^2/(G2096/H2096)^2))</f>
        <v>0</v>
      </c>
      <c r="J2096" s="481">
        <f>0.58*INPUT!AQ127*1000*G2096*H2096/10^6</f>
        <v>6972.6428800411295</v>
      </c>
      <c r="K2096" s="184">
        <f>I2096*J2096</f>
        <v>0</v>
      </c>
      <c r="L2096" s="201" t="str">
        <f>IF(1*K2096&gt;=ABS(D2096),"OK","NG")</f>
        <v>NG</v>
      </c>
      <c r="M2096" s="203">
        <f>K2096/ABS(D2096)</f>
        <v>0</v>
      </c>
      <c r="N2096" s="4"/>
      <c r="O2096" s="390"/>
    </row>
    <row r="2097">
      <c r="A2097" s="202">
        <f>A1920</f>
        <v>101</v>
      </c>
      <c r="B2097" s="183">
        <f>(INPUT!BB128+INPUT!BC128+INPUT!BD128)*1.25/2</f>
        <v>-1173.9349772229527</v>
      </c>
      <c r="C2097" s="131">
        <f>COS(ATAN(G219))</f>
        <v>0.992197667229329</v>
      </c>
      <c r="D2097" s="184">
        <f>B2097/C2097</f>
        <v>-1183.1664354756222</v>
      </c>
      <c r="E2097" s="183">
        <f>INPUT!AC128</f>
        <v>1587.5</v>
      </c>
      <c r="F2097" s="184">
        <f>5+5/(E2097/G1920)^2</f>
        <v>20.554591109182219</v>
      </c>
      <c r="G2097" s="184">
        <f>G1920/COS(ATAN(G219))</f>
        <v>2822.01832606489</v>
      </c>
      <c r="H2097" s="184">
        <f>L614</f>
        <v>12</v>
      </c>
      <c r="I2097" s="131">
        <f>IF(G2097/H2097&lt;=1.12*SQRT(INPUT!$B$2*F2097/INPUT!AQ128),1,IF(G2097/H2097&lt;=1.4*SQRT(INPUT!$B$2*F2097/INPUT!AQ128),1.12/(G2097/H2097)*SQRT(INPUT!$B$2*F2097/INPUT!AQ128),1.57*SQRT(INPUT!$B$2*F2097/INPUT!AQ128)^2/(G2097/H2097)^2))</f>
        <v>0</v>
      </c>
      <c r="J2097" s="481">
        <f>0.58*INPUT!AQ128*1000*G2097*H2097/10^6</f>
        <v>6972.6428800411295</v>
      </c>
      <c r="K2097" s="184">
        <f>I2097*J2097</f>
        <v>0</v>
      </c>
      <c r="L2097" s="201" t="str">
        <f>IF(1*K2097&gt;=ABS(D2097),"OK","NG")</f>
        <v>NG</v>
      </c>
      <c r="M2097" s="203">
        <f>K2097/ABS(D2097)</f>
        <v>0</v>
      </c>
      <c r="N2097" s="4"/>
      <c r="O2097" s="390"/>
    </row>
    <row r="2098">
      <c r="A2098" s="202">
        <f>A1921</f>
        <v>101</v>
      </c>
      <c r="B2098" s="183">
        <f>(INPUT!BB129+INPUT!BC129+INPUT!BD129)*1.25/2</f>
        <v>-1173.9349772229527</v>
      </c>
      <c r="C2098" s="131">
        <f>COS(ATAN(G220))</f>
        <v>0.992197667229329</v>
      </c>
      <c r="D2098" s="184">
        <f>B2098/C2098</f>
        <v>-1183.1664354756222</v>
      </c>
      <c r="E2098" s="183">
        <f>INPUT!AC129</f>
        <v>1587.5</v>
      </c>
      <c r="F2098" s="184">
        <f>5+5/(E2098/G1921)^2</f>
        <v>20.554591109182219</v>
      </c>
      <c r="G2098" s="184">
        <f>G1921/COS(ATAN(G220))</f>
        <v>2822.01832606489</v>
      </c>
      <c r="H2098" s="184">
        <f>L615</f>
        <v>12</v>
      </c>
      <c r="I2098" s="131">
        <f>IF(G2098/H2098&lt;=1.12*SQRT(INPUT!$B$2*F2098/INPUT!AQ129),1,IF(G2098/H2098&lt;=1.4*SQRT(INPUT!$B$2*F2098/INPUT!AQ129),1.12/(G2098/H2098)*SQRT(INPUT!$B$2*F2098/INPUT!AQ129),1.57*SQRT(INPUT!$B$2*F2098/INPUT!AQ129)^2/(G2098/H2098)^2))</f>
        <v>0</v>
      </c>
      <c r="J2098" s="481">
        <f>0.58*INPUT!AQ129*1000*G2098*H2098/10^6</f>
        <v>6972.6428800411295</v>
      </c>
      <c r="K2098" s="184">
        <f>I2098*J2098</f>
        <v>0</v>
      </c>
      <c r="L2098" s="201" t="str">
        <f>IF(1*K2098&gt;=ABS(D2098),"OK","NG")</f>
        <v>NG</v>
      </c>
      <c r="M2098" s="203">
        <f>K2098/ABS(D2098)</f>
        <v>0</v>
      </c>
      <c r="N2098" s="4"/>
      <c r="O2098" s="390"/>
    </row>
    <row r="2099">
      <c r="A2099" s="202">
        <f>A1922</f>
        <v>101</v>
      </c>
      <c r="B2099" s="183">
        <f>(INPUT!BB130+INPUT!BC130+INPUT!BD130)*1.25/2</f>
        <v>-1173.9349772229527</v>
      </c>
      <c r="C2099" s="131">
        <f>COS(ATAN(G221))</f>
        <v>0.992197667229329</v>
      </c>
      <c r="D2099" s="184">
        <f>B2099/C2099</f>
        <v>-1183.1664354756222</v>
      </c>
      <c r="E2099" s="183">
        <f>INPUT!AC130</f>
        <v>1587.5</v>
      </c>
      <c r="F2099" s="184">
        <f>5+5/(E2099/G1922)^2</f>
        <v>20.554591109182219</v>
      </c>
      <c r="G2099" s="184">
        <f>G1922/COS(ATAN(G221))</f>
        <v>2822.01832606489</v>
      </c>
      <c r="H2099" s="184">
        <f>L616</f>
        <v>12</v>
      </c>
      <c r="I2099" s="131">
        <f>IF(G2099/H2099&lt;=1.12*SQRT(INPUT!$B$2*F2099/INPUT!AQ130),1,IF(G2099/H2099&lt;=1.4*SQRT(INPUT!$B$2*F2099/INPUT!AQ130),1.12/(G2099/H2099)*SQRT(INPUT!$B$2*F2099/INPUT!AQ130),1.57*SQRT(INPUT!$B$2*F2099/INPUT!AQ130)^2/(G2099/H2099)^2))</f>
        <v>0</v>
      </c>
      <c r="J2099" s="481">
        <f>0.58*INPUT!AQ130*1000*G2099*H2099/10^6</f>
        <v>6972.6428800411295</v>
      </c>
      <c r="K2099" s="184">
        <f>I2099*J2099</f>
        <v>0</v>
      </c>
      <c r="L2099" s="201" t="str">
        <f>IF(1*K2099&gt;=ABS(D2099),"OK","NG")</f>
        <v>NG</v>
      </c>
      <c r="M2099" s="203">
        <f>K2099/ABS(D2099)</f>
        <v>0</v>
      </c>
      <c r="N2099" s="4"/>
      <c r="O2099" s="390"/>
    </row>
    <row r="2100">
      <c r="A2100" s="202">
        <f>A1923</f>
        <v>101</v>
      </c>
      <c r="B2100" s="183">
        <f>(INPUT!BB131+INPUT!BC131+INPUT!BD131)*1.25/2</f>
        <v>-1173.9349772229527</v>
      </c>
      <c r="C2100" s="131">
        <f>COS(ATAN(G222))</f>
        <v>0.992197667229329</v>
      </c>
      <c r="D2100" s="184">
        <f>B2100/C2100</f>
        <v>-1183.1664354756222</v>
      </c>
      <c r="E2100" s="183">
        <f>INPUT!AC131</f>
        <v>1587.5</v>
      </c>
      <c r="F2100" s="184">
        <f>5+5/(E2100/G1923)^2</f>
        <v>20.554591109182219</v>
      </c>
      <c r="G2100" s="184">
        <f>G1923/COS(ATAN(G222))</f>
        <v>2822.01832606489</v>
      </c>
      <c r="H2100" s="184">
        <f>L617</f>
        <v>12</v>
      </c>
      <c r="I2100" s="131">
        <f>IF(G2100/H2100&lt;=1.12*SQRT(INPUT!$B$2*F2100/INPUT!AQ131),1,IF(G2100/H2100&lt;=1.4*SQRT(INPUT!$B$2*F2100/INPUT!AQ131),1.12/(G2100/H2100)*SQRT(INPUT!$B$2*F2100/INPUT!AQ131),1.57*SQRT(INPUT!$B$2*F2100/INPUT!AQ131)^2/(G2100/H2100)^2))</f>
        <v>0</v>
      </c>
      <c r="J2100" s="481">
        <f>0.58*INPUT!AQ131*1000*G2100*H2100/10^6</f>
        <v>6972.6428800411295</v>
      </c>
      <c r="K2100" s="184">
        <f>I2100*J2100</f>
        <v>0</v>
      </c>
      <c r="L2100" s="201" t="str">
        <f>IF(1*K2100&gt;=ABS(D2100),"OK","NG")</f>
        <v>NG</v>
      </c>
      <c r="M2100" s="203">
        <f>K2100/ABS(D2100)</f>
        <v>0</v>
      </c>
      <c r="N2100" s="4"/>
      <c r="O2100" s="390"/>
    </row>
    <row r="2101">
      <c r="A2101" s="202">
        <f>A1924</f>
        <v>101</v>
      </c>
      <c r="B2101" s="183">
        <f>(INPUT!BB132+INPUT!BC132+INPUT!BD132)*1.25/2</f>
        <v>-1173.9349772229527</v>
      </c>
      <c r="C2101" s="131">
        <f>COS(ATAN(G223))</f>
        <v>0.992197667229329</v>
      </c>
      <c r="D2101" s="184">
        <f>B2101/C2101</f>
        <v>-1183.1664354756222</v>
      </c>
      <c r="E2101" s="183">
        <f>INPUT!AC132</f>
        <v>1587.5</v>
      </c>
      <c r="F2101" s="184">
        <f>5+5/(E2101/G1924)^2</f>
        <v>20.554591109182219</v>
      </c>
      <c r="G2101" s="184">
        <f>G1924/COS(ATAN(G223))</f>
        <v>2822.01832606489</v>
      </c>
      <c r="H2101" s="184">
        <f>L618</f>
        <v>12</v>
      </c>
      <c r="I2101" s="131">
        <f>IF(G2101/H2101&lt;=1.12*SQRT(INPUT!$B$2*F2101/INPUT!AQ132),1,IF(G2101/H2101&lt;=1.4*SQRT(INPUT!$B$2*F2101/INPUT!AQ132),1.12/(G2101/H2101)*SQRT(INPUT!$B$2*F2101/INPUT!AQ132),1.57*SQRT(INPUT!$B$2*F2101/INPUT!AQ132)^2/(G2101/H2101)^2))</f>
        <v>0</v>
      </c>
      <c r="J2101" s="481">
        <f>0.58*INPUT!AQ132*1000*G2101*H2101/10^6</f>
        <v>6972.6428800411295</v>
      </c>
      <c r="K2101" s="184">
        <f>I2101*J2101</f>
        <v>0</v>
      </c>
      <c r="L2101" s="201" t="str">
        <f>IF(1*K2101&gt;=ABS(D2101),"OK","NG")</f>
        <v>NG</v>
      </c>
      <c r="M2101" s="203">
        <f>K2101/ABS(D2101)</f>
        <v>0</v>
      </c>
      <c r="N2101" s="4"/>
      <c r="O2101" s="390"/>
    </row>
    <row r="2102">
      <c r="A2102" s="202">
        <f>A1925</f>
        <v>101</v>
      </c>
      <c r="B2102" s="183">
        <f>(INPUT!BB133+INPUT!BC133+INPUT!BD133)*1.25/2</f>
        <v>-1173.9349772229527</v>
      </c>
      <c r="C2102" s="131">
        <f>COS(ATAN(G224))</f>
        <v>0.992197667229329</v>
      </c>
      <c r="D2102" s="184">
        <f>B2102/C2102</f>
        <v>-1183.1664354756222</v>
      </c>
      <c r="E2102" s="183">
        <f>INPUT!AC133</f>
        <v>1587.5</v>
      </c>
      <c r="F2102" s="184">
        <f>5+5/(E2102/G1925)^2</f>
        <v>20.554591109182219</v>
      </c>
      <c r="G2102" s="184">
        <f>G1925/COS(ATAN(G224))</f>
        <v>2822.01832606489</v>
      </c>
      <c r="H2102" s="184">
        <f>L619</f>
        <v>12</v>
      </c>
      <c r="I2102" s="131">
        <f>IF(G2102/H2102&lt;=1.12*SQRT(INPUT!$B$2*F2102/INPUT!AQ133),1,IF(G2102/H2102&lt;=1.4*SQRT(INPUT!$B$2*F2102/INPUT!AQ133),1.12/(G2102/H2102)*SQRT(INPUT!$B$2*F2102/INPUT!AQ133),1.57*SQRT(INPUT!$B$2*F2102/INPUT!AQ133)^2/(G2102/H2102)^2))</f>
        <v>0</v>
      </c>
      <c r="J2102" s="481">
        <f>0.58*INPUT!AQ133*1000*G2102*H2102/10^6</f>
        <v>6972.6428800411295</v>
      </c>
      <c r="K2102" s="184">
        <f>I2102*J2102</f>
        <v>0</v>
      </c>
      <c r="L2102" s="201" t="str">
        <f>IF(1*K2102&gt;=ABS(D2102),"OK","NG")</f>
        <v>NG</v>
      </c>
      <c r="M2102" s="203">
        <f>K2102/ABS(D2102)</f>
        <v>0</v>
      </c>
      <c r="N2102" s="4"/>
      <c r="O2102" s="390"/>
    </row>
    <row r="2103">
      <c r="A2103" s="202">
        <f>A1926</f>
        <v>101</v>
      </c>
      <c r="B2103" s="183">
        <f>(INPUT!BB134+INPUT!BC134+INPUT!BD134)*1.25/2</f>
        <v>-1173.9349772229527</v>
      </c>
      <c r="C2103" s="131">
        <f>COS(ATAN(G225))</f>
        <v>0.992197667229329</v>
      </c>
      <c r="D2103" s="184">
        <f>B2103/C2103</f>
        <v>-1183.1664354756222</v>
      </c>
      <c r="E2103" s="183">
        <f>INPUT!AC134</f>
        <v>1587.5</v>
      </c>
      <c r="F2103" s="184">
        <f>5+5/(E2103/G1926)^2</f>
        <v>20.554591109182219</v>
      </c>
      <c r="G2103" s="184">
        <f>G1926/COS(ATAN(G225))</f>
        <v>2822.01832606489</v>
      </c>
      <c r="H2103" s="184">
        <f>L620</f>
        <v>12</v>
      </c>
      <c r="I2103" s="131">
        <f>IF(G2103/H2103&lt;=1.12*SQRT(INPUT!$B$2*F2103/INPUT!AQ134),1,IF(G2103/H2103&lt;=1.4*SQRT(INPUT!$B$2*F2103/INPUT!AQ134),1.12/(G2103/H2103)*SQRT(INPUT!$B$2*F2103/INPUT!AQ134),1.57*SQRT(INPUT!$B$2*F2103/INPUT!AQ134)^2/(G2103/H2103)^2))</f>
        <v>0</v>
      </c>
      <c r="J2103" s="481">
        <f>0.58*INPUT!AQ134*1000*G2103*H2103/10^6</f>
        <v>6972.6428800411295</v>
      </c>
      <c r="K2103" s="184">
        <f>I2103*J2103</f>
        <v>0</v>
      </c>
      <c r="L2103" s="201" t="str">
        <f>IF(1*K2103&gt;=ABS(D2103),"OK","NG")</f>
        <v>NG</v>
      </c>
      <c r="M2103" s="203">
        <f>K2103/ABS(D2103)</f>
        <v>0</v>
      </c>
      <c r="N2103" s="4"/>
      <c r="O2103" s="390"/>
    </row>
    <row r="2104">
      <c r="A2104" s="202">
        <f>A1927</f>
        <v>101</v>
      </c>
      <c r="B2104" s="183">
        <f>(INPUT!BB135+INPUT!BC135+INPUT!BD135)*1.25/2</f>
        <v>-1173.9349772229527</v>
      </c>
      <c r="C2104" s="131">
        <f>COS(ATAN(G226))</f>
        <v>0.992197667229329</v>
      </c>
      <c r="D2104" s="184">
        <f>B2104/C2104</f>
        <v>-1183.1664354756222</v>
      </c>
      <c r="E2104" s="183">
        <f>INPUT!AC135</f>
        <v>1587.5</v>
      </c>
      <c r="F2104" s="184">
        <f>5+5/(E2104/G1927)^2</f>
        <v>20.554591109182219</v>
      </c>
      <c r="G2104" s="184">
        <f>G1927/COS(ATAN(G226))</f>
        <v>2822.01832606489</v>
      </c>
      <c r="H2104" s="184">
        <f>L621</f>
        <v>12</v>
      </c>
      <c r="I2104" s="131">
        <f>IF(G2104/H2104&lt;=1.12*SQRT(INPUT!$B$2*F2104/INPUT!AQ135),1,IF(G2104/H2104&lt;=1.4*SQRT(INPUT!$B$2*F2104/INPUT!AQ135),1.12/(G2104/H2104)*SQRT(INPUT!$B$2*F2104/INPUT!AQ135),1.57*SQRT(INPUT!$B$2*F2104/INPUT!AQ135)^2/(G2104/H2104)^2))</f>
        <v>0</v>
      </c>
      <c r="J2104" s="481">
        <f>0.58*INPUT!AQ135*1000*G2104*H2104/10^6</f>
        <v>6972.6428800411295</v>
      </c>
      <c r="K2104" s="184">
        <f>I2104*J2104</f>
        <v>0</v>
      </c>
      <c r="L2104" s="201" t="str">
        <f>IF(1*K2104&gt;=ABS(D2104),"OK","NG")</f>
        <v>NG</v>
      </c>
      <c r="M2104" s="203">
        <f>K2104/ABS(D2104)</f>
        <v>0</v>
      </c>
      <c r="N2104" s="4"/>
      <c r="O2104" s="390"/>
    </row>
    <row r="2105">
      <c r="A2105" s="202">
        <f>A1928</f>
        <v>101</v>
      </c>
      <c r="B2105" s="183">
        <f>(INPUT!BB136+INPUT!BC136+INPUT!BD136)*1.25/2</f>
        <v>-1173.9349772229527</v>
      </c>
      <c r="C2105" s="131">
        <f>COS(ATAN(G227))</f>
        <v>0.992197667229329</v>
      </c>
      <c r="D2105" s="184">
        <f>B2105/C2105</f>
        <v>-1183.1664354756222</v>
      </c>
      <c r="E2105" s="183">
        <f>INPUT!AC136</f>
        <v>1587.5</v>
      </c>
      <c r="F2105" s="184">
        <f>5+5/(E2105/G1928)^2</f>
        <v>20.554591109182219</v>
      </c>
      <c r="G2105" s="184">
        <f>G1928/COS(ATAN(G227))</f>
        <v>2822.01832606489</v>
      </c>
      <c r="H2105" s="184">
        <f>L622</f>
        <v>12</v>
      </c>
      <c r="I2105" s="131">
        <f>IF(G2105/H2105&lt;=1.12*SQRT(INPUT!$B$2*F2105/INPUT!AQ136),1,IF(G2105/H2105&lt;=1.4*SQRT(INPUT!$B$2*F2105/INPUT!AQ136),1.12/(G2105/H2105)*SQRT(INPUT!$B$2*F2105/INPUT!AQ136),1.57*SQRT(INPUT!$B$2*F2105/INPUT!AQ136)^2/(G2105/H2105)^2))</f>
        <v>0</v>
      </c>
      <c r="J2105" s="481">
        <f>0.58*INPUT!AQ136*1000*G2105*H2105/10^6</f>
        <v>6972.6428800411295</v>
      </c>
      <c r="K2105" s="184">
        <f>I2105*J2105</f>
        <v>0</v>
      </c>
      <c r="L2105" s="201" t="str">
        <f>IF(1*K2105&gt;=ABS(D2105),"OK","NG")</f>
        <v>NG</v>
      </c>
      <c r="M2105" s="203">
        <f>K2105/ABS(D2105)</f>
        <v>0</v>
      </c>
      <c r="N2105" s="4"/>
      <c r="O2105" s="390"/>
    </row>
    <row r="2106">
      <c r="A2106" s="202">
        <f>A1929</f>
        <v>101</v>
      </c>
      <c r="B2106" s="183">
        <f>(INPUT!BB137+INPUT!BC137+INPUT!BD137)*1.25/2</f>
        <v>-1173.9349772229527</v>
      </c>
      <c r="C2106" s="131">
        <f>COS(ATAN(G228))</f>
        <v>0.992197667229329</v>
      </c>
      <c r="D2106" s="184">
        <f>B2106/C2106</f>
        <v>-1183.1664354756222</v>
      </c>
      <c r="E2106" s="183">
        <f>INPUT!AC137</f>
        <v>1587.5</v>
      </c>
      <c r="F2106" s="184">
        <f>5+5/(E2106/G1929)^2</f>
        <v>20.554591109182219</v>
      </c>
      <c r="G2106" s="184">
        <f>G1929/COS(ATAN(G228))</f>
        <v>2822.01832606489</v>
      </c>
      <c r="H2106" s="184">
        <f>L623</f>
        <v>12</v>
      </c>
      <c r="I2106" s="131">
        <f>IF(G2106/H2106&lt;=1.12*SQRT(INPUT!$B$2*F2106/INPUT!AQ137),1,IF(G2106/H2106&lt;=1.4*SQRT(INPUT!$B$2*F2106/INPUT!AQ137),1.12/(G2106/H2106)*SQRT(INPUT!$B$2*F2106/INPUT!AQ137),1.57*SQRT(INPUT!$B$2*F2106/INPUT!AQ137)^2/(G2106/H2106)^2))</f>
        <v>0</v>
      </c>
      <c r="J2106" s="481">
        <f>0.58*INPUT!AQ137*1000*G2106*H2106/10^6</f>
        <v>6972.6428800411295</v>
      </c>
      <c r="K2106" s="184">
        <f>I2106*J2106</f>
        <v>0</v>
      </c>
      <c r="L2106" s="201" t="str">
        <f>IF(1*K2106&gt;=ABS(D2106),"OK","NG")</f>
        <v>NG</v>
      </c>
      <c r="M2106" s="203">
        <f>K2106/ABS(D2106)</f>
        <v>0</v>
      </c>
      <c r="N2106" s="4"/>
      <c r="O2106" s="390"/>
    </row>
    <row r="2107">
      <c r="A2107" s="202">
        <f>A1930</f>
        <v>101</v>
      </c>
      <c r="B2107" s="183">
        <f>(INPUT!BB138+INPUT!BC138+INPUT!BD138)*1.25/2</f>
        <v>-1173.9349772229527</v>
      </c>
      <c r="C2107" s="131">
        <f>COS(ATAN(G229))</f>
        <v>0.992197667229329</v>
      </c>
      <c r="D2107" s="184">
        <f>B2107/C2107</f>
        <v>-1183.1664354756222</v>
      </c>
      <c r="E2107" s="183">
        <f>INPUT!AC138</f>
        <v>1587.5</v>
      </c>
      <c r="F2107" s="184">
        <f>5+5/(E2107/G1930)^2</f>
        <v>20.554591109182219</v>
      </c>
      <c r="G2107" s="184">
        <f>G1930/COS(ATAN(G229))</f>
        <v>2822.01832606489</v>
      </c>
      <c r="H2107" s="184">
        <f>L624</f>
        <v>12</v>
      </c>
      <c r="I2107" s="131">
        <f>IF(G2107/H2107&lt;=1.12*SQRT(INPUT!$B$2*F2107/INPUT!AQ138),1,IF(G2107/H2107&lt;=1.4*SQRT(INPUT!$B$2*F2107/INPUT!AQ138),1.12/(G2107/H2107)*SQRT(INPUT!$B$2*F2107/INPUT!AQ138),1.57*SQRT(INPUT!$B$2*F2107/INPUT!AQ138)^2/(G2107/H2107)^2))</f>
        <v>0</v>
      </c>
      <c r="J2107" s="481">
        <f>0.58*INPUT!AQ138*1000*G2107*H2107/10^6</f>
        <v>6972.6428800411295</v>
      </c>
      <c r="K2107" s="184">
        <f>I2107*J2107</f>
        <v>0</v>
      </c>
      <c r="L2107" s="201" t="str">
        <f>IF(1*K2107&gt;=ABS(D2107),"OK","NG")</f>
        <v>NG</v>
      </c>
      <c r="M2107" s="203">
        <f>K2107/ABS(D2107)</f>
        <v>0</v>
      </c>
      <c r="N2107" s="4"/>
      <c r="O2107" s="390"/>
    </row>
    <row r="2108">
      <c r="A2108" s="202">
        <f>A1931</f>
        <v>101</v>
      </c>
      <c r="B2108" s="183">
        <f>(INPUT!BB139+INPUT!BC139+INPUT!BD139)*1.25/2</f>
        <v>-1173.9349772229527</v>
      </c>
      <c r="C2108" s="131">
        <f>COS(ATAN(G230))</f>
        <v>0.992197667229329</v>
      </c>
      <c r="D2108" s="184">
        <f>B2108/C2108</f>
        <v>-1183.1664354756222</v>
      </c>
      <c r="E2108" s="183">
        <f>INPUT!AC139</f>
        <v>1587.5</v>
      </c>
      <c r="F2108" s="184">
        <f>5+5/(E2108/G1931)^2</f>
        <v>20.554591109182219</v>
      </c>
      <c r="G2108" s="184">
        <f>G1931/COS(ATAN(G230))</f>
        <v>2822.01832606489</v>
      </c>
      <c r="H2108" s="184">
        <f>L625</f>
        <v>12</v>
      </c>
      <c r="I2108" s="131">
        <f>IF(G2108/H2108&lt;=1.12*SQRT(INPUT!$B$2*F2108/INPUT!AQ139),1,IF(G2108/H2108&lt;=1.4*SQRT(INPUT!$B$2*F2108/INPUT!AQ139),1.12/(G2108/H2108)*SQRT(INPUT!$B$2*F2108/INPUT!AQ139),1.57*SQRT(INPUT!$B$2*F2108/INPUT!AQ139)^2/(G2108/H2108)^2))</f>
        <v>0</v>
      </c>
      <c r="J2108" s="481">
        <f>0.58*INPUT!AQ139*1000*G2108*H2108/10^6</f>
        <v>6972.6428800411295</v>
      </c>
      <c r="K2108" s="184">
        <f>I2108*J2108</f>
        <v>0</v>
      </c>
      <c r="L2108" s="201" t="str">
        <f>IF(1*K2108&gt;=ABS(D2108),"OK","NG")</f>
        <v>NG</v>
      </c>
      <c r="M2108" s="203">
        <f>K2108/ABS(D2108)</f>
        <v>0</v>
      </c>
      <c r="N2108" s="4"/>
      <c r="O2108" s="390"/>
    </row>
    <row r="2109">
      <c r="A2109" s="202">
        <f>A1932</f>
        <v>101</v>
      </c>
      <c r="B2109" s="183">
        <f>(INPUT!BB140+INPUT!BC140+INPUT!BD140)*1.25/2</f>
        <v>-1173.9349772229527</v>
      </c>
      <c r="C2109" s="131">
        <f>COS(ATAN(G231))</f>
        <v>0.992197667229329</v>
      </c>
      <c r="D2109" s="184">
        <f>B2109/C2109</f>
        <v>-1183.1664354756222</v>
      </c>
      <c r="E2109" s="183">
        <f>INPUT!AC140</f>
        <v>1587.5</v>
      </c>
      <c r="F2109" s="184">
        <f>5+5/(E2109/G1932)^2</f>
        <v>20.554591109182219</v>
      </c>
      <c r="G2109" s="184">
        <f>G1932/COS(ATAN(G231))</f>
        <v>2822.01832606489</v>
      </c>
      <c r="H2109" s="184">
        <f>L626</f>
        <v>12</v>
      </c>
      <c r="I2109" s="131">
        <f>IF(G2109/H2109&lt;=1.12*SQRT(INPUT!$B$2*F2109/INPUT!AQ140),1,IF(G2109/H2109&lt;=1.4*SQRT(INPUT!$B$2*F2109/INPUT!AQ140),1.12/(G2109/H2109)*SQRT(INPUT!$B$2*F2109/INPUT!AQ140),1.57*SQRT(INPUT!$B$2*F2109/INPUT!AQ140)^2/(G2109/H2109)^2))</f>
        <v>0</v>
      </c>
      <c r="J2109" s="481">
        <f>0.58*INPUT!AQ140*1000*G2109*H2109/10^6</f>
        <v>6972.6428800411295</v>
      </c>
      <c r="K2109" s="184">
        <f>I2109*J2109</f>
        <v>0</v>
      </c>
      <c r="L2109" s="201" t="str">
        <f>IF(1*K2109&gt;=ABS(D2109),"OK","NG")</f>
        <v>NG</v>
      </c>
      <c r="M2109" s="203">
        <f>K2109/ABS(D2109)</f>
        <v>0</v>
      </c>
      <c r="N2109" s="4"/>
      <c r="O2109" s="390"/>
    </row>
    <row r="2110">
      <c r="A2110" s="202">
        <f>A1933</f>
        <v>101</v>
      </c>
      <c r="B2110" s="183">
        <f>(INPUT!BB141+INPUT!BC141+INPUT!BD141)*1.25/2</f>
        <v>-1173.9349772229527</v>
      </c>
      <c r="C2110" s="131">
        <f>COS(ATAN(G232))</f>
        <v>0.992197667229329</v>
      </c>
      <c r="D2110" s="184">
        <f>B2110/C2110</f>
        <v>-1183.1664354756222</v>
      </c>
      <c r="E2110" s="183">
        <f>INPUT!AC141</f>
        <v>1587.5</v>
      </c>
      <c r="F2110" s="184">
        <f>5+5/(E2110/G1933)^2</f>
        <v>20.554591109182219</v>
      </c>
      <c r="G2110" s="184">
        <f>G1933/COS(ATAN(G232))</f>
        <v>2822.01832606489</v>
      </c>
      <c r="H2110" s="184">
        <f>L627</f>
        <v>12</v>
      </c>
      <c r="I2110" s="131">
        <f>IF(G2110/H2110&lt;=1.12*SQRT(INPUT!$B$2*F2110/INPUT!AQ141),1,IF(G2110/H2110&lt;=1.4*SQRT(INPUT!$B$2*F2110/INPUT!AQ141),1.12/(G2110/H2110)*SQRT(INPUT!$B$2*F2110/INPUT!AQ141),1.57*SQRT(INPUT!$B$2*F2110/INPUT!AQ141)^2/(G2110/H2110)^2))</f>
        <v>0</v>
      </c>
      <c r="J2110" s="481">
        <f>0.58*INPUT!AQ141*1000*G2110*H2110/10^6</f>
        <v>6972.6428800411295</v>
      </c>
      <c r="K2110" s="184">
        <f>I2110*J2110</f>
        <v>0</v>
      </c>
      <c r="L2110" s="201" t="str">
        <f>IF(1*K2110&gt;=ABS(D2110),"OK","NG")</f>
        <v>NG</v>
      </c>
      <c r="M2110" s="203">
        <f>K2110/ABS(D2110)</f>
        <v>0</v>
      </c>
      <c r="N2110" s="4"/>
      <c r="O2110" s="390"/>
    </row>
    <row r="2111">
      <c r="A2111" s="202">
        <f>A1934</f>
        <v>101</v>
      </c>
      <c r="B2111" s="183">
        <f>(INPUT!BB142+INPUT!BC142+INPUT!BD142)*1.25/2</f>
        <v>-1173.9349772229527</v>
      </c>
      <c r="C2111" s="131">
        <f>COS(ATAN(G233))</f>
        <v>0.992197667229329</v>
      </c>
      <c r="D2111" s="184">
        <f>B2111/C2111</f>
        <v>-1183.1664354756222</v>
      </c>
      <c r="E2111" s="183">
        <f>INPUT!AC142</f>
        <v>1587.5</v>
      </c>
      <c r="F2111" s="184">
        <f>5+5/(E2111/G1934)^2</f>
        <v>20.554591109182219</v>
      </c>
      <c r="G2111" s="184">
        <f>G1934/COS(ATAN(G233))</f>
        <v>2822.01832606489</v>
      </c>
      <c r="H2111" s="184">
        <f>L628</f>
        <v>12</v>
      </c>
      <c r="I2111" s="131">
        <f>IF(G2111/H2111&lt;=1.12*SQRT(INPUT!$B$2*F2111/INPUT!AQ142),1,IF(G2111/H2111&lt;=1.4*SQRT(INPUT!$B$2*F2111/INPUT!AQ142),1.12/(G2111/H2111)*SQRT(INPUT!$B$2*F2111/INPUT!AQ142),1.57*SQRT(INPUT!$B$2*F2111/INPUT!AQ142)^2/(G2111/H2111)^2))</f>
        <v>0</v>
      </c>
      <c r="J2111" s="481">
        <f>0.58*INPUT!AQ142*1000*G2111*H2111/10^6</f>
        <v>6972.6428800411295</v>
      </c>
      <c r="K2111" s="184">
        <f>I2111*J2111</f>
        <v>0</v>
      </c>
      <c r="L2111" s="201" t="str">
        <f>IF(1*K2111&gt;=ABS(D2111),"OK","NG")</f>
        <v>NG</v>
      </c>
      <c r="M2111" s="203">
        <f>K2111/ABS(D2111)</f>
        <v>0</v>
      </c>
      <c r="N2111" s="4"/>
      <c r="O2111" s="390"/>
    </row>
    <row r="2112">
      <c r="A2112" s="202">
        <f>A1935</f>
        <v>101</v>
      </c>
      <c r="B2112" s="183">
        <f>(INPUT!BB143+INPUT!BC143+INPUT!BD143)*1.25/2</f>
        <v>-1173.9349772229527</v>
      </c>
      <c r="C2112" s="131">
        <f>COS(ATAN(G234))</f>
        <v>0.992197667229329</v>
      </c>
      <c r="D2112" s="184">
        <f>B2112/C2112</f>
        <v>-1183.1664354756222</v>
      </c>
      <c r="E2112" s="183">
        <f>INPUT!AC143</f>
        <v>1587.5</v>
      </c>
      <c r="F2112" s="184">
        <f>5+5/(E2112/G1935)^2</f>
        <v>20.554591109182219</v>
      </c>
      <c r="G2112" s="184">
        <f>G1935/COS(ATAN(G234))</f>
        <v>2822.01832606489</v>
      </c>
      <c r="H2112" s="184">
        <f>L629</f>
        <v>12</v>
      </c>
      <c r="I2112" s="131">
        <f>IF(G2112/H2112&lt;=1.12*SQRT(INPUT!$B$2*F2112/INPUT!AQ143),1,IF(G2112/H2112&lt;=1.4*SQRT(INPUT!$B$2*F2112/INPUT!AQ143),1.12/(G2112/H2112)*SQRT(INPUT!$B$2*F2112/INPUT!AQ143),1.57*SQRT(INPUT!$B$2*F2112/INPUT!AQ143)^2/(G2112/H2112)^2))</f>
        <v>0</v>
      </c>
      <c r="J2112" s="481">
        <f>0.58*INPUT!AQ143*1000*G2112*H2112/10^6</f>
        <v>6972.6428800411295</v>
      </c>
      <c r="K2112" s="184">
        <f>I2112*J2112</f>
        <v>0</v>
      </c>
      <c r="L2112" s="201" t="str">
        <f>IF(1*K2112&gt;=ABS(D2112),"OK","NG")</f>
        <v>NG</v>
      </c>
      <c r="M2112" s="203">
        <f>K2112/ABS(D2112)</f>
        <v>0</v>
      </c>
      <c r="N2112" s="4"/>
      <c r="O2112" s="390"/>
    </row>
    <row r="2113">
      <c r="A2113" s="202">
        <f>A1936</f>
        <v>101</v>
      </c>
      <c r="B2113" s="183">
        <f>(INPUT!BB144+INPUT!BC144+INPUT!BD144)*1.25/2</f>
        <v>-1173.9349772229527</v>
      </c>
      <c r="C2113" s="131">
        <f>COS(ATAN(G235))</f>
        <v>0.992197667229329</v>
      </c>
      <c r="D2113" s="184">
        <f>B2113/C2113</f>
        <v>-1183.1664354756222</v>
      </c>
      <c r="E2113" s="183">
        <f>INPUT!AC144</f>
        <v>1587.5</v>
      </c>
      <c r="F2113" s="184">
        <f>5+5/(E2113/G1936)^2</f>
        <v>20.554591109182219</v>
      </c>
      <c r="G2113" s="184">
        <f>G1936/COS(ATAN(G235))</f>
        <v>2822.01832606489</v>
      </c>
      <c r="H2113" s="184">
        <f>L630</f>
        <v>12</v>
      </c>
      <c r="I2113" s="131">
        <f>IF(G2113/H2113&lt;=1.12*SQRT(INPUT!$B$2*F2113/INPUT!AQ144),1,IF(G2113/H2113&lt;=1.4*SQRT(INPUT!$B$2*F2113/INPUT!AQ144),1.12/(G2113/H2113)*SQRT(INPUT!$B$2*F2113/INPUT!AQ144),1.57*SQRT(INPUT!$B$2*F2113/INPUT!AQ144)^2/(G2113/H2113)^2))</f>
        <v>0</v>
      </c>
      <c r="J2113" s="481">
        <f>0.58*INPUT!AQ144*1000*G2113*H2113/10^6</f>
        <v>6972.6428800411295</v>
      </c>
      <c r="K2113" s="184">
        <f>I2113*J2113</f>
        <v>0</v>
      </c>
      <c r="L2113" s="201" t="str">
        <f>IF(1*K2113&gt;=ABS(D2113),"OK","NG")</f>
        <v>NG</v>
      </c>
      <c r="M2113" s="203">
        <f>K2113/ABS(D2113)</f>
        <v>0</v>
      </c>
      <c r="N2113" s="4"/>
      <c r="O2113" s="390"/>
    </row>
    <row r="2114">
      <c r="A2114" s="202">
        <f>A1937</f>
        <v>101</v>
      </c>
      <c r="B2114" s="183">
        <f>(INPUT!BB145+INPUT!BC145+INPUT!BD145)*1.25/2</f>
        <v>-1173.9349772229527</v>
      </c>
      <c r="C2114" s="131">
        <f>COS(ATAN(G236))</f>
        <v>0.992197667229329</v>
      </c>
      <c r="D2114" s="184">
        <f>B2114/C2114</f>
        <v>-1183.1664354756222</v>
      </c>
      <c r="E2114" s="183">
        <f>INPUT!AC145</f>
        <v>1587.5</v>
      </c>
      <c r="F2114" s="184">
        <f>5+5/(E2114/G1937)^2</f>
        <v>20.554591109182219</v>
      </c>
      <c r="G2114" s="184">
        <f>G1937/COS(ATAN(G236))</f>
        <v>2822.01832606489</v>
      </c>
      <c r="H2114" s="184">
        <f>L631</f>
        <v>12</v>
      </c>
      <c r="I2114" s="131">
        <f>IF(G2114/H2114&lt;=1.12*SQRT(INPUT!$B$2*F2114/INPUT!AQ145),1,IF(G2114/H2114&lt;=1.4*SQRT(INPUT!$B$2*F2114/INPUT!AQ145),1.12/(G2114/H2114)*SQRT(INPUT!$B$2*F2114/INPUT!AQ145),1.57*SQRT(INPUT!$B$2*F2114/INPUT!AQ145)^2/(G2114/H2114)^2))</f>
        <v>0</v>
      </c>
      <c r="J2114" s="481">
        <f>0.58*INPUT!AQ145*1000*G2114*H2114/10^6</f>
        <v>6972.6428800411295</v>
      </c>
      <c r="K2114" s="184">
        <f>I2114*J2114</f>
        <v>0</v>
      </c>
      <c r="L2114" s="201" t="str">
        <f>IF(1*K2114&gt;=ABS(D2114),"OK","NG")</f>
        <v>NG</v>
      </c>
      <c r="M2114" s="203">
        <f>K2114/ABS(D2114)</f>
        <v>0</v>
      </c>
      <c r="N2114" s="4"/>
      <c r="O2114" s="390"/>
    </row>
    <row r="2115">
      <c r="A2115" s="202">
        <f>A1938</f>
        <v>101</v>
      </c>
      <c r="B2115" s="183">
        <f>(INPUT!BB146+INPUT!BC146+INPUT!BD146)*1.25/2</f>
        <v>-1173.9349772229527</v>
      </c>
      <c r="C2115" s="131">
        <f>COS(ATAN(G237))</f>
        <v>0.992197667229329</v>
      </c>
      <c r="D2115" s="184">
        <f>B2115/C2115</f>
        <v>-1183.1664354756222</v>
      </c>
      <c r="E2115" s="183">
        <f>INPUT!AC146</f>
        <v>1587.5</v>
      </c>
      <c r="F2115" s="184">
        <f>5+5/(E2115/G1938)^2</f>
        <v>20.554591109182219</v>
      </c>
      <c r="G2115" s="184">
        <f>G1938/COS(ATAN(G237))</f>
        <v>2822.01832606489</v>
      </c>
      <c r="H2115" s="184">
        <f>L632</f>
        <v>12</v>
      </c>
      <c r="I2115" s="131">
        <f>IF(G2115/H2115&lt;=1.12*SQRT(INPUT!$B$2*F2115/INPUT!AQ146),1,IF(G2115/H2115&lt;=1.4*SQRT(INPUT!$B$2*F2115/INPUT!AQ146),1.12/(G2115/H2115)*SQRT(INPUT!$B$2*F2115/INPUT!AQ146),1.57*SQRT(INPUT!$B$2*F2115/INPUT!AQ146)^2/(G2115/H2115)^2))</f>
        <v>0</v>
      </c>
      <c r="J2115" s="481">
        <f>0.58*INPUT!AQ146*1000*G2115*H2115/10^6</f>
        <v>6972.6428800411295</v>
      </c>
      <c r="K2115" s="184">
        <f>I2115*J2115</f>
        <v>0</v>
      </c>
      <c r="L2115" s="201" t="str">
        <f>IF(1*K2115&gt;=ABS(D2115),"OK","NG")</f>
        <v>NG</v>
      </c>
      <c r="M2115" s="203">
        <f>K2115/ABS(D2115)</f>
        <v>0</v>
      </c>
      <c r="N2115" s="4"/>
      <c r="O2115" s="390"/>
    </row>
    <row r="2116">
      <c r="A2116" s="202">
        <f>A1939</f>
        <v>101</v>
      </c>
      <c r="B2116" s="183">
        <f>(INPUT!BB147+INPUT!BC147+INPUT!BD147)*1.25/2</f>
        <v>-1173.9349772229527</v>
      </c>
      <c r="C2116" s="131">
        <f>COS(ATAN(G238))</f>
        <v>0.992197667229329</v>
      </c>
      <c r="D2116" s="184">
        <f>B2116/C2116</f>
        <v>-1183.1664354756222</v>
      </c>
      <c r="E2116" s="183">
        <f>INPUT!AC147</f>
        <v>1587.5</v>
      </c>
      <c r="F2116" s="184">
        <f>5+5/(E2116/G1939)^2</f>
        <v>20.554591109182219</v>
      </c>
      <c r="G2116" s="184">
        <f>G1939/COS(ATAN(G238))</f>
        <v>2822.01832606489</v>
      </c>
      <c r="H2116" s="184">
        <f>L633</f>
        <v>12</v>
      </c>
      <c r="I2116" s="131">
        <f>IF(G2116/H2116&lt;=1.12*SQRT(INPUT!$B$2*F2116/INPUT!AQ147),1,IF(G2116/H2116&lt;=1.4*SQRT(INPUT!$B$2*F2116/INPUT!AQ147),1.12/(G2116/H2116)*SQRT(INPUT!$B$2*F2116/INPUT!AQ147),1.57*SQRT(INPUT!$B$2*F2116/INPUT!AQ147)^2/(G2116/H2116)^2))</f>
        <v>0</v>
      </c>
      <c r="J2116" s="481">
        <f>0.58*INPUT!AQ147*1000*G2116*H2116/10^6</f>
        <v>6972.6428800411295</v>
      </c>
      <c r="K2116" s="184">
        <f>I2116*J2116</f>
        <v>0</v>
      </c>
      <c r="L2116" s="201" t="str">
        <f>IF(1*K2116&gt;=ABS(D2116),"OK","NG")</f>
        <v>NG</v>
      </c>
      <c r="M2116" s="203">
        <f>K2116/ABS(D2116)</f>
        <v>0</v>
      </c>
      <c r="N2116" s="4"/>
      <c r="O2116" s="390"/>
    </row>
    <row r="2117">
      <c r="A2117" s="202">
        <f>A1940</f>
        <v>101</v>
      </c>
      <c r="B2117" s="183">
        <f>(INPUT!BB148+INPUT!BC148+INPUT!BD148)*1.25/2</f>
        <v>-1173.9349772229527</v>
      </c>
      <c r="C2117" s="131">
        <f>COS(ATAN(G239))</f>
        <v>0.992197667229329</v>
      </c>
      <c r="D2117" s="184">
        <f>B2117/C2117</f>
        <v>-1183.1664354756222</v>
      </c>
      <c r="E2117" s="183">
        <f>INPUT!AC148</f>
        <v>1587.5</v>
      </c>
      <c r="F2117" s="184">
        <f>5+5/(E2117/G1940)^2</f>
        <v>20.554591109182219</v>
      </c>
      <c r="G2117" s="184">
        <f>G1940/COS(ATAN(G239))</f>
        <v>2822.01832606489</v>
      </c>
      <c r="H2117" s="184">
        <f>L634</f>
        <v>12</v>
      </c>
      <c r="I2117" s="131">
        <f>IF(G2117/H2117&lt;=1.12*SQRT(INPUT!$B$2*F2117/INPUT!AQ148),1,IF(G2117/H2117&lt;=1.4*SQRT(INPUT!$B$2*F2117/INPUT!AQ148),1.12/(G2117/H2117)*SQRT(INPUT!$B$2*F2117/INPUT!AQ148),1.57*SQRT(INPUT!$B$2*F2117/INPUT!AQ148)^2/(G2117/H2117)^2))</f>
        <v>0</v>
      </c>
      <c r="J2117" s="481">
        <f>0.58*INPUT!AQ148*1000*G2117*H2117/10^6</f>
        <v>6972.6428800411295</v>
      </c>
      <c r="K2117" s="184">
        <f>I2117*J2117</f>
        <v>0</v>
      </c>
      <c r="L2117" s="201" t="str">
        <f>IF(1*K2117&gt;=ABS(D2117),"OK","NG")</f>
        <v>NG</v>
      </c>
      <c r="M2117" s="203">
        <f>K2117/ABS(D2117)</f>
        <v>0</v>
      </c>
      <c r="N2117" s="4"/>
      <c r="O2117" s="390"/>
    </row>
    <row r="2118">
      <c r="A2118" s="202">
        <f>A1941</f>
        <v>101</v>
      </c>
      <c r="B2118" s="183">
        <f>(INPUT!BB149+INPUT!BC149+INPUT!BD149)*1.25/2</f>
        <v>-1173.9349772229527</v>
      </c>
      <c r="C2118" s="131">
        <f>COS(ATAN(G240))</f>
        <v>0.992197667229329</v>
      </c>
      <c r="D2118" s="184">
        <f>B2118/C2118</f>
        <v>-1183.1664354756222</v>
      </c>
      <c r="E2118" s="183">
        <f>INPUT!AC149</f>
        <v>1587.5</v>
      </c>
      <c r="F2118" s="184">
        <f>5+5/(E2118/G1941)^2</f>
        <v>20.554591109182219</v>
      </c>
      <c r="G2118" s="184">
        <f>G1941/COS(ATAN(G240))</f>
        <v>2822.01832606489</v>
      </c>
      <c r="H2118" s="184">
        <f>L635</f>
        <v>12</v>
      </c>
      <c r="I2118" s="131">
        <f>IF(G2118/H2118&lt;=1.12*SQRT(INPUT!$B$2*F2118/INPUT!AQ149),1,IF(G2118/H2118&lt;=1.4*SQRT(INPUT!$B$2*F2118/INPUT!AQ149),1.12/(G2118/H2118)*SQRT(INPUT!$B$2*F2118/INPUT!AQ149),1.57*SQRT(INPUT!$B$2*F2118/INPUT!AQ149)^2/(G2118/H2118)^2))</f>
        <v>0</v>
      </c>
      <c r="J2118" s="481">
        <f>0.58*INPUT!AQ149*1000*G2118*H2118/10^6</f>
        <v>6972.6428800411295</v>
      </c>
      <c r="K2118" s="184">
        <f>I2118*J2118</f>
        <v>0</v>
      </c>
      <c r="L2118" s="201" t="str">
        <f>IF(1*K2118&gt;=ABS(D2118),"OK","NG")</f>
        <v>NG</v>
      </c>
      <c r="M2118" s="203">
        <f>K2118/ABS(D2118)</f>
        <v>0</v>
      </c>
      <c r="N2118" s="4"/>
      <c r="O2118" s="390"/>
    </row>
    <row r="2119">
      <c r="A2119" s="202">
        <f>A1942</f>
        <v>101</v>
      </c>
      <c r="B2119" s="183">
        <f>(INPUT!BB150+INPUT!BC150+INPUT!BD150)*1.25/2</f>
        <v>-1173.9349772229527</v>
      </c>
      <c r="C2119" s="131">
        <f>COS(ATAN(G241))</f>
        <v>0.992197667229329</v>
      </c>
      <c r="D2119" s="184">
        <f>B2119/C2119</f>
        <v>-1183.1664354756222</v>
      </c>
      <c r="E2119" s="183">
        <f>INPUT!AC150</f>
        <v>1587.5</v>
      </c>
      <c r="F2119" s="184">
        <f>5+5/(E2119/G1942)^2</f>
        <v>20.554591109182219</v>
      </c>
      <c r="G2119" s="184">
        <f>G1942/COS(ATAN(G241))</f>
        <v>2822.01832606489</v>
      </c>
      <c r="H2119" s="184">
        <f>L636</f>
        <v>12</v>
      </c>
      <c r="I2119" s="131">
        <f>IF(G2119/H2119&lt;=1.12*SQRT(INPUT!$B$2*F2119/INPUT!AQ150),1,IF(G2119/H2119&lt;=1.4*SQRT(INPUT!$B$2*F2119/INPUT!AQ150),1.12/(G2119/H2119)*SQRT(INPUT!$B$2*F2119/INPUT!AQ150),1.57*SQRT(INPUT!$B$2*F2119/INPUT!AQ150)^2/(G2119/H2119)^2))</f>
        <v>0</v>
      </c>
      <c r="J2119" s="481">
        <f>0.58*INPUT!AQ150*1000*G2119*H2119/10^6</f>
        <v>6972.6428800411295</v>
      </c>
      <c r="K2119" s="184">
        <f>I2119*J2119</f>
        <v>0</v>
      </c>
      <c r="L2119" s="201" t="str">
        <f>IF(1*K2119&gt;=ABS(D2119),"OK","NG")</f>
        <v>NG</v>
      </c>
      <c r="M2119" s="203">
        <f>K2119/ABS(D2119)</f>
        <v>0</v>
      </c>
      <c r="N2119" s="4"/>
      <c r="O2119" s="390"/>
    </row>
    <row r="2120">
      <c r="A2120" s="202">
        <f>A1943</f>
        <v>101</v>
      </c>
      <c r="B2120" s="183">
        <f>(INPUT!BB151+INPUT!BC151+INPUT!BD151)*1.25/2</f>
        <v>-1173.9349772229527</v>
      </c>
      <c r="C2120" s="131">
        <f>COS(ATAN(G242))</f>
        <v>0.992197667229329</v>
      </c>
      <c r="D2120" s="184">
        <f>B2120/C2120</f>
        <v>-1183.1664354756222</v>
      </c>
      <c r="E2120" s="183">
        <f>INPUT!AC151</f>
        <v>1587.5</v>
      </c>
      <c r="F2120" s="184">
        <f>5+5/(E2120/G1943)^2</f>
        <v>20.554591109182219</v>
      </c>
      <c r="G2120" s="184">
        <f>G1943/COS(ATAN(G242))</f>
        <v>2822.01832606489</v>
      </c>
      <c r="H2120" s="184">
        <f>L637</f>
        <v>12</v>
      </c>
      <c r="I2120" s="131">
        <f>IF(G2120/H2120&lt;=1.12*SQRT(INPUT!$B$2*F2120/INPUT!AQ151),1,IF(G2120/H2120&lt;=1.4*SQRT(INPUT!$B$2*F2120/INPUT!AQ151),1.12/(G2120/H2120)*SQRT(INPUT!$B$2*F2120/INPUT!AQ151),1.57*SQRT(INPUT!$B$2*F2120/INPUT!AQ151)^2/(G2120/H2120)^2))</f>
        <v>0</v>
      </c>
      <c r="J2120" s="481">
        <f>0.58*INPUT!AQ151*1000*G2120*H2120/10^6</f>
        <v>6972.6428800411295</v>
      </c>
      <c r="K2120" s="184">
        <f>I2120*J2120</f>
        <v>0</v>
      </c>
      <c r="L2120" s="201" t="str">
        <f>IF(1*K2120&gt;=ABS(D2120),"OK","NG")</f>
        <v>NG</v>
      </c>
      <c r="M2120" s="203">
        <f>K2120/ABS(D2120)</f>
        <v>0</v>
      </c>
      <c r="N2120" s="4"/>
      <c r="O2120" s="390"/>
    </row>
    <row r="2121">
      <c r="A2121" s="202">
        <f>A1944</f>
        <v>101</v>
      </c>
      <c r="B2121" s="183">
        <f>(INPUT!BB152+INPUT!BC152+INPUT!BD152)*1.25/2</f>
        <v>-1173.9349772229527</v>
      </c>
      <c r="C2121" s="131">
        <f>COS(ATAN(G243))</f>
        <v>0.992197667229329</v>
      </c>
      <c r="D2121" s="184">
        <f>B2121/C2121</f>
        <v>-1183.1664354756222</v>
      </c>
      <c r="E2121" s="183">
        <f>INPUT!AC152</f>
        <v>1587.5</v>
      </c>
      <c r="F2121" s="184">
        <f>5+5/(E2121/G1944)^2</f>
        <v>20.554591109182219</v>
      </c>
      <c r="G2121" s="184">
        <f>G1944/COS(ATAN(G243))</f>
        <v>2822.01832606489</v>
      </c>
      <c r="H2121" s="184">
        <f>L638</f>
        <v>12</v>
      </c>
      <c r="I2121" s="131">
        <f>IF(G2121/H2121&lt;=1.12*SQRT(INPUT!$B$2*F2121/INPUT!AQ152),1,IF(G2121/H2121&lt;=1.4*SQRT(INPUT!$B$2*F2121/INPUT!AQ152),1.12/(G2121/H2121)*SQRT(INPUT!$B$2*F2121/INPUT!AQ152),1.57*SQRT(INPUT!$B$2*F2121/INPUT!AQ152)^2/(G2121/H2121)^2))</f>
        <v>0</v>
      </c>
      <c r="J2121" s="481">
        <f>0.58*INPUT!AQ152*1000*G2121*H2121/10^6</f>
        <v>6972.6428800411295</v>
      </c>
      <c r="K2121" s="184">
        <f>I2121*J2121</f>
        <v>0</v>
      </c>
      <c r="L2121" s="201" t="str">
        <f>IF(1*K2121&gt;=ABS(D2121),"OK","NG")</f>
        <v>NG</v>
      </c>
      <c r="M2121" s="203">
        <f>K2121/ABS(D2121)</f>
        <v>0</v>
      </c>
      <c r="N2121" s="4"/>
      <c r="O2121" s="390"/>
    </row>
    <row r="2122">
      <c r="A2122" s="202">
        <f>A1945</f>
        <v>101</v>
      </c>
      <c r="B2122" s="183">
        <f>(INPUT!BB153+INPUT!BC153+INPUT!BD153)*1.25/2</f>
        <v>-1173.9349772229527</v>
      </c>
      <c r="C2122" s="131">
        <f>COS(ATAN(G244))</f>
        <v>0.992197667229329</v>
      </c>
      <c r="D2122" s="184">
        <f>B2122/C2122</f>
        <v>-1183.1664354756222</v>
      </c>
      <c r="E2122" s="183">
        <f>INPUT!AC153</f>
        <v>1587.5</v>
      </c>
      <c r="F2122" s="184">
        <f>5+5/(E2122/G1945)^2</f>
        <v>20.554591109182219</v>
      </c>
      <c r="G2122" s="184">
        <f>G1945/COS(ATAN(G244))</f>
        <v>2822.01832606489</v>
      </c>
      <c r="H2122" s="184">
        <f>L639</f>
        <v>12</v>
      </c>
      <c r="I2122" s="131">
        <f>IF(G2122/H2122&lt;=1.12*SQRT(INPUT!$B$2*F2122/INPUT!AQ153),1,IF(G2122/H2122&lt;=1.4*SQRT(INPUT!$B$2*F2122/INPUT!AQ153),1.12/(G2122/H2122)*SQRT(INPUT!$B$2*F2122/INPUT!AQ153),1.57*SQRT(INPUT!$B$2*F2122/INPUT!AQ153)^2/(G2122/H2122)^2))</f>
        <v>0</v>
      </c>
      <c r="J2122" s="481">
        <f>0.58*INPUT!AQ153*1000*G2122*H2122/10^6</f>
        <v>6972.6428800411295</v>
      </c>
      <c r="K2122" s="184">
        <f>I2122*J2122</f>
        <v>0</v>
      </c>
      <c r="L2122" s="201" t="str">
        <f>IF(1*K2122&gt;=ABS(D2122),"OK","NG")</f>
        <v>NG</v>
      </c>
      <c r="M2122" s="203">
        <f>K2122/ABS(D2122)</f>
        <v>0</v>
      </c>
      <c r="N2122" s="4"/>
      <c r="O2122" s="390"/>
    </row>
    <row r="2123">
      <c r="A2123" s="202">
        <f>A1946</f>
        <v>101</v>
      </c>
      <c r="B2123" s="183">
        <f>(INPUT!BB154+INPUT!BC154+INPUT!BD154)*1.25/2</f>
        <v>-1173.9349772229527</v>
      </c>
      <c r="C2123" s="131">
        <f>COS(ATAN(G245))</f>
        <v>0.992197667229329</v>
      </c>
      <c r="D2123" s="184">
        <f>B2123/C2123</f>
        <v>-1183.1664354756222</v>
      </c>
      <c r="E2123" s="183">
        <f>INPUT!AC154</f>
        <v>1587.5</v>
      </c>
      <c r="F2123" s="184">
        <f>5+5/(E2123/G1946)^2</f>
        <v>20.554591109182219</v>
      </c>
      <c r="G2123" s="184">
        <f>G1946/COS(ATAN(G245))</f>
        <v>2822.01832606489</v>
      </c>
      <c r="H2123" s="184">
        <f>L640</f>
        <v>12</v>
      </c>
      <c r="I2123" s="131">
        <f>IF(G2123/H2123&lt;=1.12*SQRT(INPUT!$B$2*F2123/INPUT!AQ154),1,IF(G2123/H2123&lt;=1.4*SQRT(INPUT!$B$2*F2123/INPUT!AQ154),1.12/(G2123/H2123)*SQRT(INPUT!$B$2*F2123/INPUT!AQ154),1.57*SQRT(INPUT!$B$2*F2123/INPUT!AQ154)^2/(G2123/H2123)^2))</f>
        <v>0</v>
      </c>
      <c r="J2123" s="481">
        <f>0.58*INPUT!AQ154*1000*G2123*H2123/10^6</f>
        <v>6972.6428800411295</v>
      </c>
      <c r="K2123" s="184">
        <f>I2123*J2123</f>
        <v>0</v>
      </c>
      <c r="L2123" s="201" t="str">
        <f>IF(1*K2123&gt;=ABS(D2123),"OK","NG")</f>
        <v>NG</v>
      </c>
      <c r="M2123" s="203">
        <f>K2123/ABS(D2123)</f>
        <v>0</v>
      </c>
      <c r="N2123" s="4"/>
      <c r="O2123" s="390"/>
    </row>
  </sheetData>
  <mergeCells>
    <mergeCell ref="K487:K488"/>
    <mergeCell ref="I92:K92"/>
    <mergeCell ref="J35:K36"/>
    <mergeCell ref="N480:N481"/>
    <mergeCell ref="B248:C248"/>
    <mergeCell ref="E35:F36"/>
    <mergeCell ref="D81:D82"/>
    <mergeCell ref="E81:E82"/>
    <mergeCell ref="D83:D84"/>
    <mergeCell ref="E83:E84"/>
    <mergeCell ref="C415:C416"/>
    <mergeCell ref="G415:G416"/>
    <mergeCell ref="B415:B416"/>
    <mergeCell ref="F83:H83"/>
    <mergeCell ref="B92:H92"/>
    <mergeCell ref="D1752:E1753"/>
    <mergeCell ref="H1752:K1753"/>
    <mergeCell ref="D1754:E1755"/>
    <mergeCell ref="H1754:K1755"/>
    <mergeCell ref="D643:G643"/>
    <mergeCell ref="H643:L643"/>
    <mergeCell ref="B799:H799"/>
    <mergeCell ref="I799:K799"/>
    <mergeCell ref="C955:G955"/>
    <mergeCell ref="H1267:L1267"/>
    <mergeCell ref="C1432:G1432"/>
    <mergeCell ref="H1432:K1432"/>
    <mergeCell ref="L1432:N1432"/>
    <mergeCell ref="C1588:F1588"/>
    <mergeCell ref="G1588:J1588"/>
    <mergeCell ref="B1426:D1426"/>
    <mergeCell ref="H452:H453"/>
    <mergeCell ref="B487:F487"/>
    <mergeCell ref="G487:J487"/>
    <mergeCell ref="D415:F415"/>
    <mergeCell ref="C1267:G1267"/>
    <mergeCell ref="H415:I415"/>
    <mergeCell ref="D416:F416"/>
    <mergeCell ref="H416:I416"/>
    <mergeCell ref="D1111:G1111"/>
    <mergeCell ref="B1424:D1425"/>
    <mergeCell ref="K1793:L1793"/>
    <mergeCell ref="M1793:N1793"/>
    <mergeCell ref="C1758:D1759"/>
    <mergeCell ref="F1758:I1759"/>
    <mergeCell ref="H1767:I1767"/>
    <mergeCell ref="B1793:C1793"/>
  </mergeCells>
  <phoneticPr fontId="28" type="noConversion"/>
  <conditionalFormatting sqref="M99">
    <cfRule type="containsText" dxfId="0" priority="1" operator="containsText" text="NG">
      <formula>NOT(ISERROR(SEARCH("NG",M99)))</formula>
    </cfRule>
    <cfRule type="containsText" dxfId="0" priority="10" operator="containsText" text="NG">
      <formula>NOT(ISERROR(SEARCH("NG",M99)))</formula>
    </cfRule>
  </conditionalFormatting>
  <conditionalFormatting sqref="N226">
    <cfRule type="containsText" dxfId="0" priority="9" operator="containsText" text="NG">
      <formula>NOT(ISERROR(SEARCH("NG",N226)))</formula>
    </cfRule>
  </conditionalFormatting>
  <conditionalFormatting sqref="J226">
    <cfRule type="containsText" dxfId="0" priority="8" operator="containsText" text="NG">
      <formula>NOT(ISERROR(SEARCH("NG",J226)))</formula>
    </cfRule>
  </conditionalFormatting>
  <conditionalFormatting sqref="G226">
    <cfRule type="containsText" dxfId="0" priority="7" operator="containsText" text="NG">
      <formula>NOT(ISERROR(SEARCH("NG",G226)))</formula>
    </cfRule>
  </conditionalFormatting>
  <conditionalFormatting sqref="E231">
    <cfRule type="containsText" dxfId="0" priority="6" operator="containsText" text="NG">
      <formula>NOT(ISERROR(SEARCH("NG",E231)))</formula>
    </cfRule>
  </conditionalFormatting>
  <conditionalFormatting sqref="I231">
    <cfRule type="containsText" dxfId="0" priority="5" operator="containsText" text="NG">
      <formula>NOT(ISERROR(SEARCH("NG",I231)))</formula>
    </cfRule>
  </conditionalFormatting>
  <conditionalFormatting sqref="L311">
    <cfRule type="containsText" dxfId="0" priority="3" operator="containsText" text="NG">
      <formula>NOT(ISERROR(SEARCH("NG",L311)))</formula>
    </cfRule>
  </conditionalFormatting>
  <conditionalFormatting sqref="K285 M285">
    <cfRule type="containsText" dxfId="0" priority="2" operator="containsText" text="NG">
      <formula>NOT(ISERROR(SEARCH("NG",K285)))</formula>
    </cfRule>
  </conditionalFormatting>
  <pageMargins left="0.6" right="0.4" top="1" bottom="1" header="0.31496062992126" footer="0.31496062992126"/>
  <pageSetup paperSize="9" orientation="portrait"/>
  <headerFooter/>
  <rowBreaks count="14" manualBreakCount="14">
    <brk id="26" max="1048575" man="1"/>
    <brk id="90" max="1048575" man="1"/>
    <brk id="246" max="1048575" man="1"/>
    <brk id="403" max="1048575" man="1"/>
    <brk id="485" max="1048575" man="1"/>
    <brk id="641" max="1048575" man="1"/>
    <brk id="797" max="1048575" man="1"/>
    <brk id="953" max="1048575" man="1"/>
    <brk id="1109" max="1048575" man="1"/>
    <brk id="1421" max="1048575" man="1"/>
    <brk id="1743" max="1048575" man="1"/>
    <brk id="1791" max="1048575" man="1"/>
    <brk id="1948" max="1048575" man="1"/>
    <brk id="1968" max="1048575" man="1"/>
  </rowBreaks>
  <colBreaks count="1" manualBreakCount="1">
    <brk id="15" max="1638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8641-03C5-4FD4-88C7-EDEE55C7A25F}">
  <dimension ref="A1:CJ2798"/>
  <sheetViews>
    <sheetView showGridLines="0" tabSelected="1" topLeftCell="A441" zoomScaleNormal="100" zoomScaleSheetLayoutView="100" workbookViewId="0">
      <selection activeCell="N469" sqref="N469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 s="3" customFormat="1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4"/>
      <c r="M1" s="213"/>
      <c r="N1" s="213"/>
      <c r="O1" s="283"/>
      <c r="P1" s="365"/>
    </row>
    <row r="2" ht="15" customHeight="1" s="3" customFormat="1">
      <c r="A2" s="215"/>
      <c r="B2" s="216">
        <v>7</v>
      </c>
      <c r="C2" s="217" t="s">
        <v>134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83"/>
      <c r="P2" s="365"/>
    </row>
    <row r="3" ht="15" customHeight="1" s="3" customFormat="1">
      <c r="A3" s="219"/>
      <c r="B3" s="220"/>
      <c r="C3" s="220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21"/>
      <c r="O3" s="303"/>
      <c r="P3" s="365"/>
    </row>
    <row r="4" ht="15" customHeight="1" s="3" customFormat="1">
      <c r="A4" s="222" t="s">
        <v>526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  <c r="M4" s="213"/>
      <c r="N4" s="221"/>
      <c r="O4" s="304"/>
      <c r="P4" s="365"/>
    </row>
    <row r="5" ht="15" customHeight="1" s="365" customFormat="1">
      <c r="A5" s="359"/>
      <c r="B5" s="360"/>
      <c r="C5" s="360"/>
      <c r="D5" s="360"/>
      <c r="E5" s="360"/>
      <c r="F5" s="361"/>
      <c r="G5" s="362"/>
      <c r="H5" s="360"/>
      <c r="I5" s="360"/>
      <c r="J5" s="360"/>
      <c r="K5" s="360"/>
      <c r="L5" s="363"/>
      <c r="M5" s="360"/>
      <c r="N5" s="364"/>
      <c r="O5" s="304"/>
    </row>
    <row r="6" ht="15" customHeight="1" s="213" customFormat="1">
      <c r="A6" s="224"/>
      <c r="B6" s="225" t="s">
        <v>527</v>
      </c>
      <c r="C6" s="226"/>
      <c r="D6" s="226"/>
      <c r="E6" s="226"/>
      <c r="F6" s="226"/>
      <c r="G6" s="226"/>
      <c r="H6" s="227"/>
      <c r="I6" s="226"/>
      <c r="J6" s="226"/>
      <c r="K6" s="226"/>
      <c r="L6" s="228"/>
      <c r="O6" s="304"/>
      <c r="P6" s="360"/>
    </row>
    <row r="7" ht="15" customHeight="1" s="213" customFormat="1">
      <c r="A7" s="224"/>
      <c r="B7" s="229"/>
      <c r="F7" s="230"/>
      <c r="G7" s="231" t="s">
        <v>528</v>
      </c>
      <c r="H7" s="232"/>
      <c r="L7" s="233"/>
      <c r="N7" s="234" t="s">
        <v>529</v>
      </c>
      <c r="O7" s="283"/>
      <c r="P7" s="360"/>
    </row>
    <row r="8" ht="15" customHeight="1" s="213" customFormat="1">
      <c r="A8" s="224"/>
      <c r="B8" s="235"/>
      <c r="C8" s="236"/>
      <c r="D8" s="236"/>
      <c r="E8" s="236"/>
      <c r="F8" s="236"/>
      <c r="G8" s="237"/>
      <c r="H8" s="238"/>
      <c r="I8" s="236"/>
      <c r="J8" s="236"/>
      <c r="K8" s="236"/>
      <c r="L8" s="239"/>
      <c r="N8" s="234"/>
      <c r="O8" s="283"/>
      <c r="P8" s="360"/>
    </row>
    <row r="9" ht="15" customHeight="1" s="213" customFormat="1">
      <c r="A9" s="224"/>
      <c r="B9" s="240" t="s">
        <v>530</v>
      </c>
      <c r="G9" s="241"/>
      <c r="H9" s="214"/>
      <c r="L9" s="233"/>
      <c r="N9" s="234"/>
      <c r="O9" s="283"/>
      <c r="P9" s="360"/>
    </row>
    <row r="10" ht="15" customHeight="1" s="213" customFormat="1">
      <c r="A10" s="224"/>
      <c r="B10" s="242"/>
      <c r="F10" s="230"/>
      <c r="G10" s="231" t="s">
        <v>531</v>
      </c>
      <c r="H10" s="232"/>
      <c r="L10" s="233"/>
      <c r="N10" s="234" t="s">
        <v>532</v>
      </c>
      <c r="O10" s="283"/>
      <c r="P10" s="360"/>
    </row>
    <row r="11" ht="15" customHeight="1" s="213" customFormat="1">
      <c r="A11" s="224"/>
      <c r="B11" s="243"/>
      <c r="F11" s="230"/>
      <c r="G11" s="231" t="s">
        <v>533</v>
      </c>
      <c r="H11" s="232"/>
      <c r="L11" s="233"/>
      <c r="N11" s="234"/>
      <c r="O11" s="283"/>
      <c r="P11" s="360"/>
    </row>
    <row r="12" ht="15" customHeight="1" s="213" customFormat="1">
      <c r="A12" s="224"/>
      <c r="B12" s="244"/>
      <c r="C12" s="236"/>
      <c r="D12" s="236"/>
      <c r="E12" s="236"/>
      <c r="F12" s="245"/>
      <c r="G12" s="237"/>
      <c r="H12" s="246"/>
      <c r="I12" s="236"/>
      <c r="J12" s="236"/>
      <c r="K12" s="236"/>
      <c r="L12" s="239"/>
      <c r="N12" s="234"/>
      <c r="O12" s="283"/>
      <c r="P12" s="360"/>
    </row>
    <row r="13" ht="15" customHeight="1" s="213" customFormat="1">
      <c r="A13" s="224"/>
      <c r="B13" s="247" t="s">
        <v>534</v>
      </c>
      <c r="E13" s="230"/>
      <c r="F13" s="230"/>
      <c r="H13" s="232"/>
      <c r="L13" s="233"/>
      <c r="N13" s="234" t="s">
        <v>535</v>
      </c>
      <c r="O13" s="283"/>
      <c r="P13" s="360"/>
    </row>
    <row r="14" ht="15" customHeight="1" s="213" customFormat="1">
      <c r="A14" s="224"/>
      <c r="B14" s="247" t="s">
        <v>419</v>
      </c>
      <c r="G14" s="231" t="s">
        <v>536</v>
      </c>
      <c r="H14" s="214"/>
      <c r="L14" s="233"/>
      <c r="N14" s="234" t="s">
        <v>537</v>
      </c>
      <c r="O14" s="283"/>
      <c r="P14" s="360"/>
    </row>
    <row r="15" ht="15" customHeight="1" s="213" customFormat="1">
      <c r="A15" s="224"/>
      <c r="B15" s="248" t="s">
        <v>420</v>
      </c>
      <c r="E15" s="230"/>
      <c r="F15" s="230"/>
      <c r="G15" s="231" t="s">
        <v>444</v>
      </c>
      <c r="H15" s="232"/>
      <c r="L15" s="233"/>
      <c r="N15" s="234"/>
      <c r="O15" s="283"/>
      <c r="P15" s="360"/>
    </row>
    <row r="16" ht="15" customHeight="1" s="213" customFormat="1">
      <c r="A16" s="224"/>
      <c r="B16" s="243"/>
      <c r="E16" s="230"/>
      <c r="F16" s="230"/>
      <c r="G16" s="231"/>
      <c r="H16" s="232"/>
      <c r="L16" s="233"/>
      <c r="N16" s="234"/>
      <c r="O16" s="283"/>
      <c r="P16" s="360"/>
    </row>
    <row r="17" ht="15" customHeight="1" s="213" customFormat="1">
      <c r="A17" s="224"/>
      <c r="B17" s="249"/>
      <c r="C17" s="236"/>
      <c r="D17" s="236"/>
      <c r="E17" s="236"/>
      <c r="F17" s="236"/>
      <c r="G17" s="237"/>
      <c r="H17" s="238"/>
      <c r="I17" s="236"/>
      <c r="J17" s="236"/>
      <c r="K17" s="236"/>
      <c r="L17" s="239"/>
      <c r="N17" s="234"/>
      <c r="O17" s="283"/>
      <c r="P17" s="360"/>
    </row>
    <row r="18" ht="15" customHeight="1" s="213" customFormat="1">
      <c r="A18" s="224"/>
      <c r="B18" s="240" t="s">
        <v>538</v>
      </c>
      <c r="G18" s="231"/>
      <c r="H18" s="214"/>
      <c r="L18" s="233"/>
      <c r="N18" s="234"/>
      <c r="O18" s="283"/>
      <c r="P18" s="360"/>
    </row>
    <row r="19" ht="15" customHeight="1" s="213" customFormat="1">
      <c r="A19" s="224"/>
      <c r="B19" s="242"/>
      <c r="F19" s="230"/>
      <c r="G19" s="231" t="s">
        <v>539</v>
      </c>
      <c r="H19" s="232"/>
      <c r="L19" s="233"/>
      <c r="N19" s="234" t="s">
        <v>540</v>
      </c>
      <c r="O19" s="283"/>
      <c r="P19" s="360"/>
    </row>
    <row r="20" ht="15" customHeight="1" s="213" customFormat="1">
      <c r="A20" s="224"/>
      <c r="B20" s="249"/>
      <c r="C20" s="236"/>
      <c r="D20" s="236"/>
      <c r="E20" s="236"/>
      <c r="F20" s="236"/>
      <c r="G20" s="237"/>
      <c r="H20" s="238"/>
      <c r="I20" s="236"/>
      <c r="J20" s="236"/>
      <c r="K20" s="236"/>
      <c r="L20" s="239"/>
      <c r="N20" s="234"/>
      <c r="O20" s="283"/>
      <c r="P20" s="360"/>
    </row>
    <row r="21" ht="15" customHeight="1" s="213" customFormat="1">
      <c r="A21" s="224"/>
      <c r="B21" s="248" t="s">
        <v>541</v>
      </c>
      <c r="G21" s="231"/>
      <c r="H21" s="214"/>
      <c r="L21" s="233"/>
      <c r="N21" s="234"/>
      <c r="O21" s="283"/>
      <c r="P21" s="360"/>
    </row>
    <row r="22" ht="15" customHeight="1" s="213" customFormat="1">
      <c r="A22" s="224"/>
      <c r="B22" s="243"/>
      <c r="F22" s="230"/>
      <c r="G22" s="231" t="s">
        <v>542</v>
      </c>
      <c r="H22" s="232"/>
      <c r="L22" s="233"/>
      <c r="N22" s="234" t="s">
        <v>543</v>
      </c>
      <c r="O22" s="283"/>
      <c r="P22" s="360"/>
    </row>
    <row r="23" ht="15" customHeight="1" s="213" customFormat="1">
      <c r="A23" s="224"/>
      <c r="B23" s="250"/>
      <c r="C23" s="251"/>
      <c r="D23" s="251"/>
      <c r="E23" s="251"/>
      <c r="F23" s="252"/>
      <c r="G23" s="251"/>
      <c r="H23" s="253"/>
      <c r="I23" s="251"/>
      <c r="J23" s="251"/>
      <c r="K23" s="251"/>
      <c r="L23" s="254"/>
      <c r="O23" s="283"/>
      <c r="P23" s="360"/>
    </row>
    <row r="24" ht="15" customHeight="1" s="365" customFormat="1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4"/>
      <c r="O24" s="283"/>
    </row>
    <row r="25" ht="15" customHeight="1" s="213" customFormat="1">
      <c r="A25" s="224"/>
      <c r="B25" s="255"/>
      <c r="G25" s="256"/>
      <c r="L25" s="214"/>
      <c r="O25" s="283"/>
      <c r="P25" s="360"/>
    </row>
    <row r="26" ht="15" customHeight="1" s="213" customFormat="1">
      <c r="A26" s="224"/>
      <c r="B26" s="255"/>
      <c r="G26" s="256"/>
      <c r="L26" s="214"/>
      <c r="O26" s="283"/>
      <c r="P26" s="360"/>
    </row>
    <row r="27" ht="15" customHeight="1" s="213" customFormat="1">
      <c r="A27" s="224"/>
      <c r="B27" s="255"/>
      <c r="G27" s="256"/>
      <c r="L27" s="214"/>
      <c r="O27" s="283"/>
      <c r="P27" s="360"/>
    </row>
    <row r="28" ht="15" customHeight="1" s="213" customFormat="1">
      <c r="A28" s="224"/>
      <c r="B28" s="255"/>
      <c r="G28" s="256"/>
      <c r="L28" s="214"/>
      <c r="O28" s="283"/>
      <c r="P28" s="360"/>
    </row>
    <row r="29" ht="15" customHeight="1" s="213" customFormat="1">
      <c r="A29" s="224"/>
      <c r="B29" s="255"/>
      <c r="G29" s="256"/>
      <c r="J29" s="381" t="s">
        <v>544</v>
      </c>
      <c r="O29" s="283"/>
      <c r="P29" s="360"/>
    </row>
    <row r="30" ht="15" customHeight="1" s="213" customFormat="1">
      <c r="A30" s="224"/>
      <c r="B30" s="255"/>
      <c r="G30" s="256"/>
      <c r="J30" s="213" t="s">
        <v>545</v>
      </c>
      <c r="O30" s="283"/>
      <c r="P30" s="360"/>
    </row>
    <row r="31" ht="15" customHeight="1" s="213" customFormat="1">
      <c r="A31" s="224"/>
      <c r="B31" s="255"/>
      <c r="G31" s="256"/>
      <c r="J31" s="213" t="s">
        <v>546</v>
      </c>
      <c r="O31" s="283"/>
      <c r="P31" s="360"/>
    </row>
    <row r="32" ht="15" customHeight="1" s="213" customFormat="1">
      <c r="A32" s="224"/>
      <c r="B32" s="255"/>
      <c r="G32" s="256"/>
      <c r="J32" s="213" t="s">
        <v>547</v>
      </c>
      <c r="O32" s="283"/>
      <c r="P32" s="360"/>
    </row>
    <row r="33" ht="15" customHeight="1" s="213" customFormat="1">
      <c r="A33" s="224"/>
      <c r="B33" s="255"/>
      <c r="G33" s="256"/>
      <c r="J33" s="213" t="s">
        <v>548</v>
      </c>
      <c r="O33" s="283"/>
      <c r="P33" s="360"/>
    </row>
    <row r="34" ht="15" customHeight="1" s="213" customFormat="1">
      <c r="A34" s="224"/>
      <c r="B34" s="255"/>
      <c r="G34" s="256"/>
      <c r="L34" s="214"/>
      <c r="O34" s="283"/>
      <c r="P34" s="360"/>
    </row>
    <row r="35" ht="15" customHeight="1" s="213" customFormat="1">
      <c r="A35" s="224"/>
      <c r="B35" s="255"/>
      <c r="G35" s="256"/>
      <c r="L35" s="214"/>
      <c r="O35" s="283"/>
      <c r="P35" s="360"/>
    </row>
    <row r="36" ht="15" customHeight="1" s="213" customFormat="1">
      <c r="A36" s="224"/>
      <c r="B36" s="255"/>
      <c r="G36" s="256"/>
      <c r="L36" s="214"/>
      <c r="O36" s="283"/>
      <c r="P36" s="360"/>
    </row>
    <row r="37" ht="15" customHeight="1" s="213" customFormat="1">
      <c r="B37" s="255"/>
      <c r="G37" s="256"/>
      <c r="L37" s="214"/>
      <c r="O37" s="283"/>
      <c r="P37" s="360"/>
    </row>
    <row r="38" ht="15" customHeight="1" s="213" customFormat="1">
      <c r="A38" s="39" t="s">
        <v>549</v>
      </c>
      <c r="B38" s="257"/>
      <c r="G38" s="258"/>
      <c r="H38" s="258"/>
      <c r="I38" s="258"/>
      <c r="L38" s="214"/>
      <c r="N38" s="234" t="s">
        <v>550</v>
      </c>
      <c r="O38" s="283"/>
      <c r="P38" s="360"/>
    </row>
    <row r="39" ht="15" customHeight="1" s="213" customFormat="1">
      <c r="A39" s="224"/>
      <c r="B39" s="257"/>
      <c r="G39" s="258"/>
      <c r="H39" s="258"/>
      <c r="I39" s="258"/>
      <c r="L39" s="214"/>
      <c r="N39" s="232"/>
      <c r="O39" s="283"/>
      <c r="P39" s="360"/>
    </row>
    <row r="40" ht="15" customHeight="1" s="213" customFormat="1">
      <c r="G40" s="258"/>
      <c r="H40" s="258"/>
      <c r="I40" s="258"/>
      <c r="L40" s="214"/>
      <c r="O40" s="283"/>
      <c r="P40" s="360"/>
    </row>
    <row r="41" ht="15" customHeight="1" s="213" customFormat="1">
      <c r="G41" s="258"/>
      <c r="H41" s="258"/>
      <c r="I41" s="258"/>
      <c r="L41" s="214"/>
      <c r="O41" s="283"/>
      <c r="P41" s="360"/>
    </row>
    <row r="42" ht="15" customHeight="1" s="213" customFormat="1">
      <c r="G42" s="258"/>
      <c r="H42" s="258"/>
      <c r="I42" s="258"/>
      <c r="L42" s="214"/>
      <c r="O42" s="283"/>
      <c r="P42" s="360"/>
    </row>
    <row r="43" ht="15" customHeight="1" s="213" customFormat="1">
      <c r="G43" s="258"/>
      <c r="H43" s="258"/>
      <c r="I43" s="258"/>
      <c r="L43" s="214"/>
      <c r="O43" s="283"/>
      <c r="P43" s="360"/>
    </row>
    <row r="44" ht="15" customHeight="1" s="213" customFormat="1">
      <c r="G44" s="258"/>
      <c r="H44" s="258"/>
      <c r="I44" s="258"/>
      <c r="L44" s="214"/>
      <c r="O44" s="283"/>
      <c r="P44" s="360"/>
    </row>
    <row r="45" ht="15" customHeight="1" s="213" customFormat="1">
      <c r="G45" s="258"/>
      <c r="H45" s="258"/>
      <c r="I45" s="258"/>
      <c r="L45" s="214"/>
      <c r="O45" s="283"/>
      <c r="P45" s="360"/>
    </row>
    <row r="46" ht="15" customHeight="1" s="213" customFormat="1">
      <c r="G46" s="258"/>
      <c r="H46" s="258"/>
      <c r="I46" s="258"/>
      <c r="L46" s="214"/>
      <c r="O46" s="283"/>
      <c r="P46" s="360"/>
    </row>
    <row r="47" ht="15" customHeight="1" s="213" customFormat="1">
      <c r="G47" s="258"/>
      <c r="H47" s="258"/>
      <c r="I47" s="258"/>
      <c r="L47" s="214"/>
      <c r="O47" s="283"/>
      <c r="P47" s="360"/>
    </row>
    <row r="48" ht="15" customHeight="1" s="213" customFormat="1">
      <c r="G48" s="258"/>
      <c r="H48" s="258"/>
      <c r="I48" s="258"/>
      <c r="L48" s="214"/>
      <c r="O48" s="283"/>
      <c r="P48" s="360"/>
    </row>
    <row r="49" ht="15" customHeight="1" s="213" customFormat="1">
      <c r="G49" s="258"/>
      <c r="H49" s="258"/>
      <c r="I49" s="258"/>
      <c r="L49" s="214"/>
      <c r="O49" s="283"/>
      <c r="P49" s="360"/>
    </row>
    <row r="50" ht="15" customHeight="1" s="213" customFormat="1">
      <c r="G50" s="258"/>
      <c r="H50" s="258"/>
      <c r="I50" s="258"/>
      <c r="L50" s="214"/>
      <c r="O50" s="283"/>
      <c r="P50" s="360"/>
    </row>
    <row r="51" ht="15" customHeight="1" s="213" customFormat="1">
      <c r="G51" s="258"/>
      <c r="H51" s="258"/>
      <c r="I51" s="258"/>
      <c r="L51" s="214"/>
      <c r="O51" s="283"/>
      <c r="P51" s="360"/>
    </row>
    <row r="52" ht="15" customHeight="1" s="213" customFormat="1">
      <c r="B52" s="213" t="s">
        <v>551</v>
      </c>
      <c r="C52" s="230" t="s">
        <v>173</v>
      </c>
      <c r="D52" s="213" t="s">
        <v>552</v>
      </c>
      <c r="F52" s="213" t="s">
        <v>152</v>
      </c>
      <c r="L52" s="214"/>
      <c r="O52" s="283"/>
      <c r="P52" s="360"/>
    </row>
    <row r="53" ht="15" customHeight="1" s="213" customFormat="1">
      <c r="B53" s="213" t="s">
        <v>553</v>
      </c>
      <c r="C53" s="230" t="s">
        <v>173</v>
      </c>
      <c r="D53" s="213" t="s">
        <v>554</v>
      </c>
      <c r="F53" s="213" t="s">
        <v>139</v>
      </c>
      <c r="L53" s="214"/>
      <c r="O53" s="283"/>
      <c r="P53" s="360"/>
    </row>
    <row r="54" ht="15" customHeight="1" s="213" customFormat="1">
      <c r="B54" s="213" t="s">
        <v>555</v>
      </c>
      <c r="C54" s="230" t="s">
        <v>173</v>
      </c>
      <c r="D54" s="213" t="s">
        <v>556</v>
      </c>
      <c r="F54" s="213" t="s">
        <v>2</v>
      </c>
      <c r="L54" s="214"/>
      <c r="O54" s="283"/>
      <c r="P54" s="360"/>
    </row>
    <row r="55" ht="15" customHeight="1" s="213" customFormat="1">
      <c r="B55" s="213" t="s">
        <v>557</v>
      </c>
      <c r="C55" s="230" t="s">
        <v>173</v>
      </c>
      <c r="D55" s="213" t="s">
        <v>558</v>
      </c>
      <c r="F55" s="213" t="s">
        <v>559</v>
      </c>
      <c r="L55" s="214"/>
      <c r="O55" s="283"/>
      <c r="P55" s="360"/>
    </row>
    <row r="56" ht="15" customHeight="1" s="213" customFormat="1">
      <c r="B56" s="213" t="s">
        <v>560</v>
      </c>
      <c r="C56" s="230" t="s">
        <v>173</v>
      </c>
      <c r="D56" s="213" t="s">
        <v>561</v>
      </c>
      <c r="F56" s="213" t="s">
        <v>562</v>
      </c>
      <c r="L56" s="214"/>
      <c r="O56" s="283"/>
      <c r="P56" s="360"/>
    </row>
    <row r="57" ht="15" customHeight="1" s="213" customFormat="1">
      <c r="B57" s="213" t="s">
        <v>563</v>
      </c>
      <c r="C57" s="230" t="s">
        <v>173</v>
      </c>
      <c r="D57" s="213" t="s">
        <v>564</v>
      </c>
      <c r="F57" s="213" t="s">
        <v>565</v>
      </c>
      <c r="L57" s="214"/>
      <c r="O57" s="283"/>
      <c r="P57" s="360"/>
    </row>
    <row r="58" ht="15" customHeight="1" s="213" customFormat="1">
      <c r="B58" s="213" t="s">
        <v>566</v>
      </c>
      <c r="C58" s="230" t="s">
        <v>173</v>
      </c>
      <c r="D58" s="213" t="s">
        <v>567</v>
      </c>
      <c r="F58" s="213" t="s">
        <v>568</v>
      </c>
      <c r="L58" s="214"/>
      <c r="O58" s="283"/>
      <c r="P58" s="360"/>
    </row>
    <row r="59" ht="15" customHeight="1" s="213" customFormat="1">
      <c r="B59" s="213" t="s">
        <v>569</v>
      </c>
      <c r="C59" s="230" t="s">
        <v>173</v>
      </c>
      <c r="D59" s="213" t="s">
        <v>570</v>
      </c>
      <c r="F59" s="213" t="s">
        <v>571</v>
      </c>
      <c r="L59" s="214"/>
      <c r="O59" s="283"/>
      <c r="P59" s="360"/>
    </row>
    <row r="60" ht="15" customHeight="1" s="213" customFormat="1">
      <c r="B60" s="213" t="s">
        <v>572</v>
      </c>
      <c r="C60" s="230" t="s">
        <v>173</v>
      </c>
      <c r="D60" s="213" t="s">
        <v>573</v>
      </c>
      <c r="F60" s="213" t="s">
        <v>574</v>
      </c>
      <c r="L60" s="214"/>
      <c r="O60" s="283"/>
      <c r="P60" s="360"/>
    </row>
    <row r="61" ht="15" customHeight="1" s="213" customFormat="1">
      <c r="B61" s="213" t="s">
        <v>575</v>
      </c>
      <c r="C61" s="230" t="s">
        <v>173</v>
      </c>
      <c r="F61" s="213" t="s">
        <v>576</v>
      </c>
      <c r="L61" s="214"/>
      <c r="O61" s="283"/>
      <c r="P61" s="360"/>
    </row>
    <row r="62" ht="15" customHeight="1" s="213" customFormat="1">
      <c r="B62" s="213" t="s">
        <v>577</v>
      </c>
      <c r="C62" s="230" t="s">
        <v>173</v>
      </c>
      <c r="F62" s="213" t="s">
        <v>578</v>
      </c>
      <c r="L62" s="214"/>
      <c r="O62" s="283"/>
      <c r="P62" s="360"/>
    </row>
    <row r="63" ht="15" customHeight="1" s="213" customFormat="1">
      <c r="B63" s="213" t="s">
        <v>25</v>
      </c>
      <c r="C63" s="230" t="s">
        <v>173</v>
      </c>
      <c r="F63" s="213" t="s">
        <v>579</v>
      </c>
      <c r="L63" s="214"/>
      <c r="O63" s="283"/>
      <c r="P63" s="360"/>
    </row>
    <row r="64" ht="15" customHeight="1" s="213" customFormat="1">
      <c r="B64" s="213" t="s">
        <v>580</v>
      </c>
      <c r="C64" s="230" t="s">
        <v>173</v>
      </c>
      <c r="F64" s="213" t="s">
        <v>581</v>
      </c>
      <c r="L64" s="214"/>
      <c r="O64" s="283"/>
      <c r="P64" s="360"/>
    </row>
    <row r="65" ht="15" customHeight="1" s="213" customFormat="1">
      <c r="B65" s="213" t="s">
        <v>582</v>
      </c>
      <c r="C65" s="230" t="s">
        <v>173</v>
      </c>
      <c r="E65" s="213" t="s">
        <v>583</v>
      </c>
      <c r="L65" s="214"/>
      <c r="O65" s="283"/>
      <c r="P65" s="360"/>
    </row>
    <row r="66" ht="15" customHeight="1" s="213" customFormat="1">
      <c r="B66" s="213" t="s">
        <v>584</v>
      </c>
      <c r="C66" s="230" t="s">
        <v>173</v>
      </c>
      <c r="F66" s="213" t="s">
        <v>585</v>
      </c>
      <c r="L66" s="214"/>
      <c r="O66" s="283"/>
      <c r="P66" s="360"/>
    </row>
    <row r="67" ht="15" customHeight="1" s="213" customFormat="1">
      <c r="B67" s="213" t="s">
        <v>586</v>
      </c>
      <c r="C67" s="230" t="s">
        <v>173</v>
      </c>
      <c r="D67" s="213" t="s">
        <v>587</v>
      </c>
      <c r="F67" s="213" t="s">
        <v>588</v>
      </c>
      <c r="L67" s="214"/>
      <c r="O67" s="283"/>
      <c r="P67" s="360"/>
    </row>
    <row r="68" ht="15" customHeight="1" s="213" customFormat="1">
      <c r="C68" s="230"/>
      <c r="L68" s="214"/>
      <c r="O68" s="283"/>
      <c r="P68" s="360"/>
    </row>
    <row r="69" ht="15" customHeight="1" s="213" customFormat="1">
      <c r="H69" s="258"/>
      <c r="I69" s="258"/>
      <c r="L69" s="214"/>
      <c r="O69" s="283"/>
      <c r="P69" s="360"/>
    </row>
    <row r="70" ht="15" customHeight="1" s="213" customFormat="1">
      <c r="C70" s="230"/>
      <c r="H70" s="258"/>
      <c r="I70" s="258"/>
      <c r="L70" s="214"/>
      <c r="O70" s="283"/>
      <c r="P70" s="360"/>
    </row>
    <row r="71" ht="15" customHeight="1" s="213" customFormat="1">
      <c r="C71" s="230"/>
      <c r="H71" s="258"/>
      <c r="I71" s="258"/>
      <c r="L71" s="214"/>
      <c r="O71" s="283"/>
      <c r="P71" s="360"/>
    </row>
    <row r="72" ht="15" customHeight="1" s="213" customFormat="1">
      <c r="C72" s="230"/>
      <c r="H72" s="258"/>
      <c r="I72" s="258"/>
      <c r="L72" s="214"/>
      <c r="O72" s="283"/>
      <c r="P72" s="360"/>
    </row>
    <row r="73" ht="15" customHeight="1" s="213" customFormat="1">
      <c r="C73" s="230"/>
      <c r="H73" s="258"/>
      <c r="I73" s="258"/>
      <c r="L73" s="214"/>
      <c r="O73" s="283"/>
      <c r="P73" s="360"/>
    </row>
    <row r="74" ht="15" customHeight="1" s="213" customFormat="1">
      <c r="C74" s="230"/>
      <c r="H74" s="258"/>
      <c r="I74" s="258"/>
      <c r="L74" s="214"/>
      <c r="O74" s="283"/>
      <c r="P74" s="360"/>
    </row>
    <row r="75" ht="15" customHeight="1" s="213" customFormat="1">
      <c r="C75" s="230"/>
      <c r="H75" s="258"/>
      <c r="I75" s="258"/>
      <c r="L75" s="214"/>
      <c r="O75" s="283"/>
      <c r="P75" s="360"/>
    </row>
    <row r="76" ht="15" customHeight="1" s="213" customFormat="1">
      <c r="C76" s="230"/>
      <c r="H76" s="259"/>
      <c r="I76" s="258"/>
      <c r="L76" s="214"/>
      <c r="O76" s="283"/>
      <c r="P76" s="360"/>
    </row>
    <row r="77" ht="15" customHeight="1" s="213" customFormat="1">
      <c r="C77" s="230"/>
      <c r="H77" s="258"/>
      <c r="I77" s="258"/>
      <c r="L77" s="214"/>
      <c r="O77" s="283"/>
      <c r="P77" s="360"/>
    </row>
    <row r="78" ht="15" customHeight="1" s="213" customFormat="1">
      <c r="C78" s="230"/>
      <c r="H78" s="258"/>
      <c r="I78" s="258"/>
      <c r="L78" s="214"/>
      <c r="O78" s="283"/>
      <c r="P78" s="360"/>
    </row>
    <row r="79" ht="15" customHeight="1" s="213" customFormat="1">
      <c r="C79" s="230"/>
      <c r="H79" s="258"/>
      <c r="I79" s="258"/>
      <c r="L79" s="214"/>
      <c r="O79" s="283"/>
      <c r="P79" s="360"/>
    </row>
    <row r="80" ht="15" customHeight="1" s="213" customFormat="1">
      <c r="C80" s="230"/>
      <c r="H80" s="258"/>
      <c r="I80" s="258"/>
      <c r="L80" s="214"/>
      <c r="O80" s="283"/>
      <c r="P80" s="360"/>
    </row>
    <row r="81" ht="15" customHeight="1" s="213" customFormat="1">
      <c r="B81" s="231" t="s">
        <v>589</v>
      </c>
      <c r="C81" s="230"/>
      <c r="H81" s="258"/>
      <c r="I81" s="258"/>
      <c r="L81" s="214"/>
      <c r="O81" s="283"/>
      <c r="P81" s="360"/>
    </row>
    <row r="82" ht="15" customHeight="1" s="213" customFormat="1">
      <c r="A82" s="260" t="s">
        <v>197</v>
      </c>
      <c r="B82" s="231" t="s">
        <v>590</v>
      </c>
      <c r="O82" s="283"/>
      <c r="P82" s="360"/>
    </row>
    <row r="83" ht="20.1" customHeight="1" s="213" customFormat="1">
      <c r="A83" s="261"/>
      <c r="B83" s="262" t="s">
        <v>591</v>
      </c>
      <c r="C83" s="262"/>
      <c r="D83" s="262"/>
      <c r="E83" s="262"/>
      <c r="F83" s="262" t="s">
        <v>592</v>
      </c>
      <c r="G83" s="263"/>
      <c r="H83" s="262"/>
      <c r="I83" s="262"/>
      <c r="J83" s="262"/>
      <c r="K83" s="262" t="s">
        <v>593</v>
      </c>
      <c r="L83" s="263"/>
      <c r="M83" s="263"/>
      <c r="N83" s="262"/>
      <c r="O83" s="283"/>
      <c r="P83" s="360"/>
    </row>
    <row r="84" ht="15" customHeight="1" s="213" customFormat="1">
      <c r="A84" s="230" t="s">
        <v>594</v>
      </c>
      <c r="B84" s="213" t="s">
        <v>595</v>
      </c>
      <c r="K84" s="213" t="s">
        <v>596</v>
      </c>
      <c r="L84" s="214"/>
      <c r="O84" s="283"/>
      <c r="P84" s="360"/>
    </row>
    <row r="85" ht="15" customHeight="1" s="213" customFormat="1">
      <c r="A85" s="213" t="s">
        <v>597</v>
      </c>
      <c r="B85" s="213" t="s">
        <v>598</v>
      </c>
      <c r="K85" s="213" t="s">
        <v>599</v>
      </c>
      <c r="L85" s="214"/>
      <c r="O85" s="283"/>
      <c r="P85" s="360"/>
    </row>
    <row r="86" ht="15" customHeight="1" s="213" customFormat="1">
      <c r="A86" s="230"/>
      <c r="K86" s="213" t="s">
        <v>600</v>
      </c>
      <c r="L86" s="214"/>
      <c r="O86" s="283"/>
      <c r="P86" s="360"/>
    </row>
    <row r="87" ht="15" customHeight="1" s="213" customFormat="1">
      <c r="A87" s="230" t="s">
        <v>601</v>
      </c>
      <c r="B87" s="230" t="s">
        <v>602</v>
      </c>
      <c r="K87" s="213" t="s">
        <v>603</v>
      </c>
      <c r="L87" s="214"/>
      <c r="O87" s="283"/>
      <c r="P87" s="360"/>
    </row>
    <row r="88" ht="15" customHeight="1" s="213" customFormat="1">
      <c r="A88" s="230"/>
      <c r="K88" s="213" t="s">
        <v>604</v>
      </c>
      <c r="L88" s="214"/>
      <c r="O88" s="283"/>
      <c r="P88" s="360"/>
    </row>
    <row r="89" ht="15" customHeight="1" s="213" customFormat="1">
      <c r="A89" s="230" t="s">
        <v>605</v>
      </c>
      <c r="B89" s="230" t="s">
        <v>606</v>
      </c>
      <c r="K89" s="213" t="s">
        <v>607</v>
      </c>
      <c r="L89" s="214"/>
      <c r="O89" s="283"/>
      <c r="P89" s="360"/>
    </row>
    <row r="90" ht="15" customHeight="1" s="213" customFormat="1">
      <c r="A90" s="230"/>
      <c r="B90" s="230" t="s">
        <v>608</v>
      </c>
      <c r="K90" s="213" t="s">
        <v>609</v>
      </c>
      <c r="L90" s="214"/>
      <c r="O90" s="283"/>
      <c r="P90" s="360"/>
    </row>
    <row r="91" ht="15" customHeight="1" s="213" customFormat="1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 t="s">
        <v>610</v>
      </c>
      <c r="L91" s="238"/>
      <c r="M91" s="236"/>
      <c r="N91" s="236"/>
      <c r="O91" s="283"/>
      <c r="P91" s="360"/>
    </row>
    <row r="92" ht="15" customHeight="1" s="213" customFormat="1">
      <c r="A92" s="230" t="s">
        <v>611</v>
      </c>
      <c r="B92" s="213" t="s">
        <v>612</v>
      </c>
      <c r="K92" s="213" t="s">
        <v>613</v>
      </c>
      <c r="L92" s="214"/>
      <c r="O92" s="283"/>
      <c r="P92" s="360"/>
    </row>
    <row r="93" ht="15" customHeight="1" s="213" customFormat="1">
      <c r="A93" s="213" t="s">
        <v>597</v>
      </c>
      <c r="B93" s="213" t="s">
        <v>614</v>
      </c>
      <c r="K93" s="213" t="s">
        <v>615</v>
      </c>
      <c r="L93" s="214"/>
      <c r="O93" s="283"/>
      <c r="P93" s="360"/>
    </row>
    <row r="94" ht="15" customHeight="1" s="213" customFormat="1">
      <c r="A94" s="230"/>
      <c r="K94" s="213" t="s">
        <v>616</v>
      </c>
      <c r="L94" s="214"/>
      <c r="O94" s="283"/>
      <c r="P94" s="360"/>
    </row>
    <row r="95" ht="15" customHeight="1" s="213" customFormat="1">
      <c r="A95" s="230" t="s">
        <v>601</v>
      </c>
      <c r="B95" s="230" t="s">
        <v>617</v>
      </c>
      <c r="K95" s="213" t="s">
        <v>618</v>
      </c>
      <c r="L95" s="214"/>
      <c r="O95" s="283"/>
      <c r="P95" s="360"/>
    </row>
    <row r="96" ht="15" customHeight="1" s="213" customFormat="1">
      <c r="A96" s="230"/>
      <c r="K96" s="213" t="s">
        <v>619</v>
      </c>
      <c r="L96" s="214"/>
      <c r="O96" s="283"/>
      <c r="P96" s="360"/>
    </row>
    <row r="97" ht="15" customHeight="1" s="213" customFormat="1">
      <c r="A97" s="230" t="s">
        <v>605</v>
      </c>
      <c r="B97" s="230" t="s">
        <v>620</v>
      </c>
      <c r="K97" s="213" t="s">
        <v>621</v>
      </c>
      <c r="L97" s="214"/>
      <c r="O97" s="283"/>
      <c r="P97" s="360"/>
    </row>
    <row r="98" ht="15" customHeight="1" s="213" customFormat="1">
      <c r="B98" s="230" t="s">
        <v>608</v>
      </c>
      <c r="K98" s="213" t="s">
        <v>622</v>
      </c>
      <c r="L98" s="214"/>
      <c r="O98" s="283"/>
      <c r="P98" s="360"/>
    </row>
    <row r="99" ht="15" customHeight="1" s="213" customFormat="1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 t="s">
        <v>623</v>
      </c>
      <c r="L99" s="238"/>
      <c r="M99" s="236"/>
      <c r="N99" s="236"/>
      <c r="O99" s="283"/>
      <c r="P99" s="360"/>
    </row>
    <row r="100" ht="15" customHeight="1" s="213" customFormat="1">
      <c r="A100" s="230" t="s">
        <v>624</v>
      </c>
      <c r="B100" s="213" t="s">
        <v>625</v>
      </c>
      <c r="K100" s="213" t="s">
        <v>626</v>
      </c>
      <c r="L100" s="214"/>
      <c r="O100" s="283"/>
      <c r="P100" s="360"/>
    </row>
    <row r="101" ht="15" customHeight="1" s="213" customFormat="1">
      <c r="A101" s="213" t="s">
        <v>597</v>
      </c>
      <c r="B101" s="213" t="s">
        <v>627</v>
      </c>
      <c r="K101" s="213" t="s">
        <v>628</v>
      </c>
      <c r="L101" s="214"/>
      <c r="O101" s="283"/>
      <c r="P101" s="360"/>
    </row>
    <row r="102" ht="15" customHeight="1" s="213" customFormat="1">
      <c r="A102" s="230"/>
      <c r="K102" s="213" t="s">
        <v>629</v>
      </c>
      <c r="L102" s="214"/>
      <c r="O102" s="283"/>
      <c r="P102" s="360"/>
    </row>
    <row r="103" ht="15" customHeight="1" s="213" customFormat="1">
      <c r="A103" s="230" t="s">
        <v>601</v>
      </c>
      <c r="B103" s="230" t="s">
        <v>630</v>
      </c>
      <c r="K103" s="213" t="s">
        <v>631</v>
      </c>
      <c r="L103" s="214"/>
      <c r="O103" s="283"/>
      <c r="P103" s="360"/>
    </row>
    <row r="104" ht="15" customHeight="1" s="213" customFormat="1">
      <c r="A104" s="230"/>
      <c r="K104" s="213" t="s">
        <v>632</v>
      </c>
      <c r="L104" s="214"/>
      <c r="O104" s="283"/>
      <c r="P104" s="360"/>
    </row>
    <row r="105" ht="15" customHeight="1" s="213" customFormat="1">
      <c r="A105" s="230" t="s">
        <v>605</v>
      </c>
      <c r="B105" s="230" t="s">
        <v>633</v>
      </c>
      <c r="K105" s="213" t="s">
        <v>634</v>
      </c>
      <c r="L105" s="214"/>
      <c r="O105" s="283"/>
      <c r="P105" s="360"/>
    </row>
    <row r="106" ht="15" customHeight="1" s="213" customFormat="1">
      <c r="B106" s="230" t="s">
        <v>608</v>
      </c>
      <c r="K106" s="213" t="s">
        <v>635</v>
      </c>
      <c r="L106" s="214"/>
      <c r="O106" s="283"/>
      <c r="P106" s="360"/>
    </row>
    <row r="107" ht="15" customHeight="1" s="213" customFormat="1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 t="s">
        <v>636</v>
      </c>
      <c r="L107" s="238"/>
      <c r="M107" s="236"/>
      <c r="N107" s="236"/>
      <c r="O107" s="283"/>
      <c r="P107" s="360"/>
    </row>
    <row r="108" ht="15" customHeight="1" s="213" customFormat="1">
      <c r="A108" s="230" t="s">
        <v>637</v>
      </c>
      <c r="B108" s="213" t="s">
        <v>638</v>
      </c>
      <c r="K108" s="213" t="s">
        <v>626</v>
      </c>
      <c r="L108" s="214"/>
      <c r="O108" s="283"/>
      <c r="P108" s="360"/>
    </row>
    <row r="109" ht="15" customHeight="1" s="213" customFormat="1">
      <c r="A109" s="213" t="s">
        <v>597</v>
      </c>
      <c r="B109" s="213" t="s">
        <v>639</v>
      </c>
      <c r="K109" s="213" t="s">
        <v>628</v>
      </c>
      <c r="L109" s="214"/>
      <c r="O109" s="283"/>
      <c r="P109" s="360"/>
    </row>
    <row r="110" ht="15" customHeight="1" s="213" customFormat="1">
      <c r="A110" s="230"/>
      <c r="K110" s="213" t="s">
        <v>629</v>
      </c>
      <c r="L110" s="214"/>
      <c r="O110" s="283"/>
      <c r="P110" s="360"/>
    </row>
    <row r="111" ht="15" customHeight="1" s="213" customFormat="1">
      <c r="A111" s="230" t="s">
        <v>601</v>
      </c>
      <c r="B111" s="213" t="s">
        <v>640</v>
      </c>
      <c r="K111" s="213" t="s">
        <v>631</v>
      </c>
      <c r="L111" s="214"/>
      <c r="O111" s="283"/>
      <c r="P111" s="360"/>
    </row>
    <row r="112" ht="15" customHeight="1" s="213" customFormat="1">
      <c r="A112" s="230"/>
      <c r="K112" s="213" t="s">
        <v>632</v>
      </c>
      <c r="L112" s="214"/>
      <c r="O112" s="283"/>
      <c r="P112" s="360"/>
    </row>
    <row r="113" ht="15" customHeight="1" s="213" customFormat="1">
      <c r="A113" s="230" t="s">
        <v>605</v>
      </c>
      <c r="B113" s="230" t="s">
        <v>641</v>
      </c>
      <c r="K113" s="213" t="s">
        <v>635</v>
      </c>
      <c r="L113" s="214"/>
      <c r="O113" s="283"/>
      <c r="P113" s="360"/>
    </row>
    <row r="114" ht="15" customHeight="1" s="213" customFormat="1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 t="s">
        <v>642</v>
      </c>
      <c r="L114" s="238"/>
      <c r="M114" s="236"/>
      <c r="N114" s="236"/>
      <c r="O114" s="283"/>
      <c r="P114" s="360"/>
    </row>
    <row r="115" ht="15" customHeight="1" s="213" customFormat="1">
      <c r="A115" s="230" t="s">
        <v>643</v>
      </c>
      <c r="B115" s="213" t="s">
        <v>644</v>
      </c>
      <c r="K115" s="213" t="s">
        <v>626</v>
      </c>
      <c r="L115" s="214"/>
      <c r="O115" s="283"/>
      <c r="P115" s="360"/>
    </row>
    <row r="116" ht="15" customHeight="1" s="213" customFormat="1">
      <c r="A116" s="213" t="s">
        <v>597</v>
      </c>
      <c r="B116" s="213" t="s">
        <v>645</v>
      </c>
      <c r="K116" s="213" t="s">
        <v>628</v>
      </c>
      <c r="L116" s="214"/>
      <c r="O116" s="283"/>
      <c r="P116" s="360"/>
    </row>
    <row r="117" ht="15" customHeight="1" s="213" customFormat="1">
      <c r="A117" s="230"/>
      <c r="K117" s="213" t="s">
        <v>629</v>
      </c>
      <c r="L117" s="214"/>
      <c r="O117" s="283"/>
      <c r="P117" s="360"/>
    </row>
    <row r="118" ht="15" customHeight="1" s="213" customFormat="1">
      <c r="A118" s="230" t="s">
        <v>601</v>
      </c>
      <c r="B118" s="230" t="s">
        <v>646</v>
      </c>
      <c r="K118" s="213" t="s">
        <v>632</v>
      </c>
      <c r="L118" s="214"/>
      <c r="O118" s="283"/>
      <c r="P118" s="360"/>
    </row>
    <row r="119" ht="15" customHeight="1" s="213" customFormat="1">
      <c r="A119" s="230"/>
      <c r="K119" s="213" t="s">
        <v>647</v>
      </c>
      <c r="L119" s="214"/>
      <c r="O119" s="283"/>
      <c r="P119" s="360"/>
    </row>
    <row r="120" ht="15" customHeight="1" s="213" customFormat="1">
      <c r="A120" s="230" t="s">
        <v>605</v>
      </c>
      <c r="B120" s="230" t="s">
        <v>633</v>
      </c>
      <c r="K120" s="213" t="s">
        <v>648</v>
      </c>
      <c r="L120" s="214"/>
      <c r="O120" s="283"/>
      <c r="P120" s="360"/>
    </row>
    <row r="121" ht="15" customHeight="1" s="213" customFormat="1">
      <c r="A121" s="230"/>
      <c r="B121" s="230" t="s">
        <v>608</v>
      </c>
      <c r="K121" s="213" t="s">
        <v>635</v>
      </c>
      <c r="L121" s="214"/>
      <c r="O121" s="283"/>
      <c r="P121" s="360"/>
    </row>
    <row r="122" ht="15" customHeight="1" s="213" customFormat="1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 t="s">
        <v>636</v>
      </c>
      <c r="L122" s="238"/>
      <c r="M122" s="236"/>
      <c r="N122" s="236"/>
      <c r="O122" s="283"/>
      <c r="P122" s="360"/>
    </row>
    <row r="123" ht="15" customHeight="1" s="213" customFormat="1">
      <c r="A123" s="230" t="s">
        <v>649</v>
      </c>
      <c r="B123" s="213" t="s">
        <v>650</v>
      </c>
      <c r="K123" s="213" t="s">
        <v>626</v>
      </c>
      <c r="L123" s="214"/>
      <c r="O123" s="283"/>
      <c r="P123" s="360"/>
    </row>
    <row r="124" ht="15" customHeight="1" s="213" customFormat="1">
      <c r="A124" s="213" t="s">
        <v>597</v>
      </c>
      <c r="B124" s="213" t="s">
        <v>651</v>
      </c>
      <c r="K124" s="213" t="s">
        <v>628</v>
      </c>
      <c r="L124" s="214"/>
      <c r="O124" s="283"/>
      <c r="P124" s="360"/>
    </row>
    <row r="125" ht="15" customHeight="1" s="213" customFormat="1">
      <c r="A125" s="230"/>
      <c r="K125" s="213" t="s">
        <v>629</v>
      </c>
      <c r="L125" s="214"/>
      <c r="O125" s="283"/>
      <c r="P125" s="360"/>
    </row>
    <row r="126" ht="15" customHeight="1" s="213" customFormat="1">
      <c r="A126" s="230" t="s">
        <v>601</v>
      </c>
      <c r="B126" s="230" t="s">
        <v>652</v>
      </c>
      <c r="K126" s="213" t="s">
        <v>653</v>
      </c>
      <c r="L126" s="214"/>
      <c r="O126" s="283"/>
      <c r="P126" s="360"/>
    </row>
    <row r="127" ht="15" customHeight="1" s="213" customFormat="1">
      <c r="A127" s="230"/>
      <c r="K127" s="213" t="s">
        <v>654</v>
      </c>
      <c r="L127" s="214"/>
      <c r="O127" s="283"/>
      <c r="P127" s="360"/>
    </row>
    <row r="128" ht="15" customHeight="1" s="213" customFormat="1">
      <c r="A128" s="230" t="s">
        <v>605</v>
      </c>
      <c r="B128" s="230" t="s">
        <v>655</v>
      </c>
      <c r="K128" s="213" t="s">
        <v>656</v>
      </c>
      <c r="L128" s="214"/>
      <c r="O128" s="283"/>
      <c r="P128" s="360"/>
    </row>
    <row r="129" ht="15" customHeight="1" s="213" customFormat="1">
      <c r="A129" s="245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 t="s">
        <v>636</v>
      </c>
      <c r="L129" s="238"/>
      <c r="M129" s="236"/>
      <c r="N129" s="236"/>
      <c r="O129" s="283"/>
      <c r="P129" s="360"/>
    </row>
    <row r="130" ht="15" customHeight="1" s="213" customFormat="1">
      <c r="A130" s="264" t="s">
        <v>657</v>
      </c>
      <c r="B130" s="265" t="s">
        <v>658</v>
      </c>
      <c r="C130" s="265"/>
      <c r="D130" s="265"/>
      <c r="E130" s="265"/>
      <c r="F130" s="265"/>
      <c r="G130" s="265"/>
      <c r="H130" s="265"/>
      <c r="I130" s="265"/>
      <c r="J130" s="265"/>
      <c r="K130" s="265" t="s">
        <v>626</v>
      </c>
      <c r="L130" s="266"/>
      <c r="M130" s="265"/>
      <c r="N130" s="265"/>
      <c r="O130" s="283"/>
      <c r="P130" s="360"/>
    </row>
    <row r="131" ht="15" customHeight="1" s="213" customFormat="1">
      <c r="A131" s="213" t="s">
        <v>597</v>
      </c>
      <c r="B131" s="213" t="s">
        <v>659</v>
      </c>
      <c r="K131" s="213" t="s">
        <v>628</v>
      </c>
      <c r="L131" s="214"/>
      <c r="O131" s="283"/>
      <c r="P131" s="360"/>
    </row>
    <row r="132" ht="15" customHeight="1" s="213" customFormat="1">
      <c r="A132" s="230"/>
      <c r="K132" s="213" t="s">
        <v>629</v>
      </c>
      <c r="L132" s="214"/>
      <c r="O132" s="283"/>
      <c r="P132" s="360"/>
    </row>
    <row r="133" ht="15" customHeight="1" s="213" customFormat="1">
      <c r="A133" s="230" t="s">
        <v>601</v>
      </c>
      <c r="B133" s="230" t="s">
        <v>660</v>
      </c>
      <c r="K133" s="213" t="s">
        <v>632</v>
      </c>
      <c r="L133" s="214"/>
      <c r="O133" s="283"/>
      <c r="P133" s="360"/>
    </row>
    <row r="134" ht="15" customHeight="1" s="213" customFormat="1">
      <c r="A134" s="230"/>
      <c r="K134" s="213" t="s">
        <v>631</v>
      </c>
      <c r="L134" s="214"/>
      <c r="O134" s="283"/>
      <c r="P134" s="360"/>
    </row>
    <row r="135" ht="15" customHeight="1" s="213" customFormat="1">
      <c r="A135" s="230" t="s">
        <v>605</v>
      </c>
      <c r="B135" s="230" t="s">
        <v>633</v>
      </c>
      <c r="K135" s="213" t="s">
        <v>648</v>
      </c>
      <c r="L135" s="214"/>
      <c r="O135" s="283"/>
      <c r="P135" s="360"/>
    </row>
    <row r="136" ht="15" customHeight="1" s="213" customFormat="1">
      <c r="A136" s="230"/>
      <c r="B136" s="230" t="s">
        <v>608</v>
      </c>
      <c r="K136" s="213" t="s">
        <v>661</v>
      </c>
      <c r="L136" s="214"/>
      <c r="O136" s="283"/>
      <c r="P136" s="360"/>
    </row>
    <row r="137" ht="15" customHeight="1" s="213" customFormat="1">
      <c r="A137" s="267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 t="s">
        <v>636</v>
      </c>
      <c r="L137" s="238"/>
      <c r="M137" s="236"/>
      <c r="N137" s="236"/>
      <c r="O137" s="283"/>
      <c r="P137" s="360"/>
    </row>
    <row r="138" ht="15" customHeight="1" s="213" customFormat="1">
      <c r="A138" s="223"/>
      <c r="O138" s="283"/>
      <c r="P138" s="360"/>
    </row>
    <row r="139" ht="15" customHeight="1" s="213" customFormat="1">
      <c r="A139" s="260" t="s">
        <v>197</v>
      </c>
      <c r="B139" s="231" t="s">
        <v>662</v>
      </c>
      <c r="O139" s="283"/>
      <c r="P139" s="360"/>
    </row>
    <row r="140" ht="20.1" customHeight="1" s="213" customFormat="1">
      <c r="A140" s="261"/>
      <c r="B140" s="262" t="s">
        <v>591</v>
      </c>
      <c r="C140" s="262"/>
      <c r="D140" s="262"/>
      <c r="E140" s="262"/>
      <c r="F140" s="262" t="s">
        <v>663</v>
      </c>
      <c r="G140" s="263"/>
      <c r="H140" s="262"/>
      <c r="I140" s="262"/>
      <c r="J140" s="262"/>
      <c r="K140" s="262" t="s">
        <v>593</v>
      </c>
      <c r="L140" s="263"/>
      <c r="M140" s="263"/>
      <c r="N140" s="262"/>
      <c r="O140" s="283"/>
      <c r="P140" s="360"/>
    </row>
    <row r="141" ht="15" customHeight="1" s="213" customFormat="1">
      <c r="A141" s="230" t="s">
        <v>664</v>
      </c>
      <c r="B141" s="213" t="s">
        <v>595</v>
      </c>
      <c r="K141" s="213" t="s">
        <v>665</v>
      </c>
      <c r="L141" s="214"/>
      <c r="O141" s="283"/>
      <c r="P141" s="360"/>
    </row>
    <row r="142" ht="15" customHeight="1" s="213" customFormat="1">
      <c r="A142" s="213" t="s">
        <v>597</v>
      </c>
      <c r="B142" s="213" t="s">
        <v>666</v>
      </c>
      <c r="K142" s="213" t="s">
        <v>667</v>
      </c>
      <c r="L142" s="214"/>
      <c r="O142" s="283"/>
      <c r="P142" s="360"/>
    </row>
    <row r="143" ht="15" customHeight="1" s="213" customFormat="1">
      <c r="A143" s="230"/>
      <c r="K143" s="213" t="s">
        <v>603</v>
      </c>
      <c r="L143" s="214"/>
      <c r="O143" s="283"/>
      <c r="P143" s="360"/>
    </row>
    <row r="144" ht="15" customHeight="1" s="213" customFormat="1">
      <c r="A144" s="230" t="s">
        <v>601</v>
      </c>
      <c r="B144" s="230" t="s">
        <v>668</v>
      </c>
      <c r="K144" s="213" t="s">
        <v>600</v>
      </c>
      <c r="L144" s="214"/>
      <c r="O144" s="283"/>
      <c r="P144" s="360"/>
    </row>
    <row r="145" ht="15" customHeight="1" s="213" customFormat="1">
      <c r="A145" s="230"/>
      <c r="K145" s="213" t="s">
        <v>669</v>
      </c>
      <c r="L145" s="214"/>
      <c r="O145" s="283"/>
      <c r="P145" s="360"/>
    </row>
    <row r="146" ht="15" customHeight="1" s="213" customFormat="1">
      <c r="A146" s="230" t="s">
        <v>605</v>
      </c>
      <c r="B146" s="230" t="s">
        <v>670</v>
      </c>
      <c r="K146" s="213" t="s">
        <v>609</v>
      </c>
      <c r="L146" s="214"/>
      <c r="O146" s="283"/>
      <c r="P146" s="360"/>
    </row>
    <row r="147" ht="15" customHeight="1" s="213" customFormat="1">
      <c r="A147" s="230"/>
      <c r="B147" s="230" t="s">
        <v>608</v>
      </c>
      <c r="K147" s="213" t="s">
        <v>671</v>
      </c>
      <c r="L147" s="214"/>
      <c r="O147" s="283"/>
      <c r="P147" s="360"/>
    </row>
    <row r="148" ht="15" customHeight="1" s="213" customFormat="1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 t="s">
        <v>610</v>
      </c>
      <c r="L148" s="238"/>
      <c r="M148" s="236"/>
      <c r="N148" s="236"/>
      <c r="O148" s="283"/>
      <c r="P148" s="360"/>
    </row>
    <row r="149" ht="15" customHeight="1" s="213" customFormat="1">
      <c r="A149" s="230" t="s">
        <v>672</v>
      </c>
      <c r="B149" s="213" t="s">
        <v>612</v>
      </c>
      <c r="K149" s="213" t="s">
        <v>673</v>
      </c>
      <c r="L149" s="214"/>
      <c r="O149" s="283"/>
      <c r="P149" s="360"/>
    </row>
    <row r="150" ht="15" customHeight="1" s="213" customFormat="1">
      <c r="A150" s="213" t="s">
        <v>597</v>
      </c>
      <c r="B150" s="213" t="s">
        <v>674</v>
      </c>
      <c r="K150" s="213" t="s">
        <v>675</v>
      </c>
      <c r="L150" s="214"/>
      <c r="O150" s="283"/>
      <c r="P150" s="360"/>
    </row>
    <row r="151" ht="15" customHeight="1" s="213" customFormat="1">
      <c r="A151" s="230"/>
      <c r="K151" s="213" t="s">
        <v>676</v>
      </c>
      <c r="L151" s="214"/>
      <c r="O151" s="283"/>
      <c r="P151" s="360"/>
    </row>
    <row r="152" ht="15" customHeight="1" s="213" customFormat="1">
      <c r="A152" s="230" t="s">
        <v>601</v>
      </c>
      <c r="B152" s="230" t="s">
        <v>677</v>
      </c>
      <c r="K152" s="213" t="s">
        <v>678</v>
      </c>
      <c r="L152" s="214"/>
      <c r="O152" s="283"/>
      <c r="P152" s="360"/>
    </row>
    <row r="153" ht="15" customHeight="1" s="213" customFormat="1">
      <c r="A153" s="230"/>
      <c r="K153" s="213" t="s">
        <v>679</v>
      </c>
      <c r="L153" s="214"/>
      <c r="O153" s="283"/>
      <c r="P153" s="360"/>
    </row>
    <row r="154" ht="15" customHeight="1" s="213" customFormat="1">
      <c r="A154" s="230" t="s">
        <v>605</v>
      </c>
      <c r="B154" s="230" t="s">
        <v>680</v>
      </c>
      <c r="K154" s="213" t="s">
        <v>681</v>
      </c>
      <c r="L154" s="214"/>
      <c r="O154" s="283"/>
      <c r="P154" s="360"/>
    </row>
    <row r="155" ht="15" customHeight="1" s="213" customFormat="1">
      <c r="A155" s="230"/>
      <c r="B155" s="230" t="s">
        <v>608</v>
      </c>
      <c r="K155" s="213" t="s">
        <v>682</v>
      </c>
      <c r="L155" s="214"/>
      <c r="O155" s="283"/>
      <c r="P155" s="360"/>
    </row>
    <row r="156" ht="15" customHeight="1" s="213" customFormat="1">
      <c r="A156" s="245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 t="s">
        <v>683</v>
      </c>
      <c r="L156" s="238"/>
      <c r="M156" s="236"/>
      <c r="N156" s="236"/>
      <c r="O156" s="283"/>
      <c r="P156" s="360"/>
    </row>
    <row r="157" ht="15" customHeight="1" s="213" customFormat="1">
      <c r="A157" s="230"/>
      <c r="L157" s="214"/>
      <c r="O157" s="283"/>
      <c r="P157" s="360"/>
    </row>
    <row r="158" ht="15" customHeight="1" s="213" customFormat="1">
      <c r="A158" s="230"/>
      <c r="L158" s="214"/>
      <c r="O158" s="283"/>
      <c r="P158" s="360"/>
    </row>
    <row r="159" ht="15" customHeight="1" s="213" customFormat="1">
      <c r="A159" s="230"/>
      <c r="B159" s="231" t="s">
        <v>684</v>
      </c>
      <c r="L159" s="214"/>
      <c r="O159" s="283"/>
      <c r="P159" s="360"/>
    </row>
    <row r="160" ht="15" customHeight="1" s="213" customFormat="1">
      <c r="A160" s="260" t="s">
        <v>197</v>
      </c>
      <c r="B160" s="231" t="s">
        <v>590</v>
      </c>
      <c r="L160" s="238"/>
      <c r="O160" s="283"/>
      <c r="P160" s="360"/>
    </row>
    <row r="161" ht="20.1" customHeight="1" s="213" customFormat="1">
      <c r="A161" s="261"/>
      <c r="B161" s="262" t="s">
        <v>591</v>
      </c>
      <c r="C161" s="262"/>
      <c r="D161" s="262"/>
      <c r="E161" s="262"/>
      <c r="F161" s="262" t="s">
        <v>592</v>
      </c>
      <c r="G161" s="263"/>
      <c r="H161" s="262"/>
      <c r="I161" s="262"/>
      <c r="J161" s="262"/>
      <c r="K161" s="262" t="s">
        <v>593</v>
      </c>
      <c r="L161" s="268"/>
      <c r="M161" s="263"/>
      <c r="N161" s="262"/>
      <c r="O161" s="283"/>
      <c r="P161" s="360"/>
    </row>
    <row r="162" ht="15" customHeight="1" s="213" customFormat="1">
      <c r="A162" s="230" t="s">
        <v>685</v>
      </c>
      <c r="B162" s="213" t="s">
        <v>686</v>
      </c>
      <c r="K162" s="213" t="s">
        <v>596</v>
      </c>
      <c r="L162" s="214"/>
      <c r="O162" s="283"/>
      <c r="P162" s="360"/>
    </row>
    <row r="163" ht="15" customHeight="1" s="213" customFormat="1">
      <c r="A163" s="213" t="s">
        <v>597</v>
      </c>
      <c r="B163" s="269" t="s">
        <v>687</v>
      </c>
      <c r="K163" s="213" t="s">
        <v>599</v>
      </c>
      <c r="L163" s="214"/>
      <c r="O163" s="283"/>
      <c r="P163" s="360"/>
    </row>
    <row r="164" ht="15" customHeight="1" s="213" customFormat="1">
      <c r="A164" s="538" t="s">
        <v>601</v>
      </c>
      <c r="B164" s="270" t="s">
        <v>688</v>
      </c>
      <c r="C164" s="271"/>
      <c r="D164" s="271"/>
      <c r="E164" s="271"/>
      <c r="F164" s="271"/>
      <c r="G164" s="271"/>
      <c r="K164" s="213" t="s">
        <v>600</v>
      </c>
      <c r="L164" s="214"/>
      <c r="O164" s="283"/>
      <c r="P164" s="360"/>
    </row>
    <row r="165" ht="15" customHeight="1" s="213" customFormat="1">
      <c r="A165" s="538"/>
      <c r="B165" s="272" t="s">
        <v>689</v>
      </c>
      <c r="C165" s="272"/>
      <c r="D165" s="272"/>
      <c r="E165" s="272"/>
      <c r="F165" s="272"/>
      <c r="G165" s="272"/>
      <c r="K165" s="213" t="s">
        <v>604</v>
      </c>
      <c r="L165" s="214"/>
      <c r="O165" s="283"/>
      <c r="P165" s="360"/>
    </row>
    <row r="166" ht="15" customHeight="1" s="213" customFormat="1">
      <c r="A166" s="230" t="s">
        <v>605</v>
      </c>
      <c r="B166" s="230" t="s">
        <v>690</v>
      </c>
      <c r="K166" s="213" t="s">
        <v>691</v>
      </c>
      <c r="L166" s="214"/>
      <c r="O166" s="283"/>
      <c r="P166" s="360"/>
    </row>
    <row r="167" ht="15" customHeight="1" s="213" customFormat="1">
      <c r="A167" s="230"/>
      <c r="B167" s="230" t="s">
        <v>692</v>
      </c>
      <c r="K167" s="213" t="s">
        <v>669</v>
      </c>
      <c r="O167" s="283"/>
      <c r="P167" s="360"/>
    </row>
    <row r="168" ht="15" customHeight="1" s="213" customFormat="1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 t="s">
        <v>610</v>
      </c>
      <c r="L168" s="236"/>
      <c r="M168" s="236"/>
      <c r="N168" s="236"/>
      <c r="O168" s="283"/>
      <c r="P168" s="360"/>
    </row>
    <row r="169" ht="15" customHeight="1" s="213" customFormat="1">
      <c r="A169" s="223"/>
      <c r="O169" s="283"/>
      <c r="P169" s="360"/>
    </row>
    <row r="170" ht="15" customHeight="1" s="213" customFormat="1">
      <c r="A170" s="260" t="s">
        <v>197</v>
      </c>
      <c r="B170" s="231" t="s">
        <v>662</v>
      </c>
      <c r="O170" s="283"/>
      <c r="P170" s="360"/>
    </row>
    <row r="171" ht="20.1" customHeight="1" s="213" customFormat="1">
      <c r="A171" s="261"/>
      <c r="B171" s="262" t="s">
        <v>591</v>
      </c>
      <c r="C171" s="262"/>
      <c r="D171" s="262"/>
      <c r="E171" s="262"/>
      <c r="F171" s="262" t="s">
        <v>663</v>
      </c>
      <c r="G171" s="263"/>
      <c r="H171" s="262"/>
      <c r="I171" s="262"/>
      <c r="J171" s="262"/>
      <c r="K171" s="262" t="s">
        <v>593</v>
      </c>
      <c r="L171" s="263"/>
      <c r="M171" s="263"/>
      <c r="N171" s="262"/>
      <c r="O171" s="283"/>
      <c r="P171" s="360"/>
    </row>
    <row r="172" ht="15" customHeight="1" s="213" customFormat="1">
      <c r="A172" s="230" t="s">
        <v>693</v>
      </c>
      <c r="B172" s="213" t="s">
        <v>694</v>
      </c>
      <c r="K172" s="213" t="s">
        <v>665</v>
      </c>
      <c r="L172" s="214"/>
      <c r="O172" s="283"/>
      <c r="P172" s="360"/>
    </row>
    <row r="173" ht="15" customHeight="1" s="213" customFormat="1">
      <c r="A173" s="213" t="s">
        <v>597</v>
      </c>
      <c r="B173" s="213" t="s">
        <v>695</v>
      </c>
      <c r="K173" s="213" t="s">
        <v>667</v>
      </c>
      <c r="L173" s="214"/>
      <c r="O173" s="283"/>
      <c r="P173" s="360"/>
    </row>
    <row r="174" ht="15" customHeight="1" s="213" customFormat="1">
      <c r="A174" s="538" t="s">
        <v>601</v>
      </c>
      <c r="B174" s="270" t="s">
        <v>696</v>
      </c>
      <c r="C174" s="271"/>
      <c r="D174" s="271"/>
      <c r="E174" s="271"/>
      <c r="F174" s="271"/>
      <c r="G174" s="271"/>
      <c r="H174" s="271"/>
      <c r="K174" s="213" t="s">
        <v>603</v>
      </c>
      <c r="L174" s="214"/>
      <c r="O174" s="283"/>
      <c r="P174" s="360"/>
    </row>
    <row r="175" ht="15" customHeight="1" s="213" customFormat="1">
      <c r="A175" s="538"/>
      <c r="B175" s="272" t="s">
        <v>697</v>
      </c>
      <c r="C175" s="272"/>
      <c r="D175" s="272"/>
      <c r="E175" s="272"/>
      <c r="F175" s="272"/>
      <c r="G175" s="272"/>
      <c r="K175" s="213" t="s">
        <v>669</v>
      </c>
      <c r="L175" s="214"/>
      <c r="O175" s="283"/>
      <c r="P175" s="360"/>
    </row>
    <row r="176" ht="15" customHeight="1" s="213" customFormat="1">
      <c r="A176" s="230" t="s">
        <v>605</v>
      </c>
      <c r="B176" s="230" t="s">
        <v>698</v>
      </c>
      <c r="K176" s="213" t="s">
        <v>609</v>
      </c>
      <c r="L176" s="214"/>
      <c r="O176" s="283"/>
      <c r="P176" s="360"/>
    </row>
    <row r="177" ht="15" customHeight="1" s="213" customFormat="1">
      <c r="A177" s="230"/>
      <c r="B177" s="230" t="s">
        <v>699</v>
      </c>
      <c r="K177" s="213" t="s">
        <v>610</v>
      </c>
      <c r="L177" s="214"/>
      <c r="O177" s="283"/>
      <c r="P177" s="360"/>
    </row>
    <row r="178" ht="15" customHeight="1" s="213" customFormat="1">
      <c r="A178" s="245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83"/>
      <c r="P178" s="360"/>
    </row>
    <row r="179" ht="15" customHeight="1" s="213" customFormat="1">
      <c r="A179" s="230" t="s">
        <v>700</v>
      </c>
      <c r="B179" s="213" t="s">
        <v>701</v>
      </c>
      <c r="K179" s="213" t="s">
        <v>665</v>
      </c>
      <c r="L179" s="214"/>
      <c r="O179" s="283"/>
      <c r="P179" s="360"/>
    </row>
    <row r="180" ht="15" customHeight="1" s="213" customFormat="1">
      <c r="A180" s="213" t="s">
        <v>597</v>
      </c>
      <c r="B180" s="213" t="s">
        <v>702</v>
      </c>
      <c r="K180" s="213" t="s">
        <v>667</v>
      </c>
      <c r="L180" s="214"/>
      <c r="O180" s="283"/>
      <c r="P180" s="360"/>
    </row>
    <row r="181" ht="15" customHeight="1" s="213" customFormat="1">
      <c r="A181" s="538" t="s">
        <v>601</v>
      </c>
      <c r="B181" s="270" t="s">
        <v>703</v>
      </c>
      <c r="C181" s="271"/>
      <c r="D181" s="271"/>
      <c r="E181" s="271"/>
      <c r="F181" s="271"/>
      <c r="G181" s="271"/>
      <c r="K181" s="213" t="s">
        <v>603</v>
      </c>
      <c r="L181" s="214"/>
      <c r="O181" s="283"/>
      <c r="P181" s="360"/>
    </row>
    <row r="182" ht="15" customHeight="1" s="213" customFormat="1">
      <c r="A182" s="538"/>
      <c r="B182" s="272" t="s">
        <v>704</v>
      </c>
      <c r="C182" s="272"/>
      <c r="D182" s="272"/>
      <c r="E182" s="272"/>
      <c r="F182" s="272"/>
      <c r="G182" s="272"/>
      <c r="K182" s="213" t="s">
        <v>600</v>
      </c>
      <c r="L182" s="214"/>
      <c r="O182" s="283"/>
      <c r="P182" s="360"/>
    </row>
    <row r="183" ht="15" customHeight="1" s="213" customFormat="1">
      <c r="A183" s="230" t="s">
        <v>605</v>
      </c>
      <c r="B183" s="230" t="s">
        <v>705</v>
      </c>
      <c r="K183" s="213" t="s">
        <v>669</v>
      </c>
      <c r="L183" s="214"/>
      <c r="O183" s="283"/>
      <c r="P183" s="360"/>
    </row>
    <row r="184" ht="15" customHeight="1" s="213" customFormat="1">
      <c r="A184" s="230"/>
      <c r="B184" s="230" t="s">
        <v>706</v>
      </c>
      <c r="K184" s="213" t="s">
        <v>609</v>
      </c>
      <c r="L184" s="214"/>
      <c r="O184" s="283"/>
      <c r="P184" s="360"/>
    </row>
    <row r="185" ht="15" customHeight="1" s="213" customFormat="1">
      <c r="A185" s="230"/>
      <c r="K185" s="213" t="s">
        <v>610</v>
      </c>
      <c r="O185" s="283"/>
      <c r="P185" s="360"/>
    </row>
    <row r="186" ht="15" customHeight="1" s="213" customFormat="1">
      <c r="A186" s="245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83"/>
      <c r="P186" s="360"/>
    </row>
    <row r="187" ht="15" customHeight="1" s="213" customFormat="1">
      <c r="A187" s="230" t="s">
        <v>707</v>
      </c>
      <c r="B187" s="213" t="s">
        <v>686</v>
      </c>
      <c r="K187" s="213" t="s">
        <v>665</v>
      </c>
      <c r="L187" s="214"/>
      <c r="O187" s="283"/>
      <c r="P187" s="360"/>
    </row>
    <row r="188" ht="15" customHeight="1" s="213" customFormat="1">
      <c r="A188" s="213" t="s">
        <v>597</v>
      </c>
      <c r="B188" s="213" t="s">
        <v>708</v>
      </c>
      <c r="K188" s="213" t="s">
        <v>667</v>
      </c>
      <c r="L188" s="214"/>
      <c r="O188" s="283"/>
      <c r="P188" s="360"/>
    </row>
    <row r="189" ht="15" customHeight="1" s="213" customFormat="1">
      <c r="A189" s="538" t="s">
        <v>601</v>
      </c>
      <c r="B189" s="270" t="s">
        <v>709</v>
      </c>
      <c r="C189" s="271"/>
      <c r="D189" s="271"/>
      <c r="E189" s="271"/>
      <c r="F189" s="271"/>
      <c r="G189" s="271"/>
      <c r="K189" s="213" t="s">
        <v>600</v>
      </c>
      <c r="L189" s="214"/>
      <c r="O189" s="283"/>
      <c r="P189" s="360"/>
    </row>
    <row r="190" ht="15" customHeight="1" s="213" customFormat="1">
      <c r="A190" s="538"/>
      <c r="B190" s="272" t="s">
        <v>710</v>
      </c>
      <c r="C190" s="272"/>
      <c r="D190" s="272"/>
      <c r="E190" s="272"/>
      <c r="F190" s="272"/>
      <c r="G190" s="272"/>
      <c r="K190" s="213" t="s">
        <v>669</v>
      </c>
      <c r="L190" s="214"/>
      <c r="O190" s="283"/>
      <c r="P190" s="360"/>
    </row>
    <row r="191" ht="15" customHeight="1" s="213" customFormat="1">
      <c r="A191" s="230" t="s">
        <v>605</v>
      </c>
      <c r="B191" s="230" t="s">
        <v>711</v>
      </c>
      <c r="K191" s="213" t="s">
        <v>609</v>
      </c>
      <c r="L191" s="214"/>
      <c r="O191" s="283"/>
      <c r="P191" s="360"/>
    </row>
    <row r="192" ht="15" customHeight="1" s="213" customFormat="1">
      <c r="A192" s="230"/>
      <c r="B192" s="230" t="s">
        <v>712</v>
      </c>
      <c r="K192" s="213" t="s">
        <v>671</v>
      </c>
      <c r="L192" s="214"/>
      <c r="O192" s="283"/>
      <c r="P192" s="360"/>
    </row>
    <row r="193" ht="15" customHeight="1" s="213" customFormat="1">
      <c r="A193" s="230"/>
      <c r="K193" s="213" t="s">
        <v>610</v>
      </c>
      <c r="O193" s="283"/>
      <c r="P193" s="360"/>
    </row>
    <row r="194" ht="15" customHeight="1" s="213" customFormat="1">
      <c r="A194" s="245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83"/>
      <c r="P194" s="360"/>
    </row>
    <row r="195"/>
    <row r="196" ht="15" customHeight="1">
      <c r="A196" s="59" t="s">
        <v>713</v>
      </c>
      <c r="B196" s="4"/>
      <c r="C196" s="4"/>
      <c r="D196" s="4"/>
      <c r="E196" s="4"/>
      <c r="F196" s="4"/>
      <c r="G196" s="110"/>
      <c r="H196" s="110"/>
      <c r="I196" s="110"/>
      <c r="J196" s="4"/>
      <c r="K196" s="4"/>
      <c r="L196" s="207"/>
      <c r="M196" s="4"/>
      <c r="N196" s="4"/>
    </row>
    <row r="197" ht="15" customHeight="1">
      <c r="A197" s="273" t="s">
        <v>230</v>
      </c>
      <c r="B197" s="274" t="s">
        <v>714</v>
      </c>
      <c r="C197" s="274" t="s">
        <v>715</v>
      </c>
      <c r="D197" s="274" t="s">
        <v>716</v>
      </c>
      <c r="E197" s="274" t="s">
        <v>717</v>
      </c>
      <c r="F197" s="274" t="s">
        <v>718</v>
      </c>
      <c r="G197" s="274" t="s">
        <v>719</v>
      </c>
      <c r="H197" s="274" t="s">
        <v>720</v>
      </c>
      <c r="I197" s="274" t="s">
        <v>721</v>
      </c>
      <c r="J197" s="274" t="s">
        <v>722</v>
      </c>
      <c r="K197" s="274" t="s">
        <v>723</v>
      </c>
      <c r="L197" s="274" t="s">
        <v>73</v>
      </c>
      <c r="M197" s="274" t="s">
        <v>724</v>
      </c>
      <c r="N197" s="275" t="s">
        <v>725</v>
      </c>
    </row>
    <row r="198" ht="15" customHeight="1">
      <c r="A198" s="276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 t="s">
        <v>726</v>
      </c>
      <c r="M198" s="277"/>
      <c r="N198" s="278"/>
    </row>
    <row r="199" ht="15" customHeight="1">
      <c r="A199" s="187">
        <f>INPUT!D3</f>
        <v>101</v>
      </c>
      <c r="B199" s="189">
        <f>INPUT!H3*INPUT!I3*INPUT!J3*INPUT!AO3/1000</f>
        <v>8360</v>
      </c>
      <c r="C199" s="191">
        <f>INPUT!N3/COS(INPUT!P3)*2*INPUT!O3*INPUT!AQ3/1000</f>
        <v>24043.596138072862</v>
      </c>
      <c r="D199" s="189">
        <f>INPUT!K3*INPUT!L3*INPUT!AP3/1000</f>
        <v>8829.6704324174552</v>
      </c>
      <c r="E199" s="189">
        <f>0.85*INPUT!$B$3*INPUT!R3*INPUT!AA3/1000</f>
        <v>0</v>
      </c>
      <c r="F199" s="189">
        <f>INPUT!AD3*INPUT!AE3*INPUT!AF3*INPUT!BH3/1000</f>
        <v>1216</v>
      </c>
      <c r="G199" s="189">
        <f>INPUT!AG3*INPUT!AH3*INPUT!AI3*INPUT!BI3/1000</f>
        <v>0</v>
      </c>
      <c r="H199" s="189">
        <f>INPUT!AJ3*INPUT!$B$7/1000</f>
        <v>0</v>
      </c>
      <c r="I199" s="189">
        <f>INPUT!AK3*INPUT!$B$7/1000</f>
        <v>0</v>
      </c>
      <c r="J199" s="189">
        <f>INPUT!AL3</f>
        <v>0</v>
      </c>
      <c r="K199" s="189">
        <f>(INPUT!K3-2*INPUT!M3)*INPUT!Q3+INPUT!Q3*INPUT!Q3*TAN(INPUT!P3)</f>
        <v>0</v>
      </c>
      <c r="L199" s="280" t="str">
        <f>INPUT!BJ3</f>
        <v>8</v>
      </c>
      <c r="M199" s="191">
        <f>INPUT!BK3</f>
        <v>1245.273804662846</v>
      </c>
      <c r="N199" s="281">
        <f>INPUT!BL3</f>
        <v>49150.378220967606</v>
      </c>
    </row>
    <row r="200">
      <c r="A200" s="187">
        <f>INPUT!D4</f>
        <v>101</v>
      </c>
      <c r="B200" s="189">
        <f>INPUT!H4*INPUT!I4*INPUT!J4*INPUT!AO4/1000</f>
        <v>8360</v>
      </c>
      <c r="C200" s="191">
        <f>INPUT!N4/COS(INPUT!P4)*2*INPUT!O4*INPUT!AQ4/1000</f>
        <v>24043.596138072862</v>
      </c>
      <c r="D200" s="189">
        <f>INPUT!K4*INPUT!L4*INPUT!AP4/1000</f>
        <v>8829.6704324174552</v>
      </c>
      <c r="E200" s="189">
        <f>0.85*INPUT!$B$3*INPUT!R4*INPUT!AA4/1000</f>
        <v>0</v>
      </c>
      <c r="F200" s="189">
        <f>INPUT!AD4*INPUT!AE4*INPUT!AF4*INPUT!BH4/1000</f>
        <v>1216</v>
      </c>
      <c r="G200" s="189">
        <f>INPUT!AG4*INPUT!AH4*INPUT!AI4*INPUT!BI4/1000</f>
        <v>0</v>
      </c>
      <c r="H200" s="189">
        <f>INPUT!AJ4*INPUT!$B$7/1000</f>
        <v>0</v>
      </c>
      <c r="I200" s="189">
        <f>INPUT!AK4*INPUT!$B$7/1000</f>
        <v>0</v>
      </c>
      <c r="J200" s="189">
        <f>INPUT!AL4</f>
        <v>0</v>
      </c>
      <c r="K200" s="189">
        <f>(INPUT!K4-2*INPUT!M4)*INPUT!Q4+INPUT!Q4*INPUT!Q4*TAN(INPUT!P4)</f>
        <v>0</v>
      </c>
      <c r="L200" s="280" t="str">
        <f>INPUT!BJ4</f>
        <v>8</v>
      </c>
      <c r="M200" s="191">
        <f>INPUT!BK4</f>
        <v>1245.273804662846</v>
      </c>
      <c r="N200" s="281">
        <f>INPUT!BL4</f>
        <v>49150.378220967606</v>
      </c>
    </row>
    <row r="201">
      <c r="A201" s="187">
        <f>INPUT!D5</f>
        <v>101</v>
      </c>
      <c r="B201" s="189">
        <f>INPUT!H5*INPUT!I5*INPUT!J5*INPUT!AO5/1000</f>
        <v>8360</v>
      </c>
      <c r="C201" s="191">
        <f>INPUT!N5/COS(INPUT!P5)*2*INPUT!O5*INPUT!AQ5/1000</f>
        <v>24043.596138072862</v>
      </c>
      <c r="D201" s="189">
        <f>INPUT!K5*INPUT!L5*INPUT!AP5/1000</f>
        <v>8829.6704324174552</v>
      </c>
      <c r="E201" s="189">
        <f>0.85*INPUT!$B$3*INPUT!R5*INPUT!AA5/1000</f>
        <v>0</v>
      </c>
      <c r="F201" s="189">
        <f>INPUT!AD5*INPUT!AE5*INPUT!AF5*INPUT!BH5/1000</f>
        <v>1216</v>
      </c>
      <c r="G201" s="189">
        <f>INPUT!AG5*INPUT!AH5*INPUT!AI5*INPUT!BI5/1000</f>
        <v>0</v>
      </c>
      <c r="H201" s="189">
        <f>INPUT!AJ5*INPUT!$B$7/1000</f>
        <v>0</v>
      </c>
      <c r="I201" s="189">
        <f>INPUT!AK5*INPUT!$B$7/1000</f>
        <v>0</v>
      </c>
      <c r="J201" s="189">
        <f>INPUT!AL5</f>
        <v>0</v>
      </c>
      <c r="K201" s="189">
        <f>(INPUT!K5-2*INPUT!M5)*INPUT!Q5+INPUT!Q5*INPUT!Q5*TAN(INPUT!P5)</f>
        <v>0</v>
      </c>
      <c r="L201" s="280" t="str">
        <f>INPUT!BJ5</f>
        <v>8</v>
      </c>
      <c r="M201" s="191">
        <f>INPUT!BK5</f>
        <v>1245.273804662846</v>
      </c>
      <c r="N201" s="281">
        <f>INPUT!BL5</f>
        <v>49150.378220967606</v>
      </c>
    </row>
    <row r="202">
      <c r="A202" s="187">
        <f>INPUT!D6</f>
        <v>101</v>
      </c>
      <c r="B202" s="189">
        <f>INPUT!H6*INPUT!I6*INPUT!J6*INPUT!AO6/1000</f>
        <v>8360</v>
      </c>
      <c r="C202" s="191">
        <f>INPUT!N6/COS(INPUT!P6)*2*INPUT!O6*INPUT!AQ6/1000</f>
        <v>24043.596138072862</v>
      </c>
      <c r="D202" s="189">
        <f>INPUT!K6*INPUT!L6*INPUT!AP6/1000</f>
        <v>8829.6704324174552</v>
      </c>
      <c r="E202" s="189">
        <f>0.85*INPUT!$B$3*INPUT!R6*INPUT!AA6/1000</f>
        <v>0</v>
      </c>
      <c r="F202" s="189">
        <f>INPUT!AD6*INPUT!AE6*INPUT!AF6*INPUT!BH6/1000</f>
        <v>1216</v>
      </c>
      <c r="G202" s="189">
        <f>INPUT!AG6*INPUT!AH6*INPUT!AI6*INPUT!BI6/1000</f>
        <v>0</v>
      </c>
      <c r="H202" s="189">
        <f>INPUT!AJ6*INPUT!$B$7/1000</f>
        <v>0</v>
      </c>
      <c r="I202" s="189">
        <f>INPUT!AK6*INPUT!$B$7/1000</f>
        <v>0</v>
      </c>
      <c r="J202" s="189">
        <f>INPUT!AL6</f>
        <v>0</v>
      </c>
      <c r="K202" s="189">
        <f>(INPUT!K6-2*INPUT!M6)*INPUT!Q6+INPUT!Q6*INPUT!Q6*TAN(INPUT!P6)</f>
        <v>0</v>
      </c>
      <c r="L202" s="280" t="str">
        <f>INPUT!BJ6</f>
        <v>8</v>
      </c>
      <c r="M202" s="191">
        <f>INPUT!BK6</f>
        <v>1245.273804662846</v>
      </c>
      <c r="N202" s="281">
        <f>INPUT!BL6</f>
        <v>49150.378220967606</v>
      </c>
    </row>
    <row r="203">
      <c r="A203" s="187">
        <f>INPUT!D7</f>
        <v>101</v>
      </c>
      <c r="B203" s="189">
        <f>INPUT!H7*INPUT!I7*INPUT!J7*INPUT!AO7/1000</f>
        <v>8360</v>
      </c>
      <c r="C203" s="191">
        <f>INPUT!N7/COS(INPUT!P7)*2*INPUT!O7*INPUT!AQ7/1000</f>
        <v>24043.596138072862</v>
      </c>
      <c r="D203" s="189">
        <f>INPUT!K7*INPUT!L7*INPUT!AP7/1000</f>
        <v>8829.6704324174552</v>
      </c>
      <c r="E203" s="189">
        <f>0.85*INPUT!$B$3*INPUT!R7*INPUT!AA7/1000</f>
        <v>0</v>
      </c>
      <c r="F203" s="189">
        <f>INPUT!AD7*INPUT!AE7*INPUT!AF7*INPUT!BH7/1000</f>
        <v>1216</v>
      </c>
      <c r="G203" s="189">
        <f>INPUT!AG7*INPUT!AH7*INPUT!AI7*INPUT!BI7/1000</f>
        <v>0</v>
      </c>
      <c r="H203" s="189">
        <f>INPUT!AJ7*INPUT!$B$7/1000</f>
        <v>0</v>
      </c>
      <c r="I203" s="189">
        <f>INPUT!AK7*INPUT!$B$7/1000</f>
        <v>0</v>
      </c>
      <c r="J203" s="189">
        <f>INPUT!AL7</f>
        <v>0</v>
      </c>
      <c r="K203" s="189">
        <f>(INPUT!K7-2*INPUT!M7)*INPUT!Q7+INPUT!Q7*INPUT!Q7*TAN(INPUT!P7)</f>
        <v>0</v>
      </c>
      <c r="L203" s="280" t="str">
        <f>INPUT!BJ7</f>
        <v>8</v>
      </c>
      <c r="M203" s="191">
        <f>INPUT!BK7</f>
        <v>1245.273804662846</v>
      </c>
      <c r="N203" s="281">
        <f>INPUT!BL7</f>
        <v>49150.378220967606</v>
      </c>
    </row>
    <row r="204">
      <c r="A204" s="187">
        <f>INPUT!D8</f>
        <v>101</v>
      </c>
      <c r="B204" s="189">
        <f>INPUT!H8*INPUT!I8*INPUT!J8*INPUT!AO8/1000</f>
        <v>8360</v>
      </c>
      <c r="C204" s="191">
        <f>INPUT!N8/COS(INPUT!P8)*2*INPUT!O8*INPUT!AQ8/1000</f>
        <v>24043.596138072862</v>
      </c>
      <c r="D204" s="189">
        <f>INPUT!K8*INPUT!L8*INPUT!AP8/1000</f>
        <v>8829.6704324174552</v>
      </c>
      <c r="E204" s="189">
        <f>0.85*INPUT!$B$3*INPUT!R8*INPUT!AA8/1000</f>
        <v>0</v>
      </c>
      <c r="F204" s="189">
        <f>INPUT!AD8*INPUT!AE8*INPUT!AF8*INPUT!BH8/1000</f>
        <v>1216</v>
      </c>
      <c r="G204" s="189">
        <f>INPUT!AG8*INPUT!AH8*INPUT!AI8*INPUT!BI8/1000</f>
        <v>0</v>
      </c>
      <c r="H204" s="189">
        <f>INPUT!AJ8*INPUT!$B$7/1000</f>
        <v>0</v>
      </c>
      <c r="I204" s="189">
        <f>INPUT!AK8*INPUT!$B$7/1000</f>
        <v>0</v>
      </c>
      <c r="J204" s="189">
        <f>INPUT!AL8</f>
        <v>0</v>
      </c>
      <c r="K204" s="189">
        <f>(INPUT!K8-2*INPUT!M8)*INPUT!Q8+INPUT!Q8*INPUT!Q8*TAN(INPUT!P8)</f>
        <v>0</v>
      </c>
      <c r="L204" s="280" t="str">
        <f>INPUT!BJ8</f>
        <v>8</v>
      </c>
      <c r="M204" s="191">
        <f>INPUT!BK8</f>
        <v>1245.273804662846</v>
      </c>
      <c r="N204" s="281">
        <f>INPUT!BL8</f>
        <v>49150.378220967606</v>
      </c>
    </row>
    <row r="205">
      <c r="A205" s="187">
        <f>INPUT!D9</f>
        <v>101</v>
      </c>
      <c r="B205" s="189">
        <f>INPUT!H9*INPUT!I9*INPUT!J9*INPUT!AO9/1000</f>
        <v>8360</v>
      </c>
      <c r="C205" s="191">
        <f>INPUT!N9/COS(INPUT!P9)*2*INPUT!O9*INPUT!AQ9/1000</f>
        <v>24043.596138072862</v>
      </c>
      <c r="D205" s="189">
        <f>INPUT!K9*INPUT!L9*INPUT!AP9/1000</f>
        <v>8829.6704324174552</v>
      </c>
      <c r="E205" s="189">
        <f>0.85*INPUT!$B$3*INPUT!R9*INPUT!AA9/1000</f>
        <v>0</v>
      </c>
      <c r="F205" s="189">
        <f>INPUT!AD9*INPUT!AE9*INPUT!AF9*INPUT!BH9/1000</f>
        <v>1216</v>
      </c>
      <c r="G205" s="189">
        <f>INPUT!AG9*INPUT!AH9*INPUT!AI9*INPUT!BI9/1000</f>
        <v>0</v>
      </c>
      <c r="H205" s="189">
        <f>INPUT!AJ9*INPUT!$B$7/1000</f>
        <v>0</v>
      </c>
      <c r="I205" s="189">
        <f>INPUT!AK9*INPUT!$B$7/1000</f>
        <v>0</v>
      </c>
      <c r="J205" s="189">
        <f>INPUT!AL9</f>
        <v>0</v>
      </c>
      <c r="K205" s="189">
        <f>(INPUT!K9-2*INPUT!M9)*INPUT!Q9+INPUT!Q9*INPUT!Q9*TAN(INPUT!P9)</f>
        <v>0</v>
      </c>
      <c r="L205" s="280" t="str">
        <f>INPUT!BJ9</f>
        <v>8</v>
      </c>
      <c r="M205" s="191">
        <f>INPUT!BK9</f>
        <v>1245.273804662846</v>
      </c>
      <c r="N205" s="281">
        <f>INPUT!BL9</f>
        <v>49150.378220967606</v>
      </c>
    </row>
    <row r="206">
      <c r="A206" s="187">
        <f>INPUT!D10</f>
        <v>101</v>
      </c>
      <c r="B206" s="189">
        <f>INPUT!H10*INPUT!I10*INPUT!J10*INPUT!AO10/1000</f>
        <v>8360</v>
      </c>
      <c r="C206" s="191">
        <f>INPUT!N10/COS(INPUT!P10)*2*INPUT!O10*INPUT!AQ10/1000</f>
        <v>24043.596138072862</v>
      </c>
      <c r="D206" s="189">
        <f>INPUT!K10*INPUT!L10*INPUT!AP10/1000</f>
        <v>8829.6704324174552</v>
      </c>
      <c r="E206" s="189">
        <f>0.85*INPUT!$B$3*INPUT!R10*INPUT!AA10/1000</f>
        <v>0</v>
      </c>
      <c r="F206" s="189">
        <f>INPUT!AD10*INPUT!AE10*INPUT!AF10*INPUT!BH10/1000</f>
        <v>1216</v>
      </c>
      <c r="G206" s="189">
        <f>INPUT!AG10*INPUT!AH10*INPUT!AI10*INPUT!BI10/1000</f>
        <v>0</v>
      </c>
      <c r="H206" s="189">
        <f>INPUT!AJ10*INPUT!$B$7/1000</f>
        <v>0</v>
      </c>
      <c r="I206" s="189">
        <f>INPUT!AK10*INPUT!$B$7/1000</f>
        <v>0</v>
      </c>
      <c r="J206" s="189">
        <f>INPUT!AL10</f>
        <v>0</v>
      </c>
      <c r="K206" s="189">
        <f>(INPUT!K10-2*INPUT!M10)*INPUT!Q10+INPUT!Q10*INPUT!Q10*TAN(INPUT!P10)</f>
        <v>0</v>
      </c>
      <c r="L206" s="280" t="str">
        <f>INPUT!BJ10</f>
        <v>8</v>
      </c>
      <c r="M206" s="191">
        <f>INPUT!BK10</f>
        <v>1245.273804662846</v>
      </c>
      <c r="N206" s="281">
        <f>INPUT!BL10</f>
        <v>49150.378220967606</v>
      </c>
    </row>
    <row r="207">
      <c r="A207" s="187">
        <f>INPUT!D11</f>
        <v>101</v>
      </c>
      <c r="B207" s="189">
        <f>INPUT!H11*INPUT!I11*INPUT!J11*INPUT!AO11/1000</f>
        <v>8360</v>
      </c>
      <c r="C207" s="191">
        <f>INPUT!N11/COS(INPUT!P11)*2*INPUT!O11*INPUT!AQ11/1000</f>
        <v>24043.596138072862</v>
      </c>
      <c r="D207" s="189">
        <f>INPUT!K11*INPUT!L11*INPUT!AP11/1000</f>
        <v>8829.6704324174552</v>
      </c>
      <c r="E207" s="189">
        <f>0.85*INPUT!$B$3*INPUT!R11*INPUT!AA11/1000</f>
        <v>0</v>
      </c>
      <c r="F207" s="189">
        <f>INPUT!AD11*INPUT!AE11*INPUT!AF11*INPUT!BH11/1000</f>
        <v>1216</v>
      </c>
      <c r="G207" s="189">
        <f>INPUT!AG11*INPUT!AH11*INPUT!AI11*INPUT!BI11/1000</f>
        <v>0</v>
      </c>
      <c r="H207" s="189">
        <f>INPUT!AJ11*INPUT!$B$7/1000</f>
        <v>0</v>
      </c>
      <c r="I207" s="189">
        <f>INPUT!AK11*INPUT!$B$7/1000</f>
        <v>0</v>
      </c>
      <c r="J207" s="189">
        <f>INPUT!AL11</f>
        <v>0</v>
      </c>
      <c r="K207" s="189">
        <f>(INPUT!K11-2*INPUT!M11)*INPUT!Q11+INPUT!Q11*INPUT!Q11*TAN(INPUT!P11)</f>
        <v>0</v>
      </c>
      <c r="L207" s="280" t="str">
        <f>INPUT!BJ11</f>
        <v>8</v>
      </c>
      <c r="M207" s="191">
        <f>INPUT!BK11</f>
        <v>1245.273804662846</v>
      </c>
      <c r="N207" s="281">
        <f>INPUT!BL11</f>
        <v>49150.378220967606</v>
      </c>
    </row>
    <row r="208">
      <c r="A208" s="187">
        <f>INPUT!D12</f>
        <v>101</v>
      </c>
      <c r="B208" s="189">
        <f>INPUT!H12*INPUT!I12*INPUT!J12*INPUT!AO12/1000</f>
        <v>8360</v>
      </c>
      <c r="C208" s="191">
        <f>INPUT!N12/COS(INPUT!P12)*2*INPUT!O12*INPUT!AQ12/1000</f>
        <v>24043.596138072862</v>
      </c>
      <c r="D208" s="189">
        <f>INPUT!K12*INPUT!L12*INPUT!AP12/1000</f>
        <v>8829.6704324174552</v>
      </c>
      <c r="E208" s="189">
        <f>0.85*INPUT!$B$3*INPUT!R12*INPUT!AA12/1000</f>
        <v>0</v>
      </c>
      <c r="F208" s="189">
        <f>INPUT!AD12*INPUT!AE12*INPUT!AF12*INPUT!BH12/1000</f>
        <v>1216</v>
      </c>
      <c r="G208" s="189">
        <f>INPUT!AG12*INPUT!AH12*INPUT!AI12*INPUT!BI12/1000</f>
        <v>0</v>
      </c>
      <c r="H208" s="189">
        <f>INPUT!AJ12*INPUT!$B$7/1000</f>
        <v>0</v>
      </c>
      <c r="I208" s="189">
        <f>INPUT!AK12*INPUT!$B$7/1000</f>
        <v>0</v>
      </c>
      <c r="J208" s="189">
        <f>INPUT!AL12</f>
        <v>0</v>
      </c>
      <c r="K208" s="189">
        <f>(INPUT!K12-2*INPUT!M12)*INPUT!Q12+INPUT!Q12*INPUT!Q12*TAN(INPUT!P12)</f>
        <v>0</v>
      </c>
      <c r="L208" s="280" t="str">
        <f>INPUT!BJ12</f>
        <v>8</v>
      </c>
      <c r="M208" s="191">
        <f>INPUT!BK12</f>
        <v>1245.273804662846</v>
      </c>
      <c r="N208" s="281">
        <f>INPUT!BL12</f>
        <v>49150.378220967606</v>
      </c>
    </row>
    <row r="209">
      <c r="A209" s="187">
        <f>INPUT!D13</f>
        <v>101</v>
      </c>
      <c r="B209" s="189">
        <f>INPUT!H13*INPUT!I13*INPUT!J13*INPUT!AO13/1000</f>
        <v>8360</v>
      </c>
      <c r="C209" s="191">
        <f>INPUT!N13/COS(INPUT!P13)*2*INPUT!O13*INPUT!AQ13/1000</f>
        <v>24043.596138072862</v>
      </c>
      <c r="D209" s="189">
        <f>INPUT!K13*INPUT!L13*INPUT!AP13/1000</f>
        <v>8829.6704324174552</v>
      </c>
      <c r="E209" s="189">
        <f>0.85*INPUT!$B$3*INPUT!R13*INPUT!AA13/1000</f>
        <v>0</v>
      </c>
      <c r="F209" s="189">
        <f>INPUT!AD13*INPUT!AE13*INPUT!AF13*INPUT!BH13/1000</f>
        <v>1216</v>
      </c>
      <c r="G209" s="189">
        <f>INPUT!AG13*INPUT!AH13*INPUT!AI13*INPUT!BI13/1000</f>
        <v>0</v>
      </c>
      <c r="H209" s="189">
        <f>INPUT!AJ13*INPUT!$B$7/1000</f>
        <v>0</v>
      </c>
      <c r="I209" s="189">
        <f>INPUT!AK13*INPUT!$B$7/1000</f>
        <v>0</v>
      </c>
      <c r="J209" s="189">
        <f>INPUT!AL13</f>
        <v>0</v>
      </c>
      <c r="K209" s="189">
        <f>(INPUT!K13-2*INPUT!M13)*INPUT!Q13+INPUT!Q13*INPUT!Q13*TAN(INPUT!P13)</f>
        <v>0</v>
      </c>
      <c r="L209" s="280" t="str">
        <f>INPUT!BJ13</f>
        <v>8</v>
      </c>
      <c r="M209" s="191">
        <f>INPUT!BK13</f>
        <v>1245.273804662846</v>
      </c>
      <c r="N209" s="281">
        <f>INPUT!BL13</f>
        <v>49150.378220967606</v>
      </c>
    </row>
    <row r="210">
      <c r="A210" s="187">
        <f>INPUT!D14</f>
        <v>101</v>
      </c>
      <c r="B210" s="189">
        <f>INPUT!H14*INPUT!I14*INPUT!J14*INPUT!AO14/1000</f>
        <v>8360</v>
      </c>
      <c r="C210" s="191">
        <f>INPUT!N14/COS(INPUT!P14)*2*INPUT!O14*INPUT!AQ14/1000</f>
        <v>24043.596138072862</v>
      </c>
      <c r="D210" s="189">
        <f>INPUT!K14*INPUT!L14*INPUT!AP14/1000</f>
        <v>8829.6704324174552</v>
      </c>
      <c r="E210" s="189">
        <f>0.85*INPUT!$B$3*INPUT!R14*INPUT!AA14/1000</f>
        <v>0</v>
      </c>
      <c r="F210" s="189">
        <f>INPUT!AD14*INPUT!AE14*INPUT!AF14*INPUT!BH14/1000</f>
        <v>1216</v>
      </c>
      <c r="G210" s="189">
        <f>INPUT!AG14*INPUT!AH14*INPUT!AI14*INPUT!BI14/1000</f>
        <v>0</v>
      </c>
      <c r="H210" s="189">
        <f>INPUT!AJ14*INPUT!$B$7/1000</f>
        <v>0</v>
      </c>
      <c r="I210" s="189">
        <f>INPUT!AK14*INPUT!$B$7/1000</f>
        <v>0</v>
      </c>
      <c r="J210" s="189">
        <f>INPUT!AL14</f>
        <v>0</v>
      </c>
      <c r="K210" s="189">
        <f>(INPUT!K14-2*INPUT!M14)*INPUT!Q14+INPUT!Q14*INPUT!Q14*TAN(INPUT!P14)</f>
        <v>0</v>
      </c>
      <c r="L210" s="280" t="str">
        <f>INPUT!BJ14</f>
        <v>8</v>
      </c>
      <c r="M210" s="191">
        <f>INPUT!BK14</f>
        <v>1245.273804662846</v>
      </c>
      <c r="N210" s="281">
        <f>INPUT!BL14</f>
        <v>49150.378220967606</v>
      </c>
    </row>
    <row r="211">
      <c r="A211" s="187">
        <f>INPUT!D15</f>
        <v>101</v>
      </c>
      <c r="B211" s="189">
        <f>INPUT!H15*INPUT!I15*INPUT!J15*INPUT!AO15/1000</f>
        <v>8360</v>
      </c>
      <c r="C211" s="191">
        <f>INPUT!N15/COS(INPUT!P15)*2*INPUT!O15*INPUT!AQ15/1000</f>
        <v>24043.596138072862</v>
      </c>
      <c r="D211" s="189">
        <f>INPUT!K15*INPUT!L15*INPUT!AP15/1000</f>
        <v>8829.6704324174552</v>
      </c>
      <c r="E211" s="189">
        <f>0.85*INPUT!$B$3*INPUT!R15*INPUT!AA15/1000</f>
        <v>0</v>
      </c>
      <c r="F211" s="189">
        <f>INPUT!AD15*INPUT!AE15*INPUT!AF15*INPUT!BH15/1000</f>
        <v>1216</v>
      </c>
      <c r="G211" s="189">
        <f>INPUT!AG15*INPUT!AH15*INPUT!AI15*INPUT!BI15/1000</f>
        <v>0</v>
      </c>
      <c r="H211" s="189">
        <f>INPUT!AJ15*INPUT!$B$7/1000</f>
        <v>0</v>
      </c>
      <c r="I211" s="189">
        <f>INPUT!AK15*INPUT!$B$7/1000</f>
        <v>0</v>
      </c>
      <c r="J211" s="189">
        <f>INPUT!AL15</f>
        <v>0</v>
      </c>
      <c r="K211" s="189">
        <f>(INPUT!K15-2*INPUT!M15)*INPUT!Q15+INPUT!Q15*INPUT!Q15*TAN(INPUT!P15)</f>
        <v>0</v>
      </c>
      <c r="L211" s="280" t="str">
        <f>INPUT!BJ15</f>
        <v>8</v>
      </c>
      <c r="M211" s="191">
        <f>INPUT!BK15</f>
        <v>1245.273804662846</v>
      </c>
      <c r="N211" s="281">
        <f>INPUT!BL15</f>
        <v>49150.378220967606</v>
      </c>
    </row>
    <row r="212">
      <c r="A212" s="187">
        <f>INPUT!D16</f>
        <v>101</v>
      </c>
      <c r="B212" s="189">
        <f>INPUT!H16*INPUT!I16*INPUT!J16*INPUT!AO16/1000</f>
        <v>8360</v>
      </c>
      <c r="C212" s="191">
        <f>INPUT!N16/COS(INPUT!P16)*2*INPUT!O16*INPUT!AQ16/1000</f>
        <v>24043.596138072862</v>
      </c>
      <c r="D212" s="189">
        <f>INPUT!K16*INPUT!L16*INPUT!AP16/1000</f>
        <v>8829.6704324174552</v>
      </c>
      <c r="E212" s="189">
        <f>0.85*INPUT!$B$3*INPUT!R16*INPUT!AA16/1000</f>
        <v>0</v>
      </c>
      <c r="F212" s="189">
        <f>INPUT!AD16*INPUT!AE16*INPUT!AF16*INPUT!BH16/1000</f>
        <v>1216</v>
      </c>
      <c r="G212" s="189">
        <f>INPUT!AG16*INPUT!AH16*INPUT!AI16*INPUT!BI16/1000</f>
        <v>0</v>
      </c>
      <c r="H212" s="189">
        <f>INPUT!AJ16*INPUT!$B$7/1000</f>
        <v>0</v>
      </c>
      <c r="I212" s="189">
        <f>INPUT!AK16*INPUT!$B$7/1000</f>
        <v>0</v>
      </c>
      <c r="J212" s="189">
        <f>INPUT!AL16</f>
        <v>0</v>
      </c>
      <c r="K212" s="189">
        <f>(INPUT!K16-2*INPUT!M16)*INPUT!Q16+INPUT!Q16*INPUT!Q16*TAN(INPUT!P16)</f>
        <v>0</v>
      </c>
      <c r="L212" s="280" t="str">
        <f>INPUT!BJ16</f>
        <v>8</v>
      </c>
      <c r="M212" s="191">
        <f>INPUT!BK16</f>
        <v>1245.273804662846</v>
      </c>
      <c r="N212" s="281">
        <f>INPUT!BL16</f>
        <v>49150.378220967606</v>
      </c>
    </row>
    <row r="213">
      <c r="A213" s="187">
        <f>INPUT!D17</f>
        <v>101</v>
      </c>
      <c r="B213" s="189">
        <f>INPUT!H17*INPUT!I17*INPUT!J17*INPUT!AO17/1000</f>
        <v>8360</v>
      </c>
      <c r="C213" s="191">
        <f>INPUT!N17/COS(INPUT!P17)*2*INPUT!O17*INPUT!AQ17/1000</f>
        <v>24043.596138072862</v>
      </c>
      <c r="D213" s="189">
        <f>INPUT!K17*INPUT!L17*INPUT!AP17/1000</f>
        <v>8829.6704324174552</v>
      </c>
      <c r="E213" s="189">
        <f>0.85*INPUT!$B$3*INPUT!R17*INPUT!AA17/1000</f>
        <v>0</v>
      </c>
      <c r="F213" s="189">
        <f>INPUT!AD17*INPUT!AE17*INPUT!AF17*INPUT!BH17/1000</f>
        <v>1216</v>
      </c>
      <c r="G213" s="189">
        <f>INPUT!AG17*INPUT!AH17*INPUT!AI17*INPUT!BI17/1000</f>
        <v>0</v>
      </c>
      <c r="H213" s="189">
        <f>INPUT!AJ17*INPUT!$B$7/1000</f>
        <v>0</v>
      </c>
      <c r="I213" s="189">
        <f>INPUT!AK17*INPUT!$B$7/1000</f>
        <v>0</v>
      </c>
      <c r="J213" s="189">
        <f>INPUT!AL17</f>
        <v>0</v>
      </c>
      <c r="K213" s="189">
        <f>(INPUT!K17-2*INPUT!M17)*INPUT!Q17+INPUT!Q17*INPUT!Q17*TAN(INPUT!P17)</f>
        <v>0</v>
      </c>
      <c r="L213" s="280" t="str">
        <f>INPUT!BJ17</f>
        <v>8</v>
      </c>
      <c r="M213" s="191">
        <f>INPUT!BK17</f>
        <v>1245.273804662846</v>
      </c>
      <c r="N213" s="281">
        <f>INPUT!BL17</f>
        <v>49150.378220967606</v>
      </c>
    </row>
    <row r="214">
      <c r="A214" s="187">
        <f>INPUT!D18</f>
        <v>101</v>
      </c>
      <c r="B214" s="189">
        <f>INPUT!H18*INPUT!I18*INPUT!J18*INPUT!AO18/1000</f>
        <v>8360</v>
      </c>
      <c r="C214" s="191">
        <f>INPUT!N18/COS(INPUT!P18)*2*INPUT!O18*INPUT!AQ18/1000</f>
        <v>24043.596138072862</v>
      </c>
      <c r="D214" s="189">
        <f>INPUT!K18*INPUT!L18*INPUT!AP18/1000</f>
        <v>8829.6704324174552</v>
      </c>
      <c r="E214" s="189">
        <f>0.85*INPUT!$B$3*INPUT!R18*INPUT!AA18/1000</f>
        <v>0</v>
      </c>
      <c r="F214" s="189">
        <f>INPUT!AD18*INPUT!AE18*INPUT!AF18*INPUT!BH18/1000</f>
        <v>1216</v>
      </c>
      <c r="G214" s="189">
        <f>INPUT!AG18*INPUT!AH18*INPUT!AI18*INPUT!BI18/1000</f>
        <v>0</v>
      </c>
      <c r="H214" s="189">
        <f>INPUT!AJ18*INPUT!$B$7/1000</f>
        <v>0</v>
      </c>
      <c r="I214" s="189">
        <f>INPUT!AK18*INPUT!$B$7/1000</f>
        <v>0</v>
      </c>
      <c r="J214" s="189">
        <f>INPUT!AL18</f>
        <v>0</v>
      </c>
      <c r="K214" s="189">
        <f>(INPUT!K18-2*INPUT!M18)*INPUT!Q18+INPUT!Q18*INPUT!Q18*TAN(INPUT!P18)</f>
        <v>0</v>
      </c>
      <c r="L214" s="280" t="str">
        <f>INPUT!BJ18</f>
        <v>8</v>
      </c>
      <c r="M214" s="191">
        <f>INPUT!BK18</f>
        <v>1245.273804662846</v>
      </c>
      <c r="N214" s="281">
        <f>INPUT!BL18</f>
        <v>49150.378220967606</v>
      </c>
    </row>
    <row r="215">
      <c r="A215" s="187">
        <f>INPUT!D19</f>
        <v>101</v>
      </c>
      <c r="B215" s="189">
        <f>INPUT!H19*INPUT!I19*INPUT!J19*INPUT!AO19/1000</f>
        <v>8360</v>
      </c>
      <c r="C215" s="191">
        <f>INPUT!N19/COS(INPUT!P19)*2*INPUT!O19*INPUT!AQ19/1000</f>
        <v>24043.596138072862</v>
      </c>
      <c r="D215" s="189">
        <f>INPUT!K19*INPUT!L19*INPUT!AP19/1000</f>
        <v>8829.6704324174552</v>
      </c>
      <c r="E215" s="189">
        <f>0.85*INPUT!$B$3*INPUT!R19*INPUT!AA19/1000</f>
        <v>0</v>
      </c>
      <c r="F215" s="189">
        <f>INPUT!AD19*INPUT!AE19*INPUT!AF19*INPUT!BH19/1000</f>
        <v>1216</v>
      </c>
      <c r="G215" s="189">
        <f>INPUT!AG19*INPUT!AH19*INPUT!AI19*INPUT!BI19/1000</f>
        <v>0</v>
      </c>
      <c r="H215" s="189">
        <f>INPUT!AJ19*INPUT!$B$7/1000</f>
        <v>0</v>
      </c>
      <c r="I215" s="189">
        <f>INPUT!AK19*INPUT!$B$7/1000</f>
        <v>0</v>
      </c>
      <c r="J215" s="189">
        <f>INPUT!AL19</f>
        <v>0</v>
      </c>
      <c r="K215" s="189">
        <f>(INPUT!K19-2*INPUT!M19)*INPUT!Q19+INPUT!Q19*INPUT!Q19*TAN(INPUT!P19)</f>
        <v>0</v>
      </c>
      <c r="L215" s="280" t="str">
        <f>INPUT!BJ19</f>
        <v>8</v>
      </c>
      <c r="M215" s="191">
        <f>INPUT!BK19</f>
        <v>1245.273804662846</v>
      </c>
      <c r="N215" s="281">
        <f>INPUT!BL19</f>
        <v>49150.378220967606</v>
      </c>
    </row>
    <row r="216">
      <c r="A216" s="187">
        <f>INPUT!D20</f>
        <v>101</v>
      </c>
      <c r="B216" s="189">
        <f>INPUT!H20*INPUT!I20*INPUT!J20*INPUT!AO20/1000</f>
        <v>8360</v>
      </c>
      <c r="C216" s="191">
        <f>INPUT!N20/COS(INPUT!P20)*2*INPUT!O20*INPUT!AQ20/1000</f>
        <v>24043.596138072862</v>
      </c>
      <c r="D216" s="189">
        <f>INPUT!K20*INPUT!L20*INPUT!AP20/1000</f>
        <v>8829.6704324174552</v>
      </c>
      <c r="E216" s="189">
        <f>0.85*INPUT!$B$3*INPUT!R20*INPUT!AA20/1000</f>
        <v>0</v>
      </c>
      <c r="F216" s="189">
        <f>INPUT!AD20*INPUT!AE20*INPUT!AF20*INPUT!BH20/1000</f>
        <v>1216</v>
      </c>
      <c r="G216" s="189">
        <f>INPUT!AG20*INPUT!AH20*INPUT!AI20*INPUT!BI20/1000</f>
        <v>0</v>
      </c>
      <c r="H216" s="189">
        <f>INPUT!AJ20*INPUT!$B$7/1000</f>
        <v>0</v>
      </c>
      <c r="I216" s="189">
        <f>INPUT!AK20*INPUT!$B$7/1000</f>
        <v>0</v>
      </c>
      <c r="J216" s="189">
        <f>INPUT!AL20</f>
        <v>0</v>
      </c>
      <c r="K216" s="189">
        <f>(INPUT!K20-2*INPUT!M20)*INPUT!Q20+INPUT!Q20*INPUT!Q20*TAN(INPUT!P20)</f>
        <v>0</v>
      </c>
      <c r="L216" s="280" t="str">
        <f>INPUT!BJ20</f>
        <v>8</v>
      </c>
      <c r="M216" s="191">
        <f>INPUT!BK20</f>
        <v>1245.273804662846</v>
      </c>
      <c r="N216" s="281">
        <f>INPUT!BL20</f>
        <v>49150.378220967606</v>
      </c>
    </row>
    <row r="217">
      <c r="A217" s="187">
        <f>INPUT!D21</f>
        <v>101</v>
      </c>
      <c r="B217" s="189">
        <f>INPUT!H21*INPUT!I21*INPUT!J21*INPUT!AO21/1000</f>
        <v>8360</v>
      </c>
      <c r="C217" s="191">
        <f>INPUT!N21/COS(INPUT!P21)*2*INPUT!O21*INPUT!AQ21/1000</f>
        <v>24043.596138072862</v>
      </c>
      <c r="D217" s="189">
        <f>INPUT!K21*INPUT!L21*INPUT!AP21/1000</f>
        <v>8829.6704324174552</v>
      </c>
      <c r="E217" s="189">
        <f>0.85*INPUT!$B$3*INPUT!R21*INPUT!AA21/1000</f>
        <v>0</v>
      </c>
      <c r="F217" s="189">
        <f>INPUT!AD21*INPUT!AE21*INPUT!AF21*INPUT!BH21/1000</f>
        <v>1216</v>
      </c>
      <c r="G217" s="189">
        <f>INPUT!AG21*INPUT!AH21*INPUT!AI21*INPUT!BI21/1000</f>
        <v>0</v>
      </c>
      <c r="H217" s="189">
        <f>INPUT!AJ21*INPUT!$B$7/1000</f>
        <v>0</v>
      </c>
      <c r="I217" s="189">
        <f>INPUT!AK21*INPUT!$B$7/1000</f>
        <v>0</v>
      </c>
      <c r="J217" s="189">
        <f>INPUT!AL21</f>
        <v>0</v>
      </c>
      <c r="K217" s="189">
        <f>(INPUT!K21-2*INPUT!M21)*INPUT!Q21+INPUT!Q21*INPUT!Q21*TAN(INPUT!P21)</f>
        <v>0</v>
      </c>
      <c r="L217" s="280" t="str">
        <f>INPUT!BJ21</f>
        <v>8</v>
      </c>
      <c r="M217" s="191">
        <f>INPUT!BK21</f>
        <v>1245.273804662846</v>
      </c>
      <c r="N217" s="281">
        <f>INPUT!BL21</f>
        <v>49150.378220967606</v>
      </c>
    </row>
    <row r="218">
      <c r="A218" s="187">
        <f>INPUT!D22</f>
        <v>101</v>
      </c>
      <c r="B218" s="189">
        <f>INPUT!H22*INPUT!I22*INPUT!J22*INPUT!AO22/1000</f>
        <v>8360</v>
      </c>
      <c r="C218" s="191">
        <f>INPUT!N22/COS(INPUT!P22)*2*INPUT!O22*INPUT!AQ22/1000</f>
        <v>24043.596138072862</v>
      </c>
      <c r="D218" s="189">
        <f>INPUT!K22*INPUT!L22*INPUT!AP22/1000</f>
        <v>8829.6704324174552</v>
      </c>
      <c r="E218" s="189">
        <f>0.85*INPUT!$B$3*INPUT!R22*INPUT!AA22/1000</f>
        <v>0</v>
      </c>
      <c r="F218" s="189">
        <f>INPUT!AD22*INPUT!AE22*INPUT!AF22*INPUT!BH22/1000</f>
        <v>1216</v>
      </c>
      <c r="G218" s="189">
        <f>INPUT!AG22*INPUT!AH22*INPUT!AI22*INPUT!BI22/1000</f>
        <v>0</v>
      </c>
      <c r="H218" s="189">
        <f>INPUT!AJ22*INPUT!$B$7/1000</f>
        <v>0</v>
      </c>
      <c r="I218" s="189">
        <f>INPUT!AK22*INPUT!$B$7/1000</f>
        <v>0</v>
      </c>
      <c r="J218" s="189">
        <f>INPUT!AL22</f>
        <v>0</v>
      </c>
      <c r="K218" s="189">
        <f>(INPUT!K22-2*INPUT!M22)*INPUT!Q22+INPUT!Q22*INPUT!Q22*TAN(INPUT!P22)</f>
        <v>0</v>
      </c>
      <c r="L218" s="280" t="str">
        <f>INPUT!BJ22</f>
        <v>8</v>
      </c>
      <c r="M218" s="191">
        <f>INPUT!BK22</f>
        <v>1245.273804662846</v>
      </c>
      <c r="N218" s="281">
        <f>INPUT!BL22</f>
        <v>49150.378220967606</v>
      </c>
    </row>
    <row r="219">
      <c r="A219" s="187">
        <f>INPUT!D23</f>
        <v>101</v>
      </c>
      <c r="B219" s="189">
        <f>INPUT!H23*INPUT!I23*INPUT!J23*INPUT!AO23/1000</f>
        <v>8360</v>
      </c>
      <c r="C219" s="191">
        <f>INPUT!N23/COS(INPUT!P23)*2*INPUT!O23*INPUT!AQ23/1000</f>
        <v>24043.596138072862</v>
      </c>
      <c r="D219" s="189">
        <f>INPUT!K23*INPUT!L23*INPUT!AP23/1000</f>
        <v>8829.6704324174552</v>
      </c>
      <c r="E219" s="189">
        <f>0.85*INPUT!$B$3*INPUT!R23*INPUT!AA23/1000</f>
        <v>0</v>
      </c>
      <c r="F219" s="189">
        <f>INPUT!AD23*INPUT!AE23*INPUT!AF23*INPUT!BH23/1000</f>
        <v>1216</v>
      </c>
      <c r="G219" s="189">
        <f>INPUT!AG23*INPUT!AH23*INPUT!AI23*INPUT!BI23/1000</f>
        <v>0</v>
      </c>
      <c r="H219" s="189">
        <f>INPUT!AJ23*INPUT!$B$7/1000</f>
        <v>0</v>
      </c>
      <c r="I219" s="189">
        <f>INPUT!AK23*INPUT!$B$7/1000</f>
        <v>0</v>
      </c>
      <c r="J219" s="189">
        <f>INPUT!AL23</f>
        <v>0</v>
      </c>
      <c r="K219" s="189">
        <f>(INPUT!K23-2*INPUT!M23)*INPUT!Q23+INPUT!Q23*INPUT!Q23*TAN(INPUT!P23)</f>
        <v>0</v>
      </c>
      <c r="L219" s="280" t="str">
        <f>INPUT!BJ23</f>
        <v>8</v>
      </c>
      <c r="M219" s="191">
        <f>INPUT!BK23</f>
        <v>1245.273804662846</v>
      </c>
      <c r="N219" s="281">
        <f>INPUT!BL23</f>
        <v>49150.378220967606</v>
      </c>
    </row>
    <row r="220">
      <c r="A220" s="187">
        <f>INPUT!D24</f>
        <v>101</v>
      </c>
      <c r="B220" s="189">
        <f>INPUT!H24*INPUT!I24*INPUT!J24*INPUT!AO24/1000</f>
        <v>8360</v>
      </c>
      <c r="C220" s="191">
        <f>INPUT!N24/COS(INPUT!P24)*2*INPUT!O24*INPUT!AQ24/1000</f>
        <v>24043.596138072862</v>
      </c>
      <c r="D220" s="189">
        <f>INPUT!K24*INPUT!L24*INPUT!AP24/1000</f>
        <v>8829.6704324174552</v>
      </c>
      <c r="E220" s="189">
        <f>0.85*INPUT!$B$3*INPUT!R24*INPUT!AA24/1000</f>
        <v>0</v>
      </c>
      <c r="F220" s="189">
        <f>INPUT!AD24*INPUT!AE24*INPUT!AF24*INPUT!BH24/1000</f>
        <v>1216</v>
      </c>
      <c r="G220" s="189">
        <f>INPUT!AG24*INPUT!AH24*INPUT!AI24*INPUT!BI24/1000</f>
        <v>0</v>
      </c>
      <c r="H220" s="189">
        <f>INPUT!AJ24*INPUT!$B$7/1000</f>
        <v>0</v>
      </c>
      <c r="I220" s="189">
        <f>INPUT!AK24*INPUT!$B$7/1000</f>
        <v>0</v>
      </c>
      <c r="J220" s="189">
        <f>INPUT!AL24</f>
        <v>0</v>
      </c>
      <c r="K220" s="189">
        <f>(INPUT!K24-2*INPUT!M24)*INPUT!Q24+INPUT!Q24*INPUT!Q24*TAN(INPUT!P24)</f>
        <v>0</v>
      </c>
      <c r="L220" s="280" t="str">
        <f>INPUT!BJ24</f>
        <v>8</v>
      </c>
      <c r="M220" s="191">
        <f>INPUT!BK24</f>
        <v>1245.273804662846</v>
      </c>
      <c r="N220" s="281">
        <f>INPUT!BL24</f>
        <v>49150.378220967606</v>
      </c>
    </row>
    <row r="221">
      <c r="A221" s="187">
        <f>INPUT!D25</f>
        <v>101</v>
      </c>
      <c r="B221" s="189">
        <f>INPUT!H25*INPUT!I25*INPUT!J25*INPUT!AO25/1000</f>
        <v>8360</v>
      </c>
      <c r="C221" s="191">
        <f>INPUT!N25/COS(INPUT!P25)*2*INPUT!O25*INPUT!AQ25/1000</f>
        <v>24043.596138072862</v>
      </c>
      <c r="D221" s="189">
        <f>INPUT!K25*INPUT!L25*INPUT!AP25/1000</f>
        <v>8829.6704324174552</v>
      </c>
      <c r="E221" s="189">
        <f>0.85*INPUT!$B$3*INPUT!R25*INPUT!AA25/1000</f>
        <v>0</v>
      </c>
      <c r="F221" s="189">
        <f>INPUT!AD25*INPUT!AE25*INPUT!AF25*INPUT!BH25/1000</f>
        <v>1216</v>
      </c>
      <c r="G221" s="189">
        <f>INPUT!AG25*INPUT!AH25*INPUT!AI25*INPUT!BI25/1000</f>
        <v>0</v>
      </c>
      <c r="H221" s="189">
        <f>INPUT!AJ25*INPUT!$B$7/1000</f>
        <v>0</v>
      </c>
      <c r="I221" s="189">
        <f>INPUT!AK25*INPUT!$B$7/1000</f>
        <v>0</v>
      </c>
      <c r="J221" s="189">
        <f>INPUT!AL25</f>
        <v>0</v>
      </c>
      <c r="K221" s="189">
        <f>(INPUT!K25-2*INPUT!M25)*INPUT!Q25+INPUT!Q25*INPUT!Q25*TAN(INPUT!P25)</f>
        <v>0</v>
      </c>
      <c r="L221" s="280" t="str">
        <f>INPUT!BJ25</f>
        <v>8</v>
      </c>
      <c r="M221" s="191">
        <f>INPUT!BK25</f>
        <v>1245.273804662846</v>
      </c>
      <c r="N221" s="281">
        <f>INPUT!BL25</f>
        <v>49150.378220967606</v>
      </c>
    </row>
    <row r="222">
      <c r="A222" s="187">
        <f>INPUT!D26</f>
        <v>101</v>
      </c>
      <c r="B222" s="189">
        <f>INPUT!H26*INPUT!I26*INPUT!J26*INPUT!AO26/1000</f>
        <v>8360</v>
      </c>
      <c r="C222" s="191">
        <f>INPUT!N26/COS(INPUT!P26)*2*INPUT!O26*INPUT!AQ26/1000</f>
        <v>24043.596138072862</v>
      </c>
      <c r="D222" s="189">
        <f>INPUT!K26*INPUT!L26*INPUT!AP26/1000</f>
        <v>8829.6704324174552</v>
      </c>
      <c r="E222" s="189">
        <f>0.85*INPUT!$B$3*INPUT!R26*INPUT!AA26/1000</f>
        <v>0</v>
      </c>
      <c r="F222" s="189">
        <f>INPUT!AD26*INPUT!AE26*INPUT!AF26*INPUT!BH26/1000</f>
        <v>1216</v>
      </c>
      <c r="G222" s="189">
        <f>INPUT!AG26*INPUT!AH26*INPUT!AI26*INPUT!BI26/1000</f>
        <v>0</v>
      </c>
      <c r="H222" s="189">
        <f>INPUT!AJ26*INPUT!$B$7/1000</f>
        <v>0</v>
      </c>
      <c r="I222" s="189">
        <f>INPUT!AK26*INPUT!$B$7/1000</f>
        <v>0</v>
      </c>
      <c r="J222" s="189">
        <f>INPUT!AL26</f>
        <v>0</v>
      </c>
      <c r="K222" s="189">
        <f>(INPUT!K26-2*INPUT!M26)*INPUT!Q26+INPUT!Q26*INPUT!Q26*TAN(INPUT!P26)</f>
        <v>0</v>
      </c>
      <c r="L222" s="280" t="str">
        <f>INPUT!BJ26</f>
        <v>8</v>
      </c>
      <c r="M222" s="191">
        <f>INPUT!BK26</f>
        <v>1245.273804662846</v>
      </c>
      <c r="N222" s="281">
        <f>INPUT!BL26</f>
        <v>49150.378220967606</v>
      </c>
    </row>
    <row r="223">
      <c r="A223" s="187">
        <f>INPUT!D27</f>
        <v>101</v>
      </c>
      <c r="B223" s="189">
        <f>INPUT!H27*INPUT!I27*INPUT!J27*INPUT!AO27/1000</f>
        <v>8360</v>
      </c>
      <c r="C223" s="191">
        <f>INPUT!N27/COS(INPUT!P27)*2*INPUT!O27*INPUT!AQ27/1000</f>
        <v>24043.596138072862</v>
      </c>
      <c r="D223" s="189">
        <f>INPUT!K27*INPUT!L27*INPUT!AP27/1000</f>
        <v>8829.6704324174552</v>
      </c>
      <c r="E223" s="189">
        <f>0.85*INPUT!$B$3*INPUT!R27*INPUT!AA27/1000</f>
        <v>0</v>
      </c>
      <c r="F223" s="189">
        <f>INPUT!AD27*INPUT!AE27*INPUT!AF27*INPUT!BH27/1000</f>
        <v>1216</v>
      </c>
      <c r="G223" s="189">
        <f>INPUT!AG27*INPUT!AH27*INPUT!AI27*INPUT!BI27/1000</f>
        <v>0</v>
      </c>
      <c r="H223" s="189">
        <f>INPUT!AJ27*INPUT!$B$7/1000</f>
        <v>0</v>
      </c>
      <c r="I223" s="189">
        <f>INPUT!AK27*INPUT!$B$7/1000</f>
        <v>0</v>
      </c>
      <c r="J223" s="189">
        <f>INPUT!AL27</f>
        <v>0</v>
      </c>
      <c r="K223" s="189">
        <f>(INPUT!K27-2*INPUT!M27)*INPUT!Q27+INPUT!Q27*INPUT!Q27*TAN(INPUT!P27)</f>
        <v>0</v>
      </c>
      <c r="L223" s="280" t="str">
        <f>INPUT!BJ27</f>
        <v>8</v>
      </c>
      <c r="M223" s="191">
        <f>INPUT!BK27</f>
        <v>1245.273804662846</v>
      </c>
      <c r="N223" s="281">
        <f>INPUT!BL27</f>
        <v>49150.378220967606</v>
      </c>
    </row>
    <row r="224">
      <c r="A224" s="187">
        <f>INPUT!D28</f>
        <v>101</v>
      </c>
      <c r="B224" s="189">
        <f>INPUT!H28*INPUT!I28*INPUT!J28*INPUT!AO28/1000</f>
        <v>8360</v>
      </c>
      <c r="C224" s="191">
        <f>INPUT!N28/COS(INPUT!P28)*2*INPUT!O28*INPUT!AQ28/1000</f>
        <v>24043.596138072862</v>
      </c>
      <c r="D224" s="189">
        <f>INPUT!K28*INPUT!L28*INPUT!AP28/1000</f>
        <v>8829.6704324174552</v>
      </c>
      <c r="E224" s="189">
        <f>0.85*INPUT!$B$3*INPUT!R28*INPUT!AA28/1000</f>
        <v>0</v>
      </c>
      <c r="F224" s="189">
        <f>INPUT!AD28*INPUT!AE28*INPUT!AF28*INPUT!BH28/1000</f>
        <v>1216</v>
      </c>
      <c r="G224" s="189">
        <f>INPUT!AG28*INPUT!AH28*INPUT!AI28*INPUT!BI28/1000</f>
        <v>0</v>
      </c>
      <c r="H224" s="189">
        <f>INPUT!AJ28*INPUT!$B$7/1000</f>
        <v>0</v>
      </c>
      <c r="I224" s="189">
        <f>INPUT!AK28*INPUT!$B$7/1000</f>
        <v>0</v>
      </c>
      <c r="J224" s="189">
        <f>INPUT!AL28</f>
        <v>0</v>
      </c>
      <c r="K224" s="189">
        <f>(INPUT!K28-2*INPUT!M28)*INPUT!Q28+INPUT!Q28*INPUT!Q28*TAN(INPUT!P28)</f>
        <v>0</v>
      </c>
      <c r="L224" s="280" t="str">
        <f>INPUT!BJ28</f>
        <v>8</v>
      </c>
      <c r="M224" s="191">
        <f>INPUT!BK28</f>
        <v>1245.273804662846</v>
      </c>
      <c r="N224" s="281">
        <f>INPUT!BL28</f>
        <v>49150.378220967606</v>
      </c>
    </row>
    <row r="225">
      <c r="A225" s="187">
        <f>INPUT!D29</f>
        <v>101</v>
      </c>
      <c r="B225" s="189">
        <f>INPUT!H29*INPUT!I29*INPUT!J29*INPUT!AO29/1000</f>
        <v>8360</v>
      </c>
      <c r="C225" s="191">
        <f>INPUT!N29/COS(INPUT!P29)*2*INPUT!O29*INPUT!AQ29/1000</f>
        <v>24043.596138072862</v>
      </c>
      <c r="D225" s="189">
        <f>INPUT!K29*INPUT!L29*INPUT!AP29/1000</f>
        <v>8829.6704324174552</v>
      </c>
      <c r="E225" s="189">
        <f>0.85*INPUT!$B$3*INPUT!R29*INPUT!AA29/1000</f>
        <v>0</v>
      </c>
      <c r="F225" s="189">
        <f>INPUT!AD29*INPUT!AE29*INPUT!AF29*INPUT!BH29/1000</f>
        <v>1216</v>
      </c>
      <c r="G225" s="189">
        <f>INPUT!AG29*INPUT!AH29*INPUT!AI29*INPUT!BI29/1000</f>
        <v>0</v>
      </c>
      <c r="H225" s="189">
        <f>INPUT!AJ29*INPUT!$B$7/1000</f>
        <v>0</v>
      </c>
      <c r="I225" s="189">
        <f>INPUT!AK29*INPUT!$B$7/1000</f>
        <v>0</v>
      </c>
      <c r="J225" s="189">
        <f>INPUT!AL29</f>
        <v>0</v>
      </c>
      <c r="K225" s="189">
        <f>(INPUT!K29-2*INPUT!M29)*INPUT!Q29+INPUT!Q29*INPUT!Q29*TAN(INPUT!P29)</f>
        <v>0</v>
      </c>
      <c r="L225" s="280" t="str">
        <f>INPUT!BJ29</f>
        <v>8</v>
      </c>
      <c r="M225" s="191">
        <f>INPUT!BK29</f>
        <v>1245.273804662846</v>
      </c>
      <c r="N225" s="281">
        <f>INPUT!BL29</f>
        <v>49150.378220967606</v>
      </c>
    </row>
    <row r="226">
      <c r="A226" s="187">
        <f>INPUT!D30</f>
        <v>101</v>
      </c>
      <c r="B226" s="189">
        <f>INPUT!H30*INPUT!I30*INPUT!J30*INPUT!AO30/1000</f>
        <v>8360</v>
      </c>
      <c r="C226" s="191">
        <f>INPUT!N30/COS(INPUT!P30)*2*INPUT!O30*INPUT!AQ30/1000</f>
        <v>24043.596138072862</v>
      </c>
      <c r="D226" s="189">
        <f>INPUT!K30*INPUT!L30*INPUT!AP30/1000</f>
        <v>8829.6704324174552</v>
      </c>
      <c r="E226" s="189">
        <f>0.85*INPUT!$B$3*INPUT!R30*INPUT!AA30/1000</f>
        <v>0</v>
      </c>
      <c r="F226" s="189">
        <f>INPUT!AD30*INPUT!AE30*INPUT!AF30*INPUT!BH30/1000</f>
        <v>1216</v>
      </c>
      <c r="G226" s="189">
        <f>INPUT!AG30*INPUT!AH30*INPUT!AI30*INPUT!BI30/1000</f>
        <v>0</v>
      </c>
      <c r="H226" s="189">
        <f>INPUT!AJ30*INPUT!$B$7/1000</f>
        <v>0</v>
      </c>
      <c r="I226" s="189">
        <f>INPUT!AK30*INPUT!$B$7/1000</f>
        <v>0</v>
      </c>
      <c r="J226" s="189">
        <f>INPUT!AL30</f>
        <v>0</v>
      </c>
      <c r="K226" s="189">
        <f>(INPUT!K30-2*INPUT!M30)*INPUT!Q30+INPUT!Q30*INPUT!Q30*TAN(INPUT!P30)</f>
        <v>0</v>
      </c>
      <c r="L226" s="280" t="str">
        <f>INPUT!BJ30</f>
        <v>8</v>
      </c>
      <c r="M226" s="191">
        <f>INPUT!BK30</f>
        <v>1245.273804662846</v>
      </c>
      <c r="N226" s="281">
        <f>INPUT!BL30</f>
        <v>49150.378220967606</v>
      </c>
    </row>
    <row r="227">
      <c r="A227" s="187">
        <f>INPUT!D31</f>
        <v>101</v>
      </c>
      <c r="B227" s="189">
        <f>INPUT!H31*INPUT!I31*INPUT!J31*INPUT!AO31/1000</f>
        <v>8360</v>
      </c>
      <c r="C227" s="191">
        <f>INPUT!N31/COS(INPUT!P31)*2*INPUT!O31*INPUT!AQ31/1000</f>
        <v>24043.596138072862</v>
      </c>
      <c r="D227" s="189">
        <f>INPUT!K31*INPUT!L31*INPUT!AP31/1000</f>
        <v>8829.6704324174552</v>
      </c>
      <c r="E227" s="189">
        <f>0.85*INPUT!$B$3*INPUT!R31*INPUT!AA31/1000</f>
        <v>0</v>
      </c>
      <c r="F227" s="189">
        <f>INPUT!AD31*INPUT!AE31*INPUT!AF31*INPUT!BH31/1000</f>
        <v>1216</v>
      </c>
      <c r="G227" s="189">
        <f>INPUT!AG31*INPUT!AH31*INPUT!AI31*INPUT!BI31/1000</f>
        <v>0</v>
      </c>
      <c r="H227" s="189">
        <f>INPUT!AJ31*INPUT!$B$7/1000</f>
        <v>0</v>
      </c>
      <c r="I227" s="189">
        <f>INPUT!AK31*INPUT!$B$7/1000</f>
        <v>0</v>
      </c>
      <c r="J227" s="189">
        <f>INPUT!AL31</f>
        <v>0</v>
      </c>
      <c r="K227" s="189">
        <f>(INPUT!K31-2*INPUT!M31)*INPUT!Q31+INPUT!Q31*INPUT!Q31*TAN(INPUT!P31)</f>
        <v>0</v>
      </c>
      <c r="L227" s="280" t="str">
        <f>INPUT!BJ31</f>
        <v>8</v>
      </c>
      <c r="M227" s="191">
        <f>INPUT!BK31</f>
        <v>1245.273804662846</v>
      </c>
      <c r="N227" s="281">
        <f>INPUT!BL31</f>
        <v>49150.378220967606</v>
      </c>
    </row>
    <row r="228">
      <c r="A228" s="187">
        <f>INPUT!D32</f>
        <v>101</v>
      </c>
      <c r="B228" s="189">
        <f>INPUT!H32*INPUT!I32*INPUT!J32*INPUT!AO32/1000</f>
        <v>8360</v>
      </c>
      <c r="C228" s="191">
        <f>INPUT!N32/COS(INPUT!P32)*2*INPUT!O32*INPUT!AQ32/1000</f>
        <v>24043.596138072862</v>
      </c>
      <c r="D228" s="189">
        <f>INPUT!K32*INPUT!L32*INPUT!AP32/1000</f>
        <v>8829.6704324174552</v>
      </c>
      <c r="E228" s="189">
        <f>0.85*INPUT!$B$3*INPUT!R32*INPUT!AA32/1000</f>
        <v>0</v>
      </c>
      <c r="F228" s="189">
        <f>INPUT!AD32*INPUT!AE32*INPUT!AF32*INPUT!BH32/1000</f>
        <v>1216</v>
      </c>
      <c r="G228" s="189">
        <f>INPUT!AG32*INPUT!AH32*INPUT!AI32*INPUT!BI32/1000</f>
        <v>0</v>
      </c>
      <c r="H228" s="189">
        <f>INPUT!AJ32*INPUT!$B$7/1000</f>
        <v>0</v>
      </c>
      <c r="I228" s="189">
        <f>INPUT!AK32*INPUT!$B$7/1000</f>
        <v>0</v>
      </c>
      <c r="J228" s="189">
        <f>INPUT!AL32</f>
        <v>0</v>
      </c>
      <c r="K228" s="189">
        <f>(INPUT!K32-2*INPUT!M32)*INPUT!Q32+INPUT!Q32*INPUT!Q32*TAN(INPUT!P32)</f>
        <v>0</v>
      </c>
      <c r="L228" s="280" t="str">
        <f>INPUT!BJ32</f>
        <v>8</v>
      </c>
      <c r="M228" s="191">
        <f>INPUT!BK32</f>
        <v>1245.273804662846</v>
      </c>
      <c r="N228" s="281">
        <f>INPUT!BL32</f>
        <v>49150.378220967606</v>
      </c>
    </row>
    <row r="229">
      <c r="A229" s="187">
        <f>INPUT!D33</f>
        <v>101</v>
      </c>
      <c r="B229" s="189">
        <f>INPUT!H33*INPUT!I33*INPUT!J33*INPUT!AO33/1000</f>
        <v>8360</v>
      </c>
      <c r="C229" s="191">
        <f>INPUT!N33/COS(INPUT!P33)*2*INPUT!O33*INPUT!AQ33/1000</f>
        <v>24043.596138072862</v>
      </c>
      <c r="D229" s="189">
        <f>INPUT!K33*INPUT!L33*INPUT!AP33/1000</f>
        <v>8829.6704324174552</v>
      </c>
      <c r="E229" s="189">
        <f>0.85*INPUT!$B$3*INPUT!R33*INPUT!AA33/1000</f>
        <v>0</v>
      </c>
      <c r="F229" s="189">
        <f>INPUT!AD33*INPUT!AE33*INPUT!AF33*INPUT!BH33/1000</f>
        <v>1216</v>
      </c>
      <c r="G229" s="189">
        <f>INPUT!AG33*INPUT!AH33*INPUT!AI33*INPUT!BI33/1000</f>
        <v>0</v>
      </c>
      <c r="H229" s="189">
        <f>INPUT!AJ33*INPUT!$B$7/1000</f>
        <v>0</v>
      </c>
      <c r="I229" s="189">
        <f>INPUT!AK33*INPUT!$B$7/1000</f>
        <v>0</v>
      </c>
      <c r="J229" s="189">
        <f>INPUT!AL33</f>
        <v>0</v>
      </c>
      <c r="K229" s="189">
        <f>(INPUT!K33-2*INPUT!M33)*INPUT!Q33+INPUT!Q33*INPUT!Q33*TAN(INPUT!P33)</f>
        <v>0</v>
      </c>
      <c r="L229" s="280" t="str">
        <f>INPUT!BJ33</f>
        <v>8</v>
      </c>
      <c r="M229" s="191">
        <f>INPUT!BK33</f>
        <v>1245.273804662846</v>
      </c>
      <c r="N229" s="281">
        <f>INPUT!BL33</f>
        <v>49150.378220967606</v>
      </c>
    </row>
    <row r="230">
      <c r="A230" s="187">
        <f>INPUT!D34</f>
        <v>101</v>
      </c>
      <c r="B230" s="189">
        <f>INPUT!H34*INPUT!I34*INPUT!J34*INPUT!AO34/1000</f>
        <v>8360</v>
      </c>
      <c r="C230" s="191">
        <f>INPUT!N34/COS(INPUT!P34)*2*INPUT!O34*INPUT!AQ34/1000</f>
        <v>24043.596138072862</v>
      </c>
      <c r="D230" s="189">
        <f>INPUT!K34*INPUT!L34*INPUT!AP34/1000</f>
        <v>8829.6704324174552</v>
      </c>
      <c r="E230" s="189">
        <f>0.85*INPUT!$B$3*INPUT!R34*INPUT!AA34/1000</f>
        <v>0</v>
      </c>
      <c r="F230" s="189">
        <f>INPUT!AD34*INPUT!AE34*INPUT!AF34*INPUT!BH34/1000</f>
        <v>1216</v>
      </c>
      <c r="G230" s="189">
        <f>INPUT!AG34*INPUT!AH34*INPUT!AI34*INPUT!BI34/1000</f>
        <v>0</v>
      </c>
      <c r="H230" s="189">
        <f>INPUT!AJ34*INPUT!$B$7/1000</f>
        <v>0</v>
      </c>
      <c r="I230" s="189">
        <f>INPUT!AK34*INPUT!$B$7/1000</f>
        <v>0</v>
      </c>
      <c r="J230" s="189">
        <f>INPUT!AL34</f>
        <v>0</v>
      </c>
      <c r="K230" s="189">
        <f>(INPUT!K34-2*INPUT!M34)*INPUT!Q34+INPUT!Q34*INPUT!Q34*TAN(INPUT!P34)</f>
        <v>0</v>
      </c>
      <c r="L230" s="280" t="str">
        <f>INPUT!BJ34</f>
        <v>8</v>
      </c>
      <c r="M230" s="191">
        <f>INPUT!BK34</f>
        <v>1245.273804662846</v>
      </c>
      <c r="N230" s="281">
        <f>INPUT!BL34</f>
        <v>49150.378220967606</v>
      </c>
    </row>
    <row r="231">
      <c r="A231" s="187">
        <f>INPUT!D35</f>
        <v>101</v>
      </c>
      <c r="B231" s="189">
        <f>INPUT!H35*INPUT!I35*INPUT!J35*INPUT!AO35/1000</f>
        <v>8360</v>
      </c>
      <c r="C231" s="191">
        <f>INPUT!N35/COS(INPUT!P35)*2*INPUT!O35*INPUT!AQ35/1000</f>
        <v>24043.596138072862</v>
      </c>
      <c r="D231" s="189">
        <f>INPUT!K35*INPUT!L35*INPUT!AP35/1000</f>
        <v>8829.6704324174552</v>
      </c>
      <c r="E231" s="189">
        <f>0.85*INPUT!$B$3*INPUT!R35*INPUT!AA35/1000</f>
        <v>0</v>
      </c>
      <c r="F231" s="189">
        <f>INPUT!AD35*INPUT!AE35*INPUT!AF35*INPUT!BH35/1000</f>
        <v>1216</v>
      </c>
      <c r="G231" s="189">
        <f>INPUT!AG35*INPUT!AH35*INPUT!AI35*INPUT!BI35/1000</f>
        <v>0</v>
      </c>
      <c r="H231" s="189">
        <f>INPUT!AJ35*INPUT!$B$7/1000</f>
        <v>0</v>
      </c>
      <c r="I231" s="189">
        <f>INPUT!AK35*INPUT!$B$7/1000</f>
        <v>0</v>
      </c>
      <c r="J231" s="189">
        <f>INPUT!AL35</f>
        <v>0</v>
      </c>
      <c r="K231" s="189">
        <f>(INPUT!K35-2*INPUT!M35)*INPUT!Q35+INPUT!Q35*INPUT!Q35*TAN(INPUT!P35)</f>
        <v>0</v>
      </c>
      <c r="L231" s="280" t="str">
        <f>INPUT!BJ35</f>
        <v>8</v>
      </c>
      <c r="M231" s="191">
        <f>INPUT!BK35</f>
        <v>1245.273804662846</v>
      </c>
      <c r="N231" s="281">
        <f>INPUT!BL35</f>
        <v>49150.378220967606</v>
      </c>
    </row>
    <row r="232">
      <c r="A232" s="187">
        <f>INPUT!D36</f>
        <v>101</v>
      </c>
      <c r="B232" s="189">
        <f>INPUT!H36*INPUT!I36*INPUT!J36*INPUT!AO36/1000</f>
        <v>8360</v>
      </c>
      <c r="C232" s="191">
        <f>INPUT!N36/COS(INPUT!P36)*2*INPUT!O36*INPUT!AQ36/1000</f>
        <v>24043.596138072862</v>
      </c>
      <c r="D232" s="189">
        <f>INPUT!K36*INPUT!L36*INPUT!AP36/1000</f>
        <v>8829.6704324174552</v>
      </c>
      <c r="E232" s="189">
        <f>0.85*INPUT!$B$3*INPUT!R36*INPUT!AA36/1000</f>
        <v>0</v>
      </c>
      <c r="F232" s="189">
        <f>INPUT!AD36*INPUT!AE36*INPUT!AF36*INPUT!BH36/1000</f>
        <v>1216</v>
      </c>
      <c r="G232" s="189">
        <f>INPUT!AG36*INPUT!AH36*INPUT!AI36*INPUT!BI36/1000</f>
        <v>0</v>
      </c>
      <c r="H232" s="189">
        <f>INPUT!AJ36*INPUT!$B$7/1000</f>
        <v>0</v>
      </c>
      <c r="I232" s="189">
        <f>INPUT!AK36*INPUT!$B$7/1000</f>
        <v>0</v>
      </c>
      <c r="J232" s="189">
        <f>INPUT!AL36</f>
        <v>0</v>
      </c>
      <c r="K232" s="189">
        <f>(INPUT!K36-2*INPUT!M36)*INPUT!Q36+INPUT!Q36*INPUT!Q36*TAN(INPUT!P36)</f>
        <v>0</v>
      </c>
      <c r="L232" s="280" t="str">
        <f>INPUT!BJ36</f>
        <v>8</v>
      </c>
      <c r="M232" s="191">
        <f>INPUT!BK36</f>
        <v>1245.273804662846</v>
      </c>
      <c r="N232" s="281">
        <f>INPUT!BL36</f>
        <v>49150.378220967606</v>
      </c>
    </row>
    <row r="233">
      <c r="A233" s="187">
        <f>INPUT!D37</f>
        <v>101</v>
      </c>
      <c r="B233" s="189">
        <f>INPUT!H37*INPUT!I37*INPUT!J37*INPUT!AO37/1000</f>
        <v>8360</v>
      </c>
      <c r="C233" s="191">
        <f>INPUT!N37/COS(INPUT!P37)*2*INPUT!O37*INPUT!AQ37/1000</f>
        <v>24043.596138072862</v>
      </c>
      <c r="D233" s="189">
        <f>INPUT!K37*INPUT!L37*INPUT!AP37/1000</f>
        <v>8829.6704324174552</v>
      </c>
      <c r="E233" s="189">
        <f>0.85*INPUT!$B$3*INPUT!R37*INPUT!AA37/1000</f>
        <v>0</v>
      </c>
      <c r="F233" s="189">
        <f>INPUT!AD37*INPUT!AE37*INPUT!AF37*INPUT!BH37/1000</f>
        <v>1216</v>
      </c>
      <c r="G233" s="189">
        <f>INPUT!AG37*INPUT!AH37*INPUT!AI37*INPUT!BI37/1000</f>
        <v>0</v>
      </c>
      <c r="H233" s="189">
        <f>INPUT!AJ37*INPUT!$B$7/1000</f>
        <v>0</v>
      </c>
      <c r="I233" s="189">
        <f>INPUT!AK37*INPUT!$B$7/1000</f>
        <v>0</v>
      </c>
      <c r="J233" s="189">
        <f>INPUT!AL37</f>
        <v>0</v>
      </c>
      <c r="K233" s="189">
        <f>(INPUT!K37-2*INPUT!M37)*INPUT!Q37+INPUT!Q37*INPUT!Q37*TAN(INPUT!P37)</f>
        <v>0</v>
      </c>
      <c r="L233" s="280" t="str">
        <f>INPUT!BJ37</f>
        <v>8</v>
      </c>
      <c r="M233" s="191">
        <f>INPUT!BK37</f>
        <v>1245.273804662846</v>
      </c>
      <c r="N233" s="281">
        <f>INPUT!BL37</f>
        <v>49150.378220967606</v>
      </c>
    </row>
    <row r="234">
      <c r="A234" s="187">
        <f>INPUT!D38</f>
        <v>101</v>
      </c>
      <c r="B234" s="189">
        <f>INPUT!H38*INPUT!I38*INPUT!J38*INPUT!AO38/1000</f>
        <v>8360</v>
      </c>
      <c r="C234" s="191">
        <f>INPUT!N38/COS(INPUT!P38)*2*INPUT!O38*INPUT!AQ38/1000</f>
        <v>24043.596138072862</v>
      </c>
      <c r="D234" s="189">
        <f>INPUT!K38*INPUT!L38*INPUT!AP38/1000</f>
        <v>8829.6704324174552</v>
      </c>
      <c r="E234" s="189">
        <f>0.85*INPUT!$B$3*INPUT!R38*INPUT!AA38/1000</f>
        <v>0</v>
      </c>
      <c r="F234" s="189">
        <f>INPUT!AD38*INPUT!AE38*INPUT!AF38*INPUT!BH38/1000</f>
        <v>1216</v>
      </c>
      <c r="G234" s="189">
        <f>INPUT!AG38*INPUT!AH38*INPUT!AI38*INPUT!BI38/1000</f>
        <v>0</v>
      </c>
      <c r="H234" s="189">
        <f>INPUT!AJ38*INPUT!$B$7/1000</f>
        <v>0</v>
      </c>
      <c r="I234" s="189">
        <f>INPUT!AK38*INPUT!$B$7/1000</f>
        <v>0</v>
      </c>
      <c r="J234" s="189">
        <f>INPUT!AL38</f>
        <v>0</v>
      </c>
      <c r="K234" s="189">
        <f>(INPUT!K38-2*INPUT!M38)*INPUT!Q38+INPUT!Q38*INPUT!Q38*TAN(INPUT!P38)</f>
        <v>0</v>
      </c>
      <c r="L234" s="280" t="str">
        <f>INPUT!BJ38</f>
        <v>8</v>
      </c>
      <c r="M234" s="191">
        <f>INPUT!BK38</f>
        <v>1245.273804662846</v>
      </c>
      <c r="N234" s="281">
        <f>INPUT!BL38</f>
        <v>49150.378220967606</v>
      </c>
    </row>
    <row r="235">
      <c r="A235" s="187">
        <f>INPUT!D39</f>
        <v>101</v>
      </c>
      <c r="B235" s="189">
        <f>INPUT!H39*INPUT!I39*INPUT!J39*INPUT!AO39/1000</f>
        <v>8360</v>
      </c>
      <c r="C235" s="191">
        <f>INPUT!N39/COS(INPUT!P39)*2*INPUT!O39*INPUT!AQ39/1000</f>
        <v>24043.596138072862</v>
      </c>
      <c r="D235" s="189">
        <f>INPUT!K39*INPUT!L39*INPUT!AP39/1000</f>
        <v>8829.6704324174552</v>
      </c>
      <c r="E235" s="189">
        <f>0.85*INPUT!$B$3*INPUT!R39*INPUT!AA39/1000</f>
        <v>0</v>
      </c>
      <c r="F235" s="189">
        <f>INPUT!AD39*INPUT!AE39*INPUT!AF39*INPUT!BH39/1000</f>
        <v>1216</v>
      </c>
      <c r="G235" s="189">
        <f>INPUT!AG39*INPUT!AH39*INPUT!AI39*INPUT!BI39/1000</f>
        <v>0</v>
      </c>
      <c r="H235" s="189">
        <f>INPUT!AJ39*INPUT!$B$7/1000</f>
        <v>0</v>
      </c>
      <c r="I235" s="189">
        <f>INPUT!AK39*INPUT!$B$7/1000</f>
        <v>0</v>
      </c>
      <c r="J235" s="189">
        <f>INPUT!AL39</f>
        <v>0</v>
      </c>
      <c r="K235" s="189">
        <f>(INPUT!K39-2*INPUT!M39)*INPUT!Q39+INPUT!Q39*INPUT!Q39*TAN(INPUT!P39)</f>
        <v>0</v>
      </c>
      <c r="L235" s="280" t="str">
        <f>INPUT!BJ39</f>
        <v>8</v>
      </c>
      <c r="M235" s="191">
        <f>INPUT!BK39</f>
        <v>1245.273804662846</v>
      </c>
      <c r="N235" s="281">
        <f>INPUT!BL39</f>
        <v>49150.378220967606</v>
      </c>
    </row>
    <row r="236">
      <c r="A236" s="187">
        <f>INPUT!D40</f>
        <v>101</v>
      </c>
      <c r="B236" s="189">
        <f>INPUT!H40*INPUT!I40*INPUT!J40*INPUT!AO40/1000</f>
        <v>8360</v>
      </c>
      <c r="C236" s="191">
        <f>INPUT!N40/COS(INPUT!P40)*2*INPUT!O40*INPUT!AQ40/1000</f>
        <v>24043.596138072862</v>
      </c>
      <c r="D236" s="189">
        <f>INPUT!K40*INPUT!L40*INPUT!AP40/1000</f>
        <v>8829.6704324174552</v>
      </c>
      <c r="E236" s="189">
        <f>0.85*INPUT!$B$3*INPUT!R40*INPUT!AA40/1000</f>
        <v>0</v>
      </c>
      <c r="F236" s="189">
        <f>INPUT!AD40*INPUT!AE40*INPUT!AF40*INPUT!BH40/1000</f>
        <v>1216</v>
      </c>
      <c r="G236" s="189">
        <f>INPUT!AG40*INPUT!AH40*INPUT!AI40*INPUT!BI40/1000</f>
        <v>0</v>
      </c>
      <c r="H236" s="189">
        <f>INPUT!AJ40*INPUT!$B$7/1000</f>
        <v>0</v>
      </c>
      <c r="I236" s="189">
        <f>INPUT!AK40*INPUT!$B$7/1000</f>
        <v>0</v>
      </c>
      <c r="J236" s="189">
        <f>INPUT!AL40</f>
        <v>0</v>
      </c>
      <c r="K236" s="189">
        <f>(INPUT!K40-2*INPUT!M40)*INPUT!Q40+INPUT!Q40*INPUT!Q40*TAN(INPUT!P40)</f>
        <v>0</v>
      </c>
      <c r="L236" s="280" t="str">
        <f>INPUT!BJ40</f>
        <v>8</v>
      </c>
      <c r="M236" s="191">
        <f>INPUT!BK40</f>
        <v>1245.273804662846</v>
      </c>
      <c r="N236" s="281">
        <f>INPUT!BL40</f>
        <v>49150.378220967606</v>
      </c>
    </row>
    <row r="237">
      <c r="A237" s="187">
        <f>INPUT!D41</f>
        <v>101</v>
      </c>
      <c r="B237" s="189">
        <f>INPUT!H41*INPUT!I41*INPUT!J41*INPUT!AO41/1000</f>
        <v>8360</v>
      </c>
      <c r="C237" s="191">
        <f>INPUT!N41/COS(INPUT!P41)*2*INPUT!O41*INPUT!AQ41/1000</f>
        <v>24043.596138072862</v>
      </c>
      <c r="D237" s="189">
        <f>INPUT!K41*INPUT!L41*INPUT!AP41/1000</f>
        <v>8829.6704324174552</v>
      </c>
      <c r="E237" s="189">
        <f>0.85*INPUT!$B$3*INPUT!R41*INPUT!AA41/1000</f>
        <v>0</v>
      </c>
      <c r="F237" s="189">
        <f>INPUT!AD41*INPUT!AE41*INPUT!AF41*INPUT!BH41/1000</f>
        <v>1216</v>
      </c>
      <c r="G237" s="189">
        <f>INPUT!AG41*INPUT!AH41*INPUT!AI41*INPUT!BI41/1000</f>
        <v>0</v>
      </c>
      <c r="H237" s="189">
        <f>INPUT!AJ41*INPUT!$B$7/1000</f>
        <v>0</v>
      </c>
      <c r="I237" s="189">
        <f>INPUT!AK41*INPUT!$B$7/1000</f>
        <v>0</v>
      </c>
      <c r="J237" s="189">
        <f>INPUT!AL41</f>
        <v>0</v>
      </c>
      <c r="K237" s="189">
        <f>(INPUT!K41-2*INPUT!M41)*INPUT!Q41+INPUT!Q41*INPUT!Q41*TAN(INPUT!P41)</f>
        <v>0</v>
      </c>
      <c r="L237" s="280" t="str">
        <f>INPUT!BJ41</f>
        <v>8</v>
      </c>
      <c r="M237" s="191">
        <f>INPUT!BK41</f>
        <v>1245.273804662846</v>
      </c>
      <c r="N237" s="281">
        <f>INPUT!BL41</f>
        <v>49150.378220967606</v>
      </c>
    </row>
    <row r="238">
      <c r="A238" s="187">
        <f>INPUT!D42</f>
        <v>101</v>
      </c>
      <c r="B238" s="189">
        <f>INPUT!H42*INPUT!I42*INPUT!J42*INPUT!AO42/1000</f>
        <v>8360</v>
      </c>
      <c r="C238" s="191">
        <f>INPUT!N42/COS(INPUT!P42)*2*INPUT!O42*INPUT!AQ42/1000</f>
        <v>24043.596138072862</v>
      </c>
      <c r="D238" s="189">
        <f>INPUT!K42*INPUT!L42*INPUT!AP42/1000</f>
        <v>8829.6704324174552</v>
      </c>
      <c r="E238" s="189">
        <f>0.85*INPUT!$B$3*INPUT!R42*INPUT!AA42/1000</f>
        <v>0</v>
      </c>
      <c r="F238" s="189">
        <f>INPUT!AD42*INPUT!AE42*INPUT!AF42*INPUT!BH42/1000</f>
        <v>1216</v>
      </c>
      <c r="G238" s="189">
        <f>INPUT!AG42*INPUT!AH42*INPUT!AI42*INPUT!BI42/1000</f>
        <v>0</v>
      </c>
      <c r="H238" s="189">
        <f>INPUT!AJ42*INPUT!$B$7/1000</f>
        <v>0</v>
      </c>
      <c r="I238" s="189">
        <f>INPUT!AK42*INPUT!$B$7/1000</f>
        <v>0</v>
      </c>
      <c r="J238" s="189">
        <f>INPUT!AL42</f>
        <v>0</v>
      </c>
      <c r="K238" s="189">
        <f>(INPUT!K42-2*INPUT!M42)*INPUT!Q42+INPUT!Q42*INPUT!Q42*TAN(INPUT!P42)</f>
        <v>0</v>
      </c>
      <c r="L238" s="280" t="str">
        <f>INPUT!BJ42</f>
        <v>8</v>
      </c>
      <c r="M238" s="191">
        <f>INPUT!BK42</f>
        <v>1245.273804662846</v>
      </c>
      <c r="N238" s="281">
        <f>INPUT!BL42</f>
        <v>49150.378220967606</v>
      </c>
    </row>
    <row r="239">
      <c r="A239" s="187">
        <f>INPUT!D43</f>
        <v>101</v>
      </c>
      <c r="B239" s="189">
        <f>INPUT!H43*INPUT!I43*INPUT!J43*INPUT!AO43/1000</f>
        <v>8360</v>
      </c>
      <c r="C239" s="191">
        <f>INPUT!N43/COS(INPUT!P43)*2*INPUT!O43*INPUT!AQ43/1000</f>
        <v>24043.596138072862</v>
      </c>
      <c r="D239" s="189">
        <f>INPUT!K43*INPUT!L43*INPUT!AP43/1000</f>
        <v>8829.6704324174552</v>
      </c>
      <c r="E239" s="189">
        <f>0.85*INPUT!$B$3*INPUT!R43*INPUT!AA43/1000</f>
        <v>0</v>
      </c>
      <c r="F239" s="189">
        <f>INPUT!AD43*INPUT!AE43*INPUT!AF43*INPUT!BH43/1000</f>
        <v>1216</v>
      </c>
      <c r="G239" s="189">
        <f>INPUT!AG43*INPUT!AH43*INPUT!AI43*INPUT!BI43/1000</f>
        <v>0</v>
      </c>
      <c r="H239" s="189">
        <f>INPUT!AJ43*INPUT!$B$7/1000</f>
        <v>0</v>
      </c>
      <c r="I239" s="189">
        <f>INPUT!AK43*INPUT!$B$7/1000</f>
        <v>0</v>
      </c>
      <c r="J239" s="189">
        <f>INPUT!AL43</f>
        <v>0</v>
      </c>
      <c r="K239" s="189">
        <f>(INPUT!K43-2*INPUT!M43)*INPUT!Q43+INPUT!Q43*INPUT!Q43*TAN(INPUT!P43)</f>
        <v>0</v>
      </c>
      <c r="L239" s="280" t="str">
        <f>INPUT!BJ43</f>
        <v>8</v>
      </c>
      <c r="M239" s="191">
        <f>INPUT!BK43</f>
        <v>1245.273804662846</v>
      </c>
      <c r="N239" s="281">
        <f>INPUT!BL43</f>
        <v>49150.378220967606</v>
      </c>
    </row>
    <row r="240">
      <c r="A240" s="187">
        <f>INPUT!D44</f>
        <v>101</v>
      </c>
      <c r="B240" s="189">
        <f>INPUT!H44*INPUT!I44*INPUT!J44*INPUT!AO44/1000</f>
        <v>8360</v>
      </c>
      <c r="C240" s="191">
        <f>INPUT!N44/COS(INPUT!P44)*2*INPUT!O44*INPUT!AQ44/1000</f>
        <v>24043.596138072862</v>
      </c>
      <c r="D240" s="189">
        <f>INPUT!K44*INPUT!L44*INPUT!AP44/1000</f>
        <v>8829.6704324174552</v>
      </c>
      <c r="E240" s="189">
        <f>0.85*INPUT!$B$3*INPUT!R44*INPUT!AA44/1000</f>
        <v>0</v>
      </c>
      <c r="F240" s="189">
        <f>INPUT!AD44*INPUT!AE44*INPUT!AF44*INPUT!BH44/1000</f>
        <v>1216</v>
      </c>
      <c r="G240" s="189">
        <f>INPUT!AG44*INPUT!AH44*INPUT!AI44*INPUT!BI44/1000</f>
        <v>0</v>
      </c>
      <c r="H240" s="189">
        <f>INPUT!AJ44*INPUT!$B$7/1000</f>
        <v>0</v>
      </c>
      <c r="I240" s="189">
        <f>INPUT!AK44*INPUT!$B$7/1000</f>
        <v>0</v>
      </c>
      <c r="J240" s="189">
        <f>INPUT!AL44</f>
        <v>0</v>
      </c>
      <c r="K240" s="189">
        <f>(INPUT!K44-2*INPUT!M44)*INPUT!Q44+INPUT!Q44*INPUT!Q44*TAN(INPUT!P44)</f>
        <v>0</v>
      </c>
      <c r="L240" s="280" t="str">
        <f>INPUT!BJ44</f>
        <v>8</v>
      </c>
      <c r="M240" s="191">
        <f>INPUT!BK44</f>
        <v>1245.273804662846</v>
      </c>
      <c r="N240" s="281">
        <f>INPUT!BL44</f>
        <v>49150.378220967606</v>
      </c>
    </row>
    <row r="241">
      <c r="A241" s="187">
        <f>INPUT!D45</f>
        <v>101</v>
      </c>
      <c r="B241" s="189">
        <f>INPUT!H45*INPUT!I45*INPUT!J45*INPUT!AO45/1000</f>
        <v>8360</v>
      </c>
      <c r="C241" s="191">
        <f>INPUT!N45/COS(INPUT!P45)*2*INPUT!O45*INPUT!AQ45/1000</f>
        <v>24043.596138072862</v>
      </c>
      <c r="D241" s="189">
        <f>INPUT!K45*INPUT!L45*INPUT!AP45/1000</f>
        <v>8829.6704324174552</v>
      </c>
      <c r="E241" s="189">
        <f>0.85*INPUT!$B$3*INPUT!R45*INPUT!AA45/1000</f>
        <v>0</v>
      </c>
      <c r="F241" s="189">
        <f>INPUT!AD45*INPUT!AE45*INPUT!AF45*INPUT!BH45/1000</f>
        <v>1216</v>
      </c>
      <c r="G241" s="189">
        <f>INPUT!AG45*INPUT!AH45*INPUT!AI45*INPUT!BI45/1000</f>
        <v>0</v>
      </c>
      <c r="H241" s="189">
        <f>INPUT!AJ45*INPUT!$B$7/1000</f>
        <v>0</v>
      </c>
      <c r="I241" s="189">
        <f>INPUT!AK45*INPUT!$B$7/1000</f>
        <v>0</v>
      </c>
      <c r="J241" s="189">
        <f>INPUT!AL45</f>
        <v>0</v>
      </c>
      <c r="K241" s="189">
        <f>(INPUT!K45-2*INPUT!M45)*INPUT!Q45+INPUT!Q45*INPUT!Q45*TAN(INPUT!P45)</f>
        <v>0</v>
      </c>
      <c r="L241" s="280" t="str">
        <f>INPUT!BJ45</f>
        <v>8</v>
      </c>
      <c r="M241" s="191">
        <f>INPUT!BK45</f>
        <v>1245.273804662846</v>
      </c>
      <c r="N241" s="281">
        <f>INPUT!BL45</f>
        <v>49150.378220967606</v>
      </c>
    </row>
    <row r="242">
      <c r="A242" s="187">
        <f>INPUT!D46</f>
        <v>101</v>
      </c>
      <c r="B242" s="189">
        <f>INPUT!H46*INPUT!I46*INPUT!J46*INPUT!AO46/1000</f>
        <v>8360</v>
      </c>
      <c r="C242" s="191">
        <f>INPUT!N46/COS(INPUT!P46)*2*INPUT!O46*INPUT!AQ46/1000</f>
        <v>24043.596138072862</v>
      </c>
      <c r="D242" s="189">
        <f>INPUT!K46*INPUT!L46*INPUT!AP46/1000</f>
        <v>8829.6704324174552</v>
      </c>
      <c r="E242" s="189">
        <f>0.85*INPUT!$B$3*INPUT!R46*INPUT!AA46/1000</f>
        <v>0</v>
      </c>
      <c r="F242" s="189">
        <f>INPUT!AD46*INPUT!AE46*INPUT!AF46*INPUT!BH46/1000</f>
        <v>1216</v>
      </c>
      <c r="G242" s="189">
        <f>INPUT!AG46*INPUT!AH46*INPUT!AI46*INPUT!BI46/1000</f>
        <v>0</v>
      </c>
      <c r="H242" s="189">
        <f>INPUT!AJ46*INPUT!$B$7/1000</f>
        <v>0</v>
      </c>
      <c r="I242" s="189">
        <f>INPUT!AK46*INPUT!$B$7/1000</f>
        <v>0</v>
      </c>
      <c r="J242" s="189">
        <f>INPUT!AL46</f>
        <v>0</v>
      </c>
      <c r="K242" s="189">
        <f>(INPUT!K46-2*INPUT!M46)*INPUT!Q46+INPUT!Q46*INPUT!Q46*TAN(INPUT!P46)</f>
        <v>0</v>
      </c>
      <c r="L242" s="280" t="str">
        <f>INPUT!BJ46</f>
        <v>8</v>
      </c>
      <c r="M242" s="191">
        <f>INPUT!BK46</f>
        <v>1245.273804662846</v>
      </c>
      <c r="N242" s="281">
        <f>INPUT!BL46</f>
        <v>49150.378220967606</v>
      </c>
    </row>
    <row r="243">
      <c r="A243" s="187">
        <f>INPUT!D47</f>
        <v>101</v>
      </c>
      <c r="B243" s="189">
        <f>INPUT!H47*INPUT!I47*INPUT!J47*INPUT!AO47/1000</f>
        <v>8360</v>
      </c>
      <c r="C243" s="191">
        <f>INPUT!N47/COS(INPUT!P47)*2*INPUT!O47*INPUT!AQ47/1000</f>
        <v>24043.596138072862</v>
      </c>
      <c r="D243" s="189">
        <f>INPUT!K47*INPUT!L47*INPUT!AP47/1000</f>
        <v>8829.6704324174552</v>
      </c>
      <c r="E243" s="189">
        <f>0.85*INPUT!$B$3*INPUT!R47*INPUT!AA47/1000</f>
        <v>0</v>
      </c>
      <c r="F243" s="189">
        <f>INPUT!AD47*INPUT!AE47*INPUT!AF47*INPUT!BH47/1000</f>
        <v>1216</v>
      </c>
      <c r="G243" s="189">
        <f>INPUT!AG47*INPUT!AH47*INPUT!AI47*INPUT!BI47/1000</f>
        <v>0</v>
      </c>
      <c r="H243" s="189">
        <f>INPUT!AJ47*INPUT!$B$7/1000</f>
        <v>0</v>
      </c>
      <c r="I243" s="189">
        <f>INPUT!AK47*INPUT!$B$7/1000</f>
        <v>0</v>
      </c>
      <c r="J243" s="189">
        <f>INPUT!AL47</f>
        <v>0</v>
      </c>
      <c r="K243" s="189">
        <f>(INPUT!K47-2*INPUT!M47)*INPUT!Q47+INPUT!Q47*INPUT!Q47*TAN(INPUT!P47)</f>
        <v>0</v>
      </c>
      <c r="L243" s="280" t="str">
        <f>INPUT!BJ47</f>
        <v>8</v>
      </c>
      <c r="M243" s="191">
        <f>INPUT!BK47</f>
        <v>1245.273804662846</v>
      </c>
      <c r="N243" s="281">
        <f>INPUT!BL47</f>
        <v>49150.378220967606</v>
      </c>
    </row>
    <row r="244">
      <c r="A244" s="187">
        <f>INPUT!D48</f>
        <v>101</v>
      </c>
      <c r="B244" s="189">
        <f>INPUT!H48*INPUT!I48*INPUT!J48*INPUT!AO48/1000</f>
        <v>8360</v>
      </c>
      <c r="C244" s="191">
        <f>INPUT!N48/COS(INPUT!P48)*2*INPUT!O48*INPUT!AQ48/1000</f>
        <v>24043.596138072862</v>
      </c>
      <c r="D244" s="189">
        <f>INPUT!K48*INPUT!L48*INPUT!AP48/1000</f>
        <v>8829.6704324174552</v>
      </c>
      <c r="E244" s="189">
        <f>0.85*INPUT!$B$3*INPUT!R48*INPUT!AA48/1000</f>
        <v>0</v>
      </c>
      <c r="F244" s="189">
        <f>INPUT!AD48*INPUT!AE48*INPUT!AF48*INPUT!BH48/1000</f>
        <v>1216</v>
      </c>
      <c r="G244" s="189">
        <f>INPUT!AG48*INPUT!AH48*INPUT!AI48*INPUT!BI48/1000</f>
        <v>0</v>
      </c>
      <c r="H244" s="189">
        <f>INPUT!AJ48*INPUT!$B$7/1000</f>
        <v>0</v>
      </c>
      <c r="I244" s="189">
        <f>INPUT!AK48*INPUT!$B$7/1000</f>
        <v>0</v>
      </c>
      <c r="J244" s="189">
        <f>INPUT!AL48</f>
        <v>0</v>
      </c>
      <c r="K244" s="189">
        <f>(INPUT!K48-2*INPUT!M48)*INPUT!Q48+INPUT!Q48*INPUT!Q48*TAN(INPUT!P48)</f>
        <v>0</v>
      </c>
      <c r="L244" s="280" t="str">
        <f>INPUT!BJ48</f>
        <v>8</v>
      </c>
      <c r="M244" s="191">
        <f>INPUT!BK48</f>
        <v>1245.273804662846</v>
      </c>
      <c r="N244" s="281">
        <f>INPUT!BL48</f>
        <v>49150.378220967606</v>
      </c>
    </row>
    <row r="245">
      <c r="A245" s="187">
        <f>INPUT!D49</f>
        <v>101</v>
      </c>
      <c r="B245" s="189">
        <f>INPUT!H49*INPUT!I49*INPUT!J49*INPUT!AO49/1000</f>
        <v>8360</v>
      </c>
      <c r="C245" s="191">
        <f>INPUT!N49/COS(INPUT!P49)*2*INPUT!O49*INPUT!AQ49/1000</f>
        <v>24043.596138072862</v>
      </c>
      <c r="D245" s="189">
        <f>INPUT!K49*INPUT!L49*INPUT!AP49/1000</f>
        <v>8829.6704324174552</v>
      </c>
      <c r="E245" s="189">
        <f>0.85*INPUT!$B$3*INPUT!R49*INPUT!AA49/1000</f>
        <v>0</v>
      </c>
      <c r="F245" s="189">
        <f>INPUT!AD49*INPUT!AE49*INPUT!AF49*INPUT!BH49/1000</f>
        <v>1216</v>
      </c>
      <c r="G245" s="189">
        <f>INPUT!AG49*INPUT!AH49*INPUT!AI49*INPUT!BI49/1000</f>
        <v>0</v>
      </c>
      <c r="H245" s="189">
        <f>INPUT!AJ49*INPUT!$B$7/1000</f>
        <v>0</v>
      </c>
      <c r="I245" s="189">
        <f>INPUT!AK49*INPUT!$B$7/1000</f>
        <v>0</v>
      </c>
      <c r="J245" s="189">
        <f>INPUT!AL49</f>
        <v>0</v>
      </c>
      <c r="K245" s="189">
        <f>(INPUT!K49-2*INPUT!M49)*INPUT!Q49+INPUT!Q49*INPUT!Q49*TAN(INPUT!P49)</f>
        <v>0</v>
      </c>
      <c r="L245" s="280" t="str">
        <f>INPUT!BJ49</f>
        <v>8</v>
      </c>
      <c r="M245" s="191">
        <f>INPUT!BK49</f>
        <v>1245.273804662846</v>
      </c>
      <c r="N245" s="281">
        <f>INPUT!BL49</f>
        <v>49150.378220967606</v>
      </c>
    </row>
    <row r="246">
      <c r="A246" s="187">
        <f>INPUT!D50</f>
        <v>101</v>
      </c>
      <c r="B246" s="189">
        <f>INPUT!H50*INPUT!I50*INPUT!J50*INPUT!AO50/1000</f>
        <v>8360</v>
      </c>
      <c r="C246" s="191">
        <f>INPUT!N50/COS(INPUT!P50)*2*INPUT!O50*INPUT!AQ50/1000</f>
        <v>24043.596138072862</v>
      </c>
      <c r="D246" s="189">
        <f>INPUT!K50*INPUT!L50*INPUT!AP50/1000</f>
        <v>8829.6704324174552</v>
      </c>
      <c r="E246" s="189">
        <f>0.85*INPUT!$B$3*INPUT!R50*INPUT!AA50/1000</f>
        <v>0</v>
      </c>
      <c r="F246" s="189">
        <f>INPUT!AD50*INPUT!AE50*INPUT!AF50*INPUT!BH50/1000</f>
        <v>1216</v>
      </c>
      <c r="G246" s="189">
        <f>INPUT!AG50*INPUT!AH50*INPUT!AI50*INPUT!BI50/1000</f>
        <v>0</v>
      </c>
      <c r="H246" s="189">
        <f>INPUT!AJ50*INPUT!$B$7/1000</f>
        <v>0</v>
      </c>
      <c r="I246" s="189">
        <f>INPUT!AK50*INPUT!$B$7/1000</f>
        <v>0</v>
      </c>
      <c r="J246" s="189">
        <f>INPUT!AL50</f>
        <v>0</v>
      </c>
      <c r="K246" s="189">
        <f>(INPUT!K50-2*INPUT!M50)*INPUT!Q50+INPUT!Q50*INPUT!Q50*TAN(INPUT!P50)</f>
        <v>0</v>
      </c>
      <c r="L246" s="280" t="str">
        <f>INPUT!BJ50</f>
        <v>8</v>
      </c>
      <c r="M246" s="191">
        <f>INPUT!BK50</f>
        <v>1245.273804662846</v>
      </c>
      <c r="N246" s="281">
        <f>INPUT!BL50</f>
        <v>49150.378220967606</v>
      </c>
    </row>
    <row r="247">
      <c r="A247" s="187">
        <f>INPUT!D51</f>
        <v>101</v>
      </c>
      <c r="B247" s="189">
        <f>INPUT!H51*INPUT!I51*INPUT!J51*INPUT!AO51/1000</f>
        <v>8360</v>
      </c>
      <c r="C247" s="191">
        <f>INPUT!N51/COS(INPUT!P51)*2*INPUT!O51*INPUT!AQ51/1000</f>
        <v>24043.596138072862</v>
      </c>
      <c r="D247" s="189">
        <f>INPUT!K51*INPUT!L51*INPUT!AP51/1000</f>
        <v>8829.6704324174552</v>
      </c>
      <c r="E247" s="189">
        <f>0.85*INPUT!$B$3*INPUT!R51*INPUT!AA51/1000</f>
        <v>0</v>
      </c>
      <c r="F247" s="189">
        <f>INPUT!AD51*INPUT!AE51*INPUT!AF51*INPUT!BH51/1000</f>
        <v>1216</v>
      </c>
      <c r="G247" s="189">
        <f>INPUT!AG51*INPUT!AH51*INPUT!AI51*INPUT!BI51/1000</f>
        <v>0</v>
      </c>
      <c r="H247" s="189">
        <f>INPUT!AJ51*INPUT!$B$7/1000</f>
        <v>0</v>
      </c>
      <c r="I247" s="189">
        <f>INPUT!AK51*INPUT!$B$7/1000</f>
        <v>0</v>
      </c>
      <c r="J247" s="189">
        <f>INPUT!AL51</f>
        <v>0</v>
      </c>
      <c r="K247" s="189">
        <f>(INPUT!K51-2*INPUT!M51)*INPUT!Q51+INPUT!Q51*INPUT!Q51*TAN(INPUT!P51)</f>
        <v>0</v>
      </c>
      <c r="L247" s="280" t="str">
        <f>INPUT!BJ51</f>
        <v>8</v>
      </c>
      <c r="M247" s="191">
        <f>INPUT!BK51</f>
        <v>1245.273804662846</v>
      </c>
      <c r="N247" s="281">
        <f>INPUT!BL51</f>
        <v>49150.378220967606</v>
      </c>
    </row>
    <row r="248">
      <c r="A248" s="187">
        <f>INPUT!D52</f>
        <v>101</v>
      </c>
      <c r="B248" s="189">
        <f>INPUT!H52*INPUT!I52*INPUT!J52*INPUT!AO52/1000</f>
        <v>8360</v>
      </c>
      <c r="C248" s="191">
        <f>INPUT!N52/COS(INPUT!P52)*2*INPUT!O52*INPUT!AQ52/1000</f>
        <v>24043.596138072862</v>
      </c>
      <c r="D248" s="189">
        <f>INPUT!K52*INPUT!L52*INPUT!AP52/1000</f>
        <v>8829.6704324174552</v>
      </c>
      <c r="E248" s="189">
        <f>0.85*INPUT!$B$3*INPUT!R52*INPUT!AA52/1000</f>
        <v>0</v>
      </c>
      <c r="F248" s="189">
        <f>INPUT!AD52*INPUT!AE52*INPUT!AF52*INPUT!BH52/1000</f>
        <v>1216</v>
      </c>
      <c r="G248" s="189">
        <f>INPUT!AG52*INPUT!AH52*INPUT!AI52*INPUT!BI52/1000</f>
        <v>0</v>
      </c>
      <c r="H248" s="189">
        <f>INPUT!AJ52*INPUT!$B$7/1000</f>
        <v>0</v>
      </c>
      <c r="I248" s="189">
        <f>INPUT!AK52*INPUT!$B$7/1000</f>
        <v>0</v>
      </c>
      <c r="J248" s="189">
        <f>INPUT!AL52</f>
        <v>0</v>
      </c>
      <c r="K248" s="189">
        <f>(INPUT!K52-2*INPUT!M52)*INPUT!Q52+INPUT!Q52*INPUT!Q52*TAN(INPUT!P52)</f>
        <v>0</v>
      </c>
      <c r="L248" s="280" t="str">
        <f>INPUT!BJ52</f>
        <v>8</v>
      </c>
      <c r="M248" s="191">
        <f>INPUT!BK52</f>
        <v>1245.273804662846</v>
      </c>
      <c r="N248" s="281">
        <f>INPUT!BL52</f>
        <v>49150.378220967606</v>
      </c>
    </row>
    <row r="249">
      <c r="A249" s="187">
        <f>INPUT!D53</f>
        <v>101</v>
      </c>
      <c r="B249" s="189">
        <f>INPUT!H53*INPUT!I53*INPUT!J53*INPUT!AO53/1000</f>
        <v>8360</v>
      </c>
      <c r="C249" s="191">
        <f>INPUT!N53/COS(INPUT!P53)*2*INPUT!O53*INPUT!AQ53/1000</f>
        <v>24043.596138072862</v>
      </c>
      <c r="D249" s="189">
        <f>INPUT!K53*INPUT!L53*INPUT!AP53/1000</f>
        <v>8829.6704324174552</v>
      </c>
      <c r="E249" s="189">
        <f>0.85*INPUT!$B$3*INPUT!R53*INPUT!AA53/1000</f>
        <v>0</v>
      </c>
      <c r="F249" s="189">
        <f>INPUT!AD53*INPUT!AE53*INPUT!AF53*INPUT!BH53/1000</f>
        <v>1216</v>
      </c>
      <c r="G249" s="189">
        <f>INPUT!AG53*INPUT!AH53*INPUT!AI53*INPUT!BI53/1000</f>
        <v>0</v>
      </c>
      <c r="H249" s="189">
        <f>INPUT!AJ53*INPUT!$B$7/1000</f>
        <v>0</v>
      </c>
      <c r="I249" s="189">
        <f>INPUT!AK53*INPUT!$B$7/1000</f>
        <v>0</v>
      </c>
      <c r="J249" s="189">
        <f>INPUT!AL53</f>
        <v>0</v>
      </c>
      <c r="K249" s="189">
        <f>(INPUT!K53-2*INPUT!M53)*INPUT!Q53+INPUT!Q53*INPUT!Q53*TAN(INPUT!P53)</f>
        <v>0</v>
      </c>
      <c r="L249" s="280" t="str">
        <f>INPUT!BJ53</f>
        <v>8</v>
      </c>
      <c r="M249" s="191">
        <f>INPUT!BK53</f>
        <v>1245.273804662846</v>
      </c>
      <c r="N249" s="281">
        <f>INPUT!BL53</f>
        <v>49150.378220967606</v>
      </c>
    </row>
    <row r="250">
      <c r="A250" s="187">
        <f>INPUT!D54</f>
        <v>101</v>
      </c>
      <c r="B250" s="189">
        <f>INPUT!H54*INPUT!I54*INPUT!J54*INPUT!AO54/1000</f>
        <v>8360</v>
      </c>
      <c r="C250" s="191">
        <f>INPUT!N54/COS(INPUT!P54)*2*INPUT!O54*INPUT!AQ54/1000</f>
        <v>24043.596138072862</v>
      </c>
      <c r="D250" s="189">
        <f>INPUT!K54*INPUT!L54*INPUT!AP54/1000</f>
        <v>8829.6704324174552</v>
      </c>
      <c r="E250" s="189">
        <f>0.85*INPUT!$B$3*INPUT!R54*INPUT!AA54/1000</f>
        <v>0</v>
      </c>
      <c r="F250" s="189">
        <f>INPUT!AD54*INPUT!AE54*INPUT!AF54*INPUT!BH54/1000</f>
        <v>1216</v>
      </c>
      <c r="G250" s="189">
        <f>INPUT!AG54*INPUT!AH54*INPUT!AI54*INPUT!BI54/1000</f>
        <v>0</v>
      </c>
      <c r="H250" s="189">
        <f>INPUT!AJ54*INPUT!$B$7/1000</f>
        <v>0</v>
      </c>
      <c r="I250" s="189">
        <f>INPUT!AK54*INPUT!$B$7/1000</f>
        <v>0</v>
      </c>
      <c r="J250" s="189">
        <f>INPUT!AL54</f>
        <v>0</v>
      </c>
      <c r="K250" s="189">
        <f>(INPUT!K54-2*INPUT!M54)*INPUT!Q54+INPUT!Q54*INPUT!Q54*TAN(INPUT!P54)</f>
        <v>0</v>
      </c>
      <c r="L250" s="280" t="str">
        <f>INPUT!BJ54</f>
        <v>8</v>
      </c>
      <c r="M250" s="191">
        <f>INPUT!BK54</f>
        <v>1245.273804662846</v>
      </c>
      <c r="N250" s="281">
        <f>INPUT!BL54</f>
        <v>49150.378220967606</v>
      </c>
    </row>
    <row r="251">
      <c r="A251" s="187">
        <f>INPUT!D55</f>
        <v>101</v>
      </c>
      <c r="B251" s="189">
        <f>INPUT!H55*INPUT!I55*INPUT!J55*INPUT!AO55/1000</f>
        <v>8360</v>
      </c>
      <c r="C251" s="191">
        <f>INPUT!N55/COS(INPUT!P55)*2*INPUT!O55*INPUT!AQ55/1000</f>
        <v>24043.596138072862</v>
      </c>
      <c r="D251" s="189">
        <f>INPUT!K55*INPUT!L55*INPUT!AP55/1000</f>
        <v>8829.6704324174552</v>
      </c>
      <c r="E251" s="189">
        <f>0.85*INPUT!$B$3*INPUT!R55*INPUT!AA55/1000</f>
        <v>0</v>
      </c>
      <c r="F251" s="189">
        <f>INPUT!AD55*INPUT!AE55*INPUT!AF55*INPUT!BH55/1000</f>
        <v>1216</v>
      </c>
      <c r="G251" s="189">
        <f>INPUT!AG55*INPUT!AH55*INPUT!AI55*INPUT!BI55/1000</f>
        <v>0</v>
      </c>
      <c r="H251" s="189">
        <f>INPUT!AJ55*INPUT!$B$7/1000</f>
        <v>0</v>
      </c>
      <c r="I251" s="189">
        <f>INPUT!AK55*INPUT!$B$7/1000</f>
        <v>0</v>
      </c>
      <c r="J251" s="189">
        <f>INPUT!AL55</f>
        <v>0</v>
      </c>
      <c r="K251" s="189">
        <f>(INPUT!K55-2*INPUT!M55)*INPUT!Q55+INPUT!Q55*INPUT!Q55*TAN(INPUT!P55)</f>
        <v>0</v>
      </c>
      <c r="L251" s="280" t="str">
        <f>INPUT!BJ55</f>
        <v>8</v>
      </c>
      <c r="M251" s="191">
        <f>INPUT!BK55</f>
        <v>1245.273804662846</v>
      </c>
      <c r="N251" s="281">
        <f>INPUT!BL55</f>
        <v>49150.378220967606</v>
      </c>
    </row>
    <row r="252">
      <c r="A252" s="187">
        <f>INPUT!D56</f>
        <v>101</v>
      </c>
      <c r="B252" s="189">
        <f>INPUT!H56*INPUT!I56*INPUT!J56*INPUT!AO56/1000</f>
        <v>8360</v>
      </c>
      <c r="C252" s="191">
        <f>INPUT!N56/COS(INPUT!P56)*2*INPUT!O56*INPUT!AQ56/1000</f>
        <v>24043.596138072862</v>
      </c>
      <c r="D252" s="189">
        <f>INPUT!K56*INPUT!L56*INPUT!AP56/1000</f>
        <v>8829.6704324174552</v>
      </c>
      <c r="E252" s="189">
        <f>0.85*INPUT!$B$3*INPUT!R56*INPUT!AA56/1000</f>
        <v>0</v>
      </c>
      <c r="F252" s="189">
        <f>INPUT!AD56*INPUT!AE56*INPUT!AF56*INPUT!BH56/1000</f>
        <v>1216</v>
      </c>
      <c r="G252" s="189">
        <f>INPUT!AG56*INPUT!AH56*INPUT!AI56*INPUT!BI56/1000</f>
        <v>0</v>
      </c>
      <c r="H252" s="189">
        <f>INPUT!AJ56*INPUT!$B$7/1000</f>
        <v>0</v>
      </c>
      <c r="I252" s="189">
        <f>INPUT!AK56*INPUT!$B$7/1000</f>
        <v>0</v>
      </c>
      <c r="J252" s="189">
        <f>INPUT!AL56</f>
        <v>0</v>
      </c>
      <c r="K252" s="189">
        <f>(INPUT!K56-2*INPUT!M56)*INPUT!Q56+INPUT!Q56*INPUT!Q56*TAN(INPUT!P56)</f>
        <v>0</v>
      </c>
      <c r="L252" s="280" t="str">
        <f>INPUT!BJ56</f>
        <v>8</v>
      </c>
      <c r="M252" s="191">
        <f>INPUT!BK56</f>
        <v>1245.273804662846</v>
      </c>
      <c r="N252" s="281">
        <f>INPUT!BL56</f>
        <v>49150.378220967606</v>
      </c>
    </row>
    <row r="253">
      <c r="A253" s="187">
        <f>INPUT!D57</f>
        <v>101</v>
      </c>
      <c r="B253" s="189">
        <f>INPUT!H57*INPUT!I57*INPUT!J57*INPUT!AO57/1000</f>
        <v>8360</v>
      </c>
      <c r="C253" s="191">
        <f>INPUT!N57/COS(INPUT!P57)*2*INPUT!O57*INPUT!AQ57/1000</f>
        <v>24043.596138072862</v>
      </c>
      <c r="D253" s="189">
        <f>INPUT!K57*INPUT!L57*INPUT!AP57/1000</f>
        <v>8829.6704324174552</v>
      </c>
      <c r="E253" s="189">
        <f>0.85*INPUT!$B$3*INPUT!R57*INPUT!AA57/1000</f>
        <v>0</v>
      </c>
      <c r="F253" s="189">
        <f>INPUT!AD57*INPUT!AE57*INPUT!AF57*INPUT!BH57/1000</f>
        <v>1216</v>
      </c>
      <c r="G253" s="189">
        <f>INPUT!AG57*INPUT!AH57*INPUT!AI57*INPUT!BI57/1000</f>
        <v>0</v>
      </c>
      <c r="H253" s="189">
        <f>INPUT!AJ57*INPUT!$B$7/1000</f>
        <v>0</v>
      </c>
      <c r="I253" s="189">
        <f>INPUT!AK57*INPUT!$B$7/1000</f>
        <v>0</v>
      </c>
      <c r="J253" s="189">
        <f>INPUT!AL57</f>
        <v>0</v>
      </c>
      <c r="K253" s="189">
        <f>(INPUT!K57-2*INPUT!M57)*INPUT!Q57+INPUT!Q57*INPUT!Q57*TAN(INPUT!P57)</f>
        <v>0</v>
      </c>
      <c r="L253" s="280" t="str">
        <f>INPUT!BJ57</f>
        <v>8</v>
      </c>
      <c r="M253" s="191">
        <f>INPUT!BK57</f>
        <v>1245.273804662846</v>
      </c>
      <c r="N253" s="281">
        <f>INPUT!BL57</f>
        <v>49150.378220967606</v>
      </c>
    </row>
    <row r="254">
      <c r="A254" s="187">
        <f>INPUT!D58</f>
        <v>101</v>
      </c>
      <c r="B254" s="189">
        <f>INPUT!H58*INPUT!I58*INPUT!J58*INPUT!AO58/1000</f>
        <v>8360</v>
      </c>
      <c r="C254" s="191">
        <f>INPUT!N58/COS(INPUT!P58)*2*INPUT!O58*INPUT!AQ58/1000</f>
        <v>24043.596138072862</v>
      </c>
      <c r="D254" s="189">
        <f>INPUT!K58*INPUT!L58*INPUT!AP58/1000</f>
        <v>8829.6704324174552</v>
      </c>
      <c r="E254" s="189">
        <f>0.85*INPUT!$B$3*INPUT!R58*INPUT!AA58/1000</f>
        <v>0</v>
      </c>
      <c r="F254" s="189">
        <f>INPUT!AD58*INPUT!AE58*INPUT!AF58*INPUT!BH58/1000</f>
        <v>1216</v>
      </c>
      <c r="G254" s="189">
        <f>INPUT!AG58*INPUT!AH58*INPUT!AI58*INPUT!BI58/1000</f>
        <v>0</v>
      </c>
      <c r="H254" s="189">
        <f>INPUT!AJ58*INPUT!$B$7/1000</f>
        <v>0</v>
      </c>
      <c r="I254" s="189">
        <f>INPUT!AK58*INPUT!$B$7/1000</f>
        <v>0</v>
      </c>
      <c r="J254" s="189">
        <f>INPUT!AL58</f>
        <v>0</v>
      </c>
      <c r="K254" s="189">
        <f>(INPUT!K58-2*INPUT!M58)*INPUT!Q58+INPUT!Q58*INPUT!Q58*TAN(INPUT!P58)</f>
        <v>0</v>
      </c>
      <c r="L254" s="280" t="str">
        <f>INPUT!BJ58</f>
        <v>8</v>
      </c>
      <c r="M254" s="191">
        <f>INPUT!BK58</f>
        <v>1245.273804662846</v>
      </c>
      <c r="N254" s="281">
        <f>INPUT!BL58</f>
        <v>49150.378220967606</v>
      </c>
    </row>
    <row r="255">
      <c r="A255" s="187">
        <f>INPUT!D59</f>
        <v>101</v>
      </c>
      <c r="B255" s="189">
        <f>INPUT!H59*INPUT!I59*INPUT!J59*INPUT!AO59/1000</f>
        <v>8360</v>
      </c>
      <c r="C255" s="191">
        <f>INPUT!N59/COS(INPUT!P59)*2*INPUT!O59*INPUT!AQ59/1000</f>
        <v>24043.596138072862</v>
      </c>
      <c r="D255" s="189">
        <f>INPUT!K59*INPUT!L59*INPUT!AP59/1000</f>
        <v>8829.6704324174552</v>
      </c>
      <c r="E255" s="189">
        <f>0.85*INPUT!$B$3*INPUT!R59*INPUT!AA59/1000</f>
        <v>0</v>
      </c>
      <c r="F255" s="189">
        <f>INPUT!AD59*INPUT!AE59*INPUT!AF59*INPUT!BH59/1000</f>
        <v>1216</v>
      </c>
      <c r="G255" s="189">
        <f>INPUT!AG59*INPUT!AH59*INPUT!AI59*INPUT!BI59/1000</f>
        <v>0</v>
      </c>
      <c r="H255" s="189">
        <f>INPUT!AJ59*INPUT!$B$7/1000</f>
        <v>0</v>
      </c>
      <c r="I255" s="189">
        <f>INPUT!AK59*INPUT!$B$7/1000</f>
        <v>0</v>
      </c>
      <c r="J255" s="189">
        <f>INPUT!AL59</f>
        <v>0</v>
      </c>
      <c r="K255" s="189">
        <f>(INPUT!K59-2*INPUT!M59)*INPUT!Q59+INPUT!Q59*INPUT!Q59*TAN(INPUT!P59)</f>
        <v>0</v>
      </c>
      <c r="L255" s="280" t="str">
        <f>INPUT!BJ59</f>
        <v>8</v>
      </c>
      <c r="M255" s="191">
        <f>INPUT!BK59</f>
        <v>1245.273804662846</v>
      </c>
      <c r="N255" s="281">
        <f>INPUT!BL59</f>
        <v>49150.378220967606</v>
      </c>
    </row>
    <row r="256">
      <c r="A256" s="187">
        <f>INPUT!D60</f>
        <v>101</v>
      </c>
      <c r="B256" s="189">
        <f>INPUT!H60*INPUT!I60*INPUT!J60*INPUT!AO60/1000</f>
        <v>8360</v>
      </c>
      <c r="C256" s="191">
        <f>INPUT!N60/COS(INPUT!P60)*2*INPUT!O60*INPUT!AQ60/1000</f>
        <v>24043.596138072862</v>
      </c>
      <c r="D256" s="189">
        <f>INPUT!K60*INPUT!L60*INPUT!AP60/1000</f>
        <v>8829.6704324174552</v>
      </c>
      <c r="E256" s="189">
        <f>0.85*INPUT!$B$3*INPUT!R60*INPUT!AA60/1000</f>
        <v>0</v>
      </c>
      <c r="F256" s="189">
        <f>INPUT!AD60*INPUT!AE60*INPUT!AF60*INPUT!BH60/1000</f>
        <v>1216</v>
      </c>
      <c r="G256" s="189">
        <f>INPUT!AG60*INPUT!AH60*INPUT!AI60*INPUT!BI60/1000</f>
        <v>0</v>
      </c>
      <c r="H256" s="189">
        <f>INPUT!AJ60*INPUT!$B$7/1000</f>
        <v>0</v>
      </c>
      <c r="I256" s="189">
        <f>INPUT!AK60*INPUT!$B$7/1000</f>
        <v>0</v>
      </c>
      <c r="J256" s="189">
        <f>INPUT!AL60</f>
        <v>0</v>
      </c>
      <c r="K256" s="189">
        <f>(INPUT!K60-2*INPUT!M60)*INPUT!Q60+INPUT!Q60*INPUT!Q60*TAN(INPUT!P60)</f>
        <v>0</v>
      </c>
      <c r="L256" s="280" t="str">
        <f>INPUT!BJ60</f>
        <v>8</v>
      </c>
      <c r="M256" s="191">
        <f>INPUT!BK60</f>
        <v>1245.273804662846</v>
      </c>
      <c r="N256" s="281">
        <f>INPUT!BL60</f>
        <v>49150.378220967606</v>
      </c>
    </row>
    <row r="257">
      <c r="A257" s="187">
        <f>INPUT!D61</f>
        <v>101</v>
      </c>
      <c r="B257" s="189">
        <f>INPUT!H61*INPUT!I61*INPUT!J61*INPUT!AO61/1000</f>
        <v>8360</v>
      </c>
      <c r="C257" s="191">
        <f>INPUT!N61/COS(INPUT!P61)*2*INPUT!O61*INPUT!AQ61/1000</f>
        <v>24043.596138072862</v>
      </c>
      <c r="D257" s="189">
        <f>INPUT!K61*INPUT!L61*INPUT!AP61/1000</f>
        <v>8829.6704324174552</v>
      </c>
      <c r="E257" s="189">
        <f>0.85*INPUT!$B$3*INPUT!R61*INPUT!AA61/1000</f>
        <v>0</v>
      </c>
      <c r="F257" s="189">
        <f>INPUT!AD61*INPUT!AE61*INPUT!AF61*INPUT!BH61/1000</f>
        <v>1216</v>
      </c>
      <c r="G257" s="189">
        <f>INPUT!AG61*INPUT!AH61*INPUT!AI61*INPUT!BI61/1000</f>
        <v>0</v>
      </c>
      <c r="H257" s="189">
        <f>INPUT!AJ61*INPUT!$B$7/1000</f>
        <v>0</v>
      </c>
      <c r="I257" s="189">
        <f>INPUT!AK61*INPUT!$B$7/1000</f>
        <v>0</v>
      </c>
      <c r="J257" s="189">
        <f>INPUT!AL61</f>
        <v>0</v>
      </c>
      <c r="K257" s="189">
        <f>(INPUT!K61-2*INPUT!M61)*INPUT!Q61+INPUT!Q61*INPUT!Q61*TAN(INPUT!P61)</f>
        <v>0</v>
      </c>
      <c r="L257" s="280" t="str">
        <f>INPUT!BJ61</f>
        <v>8</v>
      </c>
      <c r="M257" s="191">
        <f>INPUT!BK61</f>
        <v>1245.273804662846</v>
      </c>
      <c r="N257" s="281">
        <f>INPUT!BL61</f>
        <v>49150.378220967606</v>
      </c>
    </row>
    <row r="258">
      <c r="A258" s="187">
        <f>INPUT!D62</f>
        <v>101</v>
      </c>
      <c r="B258" s="189">
        <f>INPUT!H62*INPUT!I62*INPUT!J62*INPUT!AO62/1000</f>
        <v>8360</v>
      </c>
      <c r="C258" s="191">
        <f>INPUT!N62/COS(INPUT!P62)*2*INPUT!O62*INPUT!AQ62/1000</f>
        <v>24043.596138072862</v>
      </c>
      <c r="D258" s="189">
        <f>INPUT!K62*INPUT!L62*INPUT!AP62/1000</f>
        <v>8829.6704324174552</v>
      </c>
      <c r="E258" s="189">
        <f>0.85*INPUT!$B$3*INPUT!R62*INPUT!AA62/1000</f>
        <v>0</v>
      </c>
      <c r="F258" s="189">
        <f>INPUT!AD62*INPUT!AE62*INPUT!AF62*INPUT!BH62/1000</f>
        <v>1216</v>
      </c>
      <c r="G258" s="189">
        <f>INPUT!AG62*INPUT!AH62*INPUT!AI62*INPUT!BI62/1000</f>
        <v>0</v>
      </c>
      <c r="H258" s="189">
        <f>INPUT!AJ62*INPUT!$B$7/1000</f>
        <v>0</v>
      </c>
      <c r="I258" s="189">
        <f>INPUT!AK62*INPUT!$B$7/1000</f>
        <v>0</v>
      </c>
      <c r="J258" s="189">
        <f>INPUT!AL62</f>
        <v>0</v>
      </c>
      <c r="K258" s="189">
        <f>(INPUT!K62-2*INPUT!M62)*INPUT!Q62+INPUT!Q62*INPUT!Q62*TAN(INPUT!P62)</f>
        <v>0</v>
      </c>
      <c r="L258" s="280" t="str">
        <f>INPUT!BJ62</f>
        <v>8</v>
      </c>
      <c r="M258" s="191">
        <f>INPUT!BK62</f>
        <v>1245.273804662846</v>
      </c>
      <c r="N258" s="281">
        <f>INPUT!BL62</f>
        <v>49150.378220967606</v>
      </c>
    </row>
    <row r="259">
      <c r="A259" s="187">
        <f>INPUT!D63</f>
        <v>101</v>
      </c>
      <c r="B259" s="189">
        <f>INPUT!H63*INPUT!I63*INPUT!J63*INPUT!AO63/1000</f>
        <v>8360</v>
      </c>
      <c r="C259" s="191">
        <f>INPUT!N63/COS(INPUT!P63)*2*INPUT!O63*INPUT!AQ63/1000</f>
        <v>24043.596138072862</v>
      </c>
      <c r="D259" s="189">
        <f>INPUT!K63*INPUT!L63*INPUT!AP63/1000</f>
        <v>8829.6704324174552</v>
      </c>
      <c r="E259" s="189">
        <f>0.85*INPUT!$B$3*INPUT!R63*INPUT!AA63/1000</f>
        <v>0</v>
      </c>
      <c r="F259" s="189">
        <f>INPUT!AD63*INPUT!AE63*INPUT!AF63*INPUT!BH63/1000</f>
        <v>1216</v>
      </c>
      <c r="G259" s="189">
        <f>INPUT!AG63*INPUT!AH63*INPUT!AI63*INPUT!BI63/1000</f>
        <v>0</v>
      </c>
      <c r="H259" s="189">
        <f>INPUT!AJ63*INPUT!$B$7/1000</f>
        <v>0</v>
      </c>
      <c r="I259" s="189">
        <f>INPUT!AK63*INPUT!$B$7/1000</f>
        <v>0</v>
      </c>
      <c r="J259" s="189">
        <f>INPUT!AL63</f>
        <v>0</v>
      </c>
      <c r="K259" s="189">
        <f>(INPUT!K63-2*INPUT!M63)*INPUT!Q63+INPUT!Q63*INPUT!Q63*TAN(INPUT!P63)</f>
        <v>0</v>
      </c>
      <c r="L259" s="280" t="str">
        <f>INPUT!BJ63</f>
        <v>8</v>
      </c>
      <c r="M259" s="191">
        <f>INPUT!BK63</f>
        <v>1245.273804662846</v>
      </c>
      <c r="N259" s="281">
        <f>INPUT!BL63</f>
        <v>49150.378220967606</v>
      </c>
    </row>
    <row r="260">
      <c r="A260" s="187">
        <f>INPUT!D64</f>
        <v>101</v>
      </c>
      <c r="B260" s="189">
        <f>INPUT!H64*INPUT!I64*INPUT!J64*INPUT!AO64/1000</f>
        <v>8360</v>
      </c>
      <c r="C260" s="191">
        <f>INPUT!N64/COS(INPUT!P64)*2*INPUT!O64*INPUT!AQ64/1000</f>
        <v>24043.596138072862</v>
      </c>
      <c r="D260" s="189">
        <f>INPUT!K64*INPUT!L64*INPUT!AP64/1000</f>
        <v>8829.6704324174552</v>
      </c>
      <c r="E260" s="189">
        <f>0.85*INPUT!$B$3*INPUT!R64*INPUT!AA64/1000</f>
        <v>0</v>
      </c>
      <c r="F260" s="189">
        <f>INPUT!AD64*INPUT!AE64*INPUT!AF64*INPUT!BH64/1000</f>
        <v>1216</v>
      </c>
      <c r="G260" s="189">
        <f>INPUT!AG64*INPUT!AH64*INPUT!AI64*INPUT!BI64/1000</f>
        <v>0</v>
      </c>
      <c r="H260" s="189">
        <f>INPUT!AJ64*INPUT!$B$7/1000</f>
        <v>0</v>
      </c>
      <c r="I260" s="189">
        <f>INPUT!AK64*INPUT!$B$7/1000</f>
        <v>0</v>
      </c>
      <c r="J260" s="189">
        <f>INPUT!AL64</f>
        <v>0</v>
      </c>
      <c r="K260" s="189">
        <f>(INPUT!K64-2*INPUT!M64)*INPUT!Q64+INPUT!Q64*INPUT!Q64*TAN(INPUT!P64)</f>
        <v>0</v>
      </c>
      <c r="L260" s="280" t="str">
        <f>INPUT!BJ64</f>
        <v>8</v>
      </c>
      <c r="M260" s="191">
        <f>INPUT!BK64</f>
        <v>1245.273804662846</v>
      </c>
      <c r="N260" s="281">
        <f>INPUT!BL64</f>
        <v>49150.378220967606</v>
      </c>
    </row>
    <row r="261">
      <c r="A261" s="187">
        <f>INPUT!D65</f>
        <v>101</v>
      </c>
      <c r="B261" s="189">
        <f>INPUT!H65*INPUT!I65*INPUT!J65*INPUT!AO65/1000</f>
        <v>8360</v>
      </c>
      <c r="C261" s="191">
        <f>INPUT!N65/COS(INPUT!P65)*2*INPUT!O65*INPUT!AQ65/1000</f>
        <v>24043.596138072862</v>
      </c>
      <c r="D261" s="189">
        <f>INPUT!K65*INPUT!L65*INPUT!AP65/1000</f>
        <v>8829.6704324174552</v>
      </c>
      <c r="E261" s="189">
        <f>0.85*INPUT!$B$3*INPUT!R65*INPUT!AA65/1000</f>
        <v>0</v>
      </c>
      <c r="F261" s="189">
        <f>INPUT!AD65*INPUT!AE65*INPUT!AF65*INPUT!BH65/1000</f>
        <v>1216</v>
      </c>
      <c r="G261" s="189">
        <f>INPUT!AG65*INPUT!AH65*INPUT!AI65*INPUT!BI65/1000</f>
        <v>0</v>
      </c>
      <c r="H261" s="189">
        <f>INPUT!AJ65*INPUT!$B$7/1000</f>
        <v>0</v>
      </c>
      <c r="I261" s="189">
        <f>INPUT!AK65*INPUT!$B$7/1000</f>
        <v>0</v>
      </c>
      <c r="J261" s="189">
        <f>INPUT!AL65</f>
        <v>0</v>
      </c>
      <c r="K261" s="189">
        <f>(INPUT!K65-2*INPUT!M65)*INPUT!Q65+INPUT!Q65*INPUT!Q65*TAN(INPUT!P65)</f>
        <v>0</v>
      </c>
      <c r="L261" s="280" t="str">
        <f>INPUT!BJ65</f>
        <v>8</v>
      </c>
      <c r="M261" s="191">
        <f>INPUT!BK65</f>
        <v>1245.273804662846</v>
      </c>
      <c r="N261" s="281">
        <f>INPUT!BL65</f>
        <v>49150.378220967606</v>
      </c>
    </row>
    <row r="262">
      <c r="A262" s="187">
        <f>INPUT!D66</f>
        <v>101</v>
      </c>
      <c r="B262" s="189">
        <f>INPUT!H66*INPUT!I66*INPUT!J66*INPUT!AO66/1000</f>
        <v>8360</v>
      </c>
      <c r="C262" s="191">
        <f>INPUT!N66/COS(INPUT!P66)*2*INPUT!O66*INPUT!AQ66/1000</f>
        <v>24043.596138072862</v>
      </c>
      <c r="D262" s="189">
        <f>INPUT!K66*INPUT!L66*INPUT!AP66/1000</f>
        <v>8829.6704324174552</v>
      </c>
      <c r="E262" s="189">
        <f>0.85*INPUT!$B$3*INPUT!R66*INPUT!AA66/1000</f>
        <v>0</v>
      </c>
      <c r="F262" s="189">
        <f>INPUT!AD66*INPUT!AE66*INPUT!AF66*INPUT!BH66/1000</f>
        <v>1216</v>
      </c>
      <c r="G262" s="189">
        <f>INPUT!AG66*INPUT!AH66*INPUT!AI66*INPUT!BI66/1000</f>
        <v>0</v>
      </c>
      <c r="H262" s="189">
        <f>INPUT!AJ66*INPUT!$B$7/1000</f>
        <v>0</v>
      </c>
      <c r="I262" s="189">
        <f>INPUT!AK66*INPUT!$B$7/1000</f>
        <v>0</v>
      </c>
      <c r="J262" s="189">
        <f>INPUT!AL66</f>
        <v>0</v>
      </c>
      <c r="K262" s="189">
        <f>(INPUT!K66-2*INPUT!M66)*INPUT!Q66+INPUT!Q66*INPUT!Q66*TAN(INPUT!P66)</f>
        <v>0</v>
      </c>
      <c r="L262" s="280" t="str">
        <f>INPUT!BJ66</f>
        <v>8</v>
      </c>
      <c r="M262" s="191">
        <f>INPUT!BK66</f>
        <v>1245.273804662846</v>
      </c>
      <c r="N262" s="281">
        <f>INPUT!BL66</f>
        <v>49150.378220967606</v>
      </c>
    </row>
    <row r="263">
      <c r="A263" s="187">
        <f>INPUT!D67</f>
        <v>101</v>
      </c>
      <c r="B263" s="189">
        <f>INPUT!H67*INPUT!I67*INPUT!J67*INPUT!AO67/1000</f>
        <v>8360</v>
      </c>
      <c r="C263" s="191">
        <f>INPUT!N67/COS(INPUT!P67)*2*INPUT!O67*INPUT!AQ67/1000</f>
        <v>24043.596138072862</v>
      </c>
      <c r="D263" s="189">
        <f>INPUT!K67*INPUT!L67*INPUT!AP67/1000</f>
        <v>8829.6704324174552</v>
      </c>
      <c r="E263" s="189">
        <f>0.85*INPUT!$B$3*INPUT!R67*INPUT!AA67/1000</f>
        <v>0</v>
      </c>
      <c r="F263" s="189">
        <f>INPUT!AD67*INPUT!AE67*INPUT!AF67*INPUT!BH67/1000</f>
        <v>1216</v>
      </c>
      <c r="G263" s="189">
        <f>INPUT!AG67*INPUT!AH67*INPUT!AI67*INPUT!BI67/1000</f>
        <v>0</v>
      </c>
      <c r="H263" s="189">
        <f>INPUT!AJ67*INPUT!$B$7/1000</f>
        <v>0</v>
      </c>
      <c r="I263" s="189">
        <f>INPUT!AK67*INPUT!$B$7/1000</f>
        <v>0</v>
      </c>
      <c r="J263" s="189">
        <f>INPUT!AL67</f>
        <v>0</v>
      </c>
      <c r="K263" s="189">
        <f>(INPUT!K67-2*INPUT!M67)*INPUT!Q67+INPUT!Q67*INPUT!Q67*TAN(INPUT!P67)</f>
        <v>0</v>
      </c>
      <c r="L263" s="280" t="str">
        <f>INPUT!BJ67</f>
        <v>8</v>
      </c>
      <c r="M263" s="191">
        <f>INPUT!BK67</f>
        <v>1245.273804662846</v>
      </c>
      <c r="N263" s="281">
        <f>INPUT!BL67</f>
        <v>49150.378220967606</v>
      </c>
    </row>
    <row r="264">
      <c r="A264" s="187">
        <f>INPUT!D68</f>
        <v>101</v>
      </c>
      <c r="B264" s="189">
        <f>INPUT!H68*INPUT!I68*INPUT!J68*INPUT!AO68/1000</f>
        <v>8360</v>
      </c>
      <c r="C264" s="191">
        <f>INPUT!N68/COS(INPUT!P68)*2*INPUT!O68*INPUT!AQ68/1000</f>
        <v>24043.596138072862</v>
      </c>
      <c r="D264" s="189">
        <f>INPUT!K68*INPUT!L68*INPUT!AP68/1000</f>
        <v>8829.6704324174552</v>
      </c>
      <c r="E264" s="189">
        <f>0.85*INPUT!$B$3*INPUT!R68*INPUT!AA68/1000</f>
        <v>0</v>
      </c>
      <c r="F264" s="189">
        <f>INPUT!AD68*INPUT!AE68*INPUT!AF68*INPUT!BH68/1000</f>
        <v>1216</v>
      </c>
      <c r="G264" s="189">
        <f>INPUT!AG68*INPUT!AH68*INPUT!AI68*INPUT!BI68/1000</f>
        <v>0</v>
      </c>
      <c r="H264" s="189">
        <f>INPUT!AJ68*INPUT!$B$7/1000</f>
        <v>0</v>
      </c>
      <c r="I264" s="189">
        <f>INPUT!AK68*INPUT!$B$7/1000</f>
        <v>0</v>
      </c>
      <c r="J264" s="189">
        <f>INPUT!AL68</f>
        <v>0</v>
      </c>
      <c r="K264" s="189">
        <f>(INPUT!K68-2*INPUT!M68)*INPUT!Q68+INPUT!Q68*INPUT!Q68*TAN(INPUT!P68)</f>
        <v>0</v>
      </c>
      <c r="L264" s="280" t="str">
        <f>INPUT!BJ68</f>
        <v>8</v>
      </c>
      <c r="M264" s="191">
        <f>INPUT!BK68</f>
        <v>1245.273804662846</v>
      </c>
      <c r="N264" s="281">
        <f>INPUT!BL68</f>
        <v>49150.378220967606</v>
      </c>
    </row>
    <row r="265">
      <c r="A265" s="187">
        <f>INPUT!D69</f>
        <v>101</v>
      </c>
      <c r="B265" s="189">
        <f>INPUT!H69*INPUT!I69*INPUT!J69*INPUT!AO69/1000</f>
        <v>8360</v>
      </c>
      <c r="C265" s="191">
        <f>INPUT!N69/COS(INPUT!P69)*2*INPUT!O69*INPUT!AQ69/1000</f>
        <v>24043.596138072862</v>
      </c>
      <c r="D265" s="189">
        <f>INPUT!K69*INPUT!L69*INPUT!AP69/1000</f>
        <v>8829.6704324174552</v>
      </c>
      <c r="E265" s="189">
        <f>0.85*INPUT!$B$3*INPUT!R69*INPUT!AA69/1000</f>
        <v>0</v>
      </c>
      <c r="F265" s="189">
        <f>INPUT!AD69*INPUT!AE69*INPUT!AF69*INPUT!BH69/1000</f>
        <v>1216</v>
      </c>
      <c r="G265" s="189">
        <f>INPUT!AG69*INPUT!AH69*INPUT!AI69*INPUT!BI69/1000</f>
        <v>0</v>
      </c>
      <c r="H265" s="189">
        <f>INPUT!AJ69*INPUT!$B$7/1000</f>
        <v>0</v>
      </c>
      <c r="I265" s="189">
        <f>INPUT!AK69*INPUT!$B$7/1000</f>
        <v>0</v>
      </c>
      <c r="J265" s="189">
        <f>INPUT!AL69</f>
        <v>0</v>
      </c>
      <c r="K265" s="189">
        <f>(INPUT!K69-2*INPUT!M69)*INPUT!Q69+INPUT!Q69*INPUT!Q69*TAN(INPUT!P69)</f>
        <v>0</v>
      </c>
      <c r="L265" s="280" t="str">
        <f>INPUT!BJ69</f>
        <v>8</v>
      </c>
      <c r="M265" s="191">
        <f>INPUT!BK69</f>
        <v>1245.273804662846</v>
      </c>
      <c r="N265" s="281">
        <f>INPUT!BL69</f>
        <v>49150.378220967606</v>
      </c>
    </row>
    <row r="266">
      <c r="A266" s="187">
        <f>INPUT!D70</f>
        <v>101</v>
      </c>
      <c r="B266" s="189">
        <f>INPUT!H70*INPUT!I70*INPUT!J70*INPUT!AO70/1000</f>
        <v>8360</v>
      </c>
      <c r="C266" s="191">
        <f>INPUT!N70/COS(INPUT!P70)*2*INPUT!O70*INPUT!AQ70/1000</f>
        <v>24043.596138072862</v>
      </c>
      <c r="D266" s="189">
        <f>INPUT!K70*INPUT!L70*INPUT!AP70/1000</f>
        <v>8829.6704324174552</v>
      </c>
      <c r="E266" s="189">
        <f>0.85*INPUT!$B$3*INPUT!R70*INPUT!AA70/1000</f>
        <v>0</v>
      </c>
      <c r="F266" s="189">
        <f>INPUT!AD70*INPUT!AE70*INPUT!AF70*INPUT!BH70/1000</f>
        <v>1216</v>
      </c>
      <c r="G266" s="189">
        <f>INPUT!AG70*INPUT!AH70*INPUT!AI70*INPUT!BI70/1000</f>
        <v>0</v>
      </c>
      <c r="H266" s="189">
        <f>INPUT!AJ70*INPUT!$B$7/1000</f>
        <v>0</v>
      </c>
      <c r="I266" s="189">
        <f>INPUT!AK70*INPUT!$B$7/1000</f>
        <v>0</v>
      </c>
      <c r="J266" s="189">
        <f>INPUT!AL70</f>
        <v>0</v>
      </c>
      <c r="K266" s="189">
        <f>(INPUT!K70-2*INPUT!M70)*INPUT!Q70+INPUT!Q70*INPUT!Q70*TAN(INPUT!P70)</f>
        <v>0</v>
      </c>
      <c r="L266" s="280" t="str">
        <f>INPUT!BJ70</f>
        <v>8</v>
      </c>
      <c r="M266" s="191">
        <f>INPUT!BK70</f>
        <v>1245.273804662846</v>
      </c>
      <c r="N266" s="281">
        <f>INPUT!BL70</f>
        <v>49150.378220967606</v>
      </c>
    </row>
    <row r="267">
      <c r="A267" s="187">
        <f>INPUT!D71</f>
        <v>101</v>
      </c>
      <c r="B267" s="189">
        <f>INPUT!H71*INPUT!I71*INPUT!J71*INPUT!AO71/1000</f>
        <v>8360</v>
      </c>
      <c r="C267" s="191">
        <f>INPUT!N71/COS(INPUT!P71)*2*INPUT!O71*INPUT!AQ71/1000</f>
        <v>24043.596138072862</v>
      </c>
      <c r="D267" s="189">
        <f>INPUT!K71*INPUT!L71*INPUT!AP71/1000</f>
        <v>8829.6704324174552</v>
      </c>
      <c r="E267" s="189">
        <f>0.85*INPUT!$B$3*INPUT!R71*INPUT!AA71/1000</f>
        <v>0</v>
      </c>
      <c r="F267" s="189">
        <f>INPUT!AD71*INPUT!AE71*INPUT!AF71*INPUT!BH71/1000</f>
        <v>1216</v>
      </c>
      <c r="G267" s="189">
        <f>INPUT!AG71*INPUT!AH71*INPUT!AI71*INPUT!BI71/1000</f>
        <v>0</v>
      </c>
      <c r="H267" s="189">
        <f>INPUT!AJ71*INPUT!$B$7/1000</f>
        <v>0</v>
      </c>
      <c r="I267" s="189">
        <f>INPUT!AK71*INPUT!$B$7/1000</f>
        <v>0</v>
      </c>
      <c r="J267" s="189">
        <f>INPUT!AL71</f>
        <v>0</v>
      </c>
      <c r="K267" s="189">
        <f>(INPUT!K71-2*INPUT!M71)*INPUT!Q71+INPUT!Q71*INPUT!Q71*TAN(INPUT!P71)</f>
        <v>0</v>
      </c>
      <c r="L267" s="280" t="str">
        <f>INPUT!BJ71</f>
        <v>8</v>
      </c>
      <c r="M267" s="191">
        <f>INPUT!BK71</f>
        <v>1245.273804662846</v>
      </c>
      <c r="N267" s="281">
        <f>INPUT!BL71</f>
        <v>49150.378220967606</v>
      </c>
    </row>
    <row r="268">
      <c r="A268" s="187">
        <f>INPUT!D72</f>
        <v>101</v>
      </c>
      <c r="B268" s="189">
        <f>INPUT!H72*INPUT!I72*INPUT!J72*INPUT!AO72/1000</f>
        <v>8360</v>
      </c>
      <c r="C268" s="191">
        <f>INPUT!N72/COS(INPUT!P72)*2*INPUT!O72*INPUT!AQ72/1000</f>
        <v>24043.596138072862</v>
      </c>
      <c r="D268" s="189">
        <f>INPUT!K72*INPUT!L72*INPUT!AP72/1000</f>
        <v>8829.6704324174552</v>
      </c>
      <c r="E268" s="189">
        <f>0.85*INPUT!$B$3*INPUT!R72*INPUT!AA72/1000</f>
        <v>0</v>
      </c>
      <c r="F268" s="189">
        <f>INPUT!AD72*INPUT!AE72*INPUT!AF72*INPUT!BH72/1000</f>
        <v>1216</v>
      </c>
      <c r="G268" s="189">
        <f>INPUT!AG72*INPUT!AH72*INPUT!AI72*INPUT!BI72/1000</f>
        <v>0</v>
      </c>
      <c r="H268" s="189">
        <f>INPUT!AJ72*INPUT!$B$7/1000</f>
        <v>0</v>
      </c>
      <c r="I268" s="189">
        <f>INPUT!AK72*INPUT!$B$7/1000</f>
        <v>0</v>
      </c>
      <c r="J268" s="189">
        <f>INPUT!AL72</f>
        <v>0</v>
      </c>
      <c r="K268" s="189">
        <f>(INPUT!K72-2*INPUT!M72)*INPUT!Q72+INPUT!Q72*INPUT!Q72*TAN(INPUT!P72)</f>
        <v>0</v>
      </c>
      <c r="L268" s="280" t="str">
        <f>INPUT!BJ72</f>
        <v>8</v>
      </c>
      <c r="M268" s="191">
        <f>INPUT!BK72</f>
        <v>1245.273804662846</v>
      </c>
      <c r="N268" s="281">
        <f>INPUT!BL72</f>
        <v>49150.378220967606</v>
      </c>
    </row>
    <row r="269">
      <c r="A269" s="187">
        <f>INPUT!D73</f>
        <v>101</v>
      </c>
      <c r="B269" s="189">
        <f>INPUT!H73*INPUT!I73*INPUT!J73*INPUT!AO73/1000</f>
        <v>8360</v>
      </c>
      <c r="C269" s="191">
        <f>INPUT!N73/COS(INPUT!P73)*2*INPUT!O73*INPUT!AQ73/1000</f>
        <v>24043.596138072862</v>
      </c>
      <c r="D269" s="189">
        <f>INPUT!K73*INPUT!L73*INPUT!AP73/1000</f>
        <v>8829.6704324174552</v>
      </c>
      <c r="E269" s="189">
        <f>0.85*INPUT!$B$3*INPUT!R73*INPUT!AA73/1000</f>
        <v>0</v>
      </c>
      <c r="F269" s="189">
        <f>INPUT!AD73*INPUT!AE73*INPUT!AF73*INPUT!BH73/1000</f>
        <v>1216</v>
      </c>
      <c r="G269" s="189">
        <f>INPUT!AG73*INPUT!AH73*INPUT!AI73*INPUT!BI73/1000</f>
        <v>0</v>
      </c>
      <c r="H269" s="189">
        <f>INPUT!AJ73*INPUT!$B$7/1000</f>
        <v>0</v>
      </c>
      <c r="I269" s="189">
        <f>INPUT!AK73*INPUT!$B$7/1000</f>
        <v>0</v>
      </c>
      <c r="J269" s="189">
        <f>INPUT!AL73</f>
        <v>0</v>
      </c>
      <c r="K269" s="189">
        <f>(INPUT!K73-2*INPUT!M73)*INPUT!Q73+INPUT!Q73*INPUT!Q73*TAN(INPUT!P73)</f>
        <v>0</v>
      </c>
      <c r="L269" s="280" t="str">
        <f>INPUT!BJ73</f>
        <v>8</v>
      </c>
      <c r="M269" s="191">
        <f>INPUT!BK73</f>
        <v>1245.273804662846</v>
      </c>
      <c r="N269" s="281">
        <f>INPUT!BL73</f>
        <v>49150.378220967606</v>
      </c>
    </row>
    <row r="270">
      <c r="A270" s="187">
        <f>INPUT!D74</f>
        <v>101</v>
      </c>
      <c r="B270" s="189">
        <f>INPUT!H74*INPUT!I74*INPUT!J74*INPUT!AO74/1000</f>
        <v>8360</v>
      </c>
      <c r="C270" s="191">
        <f>INPUT!N74/COS(INPUT!P74)*2*INPUT!O74*INPUT!AQ74/1000</f>
        <v>24043.596138072862</v>
      </c>
      <c r="D270" s="189">
        <f>INPUT!K74*INPUT!L74*INPUT!AP74/1000</f>
        <v>8829.6704324174552</v>
      </c>
      <c r="E270" s="189">
        <f>0.85*INPUT!$B$3*INPUT!R74*INPUT!AA74/1000</f>
        <v>0</v>
      </c>
      <c r="F270" s="189">
        <f>INPUT!AD74*INPUT!AE74*INPUT!AF74*INPUT!BH74/1000</f>
        <v>1216</v>
      </c>
      <c r="G270" s="189">
        <f>INPUT!AG74*INPUT!AH74*INPUT!AI74*INPUT!BI74/1000</f>
        <v>0</v>
      </c>
      <c r="H270" s="189">
        <f>INPUT!AJ74*INPUT!$B$7/1000</f>
        <v>0</v>
      </c>
      <c r="I270" s="189">
        <f>INPUT!AK74*INPUT!$B$7/1000</f>
        <v>0</v>
      </c>
      <c r="J270" s="189">
        <f>INPUT!AL74</f>
        <v>0</v>
      </c>
      <c r="K270" s="189">
        <f>(INPUT!K74-2*INPUT!M74)*INPUT!Q74+INPUT!Q74*INPUT!Q74*TAN(INPUT!P74)</f>
        <v>0</v>
      </c>
      <c r="L270" s="280" t="str">
        <f>INPUT!BJ74</f>
        <v>8</v>
      </c>
      <c r="M270" s="191">
        <f>INPUT!BK74</f>
        <v>1245.273804662846</v>
      </c>
      <c r="N270" s="281">
        <f>INPUT!BL74</f>
        <v>49150.378220967606</v>
      </c>
    </row>
    <row r="271">
      <c r="A271" s="187">
        <f>INPUT!D75</f>
        <v>101</v>
      </c>
      <c r="B271" s="189">
        <f>INPUT!H75*INPUT!I75*INPUT!J75*INPUT!AO75/1000</f>
        <v>8360</v>
      </c>
      <c r="C271" s="191">
        <f>INPUT!N75/COS(INPUT!P75)*2*INPUT!O75*INPUT!AQ75/1000</f>
        <v>24043.596138072862</v>
      </c>
      <c r="D271" s="189">
        <f>INPUT!K75*INPUT!L75*INPUT!AP75/1000</f>
        <v>8829.6704324174552</v>
      </c>
      <c r="E271" s="189">
        <f>0.85*INPUT!$B$3*INPUT!R75*INPUT!AA75/1000</f>
        <v>0</v>
      </c>
      <c r="F271" s="189">
        <f>INPUT!AD75*INPUT!AE75*INPUT!AF75*INPUT!BH75/1000</f>
        <v>1216</v>
      </c>
      <c r="G271" s="189">
        <f>INPUT!AG75*INPUT!AH75*INPUT!AI75*INPUT!BI75/1000</f>
        <v>0</v>
      </c>
      <c r="H271" s="189">
        <f>INPUT!AJ75*INPUT!$B$7/1000</f>
        <v>0</v>
      </c>
      <c r="I271" s="189">
        <f>INPUT!AK75*INPUT!$B$7/1000</f>
        <v>0</v>
      </c>
      <c r="J271" s="189">
        <f>INPUT!AL75</f>
        <v>0</v>
      </c>
      <c r="K271" s="189">
        <f>(INPUT!K75-2*INPUT!M75)*INPUT!Q75+INPUT!Q75*INPUT!Q75*TAN(INPUT!P75)</f>
        <v>0</v>
      </c>
      <c r="L271" s="280" t="str">
        <f>INPUT!BJ75</f>
        <v>8</v>
      </c>
      <c r="M271" s="191">
        <f>INPUT!BK75</f>
        <v>1245.273804662846</v>
      </c>
      <c r="N271" s="281">
        <f>INPUT!BL75</f>
        <v>49150.378220967606</v>
      </c>
    </row>
    <row r="272">
      <c r="A272" s="187">
        <f>INPUT!D76</f>
        <v>101</v>
      </c>
      <c r="B272" s="189">
        <f>INPUT!H76*INPUT!I76*INPUT!J76*INPUT!AO76/1000</f>
        <v>8360</v>
      </c>
      <c r="C272" s="191">
        <f>INPUT!N76/COS(INPUT!P76)*2*INPUT!O76*INPUT!AQ76/1000</f>
        <v>24043.596138072862</v>
      </c>
      <c r="D272" s="189">
        <f>INPUT!K76*INPUT!L76*INPUT!AP76/1000</f>
        <v>8829.6704324174552</v>
      </c>
      <c r="E272" s="189">
        <f>0.85*INPUT!$B$3*INPUT!R76*INPUT!AA76/1000</f>
        <v>0</v>
      </c>
      <c r="F272" s="189">
        <f>INPUT!AD76*INPUT!AE76*INPUT!AF76*INPUT!BH76/1000</f>
        <v>1216</v>
      </c>
      <c r="G272" s="189">
        <f>INPUT!AG76*INPUT!AH76*INPUT!AI76*INPUT!BI76/1000</f>
        <v>0</v>
      </c>
      <c r="H272" s="189">
        <f>INPUT!AJ76*INPUT!$B$7/1000</f>
        <v>0</v>
      </c>
      <c r="I272" s="189">
        <f>INPUT!AK76*INPUT!$B$7/1000</f>
        <v>0</v>
      </c>
      <c r="J272" s="189">
        <f>INPUT!AL76</f>
        <v>0</v>
      </c>
      <c r="K272" s="189">
        <f>(INPUT!K76-2*INPUT!M76)*INPUT!Q76+INPUT!Q76*INPUT!Q76*TAN(INPUT!P76)</f>
        <v>0</v>
      </c>
      <c r="L272" s="280" t="str">
        <f>INPUT!BJ76</f>
        <v>8</v>
      </c>
      <c r="M272" s="191">
        <f>INPUT!BK76</f>
        <v>1245.273804662846</v>
      </c>
      <c r="N272" s="281">
        <f>INPUT!BL76</f>
        <v>49150.378220967606</v>
      </c>
    </row>
    <row r="273">
      <c r="A273" s="187">
        <f>INPUT!D77</f>
        <v>101</v>
      </c>
      <c r="B273" s="189">
        <f>INPUT!H77*INPUT!I77*INPUT!J77*INPUT!AO77/1000</f>
        <v>8360</v>
      </c>
      <c r="C273" s="191">
        <f>INPUT!N77/COS(INPUT!P77)*2*INPUT!O77*INPUT!AQ77/1000</f>
        <v>24043.596138072862</v>
      </c>
      <c r="D273" s="189">
        <f>INPUT!K77*INPUT!L77*INPUT!AP77/1000</f>
        <v>8829.6704324174552</v>
      </c>
      <c r="E273" s="189">
        <f>0.85*INPUT!$B$3*INPUT!R77*INPUT!AA77/1000</f>
        <v>0</v>
      </c>
      <c r="F273" s="189">
        <f>INPUT!AD77*INPUT!AE77*INPUT!AF77*INPUT!BH77/1000</f>
        <v>1216</v>
      </c>
      <c r="G273" s="189">
        <f>INPUT!AG77*INPUT!AH77*INPUT!AI77*INPUT!BI77/1000</f>
        <v>0</v>
      </c>
      <c r="H273" s="189">
        <f>INPUT!AJ77*INPUT!$B$7/1000</f>
        <v>0</v>
      </c>
      <c r="I273" s="189">
        <f>INPUT!AK77*INPUT!$B$7/1000</f>
        <v>0</v>
      </c>
      <c r="J273" s="189">
        <f>INPUT!AL77</f>
        <v>0</v>
      </c>
      <c r="K273" s="189">
        <f>(INPUT!K77-2*INPUT!M77)*INPUT!Q77+INPUT!Q77*INPUT!Q77*TAN(INPUT!P77)</f>
        <v>0</v>
      </c>
      <c r="L273" s="280" t="str">
        <f>INPUT!BJ77</f>
        <v>8</v>
      </c>
      <c r="M273" s="191">
        <f>INPUT!BK77</f>
        <v>1245.273804662846</v>
      </c>
      <c r="N273" s="281">
        <f>INPUT!BL77</f>
        <v>49150.378220967606</v>
      </c>
    </row>
    <row r="274">
      <c r="A274" s="187">
        <f>INPUT!D78</f>
        <v>101</v>
      </c>
      <c r="B274" s="189">
        <f>INPUT!H78*INPUT!I78*INPUT!J78*INPUT!AO78/1000</f>
        <v>8360</v>
      </c>
      <c r="C274" s="191">
        <f>INPUT!N78/COS(INPUT!P78)*2*INPUT!O78*INPUT!AQ78/1000</f>
        <v>24043.596138072862</v>
      </c>
      <c r="D274" s="189">
        <f>INPUT!K78*INPUT!L78*INPUT!AP78/1000</f>
        <v>8829.6704324174552</v>
      </c>
      <c r="E274" s="189">
        <f>0.85*INPUT!$B$3*INPUT!R78*INPUT!AA78/1000</f>
        <v>0</v>
      </c>
      <c r="F274" s="189">
        <f>INPUT!AD78*INPUT!AE78*INPUT!AF78*INPUT!BH78/1000</f>
        <v>1216</v>
      </c>
      <c r="G274" s="189">
        <f>INPUT!AG78*INPUT!AH78*INPUT!AI78*INPUT!BI78/1000</f>
        <v>0</v>
      </c>
      <c r="H274" s="189">
        <f>INPUT!AJ78*INPUT!$B$7/1000</f>
        <v>0</v>
      </c>
      <c r="I274" s="189">
        <f>INPUT!AK78*INPUT!$B$7/1000</f>
        <v>0</v>
      </c>
      <c r="J274" s="189">
        <f>INPUT!AL78</f>
        <v>0</v>
      </c>
      <c r="K274" s="189">
        <f>(INPUT!K78-2*INPUT!M78)*INPUT!Q78+INPUT!Q78*INPUT!Q78*TAN(INPUT!P78)</f>
        <v>0</v>
      </c>
      <c r="L274" s="280" t="str">
        <f>INPUT!BJ78</f>
        <v>8</v>
      </c>
      <c r="M274" s="191">
        <f>INPUT!BK78</f>
        <v>1245.273804662846</v>
      </c>
      <c r="N274" s="281">
        <f>INPUT!BL78</f>
        <v>49150.378220967606</v>
      </c>
    </row>
    <row r="275">
      <c r="A275" s="187">
        <f>INPUT!D79</f>
        <v>101</v>
      </c>
      <c r="B275" s="189">
        <f>INPUT!H79*INPUT!I79*INPUT!J79*INPUT!AO79/1000</f>
        <v>8360</v>
      </c>
      <c r="C275" s="191">
        <f>INPUT!N79/COS(INPUT!P79)*2*INPUT!O79*INPUT!AQ79/1000</f>
        <v>24043.596138072862</v>
      </c>
      <c r="D275" s="189">
        <f>INPUT!K79*INPUT!L79*INPUT!AP79/1000</f>
        <v>8829.6704324174552</v>
      </c>
      <c r="E275" s="189">
        <f>0.85*INPUT!$B$3*INPUT!R79*INPUT!AA79/1000</f>
        <v>0</v>
      </c>
      <c r="F275" s="189">
        <f>INPUT!AD79*INPUT!AE79*INPUT!AF79*INPUT!BH79/1000</f>
        <v>1216</v>
      </c>
      <c r="G275" s="189">
        <f>INPUT!AG79*INPUT!AH79*INPUT!AI79*INPUT!BI79/1000</f>
        <v>0</v>
      </c>
      <c r="H275" s="189">
        <f>INPUT!AJ79*INPUT!$B$7/1000</f>
        <v>0</v>
      </c>
      <c r="I275" s="189">
        <f>INPUT!AK79*INPUT!$B$7/1000</f>
        <v>0</v>
      </c>
      <c r="J275" s="189">
        <f>INPUT!AL79</f>
        <v>0</v>
      </c>
      <c r="K275" s="189">
        <f>(INPUT!K79-2*INPUT!M79)*INPUT!Q79+INPUT!Q79*INPUT!Q79*TAN(INPUT!P79)</f>
        <v>0</v>
      </c>
      <c r="L275" s="280" t="str">
        <f>INPUT!BJ79</f>
        <v>8</v>
      </c>
      <c r="M275" s="191">
        <f>INPUT!BK79</f>
        <v>1245.273804662846</v>
      </c>
      <c r="N275" s="281">
        <f>INPUT!BL79</f>
        <v>49150.378220967606</v>
      </c>
    </row>
    <row r="276">
      <c r="A276" s="187">
        <f>INPUT!D80</f>
        <v>101</v>
      </c>
      <c r="B276" s="189">
        <f>INPUT!H80*INPUT!I80*INPUT!J80*INPUT!AO80/1000</f>
        <v>8360</v>
      </c>
      <c r="C276" s="191">
        <f>INPUT!N80/COS(INPUT!P80)*2*INPUT!O80*INPUT!AQ80/1000</f>
        <v>24043.596138072862</v>
      </c>
      <c r="D276" s="189">
        <f>INPUT!K80*INPUT!L80*INPUT!AP80/1000</f>
        <v>8829.6704324174552</v>
      </c>
      <c r="E276" s="189">
        <f>0.85*INPUT!$B$3*INPUT!R80*INPUT!AA80/1000</f>
        <v>0</v>
      </c>
      <c r="F276" s="189">
        <f>INPUT!AD80*INPUT!AE80*INPUT!AF80*INPUT!BH80/1000</f>
        <v>1216</v>
      </c>
      <c r="G276" s="189">
        <f>INPUT!AG80*INPUT!AH80*INPUT!AI80*INPUT!BI80/1000</f>
        <v>0</v>
      </c>
      <c r="H276" s="189">
        <f>INPUT!AJ80*INPUT!$B$7/1000</f>
        <v>0</v>
      </c>
      <c r="I276" s="189">
        <f>INPUT!AK80*INPUT!$B$7/1000</f>
        <v>0</v>
      </c>
      <c r="J276" s="189">
        <f>INPUT!AL80</f>
        <v>0</v>
      </c>
      <c r="K276" s="189">
        <f>(INPUT!K80-2*INPUT!M80)*INPUT!Q80+INPUT!Q80*INPUT!Q80*TAN(INPUT!P80)</f>
        <v>0</v>
      </c>
      <c r="L276" s="280" t="str">
        <f>INPUT!BJ80</f>
        <v>8</v>
      </c>
      <c r="M276" s="191">
        <f>INPUT!BK80</f>
        <v>1245.273804662846</v>
      </c>
      <c r="N276" s="281">
        <f>INPUT!BL80</f>
        <v>49150.378220967606</v>
      </c>
    </row>
    <row r="277">
      <c r="A277" s="187">
        <f>INPUT!D81</f>
        <v>101</v>
      </c>
      <c r="B277" s="189">
        <f>INPUT!H81*INPUT!I81*INPUT!J81*INPUT!AO81/1000</f>
        <v>8360</v>
      </c>
      <c r="C277" s="191">
        <f>INPUT!N81/COS(INPUT!P81)*2*INPUT!O81*INPUT!AQ81/1000</f>
        <v>24043.596138072862</v>
      </c>
      <c r="D277" s="189">
        <f>INPUT!K81*INPUT!L81*INPUT!AP81/1000</f>
        <v>8829.6704324174552</v>
      </c>
      <c r="E277" s="189">
        <f>0.85*INPUT!$B$3*INPUT!R81*INPUT!AA81/1000</f>
        <v>0</v>
      </c>
      <c r="F277" s="189">
        <f>INPUT!AD81*INPUT!AE81*INPUT!AF81*INPUT!BH81/1000</f>
        <v>1216</v>
      </c>
      <c r="G277" s="189">
        <f>INPUT!AG81*INPUT!AH81*INPUT!AI81*INPUT!BI81/1000</f>
        <v>0</v>
      </c>
      <c r="H277" s="189">
        <f>INPUT!AJ81*INPUT!$B$7/1000</f>
        <v>0</v>
      </c>
      <c r="I277" s="189">
        <f>INPUT!AK81*INPUT!$B$7/1000</f>
        <v>0</v>
      </c>
      <c r="J277" s="189">
        <f>INPUT!AL81</f>
        <v>0</v>
      </c>
      <c r="K277" s="189">
        <f>(INPUT!K81-2*INPUT!M81)*INPUT!Q81+INPUT!Q81*INPUT!Q81*TAN(INPUT!P81)</f>
        <v>0</v>
      </c>
      <c r="L277" s="280" t="str">
        <f>INPUT!BJ81</f>
        <v>8</v>
      </c>
      <c r="M277" s="191">
        <f>INPUT!BK81</f>
        <v>1245.273804662846</v>
      </c>
      <c r="N277" s="281">
        <f>INPUT!BL81</f>
        <v>49150.378220967606</v>
      </c>
    </row>
    <row r="278">
      <c r="A278" s="187">
        <f>INPUT!D82</f>
        <v>101</v>
      </c>
      <c r="B278" s="189">
        <f>INPUT!H82*INPUT!I82*INPUT!J82*INPUT!AO82/1000</f>
        <v>8360</v>
      </c>
      <c r="C278" s="191">
        <f>INPUT!N82/COS(INPUT!P82)*2*INPUT!O82*INPUT!AQ82/1000</f>
        <v>24043.596138072862</v>
      </c>
      <c r="D278" s="189">
        <f>INPUT!K82*INPUT!L82*INPUT!AP82/1000</f>
        <v>8829.6704324174552</v>
      </c>
      <c r="E278" s="189">
        <f>0.85*INPUT!$B$3*INPUT!R82*INPUT!AA82/1000</f>
        <v>0</v>
      </c>
      <c r="F278" s="189">
        <f>INPUT!AD82*INPUT!AE82*INPUT!AF82*INPUT!BH82/1000</f>
        <v>1216</v>
      </c>
      <c r="G278" s="189">
        <f>INPUT!AG82*INPUT!AH82*INPUT!AI82*INPUT!BI82/1000</f>
        <v>0</v>
      </c>
      <c r="H278" s="189">
        <f>INPUT!AJ82*INPUT!$B$7/1000</f>
        <v>0</v>
      </c>
      <c r="I278" s="189">
        <f>INPUT!AK82*INPUT!$B$7/1000</f>
        <v>0</v>
      </c>
      <c r="J278" s="189">
        <f>INPUT!AL82</f>
        <v>0</v>
      </c>
      <c r="K278" s="189">
        <f>(INPUT!K82-2*INPUT!M82)*INPUT!Q82+INPUT!Q82*INPUT!Q82*TAN(INPUT!P82)</f>
        <v>0</v>
      </c>
      <c r="L278" s="280" t="str">
        <f>INPUT!BJ82</f>
        <v>8</v>
      </c>
      <c r="M278" s="191">
        <f>INPUT!BK82</f>
        <v>1245.273804662846</v>
      </c>
      <c r="N278" s="281">
        <f>INPUT!BL82</f>
        <v>49150.378220967606</v>
      </c>
    </row>
    <row r="279">
      <c r="A279" s="187">
        <f>INPUT!D83</f>
        <v>101</v>
      </c>
      <c r="B279" s="189">
        <f>INPUT!H83*INPUT!I83*INPUT!J83*INPUT!AO83/1000</f>
        <v>8360</v>
      </c>
      <c r="C279" s="191">
        <f>INPUT!N83/COS(INPUT!P83)*2*INPUT!O83*INPUT!AQ83/1000</f>
        <v>24043.596138072862</v>
      </c>
      <c r="D279" s="189">
        <f>INPUT!K83*INPUT!L83*INPUT!AP83/1000</f>
        <v>8829.6704324174552</v>
      </c>
      <c r="E279" s="189">
        <f>0.85*INPUT!$B$3*INPUT!R83*INPUT!AA83/1000</f>
        <v>0</v>
      </c>
      <c r="F279" s="189">
        <f>INPUT!AD83*INPUT!AE83*INPUT!AF83*INPUT!BH83/1000</f>
        <v>1216</v>
      </c>
      <c r="G279" s="189">
        <f>INPUT!AG83*INPUT!AH83*INPUT!AI83*INPUT!BI83/1000</f>
        <v>0</v>
      </c>
      <c r="H279" s="189">
        <f>INPUT!AJ83*INPUT!$B$7/1000</f>
        <v>0</v>
      </c>
      <c r="I279" s="189">
        <f>INPUT!AK83*INPUT!$B$7/1000</f>
        <v>0</v>
      </c>
      <c r="J279" s="189">
        <f>INPUT!AL83</f>
        <v>0</v>
      </c>
      <c r="K279" s="189">
        <f>(INPUT!K83-2*INPUT!M83)*INPUT!Q83+INPUT!Q83*INPUT!Q83*TAN(INPUT!P83)</f>
        <v>0</v>
      </c>
      <c r="L279" s="280" t="str">
        <f>INPUT!BJ83</f>
        <v>8</v>
      </c>
      <c r="M279" s="191">
        <f>INPUT!BK83</f>
        <v>1245.273804662846</v>
      </c>
      <c r="N279" s="281">
        <f>INPUT!BL83</f>
        <v>49150.378220967606</v>
      </c>
    </row>
    <row r="280">
      <c r="A280" s="187">
        <f>INPUT!D84</f>
        <v>101</v>
      </c>
      <c r="B280" s="189">
        <f>INPUT!H84*INPUT!I84*INPUT!J84*INPUT!AO84/1000</f>
        <v>8360</v>
      </c>
      <c r="C280" s="191">
        <f>INPUT!N84/COS(INPUT!P84)*2*INPUT!O84*INPUT!AQ84/1000</f>
        <v>24043.596138072862</v>
      </c>
      <c r="D280" s="189">
        <f>INPUT!K84*INPUT!L84*INPUT!AP84/1000</f>
        <v>8829.6704324174552</v>
      </c>
      <c r="E280" s="189">
        <f>0.85*INPUT!$B$3*INPUT!R84*INPUT!AA84/1000</f>
        <v>0</v>
      </c>
      <c r="F280" s="189">
        <f>INPUT!AD84*INPUT!AE84*INPUT!AF84*INPUT!BH84/1000</f>
        <v>1216</v>
      </c>
      <c r="G280" s="189">
        <f>INPUT!AG84*INPUT!AH84*INPUT!AI84*INPUT!BI84/1000</f>
        <v>0</v>
      </c>
      <c r="H280" s="189">
        <f>INPUT!AJ84*INPUT!$B$7/1000</f>
        <v>0</v>
      </c>
      <c r="I280" s="189">
        <f>INPUT!AK84*INPUT!$B$7/1000</f>
        <v>0</v>
      </c>
      <c r="J280" s="189">
        <f>INPUT!AL84</f>
        <v>0</v>
      </c>
      <c r="K280" s="189">
        <f>(INPUT!K84-2*INPUT!M84)*INPUT!Q84+INPUT!Q84*INPUT!Q84*TAN(INPUT!P84)</f>
        <v>0</v>
      </c>
      <c r="L280" s="280" t="str">
        <f>INPUT!BJ84</f>
        <v>8</v>
      </c>
      <c r="M280" s="191">
        <f>INPUT!BK84</f>
        <v>1245.273804662846</v>
      </c>
      <c r="N280" s="281">
        <f>INPUT!BL84</f>
        <v>49150.378220967606</v>
      </c>
    </row>
    <row r="281">
      <c r="A281" s="187">
        <f>INPUT!D85</f>
        <v>101</v>
      </c>
      <c r="B281" s="189">
        <f>INPUT!H85*INPUT!I85*INPUT!J85*INPUT!AO85/1000</f>
        <v>8360</v>
      </c>
      <c r="C281" s="191">
        <f>INPUT!N85/COS(INPUT!P85)*2*INPUT!O85*INPUT!AQ85/1000</f>
        <v>24043.596138072862</v>
      </c>
      <c r="D281" s="189">
        <f>INPUT!K85*INPUT!L85*INPUT!AP85/1000</f>
        <v>8829.6704324174552</v>
      </c>
      <c r="E281" s="189">
        <f>0.85*INPUT!$B$3*INPUT!R85*INPUT!AA85/1000</f>
        <v>0</v>
      </c>
      <c r="F281" s="189">
        <f>INPUT!AD85*INPUT!AE85*INPUT!AF85*INPUT!BH85/1000</f>
        <v>1216</v>
      </c>
      <c r="G281" s="189">
        <f>INPUT!AG85*INPUT!AH85*INPUT!AI85*INPUT!BI85/1000</f>
        <v>0</v>
      </c>
      <c r="H281" s="189">
        <f>INPUT!AJ85*INPUT!$B$7/1000</f>
        <v>0</v>
      </c>
      <c r="I281" s="189">
        <f>INPUT!AK85*INPUT!$B$7/1000</f>
        <v>0</v>
      </c>
      <c r="J281" s="189">
        <f>INPUT!AL85</f>
        <v>0</v>
      </c>
      <c r="K281" s="189">
        <f>(INPUT!K85-2*INPUT!M85)*INPUT!Q85+INPUT!Q85*INPUT!Q85*TAN(INPUT!P85)</f>
        <v>0</v>
      </c>
      <c r="L281" s="280" t="str">
        <f>INPUT!BJ85</f>
        <v>8</v>
      </c>
      <c r="M281" s="191">
        <f>INPUT!BK85</f>
        <v>1245.273804662846</v>
      </c>
      <c r="N281" s="281">
        <f>INPUT!BL85</f>
        <v>49150.378220967606</v>
      </c>
    </row>
    <row r="282">
      <c r="A282" s="187">
        <f>INPUT!D86</f>
        <v>101</v>
      </c>
      <c r="B282" s="189">
        <f>INPUT!H86*INPUT!I86*INPUT!J86*INPUT!AO86/1000</f>
        <v>8360</v>
      </c>
      <c r="C282" s="191">
        <f>INPUT!N86/COS(INPUT!P86)*2*INPUT!O86*INPUT!AQ86/1000</f>
        <v>24043.596138072862</v>
      </c>
      <c r="D282" s="189">
        <f>INPUT!K86*INPUT!L86*INPUT!AP86/1000</f>
        <v>8829.6704324174552</v>
      </c>
      <c r="E282" s="189">
        <f>0.85*INPUT!$B$3*INPUT!R86*INPUT!AA86/1000</f>
        <v>0</v>
      </c>
      <c r="F282" s="189">
        <f>INPUT!AD86*INPUT!AE86*INPUT!AF86*INPUT!BH86/1000</f>
        <v>1216</v>
      </c>
      <c r="G282" s="189">
        <f>INPUT!AG86*INPUT!AH86*INPUT!AI86*INPUT!BI86/1000</f>
        <v>0</v>
      </c>
      <c r="H282" s="189">
        <f>INPUT!AJ86*INPUT!$B$7/1000</f>
        <v>0</v>
      </c>
      <c r="I282" s="189">
        <f>INPUT!AK86*INPUT!$B$7/1000</f>
        <v>0</v>
      </c>
      <c r="J282" s="189">
        <f>INPUT!AL86</f>
        <v>0</v>
      </c>
      <c r="K282" s="189">
        <f>(INPUT!K86-2*INPUT!M86)*INPUT!Q86+INPUT!Q86*INPUT!Q86*TAN(INPUT!P86)</f>
        <v>0</v>
      </c>
      <c r="L282" s="280" t="str">
        <f>INPUT!BJ86</f>
        <v>8</v>
      </c>
      <c r="M282" s="191">
        <f>INPUT!BK86</f>
        <v>1245.273804662846</v>
      </c>
      <c r="N282" s="281">
        <f>INPUT!BL86</f>
        <v>49150.378220967606</v>
      </c>
    </row>
    <row r="283">
      <c r="A283" s="187">
        <f>INPUT!D87</f>
        <v>101</v>
      </c>
      <c r="B283" s="189">
        <f>INPUT!H87*INPUT!I87*INPUT!J87*INPUT!AO87/1000</f>
        <v>8360</v>
      </c>
      <c r="C283" s="191">
        <f>INPUT!N87/COS(INPUT!P87)*2*INPUT!O87*INPUT!AQ87/1000</f>
        <v>24043.596138072862</v>
      </c>
      <c r="D283" s="189">
        <f>INPUT!K87*INPUT!L87*INPUT!AP87/1000</f>
        <v>8829.6704324174552</v>
      </c>
      <c r="E283" s="189">
        <f>0.85*INPUT!$B$3*INPUT!R87*INPUT!AA87/1000</f>
        <v>0</v>
      </c>
      <c r="F283" s="189">
        <f>INPUT!AD87*INPUT!AE87*INPUT!AF87*INPUT!BH87/1000</f>
        <v>1216</v>
      </c>
      <c r="G283" s="189">
        <f>INPUT!AG87*INPUT!AH87*INPUT!AI87*INPUT!BI87/1000</f>
        <v>0</v>
      </c>
      <c r="H283" s="189">
        <f>INPUT!AJ87*INPUT!$B$7/1000</f>
        <v>0</v>
      </c>
      <c r="I283" s="189">
        <f>INPUT!AK87*INPUT!$B$7/1000</f>
        <v>0</v>
      </c>
      <c r="J283" s="189">
        <f>INPUT!AL87</f>
        <v>0</v>
      </c>
      <c r="K283" s="189">
        <f>(INPUT!K87-2*INPUT!M87)*INPUT!Q87+INPUT!Q87*INPUT!Q87*TAN(INPUT!P87)</f>
        <v>0</v>
      </c>
      <c r="L283" s="280" t="str">
        <f>INPUT!BJ87</f>
        <v>8</v>
      </c>
      <c r="M283" s="191">
        <f>INPUT!BK87</f>
        <v>1245.273804662846</v>
      </c>
      <c r="N283" s="281">
        <f>INPUT!BL87</f>
        <v>49150.378220967606</v>
      </c>
    </row>
    <row r="284">
      <c r="A284" s="187">
        <f>INPUT!D88</f>
        <v>101</v>
      </c>
      <c r="B284" s="189">
        <f>INPUT!H88*INPUT!I88*INPUT!J88*INPUT!AO88/1000</f>
        <v>8360</v>
      </c>
      <c r="C284" s="191">
        <f>INPUT!N88/COS(INPUT!P88)*2*INPUT!O88*INPUT!AQ88/1000</f>
        <v>24043.596138072862</v>
      </c>
      <c r="D284" s="189">
        <f>INPUT!K88*INPUT!L88*INPUT!AP88/1000</f>
        <v>8829.6704324174552</v>
      </c>
      <c r="E284" s="189">
        <f>0.85*INPUT!$B$3*INPUT!R88*INPUT!AA88/1000</f>
        <v>0</v>
      </c>
      <c r="F284" s="189">
        <f>INPUT!AD88*INPUT!AE88*INPUT!AF88*INPUT!BH88/1000</f>
        <v>1216</v>
      </c>
      <c r="G284" s="189">
        <f>INPUT!AG88*INPUT!AH88*INPUT!AI88*INPUT!BI88/1000</f>
        <v>0</v>
      </c>
      <c r="H284" s="189">
        <f>INPUT!AJ88*INPUT!$B$7/1000</f>
        <v>0</v>
      </c>
      <c r="I284" s="189">
        <f>INPUT!AK88*INPUT!$B$7/1000</f>
        <v>0</v>
      </c>
      <c r="J284" s="189">
        <f>INPUT!AL88</f>
        <v>0</v>
      </c>
      <c r="K284" s="189">
        <f>(INPUT!K88-2*INPUT!M88)*INPUT!Q88+INPUT!Q88*INPUT!Q88*TAN(INPUT!P88)</f>
        <v>0</v>
      </c>
      <c r="L284" s="280" t="str">
        <f>INPUT!BJ88</f>
        <v>8</v>
      </c>
      <c r="M284" s="191">
        <f>INPUT!BK88</f>
        <v>1245.273804662846</v>
      </c>
      <c r="N284" s="281">
        <f>INPUT!BL88</f>
        <v>49150.378220967606</v>
      </c>
    </row>
    <row r="285">
      <c r="A285" s="187">
        <f>INPUT!D89</f>
        <v>101</v>
      </c>
      <c r="B285" s="189">
        <f>INPUT!H89*INPUT!I89*INPUT!J89*INPUT!AO89/1000</f>
        <v>8360</v>
      </c>
      <c r="C285" s="191">
        <f>INPUT!N89/COS(INPUT!P89)*2*INPUT!O89*INPUT!AQ89/1000</f>
        <v>24043.596138072862</v>
      </c>
      <c r="D285" s="189">
        <f>INPUT!K89*INPUT!L89*INPUT!AP89/1000</f>
        <v>8829.6704324174552</v>
      </c>
      <c r="E285" s="189">
        <f>0.85*INPUT!$B$3*INPUT!R89*INPUT!AA89/1000</f>
        <v>0</v>
      </c>
      <c r="F285" s="189">
        <f>INPUT!AD89*INPUT!AE89*INPUT!AF89*INPUT!BH89/1000</f>
        <v>1216</v>
      </c>
      <c r="G285" s="189">
        <f>INPUT!AG89*INPUT!AH89*INPUT!AI89*INPUT!BI89/1000</f>
        <v>0</v>
      </c>
      <c r="H285" s="189">
        <f>INPUT!AJ89*INPUT!$B$7/1000</f>
        <v>0</v>
      </c>
      <c r="I285" s="189">
        <f>INPUT!AK89*INPUT!$B$7/1000</f>
        <v>0</v>
      </c>
      <c r="J285" s="189">
        <f>INPUT!AL89</f>
        <v>0</v>
      </c>
      <c r="K285" s="189">
        <f>(INPUT!K89-2*INPUT!M89)*INPUT!Q89+INPUT!Q89*INPUT!Q89*TAN(INPUT!P89)</f>
        <v>0</v>
      </c>
      <c r="L285" s="280" t="str">
        <f>INPUT!BJ89</f>
        <v>8</v>
      </c>
      <c r="M285" s="191">
        <f>INPUT!BK89</f>
        <v>1245.273804662846</v>
      </c>
      <c r="N285" s="281">
        <f>INPUT!BL89</f>
        <v>49150.378220967606</v>
      </c>
    </row>
    <row r="286">
      <c r="A286" s="187">
        <f>INPUT!D90</f>
        <v>101</v>
      </c>
      <c r="B286" s="189">
        <f>INPUT!H90*INPUT!I90*INPUT!J90*INPUT!AO90/1000</f>
        <v>8360</v>
      </c>
      <c r="C286" s="191">
        <f>INPUT!N90/COS(INPUT!P90)*2*INPUT!O90*INPUT!AQ90/1000</f>
        <v>24043.596138072862</v>
      </c>
      <c r="D286" s="189">
        <f>INPUT!K90*INPUT!L90*INPUT!AP90/1000</f>
        <v>8829.6704324174552</v>
      </c>
      <c r="E286" s="189">
        <f>0.85*INPUT!$B$3*INPUT!R90*INPUT!AA90/1000</f>
        <v>0</v>
      </c>
      <c r="F286" s="189">
        <f>INPUT!AD90*INPUT!AE90*INPUT!AF90*INPUT!BH90/1000</f>
        <v>1216</v>
      </c>
      <c r="G286" s="189">
        <f>INPUT!AG90*INPUT!AH90*INPUT!AI90*INPUT!BI90/1000</f>
        <v>0</v>
      </c>
      <c r="H286" s="189">
        <f>INPUT!AJ90*INPUT!$B$7/1000</f>
        <v>0</v>
      </c>
      <c r="I286" s="189">
        <f>INPUT!AK90*INPUT!$B$7/1000</f>
        <v>0</v>
      </c>
      <c r="J286" s="189">
        <f>INPUT!AL90</f>
        <v>0</v>
      </c>
      <c r="K286" s="189">
        <f>(INPUT!K90-2*INPUT!M90)*INPUT!Q90+INPUT!Q90*INPUT!Q90*TAN(INPUT!P90)</f>
        <v>0</v>
      </c>
      <c r="L286" s="280" t="str">
        <f>INPUT!BJ90</f>
        <v>8</v>
      </c>
      <c r="M286" s="191">
        <f>INPUT!BK90</f>
        <v>1245.273804662846</v>
      </c>
      <c r="N286" s="281">
        <f>INPUT!BL90</f>
        <v>49150.378220967606</v>
      </c>
    </row>
    <row r="287">
      <c r="A287" s="187">
        <f>INPUT!D91</f>
        <v>101</v>
      </c>
      <c r="B287" s="189">
        <f>INPUT!H91*INPUT!I91*INPUT!J91*INPUT!AO91/1000</f>
        <v>8360</v>
      </c>
      <c r="C287" s="191">
        <f>INPUT!N91/COS(INPUT!P91)*2*INPUT!O91*INPUT!AQ91/1000</f>
        <v>24043.596138072862</v>
      </c>
      <c r="D287" s="189">
        <f>INPUT!K91*INPUT!L91*INPUT!AP91/1000</f>
        <v>8829.6704324174552</v>
      </c>
      <c r="E287" s="189">
        <f>0.85*INPUT!$B$3*INPUT!R91*INPUT!AA91/1000</f>
        <v>0</v>
      </c>
      <c r="F287" s="189">
        <f>INPUT!AD91*INPUT!AE91*INPUT!AF91*INPUT!BH91/1000</f>
        <v>1216</v>
      </c>
      <c r="G287" s="189">
        <f>INPUT!AG91*INPUT!AH91*INPUT!AI91*INPUT!BI91/1000</f>
        <v>0</v>
      </c>
      <c r="H287" s="189">
        <f>INPUT!AJ91*INPUT!$B$7/1000</f>
        <v>0</v>
      </c>
      <c r="I287" s="189">
        <f>INPUT!AK91*INPUT!$B$7/1000</f>
        <v>0</v>
      </c>
      <c r="J287" s="189">
        <f>INPUT!AL91</f>
        <v>0</v>
      </c>
      <c r="K287" s="189">
        <f>(INPUT!K91-2*INPUT!M91)*INPUT!Q91+INPUT!Q91*INPUT!Q91*TAN(INPUT!P91)</f>
        <v>0</v>
      </c>
      <c r="L287" s="280" t="str">
        <f>INPUT!BJ91</f>
        <v>8</v>
      </c>
      <c r="M287" s="191">
        <f>INPUT!BK91</f>
        <v>1245.273804662846</v>
      </c>
      <c r="N287" s="281">
        <f>INPUT!BL91</f>
        <v>49150.378220967606</v>
      </c>
    </row>
    <row r="288">
      <c r="A288" s="187">
        <f>INPUT!D92</f>
        <v>101</v>
      </c>
      <c r="B288" s="189">
        <f>INPUT!H92*INPUT!I92*INPUT!J92*INPUT!AO92/1000</f>
        <v>8360</v>
      </c>
      <c r="C288" s="191">
        <f>INPUT!N92/COS(INPUT!P92)*2*INPUT!O92*INPUT!AQ92/1000</f>
        <v>24043.596138072862</v>
      </c>
      <c r="D288" s="189">
        <f>INPUT!K92*INPUT!L92*INPUT!AP92/1000</f>
        <v>8829.6704324174552</v>
      </c>
      <c r="E288" s="189">
        <f>0.85*INPUT!$B$3*INPUT!R92*INPUT!AA92/1000</f>
        <v>0</v>
      </c>
      <c r="F288" s="189">
        <f>INPUT!AD92*INPUT!AE92*INPUT!AF92*INPUT!BH92/1000</f>
        <v>1216</v>
      </c>
      <c r="G288" s="189">
        <f>INPUT!AG92*INPUT!AH92*INPUT!AI92*INPUT!BI92/1000</f>
        <v>0</v>
      </c>
      <c r="H288" s="189">
        <f>INPUT!AJ92*INPUT!$B$7/1000</f>
        <v>0</v>
      </c>
      <c r="I288" s="189">
        <f>INPUT!AK92*INPUT!$B$7/1000</f>
        <v>0</v>
      </c>
      <c r="J288" s="189">
        <f>INPUT!AL92</f>
        <v>0</v>
      </c>
      <c r="K288" s="189">
        <f>(INPUT!K92-2*INPUT!M92)*INPUT!Q92+INPUT!Q92*INPUT!Q92*TAN(INPUT!P92)</f>
        <v>0</v>
      </c>
      <c r="L288" s="280" t="str">
        <f>INPUT!BJ92</f>
        <v>8</v>
      </c>
      <c r="M288" s="191">
        <f>INPUT!BK92</f>
        <v>1245.273804662846</v>
      </c>
      <c r="N288" s="281">
        <f>INPUT!BL92</f>
        <v>49150.378220967606</v>
      </c>
    </row>
    <row r="289">
      <c r="A289" s="187">
        <f>INPUT!D93</f>
        <v>101</v>
      </c>
      <c r="B289" s="189">
        <f>INPUT!H93*INPUT!I93*INPUT!J93*INPUT!AO93/1000</f>
        <v>8360</v>
      </c>
      <c r="C289" s="191">
        <f>INPUT!N93/COS(INPUT!P93)*2*INPUT!O93*INPUT!AQ93/1000</f>
        <v>24043.596138072862</v>
      </c>
      <c r="D289" s="189">
        <f>INPUT!K93*INPUT!L93*INPUT!AP93/1000</f>
        <v>8829.6704324174552</v>
      </c>
      <c r="E289" s="189">
        <f>0.85*INPUT!$B$3*INPUT!R93*INPUT!AA93/1000</f>
        <v>0</v>
      </c>
      <c r="F289" s="189">
        <f>INPUT!AD93*INPUT!AE93*INPUT!AF93*INPUT!BH93/1000</f>
        <v>1216</v>
      </c>
      <c r="G289" s="189">
        <f>INPUT!AG93*INPUT!AH93*INPUT!AI93*INPUT!BI93/1000</f>
        <v>0</v>
      </c>
      <c r="H289" s="189">
        <f>INPUT!AJ93*INPUT!$B$7/1000</f>
        <v>0</v>
      </c>
      <c r="I289" s="189">
        <f>INPUT!AK93*INPUT!$B$7/1000</f>
        <v>0</v>
      </c>
      <c r="J289" s="189">
        <f>INPUT!AL93</f>
        <v>0</v>
      </c>
      <c r="K289" s="189">
        <f>(INPUT!K93-2*INPUT!M93)*INPUT!Q93+INPUT!Q93*INPUT!Q93*TAN(INPUT!P93)</f>
        <v>0</v>
      </c>
      <c r="L289" s="280" t="str">
        <f>INPUT!BJ93</f>
        <v>8</v>
      </c>
      <c r="M289" s="191">
        <f>INPUT!BK93</f>
        <v>1245.273804662846</v>
      </c>
      <c r="N289" s="281">
        <f>INPUT!BL93</f>
        <v>49150.378220967606</v>
      </c>
    </row>
    <row r="290">
      <c r="A290" s="187">
        <f>INPUT!D94</f>
        <v>101</v>
      </c>
      <c r="B290" s="189">
        <f>INPUT!H94*INPUT!I94*INPUT!J94*INPUT!AO94/1000</f>
        <v>8360</v>
      </c>
      <c r="C290" s="191">
        <f>INPUT!N94/COS(INPUT!P94)*2*INPUT!O94*INPUT!AQ94/1000</f>
        <v>24043.596138072862</v>
      </c>
      <c r="D290" s="189">
        <f>INPUT!K94*INPUT!L94*INPUT!AP94/1000</f>
        <v>8829.6704324174552</v>
      </c>
      <c r="E290" s="189">
        <f>0.85*INPUT!$B$3*INPUT!R94*INPUT!AA94/1000</f>
        <v>0</v>
      </c>
      <c r="F290" s="189">
        <f>INPUT!AD94*INPUT!AE94*INPUT!AF94*INPUT!BH94/1000</f>
        <v>1216</v>
      </c>
      <c r="G290" s="189">
        <f>INPUT!AG94*INPUT!AH94*INPUT!AI94*INPUT!BI94/1000</f>
        <v>0</v>
      </c>
      <c r="H290" s="189">
        <f>INPUT!AJ94*INPUT!$B$7/1000</f>
        <v>0</v>
      </c>
      <c r="I290" s="189">
        <f>INPUT!AK94*INPUT!$B$7/1000</f>
        <v>0</v>
      </c>
      <c r="J290" s="189">
        <f>INPUT!AL94</f>
        <v>0</v>
      </c>
      <c r="K290" s="189">
        <f>(INPUT!K94-2*INPUT!M94)*INPUT!Q94+INPUT!Q94*INPUT!Q94*TAN(INPUT!P94)</f>
        <v>0</v>
      </c>
      <c r="L290" s="280" t="str">
        <f>INPUT!BJ94</f>
        <v>8</v>
      </c>
      <c r="M290" s="191">
        <f>INPUT!BK94</f>
        <v>1245.273804662846</v>
      </c>
      <c r="N290" s="281">
        <f>INPUT!BL94</f>
        <v>49150.378220967606</v>
      </c>
    </row>
    <row r="291">
      <c r="A291" s="187">
        <f>INPUT!D95</f>
        <v>101</v>
      </c>
      <c r="B291" s="189">
        <f>INPUT!H95*INPUT!I95*INPUT!J95*INPUT!AO95/1000</f>
        <v>8360</v>
      </c>
      <c r="C291" s="191">
        <f>INPUT!N95/COS(INPUT!P95)*2*INPUT!O95*INPUT!AQ95/1000</f>
        <v>24043.596138072862</v>
      </c>
      <c r="D291" s="189">
        <f>INPUT!K95*INPUT!L95*INPUT!AP95/1000</f>
        <v>8829.6704324174552</v>
      </c>
      <c r="E291" s="189">
        <f>0.85*INPUT!$B$3*INPUT!R95*INPUT!AA95/1000</f>
        <v>0</v>
      </c>
      <c r="F291" s="189">
        <f>INPUT!AD95*INPUT!AE95*INPUT!AF95*INPUT!BH95/1000</f>
        <v>1216</v>
      </c>
      <c r="G291" s="189">
        <f>INPUT!AG95*INPUT!AH95*INPUT!AI95*INPUT!BI95/1000</f>
        <v>0</v>
      </c>
      <c r="H291" s="189">
        <f>INPUT!AJ95*INPUT!$B$7/1000</f>
        <v>0</v>
      </c>
      <c r="I291" s="189">
        <f>INPUT!AK95*INPUT!$B$7/1000</f>
        <v>0</v>
      </c>
      <c r="J291" s="189">
        <f>INPUT!AL95</f>
        <v>0</v>
      </c>
      <c r="K291" s="189">
        <f>(INPUT!K95-2*INPUT!M95)*INPUT!Q95+INPUT!Q95*INPUT!Q95*TAN(INPUT!P95)</f>
        <v>0</v>
      </c>
      <c r="L291" s="280" t="str">
        <f>INPUT!BJ95</f>
        <v>8</v>
      </c>
      <c r="M291" s="191">
        <f>INPUT!BK95</f>
        <v>1245.273804662846</v>
      </c>
      <c r="N291" s="281">
        <f>INPUT!BL95</f>
        <v>49150.378220967606</v>
      </c>
    </row>
    <row r="292">
      <c r="A292" s="187">
        <f>INPUT!D96</f>
        <v>101</v>
      </c>
      <c r="B292" s="189">
        <f>INPUT!H96*INPUT!I96*INPUT!J96*INPUT!AO96/1000</f>
        <v>8360</v>
      </c>
      <c r="C292" s="191">
        <f>INPUT!N96/COS(INPUT!P96)*2*INPUT!O96*INPUT!AQ96/1000</f>
        <v>24043.596138072862</v>
      </c>
      <c r="D292" s="189">
        <f>INPUT!K96*INPUT!L96*INPUT!AP96/1000</f>
        <v>8829.6704324174552</v>
      </c>
      <c r="E292" s="189">
        <f>0.85*INPUT!$B$3*INPUT!R96*INPUT!AA96/1000</f>
        <v>0</v>
      </c>
      <c r="F292" s="189">
        <f>INPUT!AD96*INPUT!AE96*INPUT!AF96*INPUT!BH96/1000</f>
        <v>1216</v>
      </c>
      <c r="G292" s="189">
        <f>INPUT!AG96*INPUT!AH96*INPUT!AI96*INPUT!BI96/1000</f>
        <v>0</v>
      </c>
      <c r="H292" s="189">
        <f>INPUT!AJ96*INPUT!$B$7/1000</f>
        <v>0</v>
      </c>
      <c r="I292" s="189">
        <f>INPUT!AK96*INPUT!$B$7/1000</f>
        <v>0</v>
      </c>
      <c r="J292" s="189">
        <f>INPUT!AL96</f>
        <v>0</v>
      </c>
      <c r="K292" s="189">
        <f>(INPUT!K96-2*INPUT!M96)*INPUT!Q96+INPUT!Q96*INPUT!Q96*TAN(INPUT!P96)</f>
        <v>0</v>
      </c>
      <c r="L292" s="280" t="str">
        <f>INPUT!BJ96</f>
        <v>8</v>
      </c>
      <c r="M292" s="191">
        <f>INPUT!BK96</f>
        <v>1245.273804662846</v>
      </c>
      <c r="N292" s="281">
        <f>INPUT!BL96</f>
        <v>49150.378220967606</v>
      </c>
    </row>
    <row r="293">
      <c r="A293" s="187">
        <f>INPUT!D97</f>
        <v>101</v>
      </c>
      <c r="B293" s="189">
        <f>INPUT!H97*INPUT!I97*INPUT!J97*INPUT!AO97/1000</f>
        <v>8360</v>
      </c>
      <c r="C293" s="191">
        <f>INPUT!N97/COS(INPUT!P97)*2*INPUT!O97*INPUT!AQ97/1000</f>
        <v>24043.596138072862</v>
      </c>
      <c r="D293" s="189">
        <f>INPUT!K97*INPUT!L97*INPUT!AP97/1000</f>
        <v>8829.6704324174552</v>
      </c>
      <c r="E293" s="189">
        <f>0.85*INPUT!$B$3*INPUT!R97*INPUT!AA97/1000</f>
        <v>0</v>
      </c>
      <c r="F293" s="189">
        <f>INPUT!AD97*INPUT!AE97*INPUT!AF97*INPUT!BH97/1000</f>
        <v>1216</v>
      </c>
      <c r="G293" s="189">
        <f>INPUT!AG97*INPUT!AH97*INPUT!AI97*INPUT!BI97/1000</f>
        <v>0</v>
      </c>
      <c r="H293" s="189">
        <f>INPUT!AJ97*INPUT!$B$7/1000</f>
        <v>0</v>
      </c>
      <c r="I293" s="189">
        <f>INPUT!AK97*INPUT!$B$7/1000</f>
        <v>0</v>
      </c>
      <c r="J293" s="189">
        <f>INPUT!AL97</f>
        <v>0</v>
      </c>
      <c r="K293" s="189">
        <f>(INPUT!K97-2*INPUT!M97)*INPUT!Q97+INPUT!Q97*INPUT!Q97*TAN(INPUT!P97)</f>
        <v>0</v>
      </c>
      <c r="L293" s="280" t="str">
        <f>INPUT!BJ97</f>
        <v>8</v>
      </c>
      <c r="M293" s="191">
        <f>INPUT!BK97</f>
        <v>1245.273804662846</v>
      </c>
      <c r="N293" s="281">
        <f>INPUT!BL97</f>
        <v>49150.378220967606</v>
      </c>
    </row>
    <row r="294">
      <c r="A294" s="187">
        <f>INPUT!D98</f>
        <v>101</v>
      </c>
      <c r="B294" s="189">
        <f>INPUT!H98*INPUT!I98*INPUT!J98*INPUT!AO98/1000</f>
        <v>8360</v>
      </c>
      <c r="C294" s="191">
        <f>INPUT!N98/COS(INPUT!P98)*2*INPUT!O98*INPUT!AQ98/1000</f>
        <v>24043.596138072862</v>
      </c>
      <c r="D294" s="189">
        <f>INPUT!K98*INPUT!L98*INPUT!AP98/1000</f>
        <v>8829.6704324174552</v>
      </c>
      <c r="E294" s="189">
        <f>0.85*INPUT!$B$3*INPUT!R98*INPUT!AA98/1000</f>
        <v>0</v>
      </c>
      <c r="F294" s="189">
        <f>INPUT!AD98*INPUT!AE98*INPUT!AF98*INPUT!BH98/1000</f>
        <v>1216</v>
      </c>
      <c r="G294" s="189">
        <f>INPUT!AG98*INPUT!AH98*INPUT!AI98*INPUT!BI98/1000</f>
        <v>0</v>
      </c>
      <c r="H294" s="189">
        <f>INPUT!AJ98*INPUT!$B$7/1000</f>
        <v>0</v>
      </c>
      <c r="I294" s="189">
        <f>INPUT!AK98*INPUT!$B$7/1000</f>
        <v>0</v>
      </c>
      <c r="J294" s="189">
        <f>INPUT!AL98</f>
        <v>0</v>
      </c>
      <c r="K294" s="189">
        <f>(INPUT!K98-2*INPUT!M98)*INPUT!Q98+INPUT!Q98*INPUT!Q98*TAN(INPUT!P98)</f>
        <v>0</v>
      </c>
      <c r="L294" s="280" t="str">
        <f>INPUT!BJ98</f>
        <v>8</v>
      </c>
      <c r="M294" s="191">
        <f>INPUT!BK98</f>
        <v>1245.273804662846</v>
      </c>
      <c r="N294" s="281">
        <f>INPUT!BL98</f>
        <v>49150.378220967606</v>
      </c>
    </row>
    <row r="295">
      <c r="A295" s="187">
        <f>INPUT!D99</f>
        <v>101</v>
      </c>
      <c r="B295" s="189">
        <f>INPUT!H99*INPUT!I99*INPUT!J99*INPUT!AO99/1000</f>
        <v>8360</v>
      </c>
      <c r="C295" s="191">
        <f>INPUT!N99/COS(INPUT!P99)*2*INPUT!O99*INPUT!AQ99/1000</f>
        <v>24043.596138072862</v>
      </c>
      <c r="D295" s="189">
        <f>INPUT!K99*INPUT!L99*INPUT!AP99/1000</f>
        <v>8829.6704324174552</v>
      </c>
      <c r="E295" s="189">
        <f>0.85*INPUT!$B$3*INPUT!R99*INPUT!AA99/1000</f>
        <v>0</v>
      </c>
      <c r="F295" s="189">
        <f>INPUT!AD99*INPUT!AE99*INPUT!AF99*INPUT!BH99/1000</f>
        <v>1216</v>
      </c>
      <c r="G295" s="189">
        <f>INPUT!AG99*INPUT!AH99*INPUT!AI99*INPUT!BI99/1000</f>
        <v>0</v>
      </c>
      <c r="H295" s="189">
        <f>INPUT!AJ99*INPUT!$B$7/1000</f>
        <v>0</v>
      </c>
      <c r="I295" s="189">
        <f>INPUT!AK99*INPUT!$B$7/1000</f>
        <v>0</v>
      </c>
      <c r="J295" s="189">
        <f>INPUT!AL99</f>
        <v>0</v>
      </c>
      <c r="K295" s="189">
        <f>(INPUT!K99-2*INPUT!M99)*INPUT!Q99+INPUT!Q99*INPUT!Q99*TAN(INPUT!P99)</f>
        <v>0</v>
      </c>
      <c r="L295" s="280" t="str">
        <f>INPUT!BJ99</f>
        <v>8</v>
      </c>
      <c r="M295" s="191">
        <f>INPUT!BK99</f>
        <v>1245.273804662846</v>
      </c>
      <c r="N295" s="281">
        <f>INPUT!BL99</f>
        <v>49150.378220967606</v>
      </c>
    </row>
    <row r="296">
      <c r="A296" s="187">
        <f>INPUT!D100</f>
        <v>101</v>
      </c>
      <c r="B296" s="189">
        <f>INPUT!H100*INPUT!I100*INPUT!J100*INPUT!AO100/1000</f>
        <v>8360</v>
      </c>
      <c r="C296" s="191">
        <f>INPUT!N100/COS(INPUT!P100)*2*INPUT!O100*INPUT!AQ100/1000</f>
        <v>24043.596138072862</v>
      </c>
      <c r="D296" s="189">
        <f>INPUT!K100*INPUT!L100*INPUT!AP100/1000</f>
        <v>8829.6704324174552</v>
      </c>
      <c r="E296" s="189">
        <f>0.85*INPUT!$B$3*INPUT!R100*INPUT!AA100/1000</f>
        <v>0</v>
      </c>
      <c r="F296" s="189">
        <f>INPUT!AD100*INPUT!AE100*INPUT!AF100*INPUT!BH100/1000</f>
        <v>1216</v>
      </c>
      <c r="G296" s="189">
        <f>INPUT!AG100*INPUT!AH100*INPUT!AI100*INPUT!BI100/1000</f>
        <v>0</v>
      </c>
      <c r="H296" s="189">
        <f>INPUT!AJ100*INPUT!$B$7/1000</f>
        <v>0</v>
      </c>
      <c r="I296" s="189">
        <f>INPUT!AK100*INPUT!$B$7/1000</f>
        <v>0</v>
      </c>
      <c r="J296" s="189">
        <f>INPUT!AL100</f>
        <v>0</v>
      </c>
      <c r="K296" s="189">
        <f>(INPUT!K100-2*INPUT!M100)*INPUT!Q100+INPUT!Q100*INPUT!Q100*TAN(INPUT!P100)</f>
        <v>0</v>
      </c>
      <c r="L296" s="280" t="str">
        <f>INPUT!BJ100</f>
        <v>8</v>
      </c>
      <c r="M296" s="191">
        <f>INPUT!BK100</f>
        <v>1245.273804662846</v>
      </c>
      <c r="N296" s="281">
        <f>INPUT!BL100</f>
        <v>49150.378220967606</v>
      </c>
    </row>
    <row r="297">
      <c r="A297" s="187">
        <f>INPUT!D101</f>
        <v>101</v>
      </c>
      <c r="B297" s="189">
        <f>INPUT!H101*INPUT!I101*INPUT!J101*INPUT!AO101/1000</f>
        <v>8360</v>
      </c>
      <c r="C297" s="191">
        <f>INPUT!N101/COS(INPUT!P101)*2*INPUT!O101*INPUT!AQ101/1000</f>
        <v>24043.596138072862</v>
      </c>
      <c r="D297" s="189">
        <f>INPUT!K101*INPUT!L101*INPUT!AP101/1000</f>
        <v>8829.6704324174552</v>
      </c>
      <c r="E297" s="189">
        <f>0.85*INPUT!$B$3*INPUT!R101*INPUT!AA101/1000</f>
        <v>0</v>
      </c>
      <c r="F297" s="189">
        <f>INPUT!AD101*INPUT!AE101*INPUT!AF101*INPUT!BH101/1000</f>
        <v>1216</v>
      </c>
      <c r="G297" s="189">
        <f>INPUT!AG101*INPUT!AH101*INPUT!AI101*INPUT!BI101/1000</f>
        <v>0</v>
      </c>
      <c r="H297" s="189">
        <f>INPUT!AJ101*INPUT!$B$7/1000</f>
        <v>0</v>
      </c>
      <c r="I297" s="189">
        <f>INPUT!AK101*INPUT!$B$7/1000</f>
        <v>0</v>
      </c>
      <c r="J297" s="189">
        <f>INPUT!AL101</f>
        <v>0</v>
      </c>
      <c r="K297" s="189">
        <f>(INPUT!K101-2*INPUT!M101)*INPUT!Q101+INPUT!Q101*INPUT!Q101*TAN(INPUT!P101)</f>
        <v>0</v>
      </c>
      <c r="L297" s="280" t="str">
        <f>INPUT!BJ101</f>
        <v>8</v>
      </c>
      <c r="M297" s="191">
        <f>INPUT!BK101</f>
        <v>1245.273804662846</v>
      </c>
      <c r="N297" s="281">
        <f>INPUT!BL101</f>
        <v>49150.378220967606</v>
      </c>
    </row>
    <row r="298">
      <c r="A298" s="187">
        <f>INPUT!D102</f>
        <v>101</v>
      </c>
      <c r="B298" s="189">
        <f>INPUT!H102*INPUT!I102*INPUT!J102*INPUT!AO102/1000</f>
        <v>8360</v>
      </c>
      <c r="C298" s="191">
        <f>INPUT!N102/COS(INPUT!P102)*2*INPUT!O102*INPUT!AQ102/1000</f>
        <v>24043.596138072862</v>
      </c>
      <c r="D298" s="189">
        <f>INPUT!K102*INPUT!L102*INPUT!AP102/1000</f>
        <v>8829.6704324174552</v>
      </c>
      <c r="E298" s="189">
        <f>0.85*INPUT!$B$3*INPUT!R102*INPUT!AA102/1000</f>
        <v>0</v>
      </c>
      <c r="F298" s="189">
        <f>INPUT!AD102*INPUT!AE102*INPUT!AF102*INPUT!BH102/1000</f>
        <v>1216</v>
      </c>
      <c r="G298" s="189">
        <f>INPUT!AG102*INPUT!AH102*INPUT!AI102*INPUT!BI102/1000</f>
        <v>0</v>
      </c>
      <c r="H298" s="189">
        <f>INPUT!AJ102*INPUT!$B$7/1000</f>
        <v>0</v>
      </c>
      <c r="I298" s="189">
        <f>INPUT!AK102*INPUT!$B$7/1000</f>
        <v>0</v>
      </c>
      <c r="J298" s="189">
        <f>INPUT!AL102</f>
        <v>0</v>
      </c>
      <c r="K298" s="189">
        <f>(INPUT!K102-2*INPUT!M102)*INPUT!Q102+INPUT!Q102*INPUT!Q102*TAN(INPUT!P102)</f>
        <v>0</v>
      </c>
      <c r="L298" s="280" t="str">
        <f>INPUT!BJ102</f>
        <v>8</v>
      </c>
      <c r="M298" s="191">
        <f>INPUT!BK102</f>
        <v>1245.273804662846</v>
      </c>
      <c r="N298" s="281">
        <f>INPUT!BL102</f>
        <v>49150.378220967606</v>
      </c>
    </row>
    <row r="299">
      <c r="A299" s="187">
        <f>INPUT!D103</f>
        <v>101</v>
      </c>
      <c r="B299" s="189">
        <f>INPUT!H103*INPUT!I103*INPUT!J103*INPUT!AO103/1000</f>
        <v>8360</v>
      </c>
      <c r="C299" s="191">
        <f>INPUT!N103/COS(INPUT!P103)*2*INPUT!O103*INPUT!AQ103/1000</f>
        <v>24043.596138072862</v>
      </c>
      <c r="D299" s="189">
        <f>INPUT!K103*INPUT!L103*INPUT!AP103/1000</f>
        <v>8829.6704324174552</v>
      </c>
      <c r="E299" s="189">
        <f>0.85*INPUT!$B$3*INPUT!R103*INPUT!AA103/1000</f>
        <v>0</v>
      </c>
      <c r="F299" s="189">
        <f>INPUT!AD103*INPUT!AE103*INPUT!AF103*INPUT!BH103/1000</f>
        <v>1216</v>
      </c>
      <c r="G299" s="189">
        <f>INPUT!AG103*INPUT!AH103*INPUT!AI103*INPUT!BI103/1000</f>
        <v>0</v>
      </c>
      <c r="H299" s="189">
        <f>INPUT!AJ103*INPUT!$B$7/1000</f>
        <v>0</v>
      </c>
      <c r="I299" s="189">
        <f>INPUT!AK103*INPUT!$B$7/1000</f>
        <v>0</v>
      </c>
      <c r="J299" s="189">
        <f>INPUT!AL103</f>
        <v>0</v>
      </c>
      <c r="K299" s="189">
        <f>(INPUT!K103-2*INPUT!M103)*INPUT!Q103+INPUT!Q103*INPUT!Q103*TAN(INPUT!P103)</f>
        <v>0</v>
      </c>
      <c r="L299" s="280" t="str">
        <f>INPUT!BJ103</f>
        <v>8</v>
      </c>
      <c r="M299" s="191">
        <f>INPUT!BK103</f>
        <v>1245.273804662846</v>
      </c>
      <c r="N299" s="281">
        <f>INPUT!BL103</f>
        <v>49150.378220967606</v>
      </c>
    </row>
    <row r="300">
      <c r="A300" s="187">
        <f>INPUT!D104</f>
        <v>101</v>
      </c>
      <c r="B300" s="189">
        <f>INPUT!H104*INPUT!I104*INPUT!J104*INPUT!AO104/1000</f>
        <v>8360</v>
      </c>
      <c r="C300" s="191">
        <f>INPUT!N104/COS(INPUT!P104)*2*INPUT!O104*INPUT!AQ104/1000</f>
        <v>24043.596138072862</v>
      </c>
      <c r="D300" s="189">
        <f>INPUT!K104*INPUT!L104*INPUT!AP104/1000</f>
        <v>8829.6704324174552</v>
      </c>
      <c r="E300" s="189">
        <f>0.85*INPUT!$B$3*INPUT!R104*INPUT!AA104/1000</f>
        <v>0</v>
      </c>
      <c r="F300" s="189">
        <f>INPUT!AD104*INPUT!AE104*INPUT!AF104*INPUT!BH104/1000</f>
        <v>1216</v>
      </c>
      <c r="G300" s="189">
        <f>INPUT!AG104*INPUT!AH104*INPUT!AI104*INPUT!BI104/1000</f>
        <v>0</v>
      </c>
      <c r="H300" s="189">
        <f>INPUT!AJ104*INPUT!$B$7/1000</f>
        <v>0</v>
      </c>
      <c r="I300" s="189">
        <f>INPUT!AK104*INPUT!$B$7/1000</f>
        <v>0</v>
      </c>
      <c r="J300" s="189">
        <f>INPUT!AL104</f>
        <v>0</v>
      </c>
      <c r="K300" s="189">
        <f>(INPUT!K104-2*INPUT!M104)*INPUT!Q104+INPUT!Q104*INPUT!Q104*TAN(INPUT!P104)</f>
        <v>0</v>
      </c>
      <c r="L300" s="280" t="str">
        <f>INPUT!BJ104</f>
        <v>8</v>
      </c>
      <c r="M300" s="191">
        <f>INPUT!BK104</f>
        <v>1245.273804662846</v>
      </c>
      <c r="N300" s="281">
        <f>INPUT!BL104</f>
        <v>49150.378220967606</v>
      </c>
    </row>
    <row r="301">
      <c r="A301" s="187">
        <f>INPUT!D105</f>
        <v>101</v>
      </c>
      <c r="B301" s="189">
        <f>INPUT!H105*INPUT!I105*INPUT!J105*INPUT!AO105/1000</f>
        <v>8360</v>
      </c>
      <c r="C301" s="191">
        <f>INPUT!N105/COS(INPUT!P105)*2*INPUT!O105*INPUT!AQ105/1000</f>
        <v>24043.596138072862</v>
      </c>
      <c r="D301" s="189">
        <f>INPUT!K105*INPUT!L105*INPUT!AP105/1000</f>
        <v>8829.6704324174552</v>
      </c>
      <c r="E301" s="189">
        <f>0.85*INPUT!$B$3*INPUT!R105*INPUT!AA105/1000</f>
        <v>0</v>
      </c>
      <c r="F301" s="189">
        <f>INPUT!AD105*INPUT!AE105*INPUT!AF105*INPUT!BH105/1000</f>
        <v>1216</v>
      </c>
      <c r="G301" s="189">
        <f>INPUT!AG105*INPUT!AH105*INPUT!AI105*INPUT!BI105/1000</f>
        <v>0</v>
      </c>
      <c r="H301" s="189">
        <f>INPUT!AJ105*INPUT!$B$7/1000</f>
        <v>0</v>
      </c>
      <c r="I301" s="189">
        <f>INPUT!AK105*INPUT!$B$7/1000</f>
        <v>0</v>
      </c>
      <c r="J301" s="189">
        <f>INPUT!AL105</f>
        <v>0</v>
      </c>
      <c r="K301" s="189">
        <f>(INPUT!K105-2*INPUT!M105)*INPUT!Q105+INPUT!Q105*INPUT!Q105*TAN(INPUT!P105)</f>
        <v>0</v>
      </c>
      <c r="L301" s="280" t="str">
        <f>INPUT!BJ105</f>
        <v>8</v>
      </c>
      <c r="M301" s="191">
        <f>INPUT!BK105</f>
        <v>1245.273804662846</v>
      </c>
      <c r="N301" s="281">
        <f>INPUT!BL105</f>
        <v>49150.378220967606</v>
      </c>
    </row>
    <row r="302">
      <c r="A302" s="187">
        <f>INPUT!D106</f>
        <v>101</v>
      </c>
      <c r="B302" s="189">
        <f>INPUT!H106*INPUT!I106*INPUT!J106*INPUT!AO106/1000</f>
        <v>8360</v>
      </c>
      <c r="C302" s="191">
        <f>INPUT!N106/COS(INPUT!P106)*2*INPUT!O106*INPUT!AQ106/1000</f>
        <v>24043.596138072862</v>
      </c>
      <c r="D302" s="189">
        <f>INPUT!K106*INPUT!L106*INPUT!AP106/1000</f>
        <v>8829.6704324174552</v>
      </c>
      <c r="E302" s="189">
        <f>0.85*INPUT!$B$3*INPUT!R106*INPUT!AA106/1000</f>
        <v>0</v>
      </c>
      <c r="F302" s="189">
        <f>INPUT!AD106*INPUT!AE106*INPUT!AF106*INPUT!BH106/1000</f>
        <v>1216</v>
      </c>
      <c r="G302" s="189">
        <f>INPUT!AG106*INPUT!AH106*INPUT!AI106*INPUT!BI106/1000</f>
        <v>0</v>
      </c>
      <c r="H302" s="189">
        <f>INPUT!AJ106*INPUT!$B$7/1000</f>
        <v>0</v>
      </c>
      <c r="I302" s="189">
        <f>INPUT!AK106*INPUT!$B$7/1000</f>
        <v>0</v>
      </c>
      <c r="J302" s="189">
        <f>INPUT!AL106</f>
        <v>0</v>
      </c>
      <c r="K302" s="189">
        <f>(INPUT!K106-2*INPUT!M106)*INPUT!Q106+INPUT!Q106*INPUT!Q106*TAN(INPUT!P106)</f>
        <v>0</v>
      </c>
      <c r="L302" s="280" t="str">
        <f>INPUT!BJ106</f>
        <v>8</v>
      </c>
      <c r="M302" s="191">
        <f>INPUT!BK106</f>
        <v>1245.273804662846</v>
      </c>
      <c r="N302" s="281">
        <f>INPUT!BL106</f>
        <v>49150.378220967606</v>
      </c>
    </row>
    <row r="303">
      <c r="A303" s="187">
        <f>INPUT!D107</f>
        <v>101</v>
      </c>
      <c r="B303" s="189">
        <f>INPUT!H107*INPUT!I107*INPUT!J107*INPUT!AO107/1000</f>
        <v>8360</v>
      </c>
      <c r="C303" s="191">
        <f>INPUT!N107/COS(INPUT!P107)*2*INPUT!O107*INPUT!AQ107/1000</f>
        <v>24043.596138072862</v>
      </c>
      <c r="D303" s="189">
        <f>INPUT!K107*INPUT!L107*INPUT!AP107/1000</f>
        <v>8829.6704324174552</v>
      </c>
      <c r="E303" s="189">
        <f>0.85*INPUT!$B$3*INPUT!R107*INPUT!AA107/1000</f>
        <v>0</v>
      </c>
      <c r="F303" s="189">
        <f>INPUT!AD107*INPUT!AE107*INPUT!AF107*INPUT!BH107/1000</f>
        <v>1216</v>
      </c>
      <c r="G303" s="189">
        <f>INPUT!AG107*INPUT!AH107*INPUT!AI107*INPUT!BI107/1000</f>
        <v>0</v>
      </c>
      <c r="H303" s="189">
        <f>INPUT!AJ107*INPUT!$B$7/1000</f>
        <v>0</v>
      </c>
      <c r="I303" s="189">
        <f>INPUT!AK107*INPUT!$B$7/1000</f>
        <v>0</v>
      </c>
      <c r="J303" s="189">
        <f>INPUT!AL107</f>
        <v>0</v>
      </c>
      <c r="K303" s="189">
        <f>(INPUT!K107-2*INPUT!M107)*INPUT!Q107+INPUT!Q107*INPUT!Q107*TAN(INPUT!P107)</f>
        <v>0</v>
      </c>
      <c r="L303" s="280" t="str">
        <f>INPUT!BJ107</f>
        <v>8</v>
      </c>
      <c r="M303" s="191">
        <f>INPUT!BK107</f>
        <v>1245.273804662846</v>
      </c>
      <c r="N303" s="281">
        <f>INPUT!BL107</f>
        <v>49150.378220967606</v>
      </c>
    </row>
    <row r="304">
      <c r="A304" s="187">
        <f>INPUT!D108</f>
        <v>101</v>
      </c>
      <c r="B304" s="189">
        <f>INPUT!H108*INPUT!I108*INPUT!J108*INPUT!AO108/1000</f>
        <v>8360</v>
      </c>
      <c r="C304" s="191">
        <f>INPUT!N108/COS(INPUT!P108)*2*INPUT!O108*INPUT!AQ108/1000</f>
        <v>24043.596138072862</v>
      </c>
      <c r="D304" s="189">
        <f>INPUT!K108*INPUT!L108*INPUT!AP108/1000</f>
        <v>8829.6704324174552</v>
      </c>
      <c r="E304" s="189">
        <f>0.85*INPUT!$B$3*INPUT!R108*INPUT!AA108/1000</f>
        <v>0</v>
      </c>
      <c r="F304" s="189">
        <f>INPUT!AD108*INPUT!AE108*INPUT!AF108*INPUT!BH108/1000</f>
        <v>1216</v>
      </c>
      <c r="G304" s="189">
        <f>INPUT!AG108*INPUT!AH108*INPUT!AI108*INPUT!BI108/1000</f>
        <v>0</v>
      </c>
      <c r="H304" s="189">
        <f>INPUT!AJ108*INPUT!$B$7/1000</f>
        <v>0</v>
      </c>
      <c r="I304" s="189">
        <f>INPUT!AK108*INPUT!$B$7/1000</f>
        <v>0</v>
      </c>
      <c r="J304" s="189">
        <f>INPUT!AL108</f>
        <v>0</v>
      </c>
      <c r="K304" s="189">
        <f>(INPUT!K108-2*INPUT!M108)*INPUT!Q108+INPUT!Q108*INPUT!Q108*TAN(INPUT!P108)</f>
        <v>0</v>
      </c>
      <c r="L304" s="280" t="str">
        <f>INPUT!BJ108</f>
        <v>8</v>
      </c>
      <c r="M304" s="191">
        <f>INPUT!BK108</f>
        <v>1245.273804662846</v>
      </c>
      <c r="N304" s="281">
        <f>INPUT!BL108</f>
        <v>49150.378220967606</v>
      </c>
    </row>
    <row r="305">
      <c r="A305" s="187">
        <f>INPUT!D109</f>
        <v>101</v>
      </c>
      <c r="B305" s="189">
        <f>INPUT!H109*INPUT!I109*INPUT!J109*INPUT!AO109/1000</f>
        <v>8360</v>
      </c>
      <c r="C305" s="191">
        <f>INPUT!N109/COS(INPUT!P109)*2*INPUT!O109*INPUT!AQ109/1000</f>
        <v>24043.596138072862</v>
      </c>
      <c r="D305" s="189">
        <f>INPUT!K109*INPUT!L109*INPUT!AP109/1000</f>
        <v>8829.6704324174552</v>
      </c>
      <c r="E305" s="189">
        <f>0.85*INPUT!$B$3*INPUT!R109*INPUT!AA109/1000</f>
        <v>0</v>
      </c>
      <c r="F305" s="189">
        <f>INPUT!AD109*INPUT!AE109*INPUT!AF109*INPUT!BH109/1000</f>
        <v>1216</v>
      </c>
      <c r="G305" s="189">
        <f>INPUT!AG109*INPUT!AH109*INPUT!AI109*INPUT!BI109/1000</f>
        <v>0</v>
      </c>
      <c r="H305" s="189">
        <f>INPUT!AJ109*INPUT!$B$7/1000</f>
        <v>0</v>
      </c>
      <c r="I305" s="189">
        <f>INPUT!AK109*INPUT!$B$7/1000</f>
        <v>0</v>
      </c>
      <c r="J305" s="189">
        <f>INPUT!AL109</f>
        <v>0</v>
      </c>
      <c r="K305" s="189">
        <f>(INPUT!K109-2*INPUT!M109)*INPUT!Q109+INPUT!Q109*INPUT!Q109*TAN(INPUT!P109)</f>
        <v>0</v>
      </c>
      <c r="L305" s="280" t="str">
        <f>INPUT!BJ109</f>
        <v>8</v>
      </c>
      <c r="M305" s="191">
        <f>INPUT!BK109</f>
        <v>1245.273804662846</v>
      </c>
      <c r="N305" s="281">
        <f>INPUT!BL109</f>
        <v>49150.378220967606</v>
      </c>
    </row>
    <row r="306">
      <c r="A306" s="187">
        <f>INPUT!D110</f>
        <v>101</v>
      </c>
      <c r="B306" s="189">
        <f>INPUT!H110*INPUT!I110*INPUT!J110*INPUT!AO110/1000</f>
        <v>8360</v>
      </c>
      <c r="C306" s="191">
        <f>INPUT!N110/COS(INPUT!P110)*2*INPUT!O110*INPUT!AQ110/1000</f>
        <v>24043.596138072862</v>
      </c>
      <c r="D306" s="189">
        <f>INPUT!K110*INPUT!L110*INPUT!AP110/1000</f>
        <v>8829.6704324174552</v>
      </c>
      <c r="E306" s="189">
        <f>0.85*INPUT!$B$3*INPUT!R110*INPUT!AA110/1000</f>
        <v>0</v>
      </c>
      <c r="F306" s="189">
        <f>INPUT!AD110*INPUT!AE110*INPUT!AF110*INPUT!BH110/1000</f>
        <v>1216</v>
      </c>
      <c r="G306" s="189">
        <f>INPUT!AG110*INPUT!AH110*INPUT!AI110*INPUT!BI110/1000</f>
        <v>0</v>
      </c>
      <c r="H306" s="189">
        <f>INPUT!AJ110*INPUT!$B$7/1000</f>
        <v>0</v>
      </c>
      <c r="I306" s="189">
        <f>INPUT!AK110*INPUT!$B$7/1000</f>
        <v>0</v>
      </c>
      <c r="J306" s="189">
        <f>INPUT!AL110</f>
        <v>0</v>
      </c>
      <c r="K306" s="189">
        <f>(INPUT!K110-2*INPUT!M110)*INPUT!Q110+INPUT!Q110*INPUT!Q110*TAN(INPUT!P110)</f>
        <v>0</v>
      </c>
      <c r="L306" s="280" t="str">
        <f>INPUT!BJ110</f>
        <v>8</v>
      </c>
      <c r="M306" s="191">
        <f>INPUT!BK110</f>
        <v>1245.273804662846</v>
      </c>
      <c r="N306" s="281">
        <f>INPUT!BL110</f>
        <v>49150.378220967606</v>
      </c>
    </row>
    <row r="307">
      <c r="A307" s="187">
        <f>INPUT!D111</f>
        <v>101</v>
      </c>
      <c r="B307" s="189">
        <f>INPUT!H111*INPUT!I111*INPUT!J111*INPUT!AO111/1000</f>
        <v>8360</v>
      </c>
      <c r="C307" s="191">
        <f>INPUT!N111/COS(INPUT!P111)*2*INPUT!O111*INPUT!AQ111/1000</f>
        <v>24043.596138072862</v>
      </c>
      <c r="D307" s="189">
        <f>INPUT!K111*INPUT!L111*INPUT!AP111/1000</f>
        <v>8829.6704324174552</v>
      </c>
      <c r="E307" s="189">
        <f>0.85*INPUT!$B$3*INPUT!R111*INPUT!AA111/1000</f>
        <v>0</v>
      </c>
      <c r="F307" s="189">
        <f>INPUT!AD111*INPUT!AE111*INPUT!AF111*INPUT!BH111/1000</f>
        <v>1216</v>
      </c>
      <c r="G307" s="189">
        <f>INPUT!AG111*INPUT!AH111*INPUT!AI111*INPUT!BI111/1000</f>
        <v>0</v>
      </c>
      <c r="H307" s="189">
        <f>INPUT!AJ111*INPUT!$B$7/1000</f>
        <v>0</v>
      </c>
      <c r="I307" s="189">
        <f>INPUT!AK111*INPUT!$B$7/1000</f>
        <v>0</v>
      </c>
      <c r="J307" s="189">
        <f>INPUT!AL111</f>
        <v>0</v>
      </c>
      <c r="K307" s="189">
        <f>(INPUT!K111-2*INPUT!M111)*INPUT!Q111+INPUT!Q111*INPUT!Q111*TAN(INPUT!P111)</f>
        <v>0</v>
      </c>
      <c r="L307" s="280" t="str">
        <f>INPUT!BJ111</f>
        <v>8</v>
      </c>
      <c r="M307" s="191">
        <f>INPUT!BK111</f>
        <v>1245.273804662846</v>
      </c>
      <c r="N307" s="281">
        <f>INPUT!BL111</f>
        <v>49150.378220967606</v>
      </c>
    </row>
    <row r="308">
      <c r="A308" s="187">
        <f>INPUT!D112</f>
        <v>101</v>
      </c>
      <c r="B308" s="189">
        <f>INPUT!H112*INPUT!I112*INPUT!J112*INPUT!AO112/1000</f>
        <v>8360</v>
      </c>
      <c r="C308" s="191">
        <f>INPUT!N112/COS(INPUT!P112)*2*INPUT!O112*INPUT!AQ112/1000</f>
        <v>24043.596138072862</v>
      </c>
      <c r="D308" s="189">
        <f>INPUT!K112*INPUT!L112*INPUT!AP112/1000</f>
        <v>8829.6704324174552</v>
      </c>
      <c r="E308" s="189">
        <f>0.85*INPUT!$B$3*INPUT!R112*INPUT!AA112/1000</f>
        <v>0</v>
      </c>
      <c r="F308" s="189">
        <f>INPUT!AD112*INPUT!AE112*INPUT!AF112*INPUT!BH112/1000</f>
        <v>1216</v>
      </c>
      <c r="G308" s="189">
        <f>INPUT!AG112*INPUT!AH112*INPUT!AI112*INPUT!BI112/1000</f>
        <v>0</v>
      </c>
      <c r="H308" s="189">
        <f>INPUT!AJ112*INPUT!$B$7/1000</f>
        <v>0</v>
      </c>
      <c r="I308" s="189">
        <f>INPUT!AK112*INPUT!$B$7/1000</f>
        <v>0</v>
      </c>
      <c r="J308" s="189">
        <f>INPUT!AL112</f>
        <v>0</v>
      </c>
      <c r="K308" s="189">
        <f>(INPUT!K112-2*INPUT!M112)*INPUT!Q112+INPUT!Q112*INPUT!Q112*TAN(INPUT!P112)</f>
        <v>0</v>
      </c>
      <c r="L308" s="280" t="str">
        <f>INPUT!BJ112</f>
        <v>8</v>
      </c>
      <c r="M308" s="191">
        <f>INPUT!BK112</f>
        <v>1245.273804662846</v>
      </c>
      <c r="N308" s="281">
        <f>INPUT!BL112</f>
        <v>49150.378220967606</v>
      </c>
    </row>
    <row r="309">
      <c r="A309" s="187">
        <f>INPUT!D113</f>
        <v>101</v>
      </c>
      <c r="B309" s="189">
        <f>INPUT!H113*INPUT!I113*INPUT!J113*INPUT!AO113/1000</f>
        <v>8360</v>
      </c>
      <c r="C309" s="191">
        <f>INPUT!N113/COS(INPUT!P113)*2*INPUT!O113*INPUT!AQ113/1000</f>
        <v>24043.596138072862</v>
      </c>
      <c r="D309" s="189">
        <f>INPUT!K113*INPUT!L113*INPUT!AP113/1000</f>
        <v>8829.6704324174552</v>
      </c>
      <c r="E309" s="189">
        <f>0.85*INPUT!$B$3*INPUT!R113*INPUT!AA113/1000</f>
        <v>0</v>
      </c>
      <c r="F309" s="189">
        <f>INPUT!AD113*INPUT!AE113*INPUT!AF113*INPUT!BH113/1000</f>
        <v>1216</v>
      </c>
      <c r="G309" s="189">
        <f>INPUT!AG113*INPUT!AH113*INPUT!AI113*INPUT!BI113/1000</f>
        <v>0</v>
      </c>
      <c r="H309" s="189">
        <f>INPUT!AJ113*INPUT!$B$7/1000</f>
        <v>0</v>
      </c>
      <c r="I309" s="189">
        <f>INPUT!AK113*INPUT!$B$7/1000</f>
        <v>0</v>
      </c>
      <c r="J309" s="189">
        <f>INPUT!AL113</f>
        <v>0</v>
      </c>
      <c r="K309" s="189">
        <f>(INPUT!K113-2*INPUT!M113)*INPUT!Q113+INPUT!Q113*INPUT!Q113*TAN(INPUT!P113)</f>
        <v>0</v>
      </c>
      <c r="L309" s="280" t="str">
        <f>INPUT!BJ113</f>
        <v>8</v>
      </c>
      <c r="M309" s="191">
        <f>INPUT!BK113</f>
        <v>1245.273804662846</v>
      </c>
      <c r="N309" s="281">
        <f>INPUT!BL113</f>
        <v>49150.378220967606</v>
      </c>
    </row>
    <row r="310">
      <c r="A310" s="187">
        <f>INPUT!D114</f>
        <v>101</v>
      </c>
      <c r="B310" s="189">
        <f>INPUT!H114*INPUT!I114*INPUT!J114*INPUT!AO114/1000</f>
        <v>8360</v>
      </c>
      <c r="C310" s="191">
        <f>INPUT!N114/COS(INPUT!P114)*2*INPUT!O114*INPUT!AQ114/1000</f>
        <v>24043.596138072862</v>
      </c>
      <c r="D310" s="189">
        <f>INPUT!K114*INPUT!L114*INPUT!AP114/1000</f>
        <v>8829.6704324174552</v>
      </c>
      <c r="E310" s="189">
        <f>0.85*INPUT!$B$3*INPUT!R114*INPUT!AA114/1000</f>
        <v>0</v>
      </c>
      <c r="F310" s="189">
        <f>INPUT!AD114*INPUT!AE114*INPUT!AF114*INPUT!BH114/1000</f>
        <v>1216</v>
      </c>
      <c r="G310" s="189">
        <f>INPUT!AG114*INPUT!AH114*INPUT!AI114*INPUT!BI114/1000</f>
        <v>0</v>
      </c>
      <c r="H310" s="189">
        <f>INPUT!AJ114*INPUT!$B$7/1000</f>
        <v>0</v>
      </c>
      <c r="I310" s="189">
        <f>INPUT!AK114*INPUT!$B$7/1000</f>
        <v>0</v>
      </c>
      <c r="J310" s="189">
        <f>INPUT!AL114</f>
        <v>0</v>
      </c>
      <c r="K310" s="189">
        <f>(INPUT!K114-2*INPUT!M114)*INPUT!Q114+INPUT!Q114*INPUT!Q114*TAN(INPUT!P114)</f>
        <v>0</v>
      </c>
      <c r="L310" s="280" t="str">
        <f>INPUT!BJ114</f>
        <v>8</v>
      </c>
      <c r="M310" s="191">
        <f>INPUT!BK114</f>
        <v>1245.273804662846</v>
      </c>
      <c r="N310" s="281">
        <f>INPUT!BL114</f>
        <v>49150.378220967606</v>
      </c>
    </row>
    <row r="311">
      <c r="A311" s="187">
        <f>INPUT!D115</f>
        <v>101</v>
      </c>
      <c r="B311" s="189">
        <f>INPUT!H115*INPUT!I115*INPUT!J115*INPUT!AO115/1000</f>
        <v>8360</v>
      </c>
      <c r="C311" s="191">
        <f>INPUT!N115/COS(INPUT!P115)*2*INPUT!O115*INPUT!AQ115/1000</f>
        <v>24043.596138072862</v>
      </c>
      <c r="D311" s="189">
        <f>INPUT!K115*INPUT!L115*INPUT!AP115/1000</f>
        <v>8829.6704324174552</v>
      </c>
      <c r="E311" s="189">
        <f>0.85*INPUT!$B$3*INPUT!R115*INPUT!AA115/1000</f>
        <v>0</v>
      </c>
      <c r="F311" s="189">
        <f>INPUT!AD115*INPUT!AE115*INPUT!AF115*INPUT!BH115/1000</f>
        <v>1216</v>
      </c>
      <c r="G311" s="189">
        <f>INPUT!AG115*INPUT!AH115*INPUT!AI115*INPUT!BI115/1000</f>
        <v>0</v>
      </c>
      <c r="H311" s="189">
        <f>INPUT!AJ115*INPUT!$B$7/1000</f>
        <v>0</v>
      </c>
      <c r="I311" s="189">
        <f>INPUT!AK115*INPUT!$B$7/1000</f>
        <v>0</v>
      </c>
      <c r="J311" s="189">
        <f>INPUT!AL115</f>
        <v>0</v>
      </c>
      <c r="K311" s="189">
        <f>(INPUT!K115-2*INPUT!M115)*INPUT!Q115+INPUT!Q115*INPUT!Q115*TAN(INPUT!P115)</f>
        <v>0</v>
      </c>
      <c r="L311" s="280" t="str">
        <f>INPUT!BJ115</f>
        <v>8</v>
      </c>
      <c r="M311" s="191">
        <f>INPUT!BK115</f>
        <v>1245.273804662846</v>
      </c>
      <c r="N311" s="281">
        <f>INPUT!BL115</f>
        <v>49150.378220967606</v>
      </c>
    </row>
    <row r="312">
      <c r="A312" s="187">
        <f>INPUT!D116</f>
        <v>101</v>
      </c>
      <c r="B312" s="189">
        <f>INPUT!H116*INPUT!I116*INPUT!J116*INPUT!AO116/1000</f>
        <v>8360</v>
      </c>
      <c r="C312" s="191">
        <f>INPUT!N116/COS(INPUT!P116)*2*INPUT!O116*INPUT!AQ116/1000</f>
        <v>24043.596138072862</v>
      </c>
      <c r="D312" s="189">
        <f>INPUT!K116*INPUT!L116*INPUT!AP116/1000</f>
        <v>8829.6704324174552</v>
      </c>
      <c r="E312" s="189">
        <f>0.85*INPUT!$B$3*INPUT!R116*INPUT!AA116/1000</f>
        <v>0</v>
      </c>
      <c r="F312" s="189">
        <f>INPUT!AD116*INPUT!AE116*INPUT!AF116*INPUT!BH116/1000</f>
        <v>1216</v>
      </c>
      <c r="G312" s="189">
        <f>INPUT!AG116*INPUT!AH116*INPUT!AI116*INPUT!BI116/1000</f>
        <v>0</v>
      </c>
      <c r="H312" s="189">
        <f>INPUT!AJ116*INPUT!$B$7/1000</f>
        <v>0</v>
      </c>
      <c r="I312" s="189">
        <f>INPUT!AK116*INPUT!$B$7/1000</f>
        <v>0</v>
      </c>
      <c r="J312" s="189">
        <f>INPUT!AL116</f>
        <v>0</v>
      </c>
      <c r="K312" s="189">
        <f>(INPUT!K116-2*INPUT!M116)*INPUT!Q116+INPUT!Q116*INPUT!Q116*TAN(INPUT!P116)</f>
        <v>0</v>
      </c>
      <c r="L312" s="280" t="str">
        <f>INPUT!BJ116</f>
        <v>8</v>
      </c>
      <c r="M312" s="191">
        <f>INPUT!BK116</f>
        <v>1245.273804662846</v>
      </c>
      <c r="N312" s="281">
        <f>INPUT!BL116</f>
        <v>49150.378220967606</v>
      </c>
    </row>
    <row r="313">
      <c r="A313" s="187">
        <f>INPUT!D117</f>
        <v>101</v>
      </c>
      <c r="B313" s="189">
        <f>INPUT!H117*INPUT!I117*INPUT!J117*INPUT!AO117/1000</f>
        <v>8360</v>
      </c>
      <c r="C313" s="191">
        <f>INPUT!N117/COS(INPUT!P117)*2*INPUT!O117*INPUT!AQ117/1000</f>
        <v>24043.596138072862</v>
      </c>
      <c r="D313" s="189">
        <f>INPUT!K117*INPUT!L117*INPUT!AP117/1000</f>
        <v>8829.6704324174552</v>
      </c>
      <c r="E313" s="189">
        <f>0.85*INPUT!$B$3*INPUT!R117*INPUT!AA117/1000</f>
        <v>0</v>
      </c>
      <c r="F313" s="189">
        <f>INPUT!AD117*INPUT!AE117*INPUT!AF117*INPUT!BH117/1000</f>
        <v>1216</v>
      </c>
      <c r="G313" s="189">
        <f>INPUT!AG117*INPUT!AH117*INPUT!AI117*INPUT!BI117/1000</f>
        <v>0</v>
      </c>
      <c r="H313" s="189">
        <f>INPUT!AJ117*INPUT!$B$7/1000</f>
        <v>0</v>
      </c>
      <c r="I313" s="189">
        <f>INPUT!AK117*INPUT!$B$7/1000</f>
        <v>0</v>
      </c>
      <c r="J313" s="189">
        <f>INPUT!AL117</f>
        <v>0</v>
      </c>
      <c r="K313" s="189">
        <f>(INPUT!K117-2*INPUT!M117)*INPUT!Q117+INPUT!Q117*INPUT!Q117*TAN(INPUT!P117)</f>
        <v>0</v>
      </c>
      <c r="L313" s="280" t="str">
        <f>INPUT!BJ117</f>
        <v>8</v>
      </c>
      <c r="M313" s="191">
        <f>INPUT!BK117</f>
        <v>1245.273804662846</v>
      </c>
      <c r="N313" s="281">
        <f>INPUT!BL117</f>
        <v>49150.378220967606</v>
      </c>
    </row>
    <row r="314">
      <c r="A314" s="187">
        <f>INPUT!D118</f>
        <v>101</v>
      </c>
      <c r="B314" s="189">
        <f>INPUT!H118*INPUT!I118*INPUT!J118*INPUT!AO118/1000</f>
        <v>8360</v>
      </c>
      <c r="C314" s="191">
        <f>INPUT!N118/COS(INPUT!P118)*2*INPUT!O118*INPUT!AQ118/1000</f>
        <v>24043.596138072862</v>
      </c>
      <c r="D314" s="189">
        <f>INPUT!K118*INPUT!L118*INPUT!AP118/1000</f>
        <v>8829.6704324174552</v>
      </c>
      <c r="E314" s="189">
        <f>0.85*INPUT!$B$3*INPUT!R118*INPUT!AA118/1000</f>
        <v>0</v>
      </c>
      <c r="F314" s="189">
        <f>INPUT!AD118*INPUT!AE118*INPUT!AF118*INPUT!BH118/1000</f>
        <v>1216</v>
      </c>
      <c r="G314" s="189">
        <f>INPUT!AG118*INPUT!AH118*INPUT!AI118*INPUT!BI118/1000</f>
        <v>0</v>
      </c>
      <c r="H314" s="189">
        <f>INPUT!AJ118*INPUT!$B$7/1000</f>
        <v>0</v>
      </c>
      <c r="I314" s="189">
        <f>INPUT!AK118*INPUT!$B$7/1000</f>
        <v>0</v>
      </c>
      <c r="J314" s="189">
        <f>INPUT!AL118</f>
        <v>0</v>
      </c>
      <c r="K314" s="189">
        <f>(INPUT!K118-2*INPUT!M118)*INPUT!Q118+INPUT!Q118*INPUT!Q118*TAN(INPUT!P118)</f>
        <v>0</v>
      </c>
      <c r="L314" s="280" t="str">
        <f>INPUT!BJ118</f>
        <v>8</v>
      </c>
      <c r="M314" s="191">
        <f>INPUT!BK118</f>
        <v>1245.273804662846</v>
      </c>
      <c r="N314" s="281">
        <f>INPUT!BL118</f>
        <v>49150.378220967606</v>
      </c>
    </row>
    <row r="315">
      <c r="A315" s="187">
        <f>INPUT!D119</f>
        <v>101</v>
      </c>
      <c r="B315" s="189">
        <f>INPUT!H119*INPUT!I119*INPUT!J119*INPUT!AO119/1000</f>
        <v>8360</v>
      </c>
      <c r="C315" s="191">
        <f>INPUT!N119/COS(INPUT!P119)*2*INPUT!O119*INPUT!AQ119/1000</f>
        <v>24043.596138072862</v>
      </c>
      <c r="D315" s="189">
        <f>INPUT!K119*INPUT!L119*INPUT!AP119/1000</f>
        <v>8829.6704324174552</v>
      </c>
      <c r="E315" s="189">
        <f>0.85*INPUT!$B$3*INPUT!R119*INPUT!AA119/1000</f>
        <v>0</v>
      </c>
      <c r="F315" s="189">
        <f>INPUT!AD119*INPUT!AE119*INPUT!AF119*INPUT!BH119/1000</f>
        <v>1216</v>
      </c>
      <c r="G315" s="189">
        <f>INPUT!AG119*INPUT!AH119*INPUT!AI119*INPUT!BI119/1000</f>
        <v>0</v>
      </c>
      <c r="H315" s="189">
        <f>INPUT!AJ119*INPUT!$B$7/1000</f>
        <v>0</v>
      </c>
      <c r="I315" s="189">
        <f>INPUT!AK119*INPUT!$B$7/1000</f>
        <v>0</v>
      </c>
      <c r="J315" s="189">
        <f>INPUT!AL119</f>
        <v>0</v>
      </c>
      <c r="K315" s="189">
        <f>(INPUT!K119-2*INPUT!M119)*INPUT!Q119+INPUT!Q119*INPUT!Q119*TAN(INPUT!P119)</f>
        <v>0</v>
      </c>
      <c r="L315" s="280" t="str">
        <f>INPUT!BJ119</f>
        <v>8</v>
      </c>
      <c r="M315" s="191">
        <f>INPUT!BK119</f>
        <v>1245.273804662846</v>
      </c>
      <c r="N315" s="281">
        <f>INPUT!BL119</f>
        <v>49150.378220967606</v>
      </c>
    </row>
    <row r="316">
      <c r="A316" s="187">
        <f>INPUT!D120</f>
        <v>101</v>
      </c>
      <c r="B316" s="189">
        <f>INPUT!H120*INPUT!I120*INPUT!J120*INPUT!AO120/1000</f>
        <v>8360</v>
      </c>
      <c r="C316" s="191">
        <f>INPUT!N120/COS(INPUT!P120)*2*INPUT!O120*INPUT!AQ120/1000</f>
        <v>24043.596138072862</v>
      </c>
      <c r="D316" s="189">
        <f>INPUT!K120*INPUT!L120*INPUT!AP120/1000</f>
        <v>8829.6704324174552</v>
      </c>
      <c r="E316" s="189">
        <f>0.85*INPUT!$B$3*INPUT!R120*INPUT!AA120/1000</f>
        <v>0</v>
      </c>
      <c r="F316" s="189">
        <f>INPUT!AD120*INPUT!AE120*INPUT!AF120*INPUT!BH120/1000</f>
        <v>1216</v>
      </c>
      <c r="G316" s="189">
        <f>INPUT!AG120*INPUT!AH120*INPUT!AI120*INPUT!BI120/1000</f>
        <v>0</v>
      </c>
      <c r="H316" s="189">
        <f>INPUT!AJ120*INPUT!$B$7/1000</f>
        <v>0</v>
      </c>
      <c r="I316" s="189">
        <f>INPUT!AK120*INPUT!$B$7/1000</f>
        <v>0</v>
      </c>
      <c r="J316" s="189">
        <f>INPUT!AL120</f>
        <v>0</v>
      </c>
      <c r="K316" s="189">
        <f>(INPUT!K120-2*INPUT!M120)*INPUT!Q120+INPUT!Q120*INPUT!Q120*TAN(INPUT!P120)</f>
        <v>0</v>
      </c>
      <c r="L316" s="280" t="str">
        <f>INPUT!BJ120</f>
        <v>8</v>
      </c>
      <c r="M316" s="191">
        <f>INPUT!BK120</f>
        <v>1245.273804662846</v>
      </c>
      <c r="N316" s="281">
        <f>INPUT!BL120</f>
        <v>49150.378220967606</v>
      </c>
    </row>
    <row r="317">
      <c r="A317" s="187">
        <f>INPUT!D121</f>
        <v>101</v>
      </c>
      <c r="B317" s="189">
        <f>INPUT!H121*INPUT!I121*INPUT!J121*INPUT!AO121/1000</f>
        <v>8360</v>
      </c>
      <c r="C317" s="191">
        <f>INPUT!N121/COS(INPUT!P121)*2*INPUT!O121*INPUT!AQ121/1000</f>
        <v>24043.596138072862</v>
      </c>
      <c r="D317" s="189">
        <f>INPUT!K121*INPUT!L121*INPUT!AP121/1000</f>
        <v>8829.6704324174552</v>
      </c>
      <c r="E317" s="189">
        <f>0.85*INPUT!$B$3*INPUT!R121*INPUT!AA121/1000</f>
        <v>0</v>
      </c>
      <c r="F317" s="189">
        <f>INPUT!AD121*INPUT!AE121*INPUT!AF121*INPUT!BH121/1000</f>
        <v>1216</v>
      </c>
      <c r="G317" s="189">
        <f>INPUT!AG121*INPUT!AH121*INPUT!AI121*INPUT!BI121/1000</f>
        <v>0</v>
      </c>
      <c r="H317" s="189">
        <f>INPUT!AJ121*INPUT!$B$7/1000</f>
        <v>0</v>
      </c>
      <c r="I317" s="189">
        <f>INPUT!AK121*INPUT!$B$7/1000</f>
        <v>0</v>
      </c>
      <c r="J317" s="189">
        <f>INPUT!AL121</f>
        <v>0</v>
      </c>
      <c r="K317" s="189">
        <f>(INPUT!K121-2*INPUT!M121)*INPUT!Q121+INPUT!Q121*INPUT!Q121*TAN(INPUT!P121)</f>
        <v>0</v>
      </c>
      <c r="L317" s="280" t="str">
        <f>INPUT!BJ121</f>
        <v>8</v>
      </c>
      <c r="M317" s="191">
        <f>INPUT!BK121</f>
        <v>1245.273804662846</v>
      </c>
      <c r="N317" s="281">
        <f>INPUT!BL121</f>
        <v>49150.378220967606</v>
      </c>
    </row>
    <row r="318">
      <c r="A318" s="187">
        <f>INPUT!D122</f>
        <v>101</v>
      </c>
      <c r="B318" s="189">
        <f>INPUT!H122*INPUT!I122*INPUT!J122*INPUT!AO122/1000</f>
        <v>8360</v>
      </c>
      <c r="C318" s="191">
        <f>INPUT!N122/COS(INPUT!P122)*2*INPUT!O122*INPUT!AQ122/1000</f>
        <v>24043.596138072862</v>
      </c>
      <c r="D318" s="189">
        <f>INPUT!K122*INPUT!L122*INPUT!AP122/1000</f>
        <v>8829.6704324174552</v>
      </c>
      <c r="E318" s="189">
        <f>0.85*INPUT!$B$3*INPUT!R122*INPUT!AA122/1000</f>
        <v>0</v>
      </c>
      <c r="F318" s="189">
        <f>INPUT!AD122*INPUT!AE122*INPUT!AF122*INPUT!BH122/1000</f>
        <v>1216</v>
      </c>
      <c r="G318" s="189">
        <f>INPUT!AG122*INPUT!AH122*INPUT!AI122*INPUT!BI122/1000</f>
        <v>0</v>
      </c>
      <c r="H318" s="189">
        <f>INPUT!AJ122*INPUT!$B$7/1000</f>
        <v>0</v>
      </c>
      <c r="I318" s="189">
        <f>INPUT!AK122*INPUT!$B$7/1000</f>
        <v>0</v>
      </c>
      <c r="J318" s="189">
        <f>INPUT!AL122</f>
        <v>0</v>
      </c>
      <c r="K318" s="189">
        <f>(INPUT!K122-2*INPUT!M122)*INPUT!Q122+INPUT!Q122*INPUT!Q122*TAN(INPUT!P122)</f>
        <v>0</v>
      </c>
      <c r="L318" s="280" t="str">
        <f>INPUT!BJ122</f>
        <v>8</v>
      </c>
      <c r="M318" s="191">
        <f>INPUT!BK122</f>
        <v>1245.273804662846</v>
      </c>
      <c r="N318" s="281">
        <f>INPUT!BL122</f>
        <v>49150.378220967606</v>
      </c>
    </row>
    <row r="319">
      <c r="A319" s="187">
        <f>INPUT!D123</f>
        <v>101</v>
      </c>
      <c r="B319" s="189">
        <f>INPUT!H123*INPUT!I123*INPUT!J123*INPUT!AO123/1000</f>
        <v>8360</v>
      </c>
      <c r="C319" s="191">
        <f>INPUT!N123/COS(INPUT!P123)*2*INPUT!O123*INPUT!AQ123/1000</f>
        <v>24043.596138072862</v>
      </c>
      <c r="D319" s="189">
        <f>INPUT!K123*INPUT!L123*INPUT!AP123/1000</f>
        <v>8829.6704324174552</v>
      </c>
      <c r="E319" s="189">
        <f>0.85*INPUT!$B$3*INPUT!R123*INPUT!AA123/1000</f>
        <v>0</v>
      </c>
      <c r="F319" s="189">
        <f>INPUT!AD123*INPUT!AE123*INPUT!AF123*INPUT!BH123/1000</f>
        <v>1216</v>
      </c>
      <c r="G319" s="189">
        <f>INPUT!AG123*INPUT!AH123*INPUT!AI123*INPUT!BI123/1000</f>
        <v>0</v>
      </c>
      <c r="H319" s="189">
        <f>INPUT!AJ123*INPUT!$B$7/1000</f>
        <v>0</v>
      </c>
      <c r="I319" s="189">
        <f>INPUT!AK123*INPUT!$B$7/1000</f>
        <v>0</v>
      </c>
      <c r="J319" s="189">
        <f>INPUT!AL123</f>
        <v>0</v>
      </c>
      <c r="K319" s="189">
        <f>(INPUT!K123-2*INPUT!M123)*INPUT!Q123+INPUT!Q123*INPUT!Q123*TAN(INPUT!P123)</f>
        <v>0</v>
      </c>
      <c r="L319" s="280" t="str">
        <f>INPUT!BJ123</f>
        <v>8</v>
      </c>
      <c r="M319" s="191">
        <f>INPUT!BK123</f>
        <v>1245.273804662846</v>
      </c>
      <c r="N319" s="281">
        <f>INPUT!BL123</f>
        <v>49150.378220967606</v>
      </c>
    </row>
    <row r="320">
      <c r="A320" s="187">
        <f>INPUT!D124</f>
        <v>101</v>
      </c>
      <c r="B320" s="189">
        <f>INPUT!H124*INPUT!I124*INPUT!J124*INPUT!AO124/1000</f>
        <v>8360</v>
      </c>
      <c r="C320" s="191">
        <f>INPUT!N124/COS(INPUT!P124)*2*INPUT!O124*INPUT!AQ124/1000</f>
        <v>24043.596138072862</v>
      </c>
      <c r="D320" s="189">
        <f>INPUT!K124*INPUT!L124*INPUT!AP124/1000</f>
        <v>8829.6704324174552</v>
      </c>
      <c r="E320" s="189">
        <f>0.85*INPUT!$B$3*INPUT!R124*INPUT!AA124/1000</f>
        <v>0</v>
      </c>
      <c r="F320" s="189">
        <f>INPUT!AD124*INPUT!AE124*INPUT!AF124*INPUT!BH124/1000</f>
        <v>1216</v>
      </c>
      <c r="G320" s="189">
        <f>INPUT!AG124*INPUT!AH124*INPUT!AI124*INPUT!BI124/1000</f>
        <v>0</v>
      </c>
      <c r="H320" s="189">
        <f>INPUT!AJ124*INPUT!$B$7/1000</f>
        <v>0</v>
      </c>
      <c r="I320" s="189">
        <f>INPUT!AK124*INPUT!$B$7/1000</f>
        <v>0</v>
      </c>
      <c r="J320" s="189">
        <f>INPUT!AL124</f>
        <v>0</v>
      </c>
      <c r="K320" s="189">
        <f>(INPUT!K124-2*INPUT!M124)*INPUT!Q124+INPUT!Q124*INPUT!Q124*TAN(INPUT!P124)</f>
        <v>0</v>
      </c>
      <c r="L320" s="280" t="str">
        <f>INPUT!BJ124</f>
        <v>8</v>
      </c>
      <c r="M320" s="191">
        <f>INPUT!BK124</f>
        <v>1245.273804662846</v>
      </c>
      <c r="N320" s="281">
        <f>INPUT!BL124</f>
        <v>49150.378220967606</v>
      </c>
    </row>
    <row r="321">
      <c r="A321" s="187">
        <f>INPUT!D125</f>
        <v>101</v>
      </c>
      <c r="B321" s="189">
        <f>INPUT!H125*INPUT!I125*INPUT!J125*INPUT!AO125/1000</f>
        <v>8360</v>
      </c>
      <c r="C321" s="191">
        <f>INPUT!N125/COS(INPUT!P125)*2*INPUT!O125*INPUT!AQ125/1000</f>
        <v>24043.596138072862</v>
      </c>
      <c r="D321" s="189">
        <f>INPUT!K125*INPUT!L125*INPUT!AP125/1000</f>
        <v>8829.6704324174552</v>
      </c>
      <c r="E321" s="189">
        <f>0.85*INPUT!$B$3*INPUT!R125*INPUT!AA125/1000</f>
        <v>0</v>
      </c>
      <c r="F321" s="189">
        <f>INPUT!AD125*INPUT!AE125*INPUT!AF125*INPUT!BH125/1000</f>
        <v>1216</v>
      </c>
      <c r="G321" s="189">
        <f>INPUT!AG125*INPUT!AH125*INPUT!AI125*INPUT!BI125/1000</f>
        <v>0</v>
      </c>
      <c r="H321" s="189">
        <f>INPUT!AJ125*INPUT!$B$7/1000</f>
        <v>0</v>
      </c>
      <c r="I321" s="189">
        <f>INPUT!AK125*INPUT!$B$7/1000</f>
        <v>0</v>
      </c>
      <c r="J321" s="189">
        <f>INPUT!AL125</f>
        <v>0</v>
      </c>
      <c r="K321" s="189">
        <f>(INPUT!K125-2*INPUT!M125)*INPUT!Q125+INPUT!Q125*INPUT!Q125*TAN(INPUT!P125)</f>
        <v>0</v>
      </c>
      <c r="L321" s="280" t="str">
        <f>INPUT!BJ125</f>
        <v>8</v>
      </c>
      <c r="M321" s="191">
        <f>INPUT!BK125</f>
        <v>1245.273804662846</v>
      </c>
      <c r="N321" s="281">
        <f>INPUT!BL125</f>
        <v>49150.378220967606</v>
      </c>
    </row>
    <row r="322">
      <c r="A322" s="187">
        <f>INPUT!D126</f>
        <v>101</v>
      </c>
      <c r="B322" s="189">
        <f>INPUT!H126*INPUT!I126*INPUT!J126*INPUT!AO126/1000</f>
        <v>8360</v>
      </c>
      <c r="C322" s="191">
        <f>INPUT!N126/COS(INPUT!P126)*2*INPUT!O126*INPUT!AQ126/1000</f>
        <v>24043.596138072862</v>
      </c>
      <c r="D322" s="189">
        <f>INPUT!K126*INPUT!L126*INPUT!AP126/1000</f>
        <v>8829.6704324174552</v>
      </c>
      <c r="E322" s="189">
        <f>0.85*INPUT!$B$3*INPUT!R126*INPUT!AA126/1000</f>
        <v>0</v>
      </c>
      <c r="F322" s="189">
        <f>INPUT!AD126*INPUT!AE126*INPUT!AF126*INPUT!BH126/1000</f>
        <v>1216</v>
      </c>
      <c r="G322" s="189">
        <f>INPUT!AG126*INPUT!AH126*INPUT!AI126*INPUT!BI126/1000</f>
        <v>0</v>
      </c>
      <c r="H322" s="189">
        <f>INPUT!AJ126*INPUT!$B$7/1000</f>
        <v>0</v>
      </c>
      <c r="I322" s="189">
        <f>INPUT!AK126*INPUT!$B$7/1000</f>
        <v>0</v>
      </c>
      <c r="J322" s="189">
        <f>INPUT!AL126</f>
        <v>0</v>
      </c>
      <c r="K322" s="189">
        <f>(INPUT!K126-2*INPUT!M126)*INPUT!Q126+INPUT!Q126*INPUT!Q126*TAN(INPUT!P126)</f>
        <v>0</v>
      </c>
      <c r="L322" s="280" t="str">
        <f>INPUT!BJ126</f>
        <v>8</v>
      </c>
      <c r="M322" s="191">
        <f>INPUT!BK126</f>
        <v>1245.273804662846</v>
      </c>
      <c r="N322" s="281">
        <f>INPUT!BL126</f>
        <v>49150.378220967606</v>
      </c>
    </row>
    <row r="323">
      <c r="A323" s="187">
        <f>INPUT!D127</f>
        <v>101</v>
      </c>
      <c r="B323" s="189">
        <f>INPUT!H127*INPUT!I127*INPUT!J127*INPUT!AO127/1000</f>
        <v>8360</v>
      </c>
      <c r="C323" s="191">
        <f>INPUT!N127/COS(INPUT!P127)*2*INPUT!O127*INPUT!AQ127/1000</f>
        <v>24043.596138072862</v>
      </c>
      <c r="D323" s="189">
        <f>INPUT!K127*INPUT!L127*INPUT!AP127/1000</f>
        <v>8829.6704324174552</v>
      </c>
      <c r="E323" s="189">
        <f>0.85*INPUT!$B$3*INPUT!R127*INPUT!AA127/1000</f>
        <v>0</v>
      </c>
      <c r="F323" s="189">
        <f>INPUT!AD127*INPUT!AE127*INPUT!AF127*INPUT!BH127/1000</f>
        <v>1216</v>
      </c>
      <c r="G323" s="189">
        <f>INPUT!AG127*INPUT!AH127*INPUT!AI127*INPUT!BI127/1000</f>
        <v>0</v>
      </c>
      <c r="H323" s="189">
        <f>INPUT!AJ127*INPUT!$B$7/1000</f>
        <v>0</v>
      </c>
      <c r="I323" s="189">
        <f>INPUT!AK127*INPUT!$B$7/1000</f>
        <v>0</v>
      </c>
      <c r="J323" s="189">
        <f>INPUT!AL127</f>
        <v>0</v>
      </c>
      <c r="K323" s="189">
        <f>(INPUT!K127-2*INPUT!M127)*INPUT!Q127+INPUT!Q127*INPUT!Q127*TAN(INPUT!P127)</f>
        <v>0</v>
      </c>
      <c r="L323" s="280" t="str">
        <f>INPUT!BJ127</f>
        <v>8</v>
      </c>
      <c r="M323" s="191">
        <f>INPUT!BK127</f>
        <v>1245.273804662846</v>
      </c>
      <c r="N323" s="281">
        <f>INPUT!BL127</f>
        <v>49150.378220967606</v>
      </c>
    </row>
    <row r="324">
      <c r="A324" s="187">
        <f>INPUT!D128</f>
        <v>101</v>
      </c>
      <c r="B324" s="189">
        <f>INPUT!H128*INPUT!I128*INPUT!J128*INPUT!AO128/1000</f>
        <v>8360</v>
      </c>
      <c r="C324" s="191">
        <f>INPUT!N128/COS(INPUT!P128)*2*INPUT!O128*INPUT!AQ128/1000</f>
        <v>24043.596138072862</v>
      </c>
      <c r="D324" s="189">
        <f>INPUT!K128*INPUT!L128*INPUT!AP128/1000</f>
        <v>8829.6704324174552</v>
      </c>
      <c r="E324" s="189">
        <f>0.85*INPUT!$B$3*INPUT!R128*INPUT!AA128/1000</f>
        <v>0</v>
      </c>
      <c r="F324" s="189">
        <f>INPUT!AD128*INPUT!AE128*INPUT!AF128*INPUT!BH128/1000</f>
        <v>1216</v>
      </c>
      <c r="G324" s="189">
        <f>INPUT!AG128*INPUT!AH128*INPUT!AI128*INPUT!BI128/1000</f>
        <v>0</v>
      </c>
      <c r="H324" s="189">
        <f>INPUT!AJ128*INPUT!$B$7/1000</f>
        <v>0</v>
      </c>
      <c r="I324" s="189">
        <f>INPUT!AK128*INPUT!$B$7/1000</f>
        <v>0</v>
      </c>
      <c r="J324" s="189">
        <f>INPUT!AL128</f>
        <v>0</v>
      </c>
      <c r="K324" s="189">
        <f>(INPUT!K128-2*INPUT!M128)*INPUT!Q128+INPUT!Q128*INPUT!Q128*TAN(INPUT!P128)</f>
        <v>0</v>
      </c>
      <c r="L324" s="280" t="str">
        <f>INPUT!BJ128</f>
        <v>8</v>
      </c>
      <c r="M324" s="191">
        <f>INPUT!BK128</f>
        <v>1245.273804662846</v>
      </c>
      <c r="N324" s="281">
        <f>INPUT!BL128</f>
        <v>49150.378220967606</v>
      </c>
    </row>
    <row r="325">
      <c r="A325" s="187">
        <f>INPUT!D129</f>
        <v>101</v>
      </c>
      <c r="B325" s="189">
        <f>INPUT!H129*INPUT!I129*INPUT!J129*INPUT!AO129/1000</f>
        <v>8360</v>
      </c>
      <c r="C325" s="191">
        <f>INPUT!N129/COS(INPUT!P129)*2*INPUT!O129*INPUT!AQ129/1000</f>
        <v>24043.596138072862</v>
      </c>
      <c r="D325" s="189">
        <f>INPUT!K129*INPUT!L129*INPUT!AP129/1000</f>
        <v>8829.6704324174552</v>
      </c>
      <c r="E325" s="189">
        <f>0.85*INPUT!$B$3*INPUT!R129*INPUT!AA129/1000</f>
        <v>0</v>
      </c>
      <c r="F325" s="189">
        <f>INPUT!AD129*INPUT!AE129*INPUT!AF129*INPUT!BH129/1000</f>
        <v>1216</v>
      </c>
      <c r="G325" s="189">
        <f>INPUT!AG129*INPUT!AH129*INPUT!AI129*INPUT!BI129/1000</f>
        <v>0</v>
      </c>
      <c r="H325" s="189">
        <f>INPUT!AJ129*INPUT!$B$7/1000</f>
        <v>0</v>
      </c>
      <c r="I325" s="189">
        <f>INPUT!AK129*INPUT!$B$7/1000</f>
        <v>0</v>
      </c>
      <c r="J325" s="189">
        <f>INPUT!AL129</f>
        <v>0</v>
      </c>
      <c r="K325" s="189">
        <f>(INPUT!K129-2*INPUT!M129)*INPUT!Q129+INPUT!Q129*INPUT!Q129*TAN(INPUT!P129)</f>
        <v>0</v>
      </c>
      <c r="L325" s="280" t="str">
        <f>INPUT!BJ129</f>
        <v>8</v>
      </c>
      <c r="M325" s="191">
        <f>INPUT!BK129</f>
        <v>1245.273804662846</v>
      </c>
      <c r="N325" s="281">
        <f>INPUT!BL129</f>
        <v>49150.378220967606</v>
      </c>
    </row>
    <row r="326">
      <c r="A326" s="187">
        <f>INPUT!D130</f>
        <v>101</v>
      </c>
      <c r="B326" s="189">
        <f>INPUT!H130*INPUT!I130*INPUT!J130*INPUT!AO130/1000</f>
        <v>8360</v>
      </c>
      <c r="C326" s="191">
        <f>INPUT!N130/COS(INPUT!P130)*2*INPUT!O130*INPUT!AQ130/1000</f>
        <v>24043.596138072862</v>
      </c>
      <c r="D326" s="189">
        <f>INPUT!K130*INPUT!L130*INPUT!AP130/1000</f>
        <v>8829.6704324174552</v>
      </c>
      <c r="E326" s="189">
        <f>0.85*INPUT!$B$3*INPUT!R130*INPUT!AA130/1000</f>
        <v>0</v>
      </c>
      <c r="F326" s="189">
        <f>INPUT!AD130*INPUT!AE130*INPUT!AF130*INPUT!BH130/1000</f>
        <v>1216</v>
      </c>
      <c r="G326" s="189">
        <f>INPUT!AG130*INPUT!AH130*INPUT!AI130*INPUT!BI130/1000</f>
        <v>0</v>
      </c>
      <c r="H326" s="189">
        <f>INPUT!AJ130*INPUT!$B$7/1000</f>
        <v>0</v>
      </c>
      <c r="I326" s="189">
        <f>INPUT!AK130*INPUT!$B$7/1000</f>
        <v>0</v>
      </c>
      <c r="J326" s="189">
        <f>INPUT!AL130</f>
        <v>0</v>
      </c>
      <c r="K326" s="189">
        <f>(INPUT!K130-2*INPUT!M130)*INPUT!Q130+INPUT!Q130*INPUT!Q130*TAN(INPUT!P130)</f>
        <v>0</v>
      </c>
      <c r="L326" s="280" t="str">
        <f>INPUT!BJ130</f>
        <v>8</v>
      </c>
      <c r="M326" s="191">
        <f>INPUT!BK130</f>
        <v>1245.273804662846</v>
      </c>
      <c r="N326" s="281">
        <f>INPUT!BL130</f>
        <v>49150.378220967606</v>
      </c>
    </row>
    <row r="327">
      <c r="A327" s="187">
        <f>INPUT!D131</f>
        <v>101</v>
      </c>
      <c r="B327" s="189">
        <f>INPUT!H131*INPUT!I131*INPUT!J131*INPUT!AO131/1000</f>
        <v>8360</v>
      </c>
      <c r="C327" s="191">
        <f>INPUT!N131/COS(INPUT!P131)*2*INPUT!O131*INPUT!AQ131/1000</f>
        <v>24043.596138072862</v>
      </c>
      <c r="D327" s="189">
        <f>INPUT!K131*INPUT!L131*INPUT!AP131/1000</f>
        <v>8829.6704324174552</v>
      </c>
      <c r="E327" s="189">
        <f>0.85*INPUT!$B$3*INPUT!R131*INPUT!AA131/1000</f>
        <v>0</v>
      </c>
      <c r="F327" s="189">
        <f>INPUT!AD131*INPUT!AE131*INPUT!AF131*INPUT!BH131/1000</f>
        <v>1216</v>
      </c>
      <c r="G327" s="189">
        <f>INPUT!AG131*INPUT!AH131*INPUT!AI131*INPUT!BI131/1000</f>
        <v>0</v>
      </c>
      <c r="H327" s="189">
        <f>INPUT!AJ131*INPUT!$B$7/1000</f>
        <v>0</v>
      </c>
      <c r="I327" s="189">
        <f>INPUT!AK131*INPUT!$B$7/1000</f>
        <v>0</v>
      </c>
      <c r="J327" s="189">
        <f>INPUT!AL131</f>
        <v>0</v>
      </c>
      <c r="K327" s="189">
        <f>(INPUT!K131-2*INPUT!M131)*INPUT!Q131+INPUT!Q131*INPUT!Q131*TAN(INPUT!P131)</f>
        <v>0</v>
      </c>
      <c r="L327" s="280" t="str">
        <f>INPUT!BJ131</f>
        <v>8</v>
      </c>
      <c r="M327" s="191">
        <f>INPUT!BK131</f>
        <v>1245.273804662846</v>
      </c>
      <c r="N327" s="281">
        <f>INPUT!BL131</f>
        <v>49150.378220967606</v>
      </c>
    </row>
    <row r="328">
      <c r="A328" s="187">
        <f>INPUT!D132</f>
        <v>101</v>
      </c>
      <c r="B328" s="189">
        <f>INPUT!H132*INPUT!I132*INPUT!J132*INPUT!AO132/1000</f>
        <v>8360</v>
      </c>
      <c r="C328" s="191">
        <f>INPUT!N132/COS(INPUT!P132)*2*INPUT!O132*INPUT!AQ132/1000</f>
        <v>24043.596138072862</v>
      </c>
      <c r="D328" s="189">
        <f>INPUT!K132*INPUT!L132*INPUT!AP132/1000</f>
        <v>8829.6704324174552</v>
      </c>
      <c r="E328" s="189">
        <f>0.85*INPUT!$B$3*INPUT!R132*INPUT!AA132/1000</f>
        <v>0</v>
      </c>
      <c r="F328" s="189">
        <f>INPUT!AD132*INPUT!AE132*INPUT!AF132*INPUT!BH132/1000</f>
        <v>1216</v>
      </c>
      <c r="G328" s="189">
        <f>INPUT!AG132*INPUT!AH132*INPUT!AI132*INPUT!BI132/1000</f>
        <v>0</v>
      </c>
      <c r="H328" s="189">
        <f>INPUT!AJ132*INPUT!$B$7/1000</f>
        <v>0</v>
      </c>
      <c r="I328" s="189">
        <f>INPUT!AK132*INPUT!$B$7/1000</f>
        <v>0</v>
      </c>
      <c r="J328" s="189">
        <f>INPUT!AL132</f>
        <v>0</v>
      </c>
      <c r="K328" s="189">
        <f>(INPUT!K132-2*INPUT!M132)*INPUT!Q132+INPUT!Q132*INPUT!Q132*TAN(INPUT!P132)</f>
        <v>0</v>
      </c>
      <c r="L328" s="280" t="str">
        <f>INPUT!BJ132</f>
        <v>8</v>
      </c>
      <c r="M328" s="191">
        <f>INPUT!BK132</f>
        <v>1245.273804662846</v>
      </c>
      <c r="N328" s="281">
        <f>INPUT!BL132</f>
        <v>49150.378220967606</v>
      </c>
    </row>
    <row r="329">
      <c r="A329" s="187">
        <f>INPUT!D133</f>
        <v>101</v>
      </c>
      <c r="B329" s="189">
        <f>INPUT!H133*INPUT!I133*INPUT!J133*INPUT!AO133/1000</f>
        <v>8360</v>
      </c>
      <c r="C329" s="191">
        <f>INPUT!N133/COS(INPUT!P133)*2*INPUT!O133*INPUT!AQ133/1000</f>
        <v>24043.596138072862</v>
      </c>
      <c r="D329" s="189">
        <f>INPUT!K133*INPUT!L133*INPUT!AP133/1000</f>
        <v>8829.6704324174552</v>
      </c>
      <c r="E329" s="189">
        <f>0.85*INPUT!$B$3*INPUT!R133*INPUT!AA133/1000</f>
        <v>0</v>
      </c>
      <c r="F329" s="189">
        <f>INPUT!AD133*INPUT!AE133*INPUT!AF133*INPUT!BH133/1000</f>
        <v>1216</v>
      </c>
      <c r="G329" s="189">
        <f>INPUT!AG133*INPUT!AH133*INPUT!AI133*INPUT!BI133/1000</f>
        <v>0</v>
      </c>
      <c r="H329" s="189">
        <f>INPUT!AJ133*INPUT!$B$7/1000</f>
        <v>0</v>
      </c>
      <c r="I329" s="189">
        <f>INPUT!AK133*INPUT!$B$7/1000</f>
        <v>0</v>
      </c>
      <c r="J329" s="189">
        <f>INPUT!AL133</f>
        <v>0</v>
      </c>
      <c r="K329" s="189">
        <f>(INPUT!K133-2*INPUT!M133)*INPUT!Q133+INPUT!Q133*INPUT!Q133*TAN(INPUT!P133)</f>
        <v>0</v>
      </c>
      <c r="L329" s="280" t="str">
        <f>INPUT!BJ133</f>
        <v>8</v>
      </c>
      <c r="M329" s="191">
        <f>INPUT!BK133</f>
        <v>1245.273804662846</v>
      </c>
      <c r="N329" s="281">
        <f>INPUT!BL133</f>
        <v>49150.378220967606</v>
      </c>
    </row>
    <row r="330">
      <c r="A330" s="187">
        <f>INPUT!D134</f>
        <v>101</v>
      </c>
      <c r="B330" s="189">
        <f>INPUT!H134*INPUT!I134*INPUT!J134*INPUT!AO134/1000</f>
        <v>8360</v>
      </c>
      <c r="C330" s="191">
        <f>INPUT!N134/COS(INPUT!P134)*2*INPUT!O134*INPUT!AQ134/1000</f>
        <v>24043.596138072862</v>
      </c>
      <c r="D330" s="189">
        <f>INPUT!K134*INPUT!L134*INPUT!AP134/1000</f>
        <v>8829.6704324174552</v>
      </c>
      <c r="E330" s="189">
        <f>0.85*INPUT!$B$3*INPUT!R134*INPUT!AA134/1000</f>
        <v>0</v>
      </c>
      <c r="F330" s="189">
        <f>INPUT!AD134*INPUT!AE134*INPUT!AF134*INPUT!BH134/1000</f>
        <v>1216</v>
      </c>
      <c r="G330" s="189">
        <f>INPUT!AG134*INPUT!AH134*INPUT!AI134*INPUT!BI134/1000</f>
        <v>0</v>
      </c>
      <c r="H330" s="189">
        <f>INPUT!AJ134*INPUT!$B$7/1000</f>
        <v>0</v>
      </c>
      <c r="I330" s="189">
        <f>INPUT!AK134*INPUT!$B$7/1000</f>
        <v>0</v>
      </c>
      <c r="J330" s="189">
        <f>INPUT!AL134</f>
        <v>0</v>
      </c>
      <c r="K330" s="189">
        <f>(INPUT!K134-2*INPUT!M134)*INPUT!Q134+INPUT!Q134*INPUT!Q134*TAN(INPUT!P134)</f>
        <v>0</v>
      </c>
      <c r="L330" s="280" t="str">
        <f>INPUT!BJ134</f>
        <v>8</v>
      </c>
      <c r="M330" s="191">
        <f>INPUT!BK134</f>
        <v>1245.273804662846</v>
      </c>
      <c r="N330" s="281">
        <f>INPUT!BL134</f>
        <v>49150.378220967606</v>
      </c>
    </row>
    <row r="331">
      <c r="A331" s="187">
        <f>INPUT!D135</f>
        <v>101</v>
      </c>
      <c r="B331" s="189">
        <f>INPUT!H135*INPUT!I135*INPUT!J135*INPUT!AO135/1000</f>
        <v>8360</v>
      </c>
      <c r="C331" s="191">
        <f>INPUT!N135/COS(INPUT!P135)*2*INPUT!O135*INPUT!AQ135/1000</f>
        <v>24043.596138072862</v>
      </c>
      <c r="D331" s="189">
        <f>INPUT!K135*INPUT!L135*INPUT!AP135/1000</f>
        <v>8829.6704324174552</v>
      </c>
      <c r="E331" s="189">
        <f>0.85*INPUT!$B$3*INPUT!R135*INPUT!AA135/1000</f>
        <v>0</v>
      </c>
      <c r="F331" s="189">
        <f>INPUT!AD135*INPUT!AE135*INPUT!AF135*INPUT!BH135/1000</f>
        <v>1216</v>
      </c>
      <c r="G331" s="189">
        <f>INPUT!AG135*INPUT!AH135*INPUT!AI135*INPUT!BI135/1000</f>
        <v>0</v>
      </c>
      <c r="H331" s="189">
        <f>INPUT!AJ135*INPUT!$B$7/1000</f>
        <v>0</v>
      </c>
      <c r="I331" s="189">
        <f>INPUT!AK135*INPUT!$B$7/1000</f>
        <v>0</v>
      </c>
      <c r="J331" s="189">
        <f>INPUT!AL135</f>
        <v>0</v>
      </c>
      <c r="K331" s="189">
        <f>(INPUT!K135-2*INPUT!M135)*INPUT!Q135+INPUT!Q135*INPUT!Q135*TAN(INPUT!P135)</f>
        <v>0</v>
      </c>
      <c r="L331" s="280" t="str">
        <f>INPUT!BJ135</f>
        <v>8</v>
      </c>
      <c r="M331" s="191">
        <f>INPUT!BK135</f>
        <v>1245.273804662846</v>
      </c>
      <c r="N331" s="281">
        <f>INPUT!BL135</f>
        <v>49150.378220967606</v>
      </c>
    </row>
    <row r="332">
      <c r="A332" s="187">
        <f>INPUT!D136</f>
        <v>101</v>
      </c>
      <c r="B332" s="189">
        <f>INPUT!H136*INPUT!I136*INPUT!J136*INPUT!AO136/1000</f>
        <v>8360</v>
      </c>
      <c r="C332" s="191">
        <f>INPUT!N136/COS(INPUT!P136)*2*INPUT!O136*INPUT!AQ136/1000</f>
        <v>24043.596138072862</v>
      </c>
      <c r="D332" s="189">
        <f>INPUT!K136*INPUT!L136*INPUT!AP136/1000</f>
        <v>8829.6704324174552</v>
      </c>
      <c r="E332" s="189">
        <f>0.85*INPUT!$B$3*INPUT!R136*INPUT!AA136/1000</f>
        <v>0</v>
      </c>
      <c r="F332" s="189">
        <f>INPUT!AD136*INPUT!AE136*INPUT!AF136*INPUT!BH136/1000</f>
        <v>1216</v>
      </c>
      <c r="G332" s="189">
        <f>INPUT!AG136*INPUT!AH136*INPUT!AI136*INPUT!BI136/1000</f>
        <v>0</v>
      </c>
      <c r="H332" s="189">
        <f>INPUT!AJ136*INPUT!$B$7/1000</f>
        <v>0</v>
      </c>
      <c r="I332" s="189">
        <f>INPUT!AK136*INPUT!$B$7/1000</f>
        <v>0</v>
      </c>
      <c r="J332" s="189">
        <f>INPUT!AL136</f>
        <v>0</v>
      </c>
      <c r="K332" s="189">
        <f>(INPUT!K136-2*INPUT!M136)*INPUT!Q136+INPUT!Q136*INPUT!Q136*TAN(INPUT!P136)</f>
        <v>0</v>
      </c>
      <c r="L332" s="280" t="str">
        <f>INPUT!BJ136</f>
        <v>8</v>
      </c>
      <c r="M332" s="191">
        <f>INPUT!BK136</f>
        <v>1245.273804662846</v>
      </c>
      <c r="N332" s="281">
        <f>INPUT!BL136</f>
        <v>49150.378220967606</v>
      </c>
    </row>
    <row r="333">
      <c r="A333" s="187">
        <f>INPUT!D137</f>
        <v>101</v>
      </c>
      <c r="B333" s="189">
        <f>INPUT!H137*INPUT!I137*INPUT!J137*INPUT!AO137/1000</f>
        <v>8360</v>
      </c>
      <c r="C333" s="191">
        <f>INPUT!N137/COS(INPUT!P137)*2*INPUT!O137*INPUT!AQ137/1000</f>
        <v>24043.596138072862</v>
      </c>
      <c r="D333" s="189">
        <f>INPUT!K137*INPUT!L137*INPUT!AP137/1000</f>
        <v>8829.6704324174552</v>
      </c>
      <c r="E333" s="189">
        <f>0.85*INPUT!$B$3*INPUT!R137*INPUT!AA137/1000</f>
        <v>0</v>
      </c>
      <c r="F333" s="189">
        <f>INPUT!AD137*INPUT!AE137*INPUT!AF137*INPUT!BH137/1000</f>
        <v>1216</v>
      </c>
      <c r="G333" s="189">
        <f>INPUT!AG137*INPUT!AH137*INPUT!AI137*INPUT!BI137/1000</f>
        <v>0</v>
      </c>
      <c r="H333" s="189">
        <f>INPUT!AJ137*INPUT!$B$7/1000</f>
        <v>0</v>
      </c>
      <c r="I333" s="189">
        <f>INPUT!AK137*INPUT!$B$7/1000</f>
        <v>0</v>
      </c>
      <c r="J333" s="189">
        <f>INPUT!AL137</f>
        <v>0</v>
      </c>
      <c r="K333" s="189">
        <f>(INPUT!K137-2*INPUT!M137)*INPUT!Q137+INPUT!Q137*INPUT!Q137*TAN(INPUT!P137)</f>
        <v>0</v>
      </c>
      <c r="L333" s="280" t="str">
        <f>INPUT!BJ137</f>
        <v>8</v>
      </c>
      <c r="M333" s="191">
        <f>INPUT!BK137</f>
        <v>1245.273804662846</v>
      </c>
      <c r="N333" s="281">
        <f>INPUT!BL137</f>
        <v>49150.378220967606</v>
      </c>
    </row>
    <row r="334">
      <c r="A334" s="187">
        <f>INPUT!D138</f>
        <v>101</v>
      </c>
      <c r="B334" s="189">
        <f>INPUT!H138*INPUT!I138*INPUT!J138*INPUT!AO138/1000</f>
        <v>8360</v>
      </c>
      <c r="C334" s="191">
        <f>INPUT!N138/COS(INPUT!P138)*2*INPUT!O138*INPUT!AQ138/1000</f>
        <v>24043.596138072862</v>
      </c>
      <c r="D334" s="189">
        <f>INPUT!K138*INPUT!L138*INPUT!AP138/1000</f>
        <v>8829.6704324174552</v>
      </c>
      <c r="E334" s="189">
        <f>0.85*INPUT!$B$3*INPUT!R138*INPUT!AA138/1000</f>
        <v>0</v>
      </c>
      <c r="F334" s="189">
        <f>INPUT!AD138*INPUT!AE138*INPUT!AF138*INPUT!BH138/1000</f>
        <v>1216</v>
      </c>
      <c r="G334" s="189">
        <f>INPUT!AG138*INPUT!AH138*INPUT!AI138*INPUT!BI138/1000</f>
        <v>0</v>
      </c>
      <c r="H334" s="189">
        <f>INPUT!AJ138*INPUT!$B$7/1000</f>
        <v>0</v>
      </c>
      <c r="I334" s="189">
        <f>INPUT!AK138*INPUT!$B$7/1000</f>
        <v>0</v>
      </c>
      <c r="J334" s="189">
        <f>INPUT!AL138</f>
        <v>0</v>
      </c>
      <c r="K334" s="189">
        <f>(INPUT!K138-2*INPUT!M138)*INPUT!Q138+INPUT!Q138*INPUT!Q138*TAN(INPUT!P138)</f>
        <v>0</v>
      </c>
      <c r="L334" s="280" t="str">
        <f>INPUT!BJ138</f>
        <v>8</v>
      </c>
      <c r="M334" s="191">
        <f>INPUT!BK138</f>
        <v>1245.273804662846</v>
      </c>
      <c r="N334" s="281">
        <f>INPUT!BL138</f>
        <v>49150.378220967606</v>
      </c>
    </row>
    <row r="335">
      <c r="A335" s="187">
        <f>INPUT!D139</f>
        <v>101</v>
      </c>
      <c r="B335" s="189">
        <f>INPUT!H139*INPUT!I139*INPUT!J139*INPUT!AO139/1000</f>
        <v>8360</v>
      </c>
      <c r="C335" s="191">
        <f>INPUT!N139/COS(INPUT!P139)*2*INPUT!O139*INPUT!AQ139/1000</f>
        <v>24043.596138072862</v>
      </c>
      <c r="D335" s="189">
        <f>INPUT!K139*INPUT!L139*INPUT!AP139/1000</f>
        <v>8829.6704324174552</v>
      </c>
      <c r="E335" s="189">
        <f>0.85*INPUT!$B$3*INPUT!R139*INPUT!AA139/1000</f>
        <v>0</v>
      </c>
      <c r="F335" s="189">
        <f>INPUT!AD139*INPUT!AE139*INPUT!AF139*INPUT!BH139/1000</f>
        <v>1216</v>
      </c>
      <c r="G335" s="189">
        <f>INPUT!AG139*INPUT!AH139*INPUT!AI139*INPUT!BI139/1000</f>
        <v>0</v>
      </c>
      <c r="H335" s="189">
        <f>INPUT!AJ139*INPUT!$B$7/1000</f>
        <v>0</v>
      </c>
      <c r="I335" s="189">
        <f>INPUT!AK139*INPUT!$B$7/1000</f>
        <v>0</v>
      </c>
      <c r="J335" s="189">
        <f>INPUT!AL139</f>
        <v>0</v>
      </c>
      <c r="K335" s="189">
        <f>(INPUT!K139-2*INPUT!M139)*INPUT!Q139+INPUT!Q139*INPUT!Q139*TAN(INPUT!P139)</f>
        <v>0</v>
      </c>
      <c r="L335" s="280" t="str">
        <f>INPUT!BJ139</f>
        <v>8</v>
      </c>
      <c r="M335" s="191">
        <f>INPUT!BK139</f>
        <v>1245.273804662846</v>
      </c>
      <c r="N335" s="281">
        <f>INPUT!BL139</f>
        <v>49150.378220967606</v>
      </c>
    </row>
    <row r="336">
      <c r="A336" s="187">
        <f>INPUT!D140</f>
        <v>101</v>
      </c>
      <c r="B336" s="189">
        <f>INPUT!H140*INPUT!I140*INPUT!J140*INPUT!AO140/1000</f>
        <v>8360</v>
      </c>
      <c r="C336" s="191">
        <f>INPUT!N140/COS(INPUT!P140)*2*INPUT!O140*INPUT!AQ140/1000</f>
        <v>24043.596138072862</v>
      </c>
      <c r="D336" s="189">
        <f>INPUT!K140*INPUT!L140*INPUT!AP140/1000</f>
        <v>8829.6704324174552</v>
      </c>
      <c r="E336" s="189">
        <f>0.85*INPUT!$B$3*INPUT!R140*INPUT!AA140/1000</f>
        <v>0</v>
      </c>
      <c r="F336" s="189">
        <f>INPUT!AD140*INPUT!AE140*INPUT!AF140*INPUT!BH140/1000</f>
        <v>1216</v>
      </c>
      <c r="G336" s="189">
        <f>INPUT!AG140*INPUT!AH140*INPUT!AI140*INPUT!BI140/1000</f>
        <v>0</v>
      </c>
      <c r="H336" s="189">
        <f>INPUT!AJ140*INPUT!$B$7/1000</f>
        <v>0</v>
      </c>
      <c r="I336" s="189">
        <f>INPUT!AK140*INPUT!$B$7/1000</f>
        <v>0</v>
      </c>
      <c r="J336" s="189">
        <f>INPUT!AL140</f>
        <v>0</v>
      </c>
      <c r="K336" s="189">
        <f>(INPUT!K140-2*INPUT!M140)*INPUT!Q140+INPUT!Q140*INPUT!Q140*TAN(INPUT!P140)</f>
        <v>0</v>
      </c>
      <c r="L336" s="280" t="str">
        <f>INPUT!BJ140</f>
        <v>8</v>
      </c>
      <c r="M336" s="191">
        <f>INPUT!BK140</f>
        <v>1245.273804662846</v>
      </c>
      <c r="N336" s="281">
        <f>INPUT!BL140</f>
        <v>49150.378220967606</v>
      </c>
    </row>
    <row r="337">
      <c r="A337" s="187">
        <f>INPUT!D141</f>
        <v>101</v>
      </c>
      <c r="B337" s="189">
        <f>INPUT!H141*INPUT!I141*INPUT!J141*INPUT!AO141/1000</f>
        <v>8360</v>
      </c>
      <c r="C337" s="191">
        <f>INPUT!N141/COS(INPUT!P141)*2*INPUT!O141*INPUT!AQ141/1000</f>
        <v>24043.596138072862</v>
      </c>
      <c r="D337" s="189">
        <f>INPUT!K141*INPUT!L141*INPUT!AP141/1000</f>
        <v>8829.6704324174552</v>
      </c>
      <c r="E337" s="189">
        <f>0.85*INPUT!$B$3*INPUT!R141*INPUT!AA141/1000</f>
        <v>0</v>
      </c>
      <c r="F337" s="189">
        <f>INPUT!AD141*INPUT!AE141*INPUT!AF141*INPUT!BH141/1000</f>
        <v>1216</v>
      </c>
      <c r="G337" s="189">
        <f>INPUT!AG141*INPUT!AH141*INPUT!AI141*INPUT!BI141/1000</f>
        <v>0</v>
      </c>
      <c r="H337" s="189">
        <f>INPUT!AJ141*INPUT!$B$7/1000</f>
        <v>0</v>
      </c>
      <c r="I337" s="189">
        <f>INPUT!AK141*INPUT!$B$7/1000</f>
        <v>0</v>
      </c>
      <c r="J337" s="189">
        <f>INPUT!AL141</f>
        <v>0</v>
      </c>
      <c r="K337" s="189">
        <f>(INPUT!K141-2*INPUT!M141)*INPUT!Q141+INPUT!Q141*INPUT!Q141*TAN(INPUT!P141)</f>
        <v>0</v>
      </c>
      <c r="L337" s="280" t="str">
        <f>INPUT!BJ141</f>
        <v>8</v>
      </c>
      <c r="M337" s="191">
        <f>INPUT!BK141</f>
        <v>1245.273804662846</v>
      </c>
      <c r="N337" s="281">
        <f>INPUT!BL141</f>
        <v>49150.378220967606</v>
      </c>
    </row>
    <row r="338">
      <c r="A338" s="187">
        <f>INPUT!D142</f>
        <v>101</v>
      </c>
      <c r="B338" s="189">
        <f>INPUT!H142*INPUT!I142*INPUT!J142*INPUT!AO142/1000</f>
        <v>8360</v>
      </c>
      <c r="C338" s="191">
        <f>INPUT!N142/COS(INPUT!P142)*2*INPUT!O142*INPUT!AQ142/1000</f>
        <v>24043.596138072862</v>
      </c>
      <c r="D338" s="189">
        <f>INPUT!K142*INPUT!L142*INPUT!AP142/1000</f>
        <v>8829.6704324174552</v>
      </c>
      <c r="E338" s="189">
        <f>0.85*INPUT!$B$3*INPUT!R142*INPUT!AA142/1000</f>
        <v>0</v>
      </c>
      <c r="F338" s="189">
        <f>INPUT!AD142*INPUT!AE142*INPUT!AF142*INPUT!BH142/1000</f>
        <v>1216</v>
      </c>
      <c r="G338" s="189">
        <f>INPUT!AG142*INPUT!AH142*INPUT!AI142*INPUT!BI142/1000</f>
        <v>0</v>
      </c>
      <c r="H338" s="189">
        <f>INPUT!AJ142*INPUT!$B$7/1000</f>
        <v>0</v>
      </c>
      <c r="I338" s="189">
        <f>INPUT!AK142*INPUT!$B$7/1000</f>
        <v>0</v>
      </c>
      <c r="J338" s="189">
        <f>INPUT!AL142</f>
        <v>0</v>
      </c>
      <c r="K338" s="189">
        <f>(INPUT!K142-2*INPUT!M142)*INPUT!Q142+INPUT!Q142*INPUT!Q142*TAN(INPUT!P142)</f>
        <v>0</v>
      </c>
      <c r="L338" s="280" t="str">
        <f>INPUT!BJ142</f>
        <v>8</v>
      </c>
      <c r="M338" s="191">
        <f>INPUT!BK142</f>
        <v>1245.273804662846</v>
      </c>
      <c r="N338" s="281">
        <f>INPUT!BL142</f>
        <v>49150.378220967606</v>
      </c>
    </row>
    <row r="339">
      <c r="A339" s="187">
        <f>INPUT!D143</f>
        <v>101</v>
      </c>
      <c r="B339" s="189">
        <f>INPUT!H143*INPUT!I143*INPUT!J143*INPUT!AO143/1000</f>
        <v>8360</v>
      </c>
      <c r="C339" s="191">
        <f>INPUT!N143/COS(INPUT!P143)*2*INPUT!O143*INPUT!AQ143/1000</f>
        <v>24043.596138072862</v>
      </c>
      <c r="D339" s="189">
        <f>INPUT!K143*INPUT!L143*INPUT!AP143/1000</f>
        <v>8829.6704324174552</v>
      </c>
      <c r="E339" s="189">
        <f>0.85*INPUT!$B$3*INPUT!R143*INPUT!AA143/1000</f>
        <v>0</v>
      </c>
      <c r="F339" s="189">
        <f>INPUT!AD143*INPUT!AE143*INPUT!AF143*INPUT!BH143/1000</f>
        <v>1216</v>
      </c>
      <c r="G339" s="189">
        <f>INPUT!AG143*INPUT!AH143*INPUT!AI143*INPUT!BI143/1000</f>
        <v>0</v>
      </c>
      <c r="H339" s="189">
        <f>INPUT!AJ143*INPUT!$B$7/1000</f>
        <v>0</v>
      </c>
      <c r="I339" s="189">
        <f>INPUT!AK143*INPUT!$B$7/1000</f>
        <v>0</v>
      </c>
      <c r="J339" s="189">
        <f>INPUT!AL143</f>
        <v>0</v>
      </c>
      <c r="K339" s="189">
        <f>(INPUT!K143-2*INPUT!M143)*INPUT!Q143+INPUT!Q143*INPUT!Q143*TAN(INPUT!P143)</f>
        <v>0</v>
      </c>
      <c r="L339" s="280" t="str">
        <f>INPUT!BJ143</f>
        <v>8</v>
      </c>
      <c r="M339" s="191">
        <f>INPUT!BK143</f>
        <v>1245.273804662846</v>
      </c>
      <c r="N339" s="281">
        <f>INPUT!BL143</f>
        <v>49150.378220967606</v>
      </c>
    </row>
    <row r="340">
      <c r="A340" s="187">
        <f>INPUT!D144</f>
        <v>101</v>
      </c>
      <c r="B340" s="189">
        <f>INPUT!H144*INPUT!I144*INPUT!J144*INPUT!AO144/1000</f>
        <v>8360</v>
      </c>
      <c r="C340" s="191">
        <f>INPUT!N144/COS(INPUT!P144)*2*INPUT!O144*INPUT!AQ144/1000</f>
        <v>24043.596138072862</v>
      </c>
      <c r="D340" s="189">
        <f>INPUT!K144*INPUT!L144*INPUT!AP144/1000</f>
        <v>8829.6704324174552</v>
      </c>
      <c r="E340" s="189">
        <f>0.85*INPUT!$B$3*INPUT!R144*INPUT!AA144/1000</f>
        <v>0</v>
      </c>
      <c r="F340" s="189">
        <f>INPUT!AD144*INPUT!AE144*INPUT!AF144*INPUT!BH144/1000</f>
        <v>1216</v>
      </c>
      <c r="G340" s="189">
        <f>INPUT!AG144*INPUT!AH144*INPUT!AI144*INPUT!BI144/1000</f>
        <v>0</v>
      </c>
      <c r="H340" s="189">
        <f>INPUT!AJ144*INPUT!$B$7/1000</f>
        <v>0</v>
      </c>
      <c r="I340" s="189">
        <f>INPUT!AK144*INPUT!$B$7/1000</f>
        <v>0</v>
      </c>
      <c r="J340" s="189">
        <f>INPUT!AL144</f>
        <v>0</v>
      </c>
      <c r="K340" s="189">
        <f>(INPUT!K144-2*INPUT!M144)*INPUT!Q144+INPUT!Q144*INPUT!Q144*TAN(INPUT!P144)</f>
        <v>0</v>
      </c>
      <c r="L340" s="280" t="str">
        <f>INPUT!BJ144</f>
        <v>8</v>
      </c>
      <c r="M340" s="191">
        <f>INPUT!BK144</f>
        <v>1245.273804662846</v>
      </c>
      <c r="N340" s="281">
        <f>INPUT!BL144</f>
        <v>49150.378220967606</v>
      </c>
    </row>
    <row r="341">
      <c r="A341" s="187">
        <f>INPUT!D145</f>
        <v>101</v>
      </c>
      <c r="B341" s="189">
        <f>INPUT!H145*INPUT!I145*INPUT!J145*INPUT!AO145/1000</f>
        <v>8360</v>
      </c>
      <c r="C341" s="191">
        <f>INPUT!N145/COS(INPUT!P145)*2*INPUT!O145*INPUT!AQ145/1000</f>
        <v>24043.596138072862</v>
      </c>
      <c r="D341" s="189">
        <f>INPUT!K145*INPUT!L145*INPUT!AP145/1000</f>
        <v>8829.6704324174552</v>
      </c>
      <c r="E341" s="189">
        <f>0.85*INPUT!$B$3*INPUT!R145*INPUT!AA145/1000</f>
        <v>0</v>
      </c>
      <c r="F341" s="189">
        <f>INPUT!AD145*INPUT!AE145*INPUT!AF145*INPUT!BH145/1000</f>
        <v>1216</v>
      </c>
      <c r="G341" s="189">
        <f>INPUT!AG145*INPUT!AH145*INPUT!AI145*INPUT!BI145/1000</f>
        <v>0</v>
      </c>
      <c r="H341" s="189">
        <f>INPUT!AJ145*INPUT!$B$7/1000</f>
        <v>0</v>
      </c>
      <c r="I341" s="189">
        <f>INPUT!AK145*INPUT!$B$7/1000</f>
        <v>0</v>
      </c>
      <c r="J341" s="189">
        <f>INPUT!AL145</f>
        <v>0</v>
      </c>
      <c r="K341" s="189">
        <f>(INPUT!K145-2*INPUT!M145)*INPUT!Q145+INPUT!Q145*INPUT!Q145*TAN(INPUT!P145)</f>
        <v>0</v>
      </c>
      <c r="L341" s="280" t="str">
        <f>INPUT!BJ145</f>
        <v>8</v>
      </c>
      <c r="M341" s="191">
        <f>INPUT!BK145</f>
        <v>1245.273804662846</v>
      </c>
      <c r="N341" s="281">
        <f>INPUT!BL145</f>
        <v>49150.378220967606</v>
      </c>
    </row>
    <row r="342">
      <c r="A342" s="187">
        <f>INPUT!D146</f>
        <v>101</v>
      </c>
      <c r="B342" s="189">
        <f>INPUT!H146*INPUT!I146*INPUT!J146*INPUT!AO146/1000</f>
        <v>8360</v>
      </c>
      <c r="C342" s="191">
        <f>INPUT!N146/COS(INPUT!P146)*2*INPUT!O146*INPUT!AQ146/1000</f>
        <v>24043.596138072862</v>
      </c>
      <c r="D342" s="189">
        <f>INPUT!K146*INPUT!L146*INPUT!AP146/1000</f>
        <v>8829.6704324174552</v>
      </c>
      <c r="E342" s="189">
        <f>0.85*INPUT!$B$3*INPUT!R146*INPUT!AA146/1000</f>
        <v>0</v>
      </c>
      <c r="F342" s="189">
        <f>INPUT!AD146*INPUT!AE146*INPUT!AF146*INPUT!BH146/1000</f>
        <v>1216</v>
      </c>
      <c r="G342" s="189">
        <f>INPUT!AG146*INPUT!AH146*INPUT!AI146*INPUT!BI146/1000</f>
        <v>0</v>
      </c>
      <c r="H342" s="189">
        <f>INPUT!AJ146*INPUT!$B$7/1000</f>
        <v>0</v>
      </c>
      <c r="I342" s="189">
        <f>INPUT!AK146*INPUT!$B$7/1000</f>
        <v>0</v>
      </c>
      <c r="J342" s="189">
        <f>INPUT!AL146</f>
        <v>0</v>
      </c>
      <c r="K342" s="189">
        <f>(INPUT!K146-2*INPUT!M146)*INPUT!Q146+INPUT!Q146*INPUT!Q146*TAN(INPUT!P146)</f>
        <v>0</v>
      </c>
      <c r="L342" s="280" t="str">
        <f>INPUT!BJ146</f>
        <v>8</v>
      </c>
      <c r="M342" s="191">
        <f>INPUT!BK146</f>
        <v>1245.273804662846</v>
      </c>
      <c r="N342" s="281">
        <f>INPUT!BL146</f>
        <v>49150.378220967606</v>
      </c>
    </row>
    <row r="343">
      <c r="A343" s="187">
        <f>INPUT!D147</f>
        <v>101</v>
      </c>
      <c r="B343" s="189">
        <f>INPUT!H147*INPUT!I147*INPUT!J147*INPUT!AO147/1000</f>
        <v>8360</v>
      </c>
      <c r="C343" s="191">
        <f>INPUT!N147/COS(INPUT!P147)*2*INPUT!O147*INPUT!AQ147/1000</f>
        <v>24043.596138072862</v>
      </c>
      <c r="D343" s="189">
        <f>INPUT!K147*INPUT!L147*INPUT!AP147/1000</f>
        <v>8829.6704324174552</v>
      </c>
      <c r="E343" s="189">
        <f>0.85*INPUT!$B$3*INPUT!R147*INPUT!AA147/1000</f>
        <v>0</v>
      </c>
      <c r="F343" s="189">
        <f>INPUT!AD147*INPUT!AE147*INPUT!AF147*INPUT!BH147/1000</f>
        <v>1216</v>
      </c>
      <c r="G343" s="189">
        <f>INPUT!AG147*INPUT!AH147*INPUT!AI147*INPUT!BI147/1000</f>
        <v>0</v>
      </c>
      <c r="H343" s="189">
        <f>INPUT!AJ147*INPUT!$B$7/1000</f>
        <v>0</v>
      </c>
      <c r="I343" s="189">
        <f>INPUT!AK147*INPUT!$B$7/1000</f>
        <v>0</v>
      </c>
      <c r="J343" s="189">
        <f>INPUT!AL147</f>
        <v>0</v>
      </c>
      <c r="K343" s="189">
        <f>(INPUT!K147-2*INPUT!M147)*INPUT!Q147+INPUT!Q147*INPUT!Q147*TAN(INPUT!P147)</f>
        <v>0</v>
      </c>
      <c r="L343" s="280" t="str">
        <f>INPUT!BJ147</f>
        <v>8</v>
      </c>
      <c r="M343" s="191">
        <f>INPUT!BK147</f>
        <v>1245.273804662846</v>
      </c>
      <c r="N343" s="281">
        <f>INPUT!BL147</f>
        <v>49150.378220967606</v>
      </c>
    </row>
    <row r="344">
      <c r="A344" s="187">
        <f>INPUT!D148</f>
        <v>101</v>
      </c>
      <c r="B344" s="189">
        <f>INPUT!H148*INPUT!I148*INPUT!J148*INPUT!AO148/1000</f>
        <v>8360</v>
      </c>
      <c r="C344" s="191">
        <f>INPUT!N148/COS(INPUT!P148)*2*INPUT!O148*INPUT!AQ148/1000</f>
        <v>24043.596138072862</v>
      </c>
      <c r="D344" s="189">
        <f>INPUT!K148*INPUT!L148*INPUT!AP148/1000</f>
        <v>8829.6704324174552</v>
      </c>
      <c r="E344" s="189">
        <f>0.85*INPUT!$B$3*INPUT!R148*INPUT!AA148/1000</f>
        <v>0</v>
      </c>
      <c r="F344" s="189">
        <f>INPUT!AD148*INPUT!AE148*INPUT!AF148*INPUT!BH148/1000</f>
        <v>1216</v>
      </c>
      <c r="G344" s="189">
        <f>INPUT!AG148*INPUT!AH148*INPUT!AI148*INPUT!BI148/1000</f>
        <v>0</v>
      </c>
      <c r="H344" s="189">
        <f>INPUT!AJ148*INPUT!$B$7/1000</f>
        <v>0</v>
      </c>
      <c r="I344" s="189">
        <f>INPUT!AK148*INPUT!$B$7/1000</f>
        <v>0</v>
      </c>
      <c r="J344" s="189">
        <f>INPUT!AL148</f>
        <v>0</v>
      </c>
      <c r="K344" s="189">
        <f>(INPUT!K148-2*INPUT!M148)*INPUT!Q148+INPUT!Q148*INPUT!Q148*TAN(INPUT!P148)</f>
        <v>0</v>
      </c>
      <c r="L344" s="280" t="str">
        <f>INPUT!BJ148</f>
        <v>8</v>
      </c>
      <c r="M344" s="191">
        <f>INPUT!BK148</f>
        <v>1245.273804662846</v>
      </c>
      <c r="N344" s="281">
        <f>INPUT!BL148</f>
        <v>49150.378220967606</v>
      </c>
    </row>
    <row r="345">
      <c r="A345" s="187">
        <f>INPUT!D149</f>
        <v>101</v>
      </c>
      <c r="B345" s="189">
        <f>INPUT!H149*INPUT!I149*INPUT!J149*INPUT!AO149/1000</f>
        <v>8360</v>
      </c>
      <c r="C345" s="191">
        <f>INPUT!N149/COS(INPUT!P149)*2*INPUT!O149*INPUT!AQ149/1000</f>
        <v>24043.596138072862</v>
      </c>
      <c r="D345" s="189">
        <f>INPUT!K149*INPUT!L149*INPUT!AP149/1000</f>
        <v>8829.6704324174552</v>
      </c>
      <c r="E345" s="189">
        <f>0.85*INPUT!$B$3*INPUT!R149*INPUT!AA149/1000</f>
        <v>0</v>
      </c>
      <c r="F345" s="189">
        <f>INPUT!AD149*INPUT!AE149*INPUT!AF149*INPUT!BH149/1000</f>
        <v>1216</v>
      </c>
      <c r="G345" s="189">
        <f>INPUT!AG149*INPUT!AH149*INPUT!AI149*INPUT!BI149/1000</f>
        <v>0</v>
      </c>
      <c r="H345" s="189">
        <f>INPUT!AJ149*INPUT!$B$7/1000</f>
        <v>0</v>
      </c>
      <c r="I345" s="189">
        <f>INPUT!AK149*INPUT!$B$7/1000</f>
        <v>0</v>
      </c>
      <c r="J345" s="189">
        <f>INPUT!AL149</f>
        <v>0</v>
      </c>
      <c r="K345" s="189">
        <f>(INPUT!K149-2*INPUT!M149)*INPUT!Q149+INPUT!Q149*INPUT!Q149*TAN(INPUT!P149)</f>
        <v>0</v>
      </c>
      <c r="L345" s="280" t="str">
        <f>INPUT!BJ149</f>
        <v>8</v>
      </c>
      <c r="M345" s="191">
        <f>INPUT!BK149</f>
        <v>1245.273804662846</v>
      </c>
      <c r="N345" s="281">
        <f>INPUT!BL149</f>
        <v>49150.378220967606</v>
      </c>
    </row>
    <row r="346">
      <c r="A346" s="187">
        <f>INPUT!D150</f>
        <v>101</v>
      </c>
      <c r="B346" s="189">
        <f>INPUT!H150*INPUT!I150*INPUT!J150*INPUT!AO150/1000</f>
        <v>8360</v>
      </c>
      <c r="C346" s="191">
        <f>INPUT!N150/COS(INPUT!P150)*2*INPUT!O150*INPUT!AQ150/1000</f>
        <v>24043.596138072862</v>
      </c>
      <c r="D346" s="189">
        <f>INPUT!K150*INPUT!L150*INPUT!AP150/1000</f>
        <v>8829.6704324174552</v>
      </c>
      <c r="E346" s="189">
        <f>0.85*INPUT!$B$3*INPUT!R150*INPUT!AA150/1000</f>
        <v>0</v>
      </c>
      <c r="F346" s="189">
        <f>INPUT!AD150*INPUT!AE150*INPUT!AF150*INPUT!BH150/1000</f>
        <v>1216</v>
      </c>
      <c r="G346" s="189">
        <f>INPUT!AG150*INPUT!AH150*INPUT!AI150*INPUT!BI150/1000</f>
        <v>0</v>
      </c>
      <c r="H346" s="189">
        <f>INPUT!AJ150*INPUT!$B$7/1000</f>
        <v>0</v>
      </c>
      <c r="I346" s="189">
        <f>INPUT!AK150*INPUT!$B$7/1000</f>
        <v>0</v>
      </c>
      <c r="J346" s="189">
        <f>INPUT!AL150</f>
        <v>0</v>
      </c>
      <c r="K346" s="189">
        <f>(INPUT!K150-2*INPUT!M150)*INPUT!Q150+INPUT!Q150*INPUT!Q150*TAN(INPUT!P150)</f>
        <v>0</v>
      </c>
      <c r="L346" s="280" t="str">
        <f>INPUT!BJ150</f>
        <v>8</v>
      </c>
      <c r="M346" s="191">
        <f>INPUT!BK150</f>
        <v>1245.273804662846</v>
      </c>
      <c r="N346" s="281">
        <f>INPUT!BL150</f>
        <v>49150.378220967606</v>
      </c>
    </row>
    <row r="347">
      <c r="A347" s="187">
        <f>INPUT!D151</f>
        <v>101</v>
      </c>
      <c r="B347" s="189">
        <f>INPUT!H151*INPUT!I151*INPUT!J151*INPUT!AO151/1000</f>
        <v>8360</v>
      </c>
      <c r="C347" s="191">
        <f>INPUT!N151/COS(INPUT!P151)*2*INPUT!O151*INPUT!AQ151/1000</f>
        <v>24043.596138072862</v>
      </c>
      <c r="D347" s="189">
        <f>INPUT!K151*INPUT!L151*INPUT!AP151/1000</f>
        <v>8829.6704324174552</v>
      </c>
      <c r="E347" s="189">
        <f>0.85*INPUT!$B$3*INPUT!R151*INPUT!AA151/1000</f>
        <v>0</v>
      </c>
      <c r="F347" s="189">
        <f>INPUT!AD151*INPUT!AE151*INPUT!AF151*INPUT!BH151/1000</f>
        <v>1216</v>
      </c>
      <c r="G347" s="189">
        <f>INPUT!AG151*INPUT!AH151*INPUT!AI151*INPUT!BI151/1000</f>
        <v>0</v>
      </c>
      <c r="H347" s="189">
        <f>INPUT!AJ151*INPUT!$B$7/1000</f>
        <v>0</v>
      </c>
      <c r="I347" s="189">
        <f>INPUT!AK151*INPUT!$B$7/1000</f>
        <v>0</v>
      </c>
      <c r="J347" s="189">
        <f>INPUT!AL151</f>
        <v>0</v>
      </c>
      <c r="K347" s="189">
        <f>(INPUT!K151-2*INPUT!M151)*INPUT!Q151+INPUT!Q151*INPUT!Q151*TAN(INPUT!P151)</f>
        <v>0</v>
      </c>
      <c r="L347" s="280" t="str">
        <f>INPUT!BJ151</f>
        <v>8</v>
      </c>
      <c r="M347" s="191">
        <f>INPUT!BK151</f>
        <v>1245.273804662846</v>
      </c>
      <c r="N347" s="281">
        <f>INPUT!BL151</f>
        <v>49150.378220967606</v>
      </c>
    </row>
    <row r="348">
      <c r="A348" s="187">
        <f>INPUT!D152</f>
        <v>101</v>
      </c>
      <c r="B348" s="189">
        <f>INPUT!H152*INPUT!I152*INPUT!J152*INPUT!AO152/1000</f>
        <v>8360</v>
      </c>
      <c r="C348" s="191">
        <f>INPUT!N152/COS(INPUT!P152)*2*INPUT!O152*INPUT!AQ152/1000</f>
        <v>24043.596138072862</v>
      </c>
      <c r="D348" s="189">
        <f>INPUT!K152*INPUT!L152*INPUT!AP152/1000</f>
        <v>8829.6704324174552</v>
      </c>
      <c r="E348" s="189">
        <f>0.85*INPUT!$B$3*INPUT!R152*INPUT!AA152/1000</f>
        <v>0</v>
      </c>
      <c r="F348" s="189">
        <f>INPUT!AD152*INPUT!AE152*INPUT!AF152*INPUT!BH152/1000</f>
        <v>1216</v>
      </c>
      <c r="G348" s="189">
        <f>INPUT!AG152*INPUT!AH152*INPUT!AI152*INPUT!BI152/1000</f>
        <v>0</v>
      </c>
      <c r="H348" s="189">
        <f>INPUT!AJ152*INPUT!$B$7/1000</f>
        <v>0</v>
      </c>
      <c r="I348" s="189">
        <f>INPUT!AK152*INPUT!$B$7/1000</f>
        <v>0</v>
      </c>
      <c r="J348" s="189">
        <f>INPUT!AL152</f>
        <v>0</v>
      </c>
      <c r="K348" s="189">
        <f>(INPUT!K152-2*INPUT!M152)*INPUT!Q152+INPUT!Q152*INPUT!Q152*TAN(INPUT!P152)</f>
        <v>0</v>
      </c>
      <c r="L348" s="280" t="str">
        <f>INPUT!BJ152</f>
        <v>8</v>
      </c>
      <c r="M348" s="191">
        <f>INPUT!BK152</f>
        <v>1245.273804662846</v>
      </c>
      <c r="N348" s="281">
        <f>INPUT!BL152</f>
        <v>49150.378220967606</v>
      </c>
    </row>
    <row r="349">
      <c r="A349" s="187">
        <f>INPUT!D153</f>
        <v>101</v>
      </c>
      <c r="B349" s="189">
        <f>INPUT!H153*INPUT!I153*INPUT!J153*INPUT!AO153/1000</f>
        <v>8360</v>
      </c>
      <c r="C349" s="191">
        <f>INPUT!N153/COS(INPUT!P153)*2*INPUT!O153*INPUT!AQ153/1000</f>
        <v>24043.596138072862</v>
      </c>
      <c r="D349" s="189">
        <f>INPUT!K153*INPUT!L153*INPUT!AP153/1000</f>
        <v>8829.6704324174552</v>
      </c>
      <c r="E349" s="189">
        <f>0.85*INPUT!$B$3*INPUT!R153*INPUT!AA153/1000</f>
        <v>0</v>
      </c>
      <c r="F349" s="189">
        <f>INPUT!AD153*INPUT!AE153*INPUT!AF153*INPUT!BH153/1000</f>
        <v>1216</v>
      </c>
      <c r="G349" s="189">
        <f>INPUT!AG153*INPUT!AH153*INPUT!AI153*INPUT!BI153/1000</f>
        <v>0</v>
      </c>
      <c r="H349" s="189">
        <f>INPUT!AJ153*INPUT!$B$7/1000</f>
        <v>0</v>
      </c>
      <c r="I349" s="189">
        <f>INPUT!AK153*INPUT!$B$7/1000</f>
        <v>0</v>
      </c>
      <c r="J349" s="189">
        <f>INPUT!AL153</f>
        <v>0</v>
      </c>
      <c r="K349" s="189">
        <f>(INPUT!K153-2*INPUT!M153)*INPUT!Q153+INPUT!Q153*INPUT!Q153*TAN(INPUT!P153)</f>
        <v>0</v>
      </c>
      <c r="L349" s="280" t="str">
        <f>INPUT!BJ153</f>
        <v>8</v>
      </c>
      <c r="M349" s="191">
        <f>INPUT!BK153</f>
        <v>1245.273804662846</v>
      </c>
      <c r="N349" s="281">
        <f>INPUT!BL153</f>
        <v>49150.378220967606</v>
      </c>
    </row>
    <row r="350">
      <c r="A350" s="187">
        <f>INPUT!D154</f>
        <v>101</v>
      </c>
      <c r="B350" s="189">
        <f>INPUT!H154*INPUT!I154*INPUT!J154*INPUT!AO154/1000</f>
        <v>8360</v>
      </c>
      <c r="C350" s="191">
        <f>INPUT!N154/COS(INPUT!P154)*2*INPUT!O154*INPUT!AQ154/1000</f>
        <v>24043.596138072862</v>
      </c>
      <c r="D350" s="189">
        <f>INPUT!K154*INPUT!L154*INPUT!AP154/1000</f>
        <v>8829.6704324174552</v>
      </c>
      <c r="E350" s="189">
        <f>0.85*INPUT!$B$3*INPUT!R154*INPUT!AA154/1000</f>
        <v>0</v>
      </c>
      <c r="F350" s="189">
        <f>INPUT!AD154*INPUT!AE154*INPUT!AF154*INPUT!BH154/1000</f>
        <v>1216</v>
      </c>
      <c r="G350" s="189">
        <f>INPUT!AG154*INPUT!AH154*INPUT!AI154*INPUT!BI154/1000</f>
        <v>0</v>
      </c>
      <c r="H350" s="189">
        <f>INPUT!AJ154*INPUT!$B$7/1000</f>
        <v>0</v>
      </c>
      <c r="I350" s="189">
        <f>INPUT!AK154*INPUT!$B$7/1000</f>
        <v>0</v>
      </c>
      <c r="J350" s="189">
        <f>INPUT!AL154</f>
        <v>0</v>
      </c>
      <c r="K350" s="189">
        <f>(INPUT!K154-2*INPUT!M154)*INPUT!Q154+INPUT!Q154*INPUT!Q154*TAN(INPUT!P154)</f>
        <v>0</v>
      </c>
      <c r="L350" s="280" t="str">
        <f>INPUT!BJ154</f>
        <v>8</v>
      </c>
      <c r="M350" s="191">
        <f>INPUT!BK154</f>
        <v>1245.273804662846</v>
      </c>
      <c r="N350" s="281">
        <f>INPUT!BL154</f>
        <v>49150.378220967606</v>
      </c>
    </row>
    <row r="352"/>
    <row r="353" ht="15" customHeight="1">
      <c r="A353" s="39" t="s">
        <v>727</v>
      </c>
      <c r="B353" s="257"/>
      <c r="C353" s="213"/>
      <c r="D353" s="213"/>
      <c r="E353" s="213"/>
      <c r="F353" s="4"/>
      <c r="G353" s="110"/>
      <c r="H353" s="110"/>
      <c r="I353" s="110"/>
      <c r="J353" s="4"/>
      <c r="K353" s="4"/>
      <c r="L353" s="207"/>
      <c r="M353" s="4"/>
      <c r="N353" s="234" t="s">
        <v>728</v>
      </c>
    </row>
    <row r="354" ht="15" customHeight="1">
      <c r="A354" s="39"/>
      <c r="B354" s="257"/>
      <c r="C354" s="213"/>
      <c r="D354" s="213"/>
      <c r="E354" s="213"/>
      <c r="F354" s="4"/>
      <c r="G354" s="110"/>
      <c r="H354" s="110"/>
      <c r="I354" s="110"/>
      <c r="J354" s="4"/>
      <c r="K354" s="4"/>
      <c r="L354" s="207"/>
      <c r="M354" s="4"/>
      <c r="O354" s="306"/>
    </row>
    <row r="355" ht="15" customHeight="1">
      <c r="A355" s="260" t="s">
        <v>197</v>
      </c>
      <c r="B355" s="4" t="s">
        <v>729</v>
      </c>
      <c r="C355" s="4"/>
      <c r="D355" s="4"/>
      <c r="E355" s="4"/>
      <c r="F355" s="4"/>
      <c r="G355" s="110"/>
      <c r="H355" s="110"/>
      <c r="I355" s="110"/>
      <c r="J355" s="4"/>
      <c r="K355" s="4"/>
      <c r="L355" s="207"/>
      <c r="M355" s="4"/>
      <c r="N355" s="4"/>
    </row>
    <row r="356" ht="15" customHeight="1">
      <c r="A356" s="40"/>
      <c r="B356" s="4"/>
      <c r="C356" s="4"/>
      <c r="D356" s="4" t="s">
        <v>730</v>
      </c>
      <c r="E356" s="30" t="s">
        <v>173</v>
      </c>
      <c r="F356" s="4" t="s">
        <v>731</v>
      </c>
      <c r="G356" s="110"/>
      <c r="H356" s="110"/>
      <c r="I356" s="110"/>
      <c r="J356" s="4"/>
      <c r="K356" s="4"/>
      <c r="L356" s="207"/>
      <c r="M356" s="4"/>
      <c r="N356" s="4"/>
    </row>
    <row r="357" ht="15" customHeight="1">
      <c r="A357" s="40"/>
      <c r="B357" s="4"/>
      <c r="C357" s="4"/>
      <c r="D357" s="4" t="s">
        <v>414</v>
      </c>
      <c r="E357" s="30" t="s">
        <v>173</v>
      </c>
      <c r="F357" s="4" t="s">
        <v>732</v>
      </c>
      <c r="G357" s="110"/>
      <c r="H357" s="110"/>
      <c r="I357" s="110"/>
      <c r="J357" s="4"/>
      <c r="K357" s="4"/>
      <c r="L357" s="207"/>
      <c r="M357" s="4"/>
      <c r="N357" s="4"/>
    </row>
    <row r="358" ht="15" customHeight="1">
      <c r="A358" s="40"/>
      <c r="B358" s="4"/>
      <c r="C358" s="4"/>
      <c r="D358" s="4" t="s">
        <v>733</v>
      </c>
      <c r="E358" s="30" t="s">
        <v>173</v>
      </c>
      <c r="F358" s="4" t="s">
        <v>734</v>
      </c>
      <c r="G358" s="110"/>
      <c r="H358" s="110"/>
      <c r="I358" s="110"/>
      <c r="J358" s="4"/>
      <c r="K358" s="4"/>
      <c r="L358" s="207"/>
      <c r="M358" s="4"/>
      <c r="N358" s="4"/>
    </row>
    <row r="359" ht="15" customHeight="1">
      <c r="A359" s="40"/>
      <c r="B359" s="4"/>
      <c r="C359" s="4"/>
      <c r="D359" s="4"/>
      <c r="E359" s="30"/>
      <c r="F359" s="4"/>
      <c r="G359" s="110"/>
      <c r="H359" s="110"/>
      <c r="I359" s="110"/>
      <c r="J359" s="4"/>
      <c r="K359" s="4"/>
      <c r="L359" s="207"/>
      <c r="M359" s="4"/>
      <c r="N359" s="4"/>
    </row>
    <row r="360" ht="15" customHeight="1">
      <c r="A360" s="40"/>
      <c r="C360" s="4"/>
      <c r="D360" s="4" t="s">
        <v>171</v>
      </c>
      <c r="E360" s="4"/>
      <c r="F360" s="4" t="s">
        <v>735</v>
      </c>
      <c r="G360" s="4"/>
      <c r="H360" s="110"/>
      <c r="I360" s="110"/>
      <c r="J360" s="4"/>
      <c r="K360" s="4"/>
      <c r="L360" s="207"/>
      <c r="M360" s="4"/>
      <c r="N360" s="4"/>
    </row>
    <row r="361" ht="15" customHeight="1">
      <c r="A361" s="40"/>
      <c r="B361" s="4"/>
      <c r="C361" s="4"/>
      <c r="D361" s="4"/>
      <c r="E361" s="4"/>
      <c r="F361" s="4" t="s">
        <v>736</v>
      </c>
      <c r="G361" s="4"/>
      <c r="H361" s="110"/>
      <c r="I361" s="110"/>
      <c r="J361" s="4"/>
      <c r="K361" s="4"/>
      <c r="L361" s="207"/>
      <c r="M361" s="4"/>
      <c r="N361" s="4"/>
    </row>
    <row r="362" ht="15" customHeight="1">
      <c r="A362" s="40"/>
      <c r="B362" s="4"/>
      <c r="C362" s="4"/>
      <c r="D362" s="4"/>
      <c r="E362" s="4"/>
      <c r="F362" s="4" t="s">
        <v>737</v>
      </c>
      <c r="G362" s="4"/>
      <c r="H362" s="110"/>
      <c r="I362" s="110"/>
      <c r="J362" s="4"/>
      <c r="K362" s="4"/>
      <c r="L362" s="207"/>
      <c r="M362" s="4"/>
      <c r="N362" s="4"/>
    </row>
    <row r="363" ht="15" customHeight="1">
      <c r="A363" s="260" t="s">
        <v>197</v>
      </c>
      <c r="B363" s="4" t="s">
        <v>738</v>
      </c>
      <c r="C363" s="4"/>
      <c r="D363" s="4"/>
      <c r="E363" s="4"/>
      <c r="I363" s="110"/>
      <c r="J363" s="4"/>
      <c r="K363" s="4"/>
      <c r="L363" s="207"/>
      <c r="M363" s="4"/>
      <c r="N363" s="4"/>
    </row>
    <row r="364" ht="15" customHeight="1">
      <c r="A364" s="40"/>
      <c r="B364" s="4"/>
      <c r="C364" s="4"/>
      <c r="D364" s="4"/>
      <c r="E364" s="4"/>
      <c r="F364" s="4" t="s">
        <v>739</v>
      </c>
      <c r="G364" s="110"/>
      <c r="H364" s="110"/>
      <c r="I364" s="110"/>
      <c r="J364" s="4"/>
      <c r="K364" s="4"/>
      <c r="L364" s="207"/>
      <c r="M364" s="4"/>
      <c r="N364" s="4"/>
    </row>
    <row r="365" ht="15" customHeight="1">
      <c r="A365" s="40"/>
      <c r="B365" s="4"/>
      <c r="C365" s="4"/>
      <c r="D365" s="4"/>
      <c r="E365" s="4"/>
      <c r="F365" s="4"/>
      <c r="G365" s="110"/>
      <c r="H365" s="110"/>
      <c r="I365" s="110"/>
      <c r="J365" s="4"/>
      <c r="K365" s="4"/>
      <c r="L365" s="207"/>
      <c r="M365" s="4"/>
      <c r="N365" s="4"/>
    </row>
    <row r="366" ht="15" customHeight="1">
      <c r="A366" s="59" t="s">
        <v>740</v>
      </c>
      <c r="B366" s="4"/>
      <c r="C366" s="4"/>
      <c r="D366" s="110"/>
      <c r="E366" s="110"/>
      <c r="F366" s="110"/>
      <c r="G366" s="4"/>
      <c r="H366" s="4"/>
      <c r="I366" s="207"/>
      <c r="J366" s="4"/>
      <c r="K366" s="4"/>
      <c r="L366" s="207"/>
      <c r="M366" s="4"/>
      <c r="N366" s="4"/>
    </row>
    <row r="367" ht="15" customHeight="1">
      <c r="A367" s="273" t="s">
        <v>230</v>
      </c>
      <c r="B367" s="274" t="s">
        <v>741</v>
      </c>
      <c r="C367" s="274" t="s">
        <v>742</v>
      </c>
      <c r="D367" s="274" t="s">
        <v>743</v>
      </c>
      <c r="E367" s="274" t="s">
        <v>744</v>
      </c>
      <c r="F367" s="274" t="s">
        <v>745</v>
      </c>
      <c r="G367" s="274" t="s">
        <v>746</v>
      </c>
      <c r="H367" s="274" t="s">
        <v>747</v>
      </c>
      <c r="I367" s="275" t="s">
        <v>748</v>
      </c>
      <c r="J367" s="4"/>
      <c r="K367" s="4"/>
      <c r="L367" s="207"/>
      <c r="M367" s="4"/>
      <c r="N367" s="4"/>
    </row>
    <row r="368" ht="15" customHeight="1">
      <c r="A368" s="276"/>
      <c r="B368" s="277"/>
      <c r="C368" s="277"/>
      <c r="D368" s="277"/>
      <c r="E368" s="277"/>
      <c r="F368" s="277"/>
      <c r="G368" s="277"/>
      <c r="H368" s="277"/>
      <c r="I368" s="278"/>
      <c r="J368" s="4"/>
      <c r="K368" s="4"/>
      <c r="L368" s="207"/>
      <c r="M368" s="4"/>
      <c r="N368" s="4"/>
    </row>
    <row r="369" ht="15" customHeight="1">
      <c r="A369" s="187">
        <f>A199</f>
        <v>101</v>
      </c>
      <c r="B369" s="191">
        <f>INPUT!BE3</f>
        <v>-11.221598452888429</v>
      </c>
      <c r="C369" s="191">
        <f>INPUT!BF3</f>
        <v>-2.330866368538409E-05</v>
      </c>
      <c r="D369" s="191">
        <f>INPUT!BG3</f>
        <v>-34.7103241229197</v>
      </c>
      <c r="E369" s="191">
        <f>INPUT!BM3</f>
        <v>-16.412485402193852</v>
      </c>
      <c r="F369" s="191">
        <f>INPUT!BN3</f>
        <v>-8.999003956472734</v>
      </c>
      <c r="G369" s="191">
        <f>1.25*(B369+C369)</f>
        <v>-14.027027201940143</v>
      </c>
      <c r="H369" s="191">
        <f>1.25*D369</f>
        <v>-43.387905153649626</v>
      </c>
      <c r="I369" s="286">
        <f>1.25*E369+1.5*F369</f>
        <v>-34.014112687451416</v>
      </c>
      <c r="J369" s="4"/>
      <c r="K369" s="4"/>
      <c r="L369" s="207"/>
      <c r="M369" s="4"/>
      <c r="N369" s="4"/>
    </row>
    <row r="370">
      <c r="A370" s="187">
        <f>A200</f>
        <v>101</v>
      </c>
      <c r="B370" s="191">
        <f>INPUT!BE4</f>
        <v>-11.221598452888429</v>
      </c>
      <c r="C370" s="191">
        <f>INPUT!BF4</f>
        <v>-2.330866368538409E-05</v>
      </c>
      <c r="D370" s="191">
        <f>INPUT!BG4</f>
        <v>-34.7103241229197</v>
      </c>
      <c r="E370" s="191">
        <f>INPUT!BM4</f>
        <v>-16.412485402193852</v>
      </c>
      <c r="F370" s="191">
        <f>INPUT!BN4</f>
        <v>-8.999003956472734</v>
      </c>
      <c r="G370" s="191">
        <f>1.25*(B370+C370)</f>
        <v>-14.027027201940143</v>
      </c>
      <c r="H370" s="191">
        <f>1.25*D370</f>
        <v>-43.387905153649626</v>
      </c>
      <c r="I370" s="286">
        <f>1.25*E370+1.5*F370</f>
        <v>-34.014112687451416</v>
      </c>
      <c r="J370" s="4"/>
      <c r="K370" s="4"/>
      <c r="L370" s="207"/>
      <c r="M370" s="4"/>
      <c r="N370" s="4"/>
    </row>
    <row r="371">
      <c r="A371" s="187">
        <f>A201</f>
        <v>101</v>
      </c>
      <c r="B371" s="191">
        <f>INPUT!BE5</f>
        <v>-11.221598452888429</v>
      </c>
      <c r="C371" s="191">
        <f>INPUT!BF5</f>
        <v>-2.330866368538409E-05</v>
      </c>
      <c r="D371" s="191">
        <f>INPUT!BG5</f>
        <v>-34.7103241229197</v>
      </c>
      <c r="E371" s="191">
        <f>INPUT!BM5</f>
        <v>-16.412485402193852</v>
      </c>
      <c r="F371" s="191">
        <f>INPUT!BN5</f>
        <v>-8.999003956472734</v>
      </c>
      <c r="G371" s="191">
        <f>1.25*(B371+C371)</f>
        <v>-14.027027201940143</v>
      </c>
      <c r="H371" s="191">
        <f>1.25*D371</f>
        <v>-43.387905153649626</v>
      </c>
      <c r="I371" s="286">
        <f>1.25*E371+1.5*F371</f>
        <v>-34.014112687451416</v>
      </c>
      <c r="J371" s="4"/>
      <c r="K371" s="4"/>
      <c r="L371" s="207"/>
      <c r="M371" s="4"/>
      <c r="N371" s="4"/>
    </row>
    <row r="372">
      <c r="A372" s="187">
        <f>A202</f>
        <v>101</v>
      </c>
      <c r="B372" s="191">
        <f>INPUT!BE6</f>
        <v>-11.221598452888429</v>
      </c>
      <c r="C372" s="191">
        <f>INPUT!BF6</f>
        <v>-2.330866368538409E-05</v>
      </c>
      <c r="D372" s="191">
        <f>INPUT!BG6</f>
        <v>-34.7103241229197</v>
      </c>
      <c r="E372" s="191">
        <f>INPUT!BM6</f>
        <v>-16.412485402193852</v>
      </c>
      <c r="F372" s="191">
        <f>INPUT!BN6</f>
        <v>-8.999003956472734</v>
      </c>
      <c r="G372" s="191">
        <f>1.25*(B372+C372)</f>
        <v>-14.027027201940143</v>
      </c>
      <c r="H372" s="191">
        <f>1.25*D372</f>
        <v>-43.387905153649626</v>
      </c>
      <c r="I372" s="286">
        <f>1.25*E372+1.5*F372</f>
        <v>-34.014112687451416</v>
      </c>
      <c r="J372" s="4"/>
      <c r="K372" s="4"/>
      <c r="L372" s="207"/>
      <c r="M372" s="4"/>
      <c r="N372" s="4"/>
    </row>
    <row r="373">
      <c r="A373" s="187">
        <f>A203</f>
        <v>101</v>
      </c>
      <c r="B373" s="191">
        <f>INPUT!BE7</f>
        <v>-11.221598452888429</v>
      </c>
      <c r="C373" s="191">
        <f>INPUT!BF7</f>
        <v>-2.330866368538409E-05</v>
      </c>
      <c r="D373" s="191">
        <f>INPUT!BG7</f>
        <v>-34.7103241229197</v>
      </c>
      <c r="E373" s="191">
        <f>INPUT!BM7</f>
        <v>-16.412485402193852</v>
      </c>
      <c r="F373" s="191">
        <f>INPUT!BN7</f>
        <v>-8.999003956472734</v>
      </c>
      <c r="G373" s="191">
        <f>1.25*(B373+C373)</f>
        <v>-14.027027201940143</v>
      </c>
      <c r="H373" s="191">
        <f>1.25*D373</f>
        <v>-43.387905153649626</v>
      </c>
      <c r="I373" s="286">
        <f>1.25*E373+1.5*F373</f>
        <v>-34.014112687451416</v>
      </c>
      <c r="J373" s="4"/>
      <c r="K373" s="4"/>
      <c r="L373" s="207"/>
      <c r="M373" s="4"/>
      <c r="N373" s="4"/>
    </row>
    <row r="374">
      <c r="A374" s="187">
        <f>A204</f>
        <v>101</v>
      </c>
      <c r="B374" s="191">
        <f>INPUT!BE8</f>
        <v>-11.221598452888429</v>
      </c>
      <c r="C374" s="191">
        <f>INPUT!BF8</f>
        <v>-2.330866368538409E-05</v>
      </c>
      <c r="D374" s="191">
        <f>INPUT!BG8</f>
        <v>-34.7103241229197</v>
      </c>
      <c r="E374" s="191">
        <f>INPUT!BM8</f>
        <v>-16.412485402193852</v>
      </c>
      <c r="F374" s="191">
        <f>INPUT!BN8</f>
        <v>-8.999003956472734</v>
      </c>
      <c r="G374" s="191">
        <f>1.25*(B374+C374)</f>
        <v>-14.027027201940143</v>
      </c>
      <c r="H374" s="191">
        <f>1.25*D374</f>
        <v>-43.387905153649626</v>
      </c>
      <c r="I374" s="286">
        <f>1.25*E374+1.5*F374</f>
        <v>-34.014112687451416</v>
      </c>
      <c r="J374" s="4"/>
      <c r="K374" s="4"/>
      <c r="L374" s="207"/>
      <c r="M374" s="4"/>
      <c r="N374" s="4"/>
    </row>
    <row r="375">
      <c r="A375" s="187">
        <f>A205</f>
        <v>101</v>
      </c>
      <c r="B375" s="191">
        <f>INPUT!BE9</f>
        <v>-11.221598452888429</v>
      </c>
      <c r="C375" s="191">
        <f>INPUT!BF9</f>
        <v>-2.330866368538409E-05</v>
      </c>
      <c r="D375" s="191">
        <f>INPUT!BG9</f>
        <v>-34.7103241229197</v>
      </c>
      <c r="E375" s="191">
        <f>INPUT!BM9</f>
        <v>-16.412485402193852</v>
      </c>
      <c r="F375" s="191">
        <f>INPUT!BN9</f>
        <v>-8.999003956472734</v>
      </c>
      <c r="G375" s="191">
        <f>1.25*(B375+C375)</f>
        <v>-14.027027201940143</v>
      </c>
      <c r="H375" s="191">
        <f>1.25*D375</f>
        <v>-43.387905153649626</v>
      </c>
      <c r="I375" s="286">
        <f>1.25*E375+1.5*F375</f>
        <v>-34.014112687451416</v>
      </c>
      <c r="J375" s="4"/>
      <c r="K375" s="4"/>
      <c r="L375" s="207"/>
      <c r="M375" s="4"/>
      <c r="N375" s="4"/>
    </row>
    <row r="376">
      <c r="A376" s="187">
        <f>A206</f>
        <v>101</v>
      </c>
      <c r="B376" s="191">
        <f>INPUT!BE10</f>
        <v>-11.221598452888429</v>
      </c>
      <c r="C376" s="191">
        <f>INPUT!BF10</f>
        <v>-2.330866368538409E-05</v>
      </c>
      <c r="D376" s="191">
        <f>INPUT!BG10</f>
        <v>-34.7103241229197</v>
      </c>
      <c r="E376" s="191">
        <f>INPUT!BM10</f>
        <v>-16.412485402193852</v>
      </c>
      <c r="F376" s="191">
        <f>INPUT!BN10</f>
        <v>-8.999003956472734</v>
      </c>
      <c r="G376" s="191">
        <f>1.25*(B376+C376)</f>
        <v>-14.027027201940143</v>
      </c>
      <c r="H376" s="191">
        <f>1.25*D376</f>
        <v>-43.387905153649626</v>
      </c>
      <c r="I376" s="286">
        <f>1.25*E376+1.5*F376</f>
        <v>-34.014112687451416</v>
      </c>
      <c r="J376" s="4"/>
      <c r="K376" s="4"/>
      <c r="L376" s="207"/>
      <c r="M376" s="4"/>
      <c r="N376" s="4"/>
    </row>
    <row r="377">
      <c r="A377" s="187">
        <f>A207</f>
        <v>101</v>
      </c>
      <c r="B377" s="191">
        <f>INPUT!BE11</f>
        <v>-11.221598452888429</v>
      </c>
      <c r="C377" s="191">
        <f>INPUT!BF11</f>
        <v>-2.330866368538409E-05</v>
      </c>
      <c r="D377" s="191">
        <f>INPUT!BG11</f>
        <v>-34.7103241229197</v>
      </c>
      <c r="E377" s="191">
        <f>INPUT!BM11</f>
        <v>-16.412485402193852</v>
      </c>
      <c r="F377" s="191">
        <f>INPUT!BN11</f>
        <v>-8.999003956472734</v>
      </c>
      <c r="G377" s="191">
        <f>1.25*(B377+C377)</f>
        <v>-14.027027201940143</v>
      </c>
      <c r="H377" s="191">
        <f>1.25*D377</f>
        <v>-43.387905153649626</v>
      </c>
      <c r="I377" s="286">
        <f>1.25*E377+1.5*F377</f>
        <v>-34.014112687451416</v>
      </c>
      <c r="J377" s="4"/>
      <c r="K377" s="4"/>
      <c r="L377" s="207"/>
      <c r="M377" s="4"/>
      <c r="N377" s="4"/>
    </row>
    <row r="378">
      <c r="A378" s="187">
        <f>A208</f>
        <v>101</v>
      </c>
      <c r="B378" s="191">
        <f>INPUT!BE12</f>
        <v>-11.221598452888429</v>
      </c>
      <c r="C378" s="191">
        <f>INPUT!BF12</f>
        <v>-2.330866368538409E-05</v>
      </c>
      <c r="D378" s="191">
        <f>INPUT!BG12</f>
        <v>-34.7103241229197</v>
      </c>
      <c r="E378" s="191">
        <f>INPUT!BM12</f>
        <v>-16.412485402193852</v>
      </c>
      <c r="F378" s="191">
        <f>INPUT!BN12</f>
        <v>-8.999003956472734</v>
      </c>
      <c r="G378" s="191">
        <f>1.25*(B378+C378)</f>
        <v>-14.027027201940143</v>
      </c>
      <c r="H378" s="191">
        <f>1.25*D378</f>
        <v>-43.387905153649626</v>
      </c>
      <c r="I378" s="286">
        <f>1.25*E378+1.5*F378</f>
        <v>-34.014112687451416</v>
      </c>
      <c r="J378" s="4"/>
      <c r="K378" s="4"/>
      <c r="L378" s="207"/>
      <c r="M378" s="4"/>
      <c r="N378" s="4"/>
    </row>
    <row r="379">
      <c r="A379" s="187">
        <f>A209</f>
        <v>101</v>
      </c>
      <c r="B379" s="191">
        <f>INPUT!BE13</f>
        <v>-11.221598452888429</v>
      </c>
      <c r="C379" s="191">
        <f>INPUT!BF13</f>
        <v>-2.330866368538409E-05</v>
      </c>
      <c r="D379" s="191">
        <f>INPUT!BG13</f>
        <v>-34.7103241229197</v>
      </c>
      <c r="E379" s="191">
        <f>INPUT!BM13</f>
        <v>-16.412485402193852</v>
      </c>
      <c r="F379" s="191">
        <f>INPUT!BN13</f>
        <v>-8.999003956472734</v>
      </c>
      <c r="G379" s="191">
        <f>1.25*(B379+C379)</f>
        <v>-14.027027201940143</v>
      </c>
      <c r="H379" s="191">
        <f>1.25*D379</f>
        <v>-43.387905153649626</v>
      </c>
      <c r="I379" s="286">
        <f>1.25*E379+1.5*F379</f>
        <v>-34.014112687451416</v>
      </c>
      <c r="J379" s="4"/>
      <c r="K379" s="4"/>
      <c r="L379" s="207"/>
      <c r="M379" s="4"/>
      <c r="N379" s="4"/>
    </row>
    <row r="380">
      <c r="A380" s="187">
        <f>A210</f>
        <v>101</v>
      </c>
      <c r="B380" s="191">
        <f>INPUT!BE14</f>
        <v>-11.221598452888429</v>
      </c>
      <c r="C380" s="191">
        <f>INPUT!BF14</f>
        <v>-2.330866368538409E-05</v>
      </c>
      <c r="D380" s="191">
        <f>INPUT!BG14</f>
        <v>-34.7103241229197</v>
      </c>
      <c r="E380" s="191">
        <f>INPUT!BM14</f>
        <v>-16.412485402193852</v>
      </c>
      <c r="F380" s="191">
        <f>INPUT!BN14</f>
        <v>-8.999003956472734</v>
      </c>
      <c r="G380" s="191">
        <f>1.25*(B380+C380)</f>
        <v>-14.027027201940143</v>
      </c>
      <c r="H380" s="191">
        <f>1.25*D380</f>
        <v>-43.387905153649626</v>
      </c>
      <c r="I380" s="286">
        <f>1.25*E380+1.5*F380</f>
        <v>-34.014112687451416</v>
      </c>
      <c r="J380" s="4"/>
      <c r="K380" s="4"/>
      <c r="L380" s="207"/>
      <c r="M380" s="4"/>
      <c r="N380" s="4"/>
    </row>
    <row r="381">
      <c r="A381" s="187">
        <f>A211</f>
        <v>101</v>
      </c>
      <c r="B381" s="191">
        <f>INPUT!BE15</f>
        <v>-11.221598452888429</v>
      </c>
      <c r="C381" s="191">
        <f>INPUT!BF15</f>
        <v>-2.330866368538409E-05</v>
      </c>
      <c r="D381" s="191">
        <f>INPUT!BG15</f>
        <v>-34.7103241229197</v>
      </c>
      <c r="E381" s="191">
        <f>INPUT!BM15</f>
        <v>-16.412485402193852</v>
      </c>
      <c r="F381" s="191">
        <f>INPUT!BN15</f>
        <v>-8.999003956472734</v>
      </c>
      <c r="G381" s="191">
        <f>1.25*(B381+C381)</f>
        <v>-14.027027201940143</v>
      </c>
      <c r="H381" s="191">
        <f>1.25*D381</f>
        <v>-43.387905153649626</v>
      </c>
      <c r="I381" s="286">
        <f>1.25*E381+1.5*F381</f>
        <v>-34.014112687451416</v>
      </c>
      <c r="J381" s="4"/>
      <c r="K381" s="4"/>
      <c r="L381" s="207"/>
      <c r="M381" s="4"/>
      <c r="N381" s="4"/>
    </row>
    <row r="382">
      <c r="A382" s="187">
        <f>A212</f>
        <v>101</v>
      </c>
      <c r="B382" s="191">
        <f>INPUT!BE16</f>
        <v>-11.221598452888429</v>
      </c>
      <c r="C382" s="191">
        <f>INPUT!BF16</f>
        <v>-2.330866368538409E-05</v>
      </c>
      <c r="D382" s="191">
        <f>INPUT!BG16</f>
        <v>-34.7103241229197</v>
      </c>
      <c r="E382" s="191">
        <f>INPUT!BM16</f>
        <v>-16.412485402193852</v>
      </c>
      <c r="F382" s="191">
        <f>INPUT!BN16</f>
        <v>-8.999003956472734</v>
      </c>
      <c r="G382" s="191">
        <f>1.25*(B382+C382)</f>
        <v>-14.027027201940143</v>
      </c>
      <c r="H382" s="191">
        <f>1.25*D382</f>
        <v>-43.387905153649626</v>
      </c>
      <c r="I382" s="286">
        <f>1.25*E382+1.5*F382</f>
        <v>-34.014112687451416</v>
      </c>
      <c r="J382" s="4"/>
      <c r="K382" s="4"/>
      <c r="L382" s="207"/>
      <c r="M382" s="4"/>
      <c r="N382" s="4"/>
    </row>
    <row r="383">
      <c r="A383" s="187">
        <f>A213</f>
        <v>101</v>
      </c>
      <c r="B383" s="191">
        <f>INPUT!BE17</f>
        <v>-11.221598452888429</v>
      </c>
      <c r="C383" s="191">
        <f>INPUT!BF17</f>
        <v>-2.330866368538409E-05</v>
      </c>
      <c r="D383" s="191">
        <f>INPUT!BG17</f>
        <v>-34.7103241229197</v>
      </c>
      <c r="E383" s="191">
        <f>INPUT!BM17</f>
        <v>-16.412485402193852</v>
      </c>
      <c r="F383" s="191">
        <f>INPUT!BN17</f>
        <v>-8.999003956472734</v>
      </c>
      <c r="G383" s="191">
        <f>1.25*(B383+C383)</f>
        <v>-14.027027201940143</v>
      </c>
      <c r="H383" s="191">
        <f>1.25*D383</f>
        <v>-43.387905153649626</v>
      </c>
      <c r="I383" s="286">
        <f>1.25*E383+1.5*F383</f>
        <v>-34.014112687451416</v>
      </c>
      <c r="J383" s="4"/>
      <c r="K383" s="4"/>
      <c r="L383" s="207"/>
      <c r="M383" s="4"/>
      <c r="N383" s="4"/>
    </row>
    <row r="384">
      <c r="A384" s="187">
        <f>A214</f>
        <v>101</v>
      </c>
      <c r="B384" s="191">
        <f>INPUT!BE18</f>
        <v>-11.221598452888429</v>
      </c>
      <c r="C384" s="191">
        <f>INPUT!BF18</f>
        <v>-2.330866368538409E-05</v>
      </c>
      <c r="D384" s="191">
        <f>INPUT!BG18</f>
        <v>-34.7103241229197</v>
      </c>
      <c r="E384" s="191">
        <f>INPUT!BM18</f>
        <v>-16.412485402193852</v>
      </c>
      <c r="F384" s="191">
        <f>INPUT!BN18</f>
        <v>-8.999003956472734</v>
      </c>
      <c r="G384" s="191">
        <f>1.25*(B384+C384)</f>
        <v>-14.027027201940143</v>
      </c>
      <c r="H384" s="191">
        <f>1.25*D384</f>
        <v>-43.387905153649626</v>
      </c>
      <c r="I384" s="286">
        <f>1.25*E384+1.5*F384</f>
        <v>-34.014112687451416</v>
      </c>
      <c r="J384" s="4"/>
      <c r="K384" s="4"/>
      <c r="L384" s="207"/>
      <c r="M384" s="4"/>
      <c r="N384" s="4"/>
    </row>
    <row r="385">
      <c r="A385" s="187">
        <f>A215</f>
        <v>101</v>
      </c>
      <c r="B385" s="191">
        <f>INPUT!BE19</f>
        <v>-11.221598452888429</v>
      </c>
      <c r="C385" s="191">
        <f>INPUT!BF19</f>
        <v>-2.330866368538409E-05</v>
      </c>
      <c r="D385" s="191">
        <f>INPUT!BG19</f>
        <v>-34.7103241229197</v>
      </c>
      <c r="E385" s="191">
        <f>INPUT!BM19</f>
        <v>-16.412485402193852</v>
      </c>
      <c r="F385" s="191">
        <f>INPUT!BN19</f>
        <v>-8.999003956472734</v>
      </c>
      <c r="G385" s="191">
        <f>1.25*(B385+C385)</f>
        <v>-14.027027201940143</v>
      </c>
      <c r="H385" s="191">
        <f>1.25*D385</f>
        <v>-43.387905153649626</v>
      </c>
      <c r="I385" s="286">
        <f>1.25*E385+1.5*F385</f>
        <v>-34.014112687451416</v>
      </c>
      <c r="J385" s="4"/>
      <c r="K385" s="4"/>
      <c r="L385" s="207"/>
      <c r="M385" s="4"/>
      <c r="N385" s="4"/>
    </row>
    <row r="386">
      <c r="A386" s="187">
        <f>A216</f>
        <v>101</v>
      </c>
      <c r="B386" s="191">
        <f>INPUT!BE20</f>
        <v>-11.221598452888429</v>
      </c>
      <c r="C386" s="191">
        <f>INPUT!BF20</f>
        <v>-2.330866368538409E-05</v>
      </c>
      <c r="D386" s="191">
        <f>INPUT!BG20</f>
        <v>-34.7103241229197</v>
      </c>
      <c r="E386" s="191">
        <f>INPUT!BM20</f>
        <v>-16.412485402193852</v>
      </c>
      <c r="F386" s="191">
        <f>INPUT!BN20</f>
        <v>-8.999003956472734</v>
      </c>
      <c r="G386" s="191">
        <f>1.25*(B386+C386)</f>
        <v>-14.027027201940143</v>
      </c>
      <c r="H386" s="191">
        <f>1.25*D386</f>
        <v>-43.387905153649626</v>
      </c>
      <c r="I386" s="286">
        <f>1.25*E386+1.5*F386</f>
        <v>-34.014112687451416</v>
      </c>
      <c r="J386" s="4"/>
      <c r="K386" s="4"/>
      <c r="L386" s="207"/>
      <c r="M386" s="4"/>
      <c r="N386" s="4"/>
    </row>
    <row r="387">
      <c r="A387" s="187">
        <f>A217</f>
        <v>101</v>
      </c>
      <c r="B387" s="191">
        <f>INPUT!BE21</f>
        <v>-11.221598452888429</v>
      </c>
      <c r="C387" s="191">
        <f>INPUT!BF21</f>
        <v>-2.330866368538409E-05</v>
      </c>
      <c r="D387" s="191">
        <f>INPUT!BG21</f>
        <v>-34.7103241229197</v>
      </c>
      <c r="E387" s="191">
        <f>INPUT!BM21</f>
        <v>-16.412485402193852</v>
      </c>
      <c r="F387" s="191">
        <f>INPUT!BN21</f>
        <v>-8.999003956472734</v>
      </c>
      <c r="G387" s="191">
        <f>1.25*(B387+C387)</f>
        <v>-14.027027201940143</v>
      </c>
      <c r="H387" s="191">
        <f>1.25*D387</f>
        <v>-43.387905153649626</v>
      </c>
      <c r="I387" s="286">
        <f>1.25*E387+1.5*F387</f>
        <v>-34.014112687451416</v>
      </c>
      <c r="J387" s="4"/>
      <c r="K387" s="4"/>
      <c r="L387" s="207"/>
      <c r="M387" s="4"/>
      <c r="N387" s="4"/>
    </row>
    <row r="388">
      <c r="A388" s="187">
        <f>A218</f>
        <v>101</v>
      </c>
      <c r="B388" s="191">
        <f>INPUT!BE22</f>
        <v>-11.221598452888429</v>
      </c>
      <c r="C388" s="191">
        <f>INPUT!BF22</f>
        <v>-2.330866368538409E-05</v>
      </c>
      <c r="D388" s="191">
        <f>INPUT!BG22</f>
        <v>-34.7103241229197</v>
      </c>
      <c r="E388" s="191">
        <f>INPUT!BM22</f>
        <v>-16.412485402193852</v>
      </c>
      <c r="F388" s="191">
        <f>INPUT!BN22</f>
        <v>-8.999003956472734</v>
      </c>
      <c r="G388" s="191">
        <f>1.25*(B388+C388)</f>
        <v>-14.027027201940143</v>
      </c>
      <c r="H388" s="191">
        <f>1.25*D388</f>
        <v>-43.387905153649626</v>
      </c>
      <c r="I388" s="286">
        <f>1.25*E388+1.5*F388</f>
        <v>-34.014112687451416</v>
      </c>
      <c r="J388" s="4"/>
      <c r="K388" s="4"/>
      <c r="L388" s="207"/>
      <c r="M388" s="4"/>
      <c r="N388" s="4"/>
    </row>
    <row r="389">
      <c r="A389" s="187">
        <f>A219</f>
        <v>101</v>
      </c>
      <c r="B389" s="191">
        <f>INPUT!BE23</f>
        <v>-11.221598452888429</v>
      </c>
      <c r="C389" s="191">
        <f>INPUT!BF23</f>
        <v>-2.330866368538409E-05</v>
      </c>
      <c r="D389" s="191">
        <f>INPUT!BG23</f>
        <v>-34.7103241229197</v>
      </c>
      <c r="E389" s="191">
        <f>INPUT!BM23</f>
        <v>-16.412485402193852</v>
      </c>
      <c r="F389" s="191">
        <f>INPUT!BN23</f>
        <v>-8.999003956472734</v>
      </c>
      <c r="G389" s="191">
        <f>1.25*(B389+C389)</f>
        <v>-14.027027201940143</v>
      </c>
      <c r="H389" s="191">
        <f>1.25*D389</f>
        <v>-43.387905153649626</v>
      </c>
      <c r="I389" s="286">
        <f>1.25*E389+1.5*F389</f>
        <v>-34.014112687451416</v>
      </c>
      <c r="J389" s="4"/>
      <c r="K389" s="4"/>
      <c r="L389" s="207"/>
      <c r="M389" s="4"/>
      <c r="N389" s="4"/>
    </row>
    <row r="390">
      <c r="A390" s="187">
        <f>A220</f>
        <v>101</v>
      </c>
      <c r="B390" s="191">
        <f>INPUT!BE24</f>
        <v>-11.221598452888429</v>
      </c>
      <c r="C390" s="191">
        <f>INPUT!BF24</f>
        <v>-2.330866368538409E-05</v>
      </c>
      <c r="D390" s="191">
        <f>INPUT!BG24</f>
        <v>-34.7103241229197</v>
      </c>
      <c r="E390" s="191">
        <f>INPUT!BM24</f>
        <v>-16.412485402193852</v>
      </c>
      <c r="F390" s="191">
        <f>INPUT!BN24</f>
        <v>-8.999003956472734</v>
      </c>
      <c r="G390" s="191">
        <f>1.25*(B390+C390)</f>
        <v>-14.027027201940143</v>
      </c>
      <c r="H390" s="191">
        <f>1.25*D390</f>
        <v>-43.387905153649626</v>
      </c>
      <c r="I390" s="286">
        <f>1.25*E390+1.5*F390</f>
        <v>-34.014112687451416</v>
      </c>
      <c r="J390" s="4"/>
      <c r="K390" s="4"/>
      <c r="L390" s="207"/>
      <c r="M390" s="4"/>
      <c r="N390" s="4"/>
    </row>
    <row r="391">
      <c r="A391" s="187">
        <f>A221</f>
        <v>101</v>
      </c>
      <c r="B391" s="191">
        <f>INPUT!BE25</f>
        <v>-11.221598452888429</v>
      </c>
      <c r="C391" s="191">
        <f>INPUT!BF25</f>
        <v>-2.330866368538409E-05</v>
      </c>
      <c r="D391" s="191">
        <f>INPUT!BG25</f>
        <v>-34.7103241229197</v>
      </c>
      <c r="E391" s="191">
        <f>INPUT!BM25</f>
        <v>-16.412485402193852</v>
      </c>
      <c r="F391" s="191">
        <f>INPUT!BN25</f>
        <v>-8.999003956472734</v>
      </c>
      <c r="G391" s="191">
        <f>1.25*(B391+C391)</f>
        <v>-14.027027201940143</v>
      </c>
      <c r="H391" s="191">
        <f>1.25*D391</f>
        <v>-43.387905153649626</v>
      </c>
      <c r="I391" s="286">
        <f>1.25*E391+1.5*F391</f>
        <v>-34.014112687451416</v>
      </c>
      <c r="J391" s="4"/>
      <c r="K391" s="4"/>
      <c r="L391" s="207"/>
      <c r="M391" s="4"/>
      <c r="N391" s="4"/>
    </row>
    <row r="392">
      <c r="A392" s="187">
        <f>A222</f>
        <v>101</v>
      </c>
      <c r="B392" s="191">
        <f>INPUT!BE26</f>
        <v>-11.221598452888429</v>
      </c>
      <c r="C392" s="191">
        <f>INPUT!BF26</f>
        <v>-2.330866368538409E-05</v>
      </c>
      <c r="D392" s="191">
        <f>INPUT!BG26</f>
        <v>-34.7103241229197</v>
      </c>
      <c r="E392" s="191">
        <f>INPUT!BM26</f>
        <v>-16.412485402193852</v>
      </c>
      <c r="F392" s="191">
        <f>INPUT!BN26</f>
        <v>-8.999003956472734</v>
      </c>
      <c r="G392" s="191">
        <f>1.25*(B392+C392)</f>
        <v>-14.027027201940143</v>
      </c>
      <c r="H392" s="191">
        <f>1.25*D392</f>
        <v>-43.387905153649626</v>
      </c>
      <c r="I392" s="286">
        <f>1.25*E392+1.5*F392</f>
        <v>-34.014112687451416</v>
      </c>
      <c r="J392" s="4"/>
      <c r="K392" s="4"/>
      <c r="L392" s="207"/>
      <c r="M392" s="4"/>
      <c r="N392" s="4"/>
    </row>
    <row r="393">
      <c r="A393" s="187">
        <f>A223</f>
        <v>101</v>
      </c>
      <c r="B393" s="191">
        <f>INPUT!BE27</f>
        <v>-11.221598452888429</v>
      </c>
      <c r="C393" s="191">
        <f>INPUT!BF27</f>
        <v>-2.330866368538409E-05</v>
      </c>
      <c r="D393" s="191">
        <f>INPUT!BG27</f>
        <v>-34.7103241229197</v>
      </c>
      <c r="E393" s="191">
        <f>INPUT!BM27</f>
        <v>-16.412485402193852</v>
      </c>
      <c r="F393" s="191">
        <f>INPUT!BN27</f>
        <v>-8.999003956472734</v>
      </c>
      <c r="G393" s="191">
        <f>1.25*(B393+C393)</f>
        <v>-14.027027201940143</v>
      </c>
      <c r="H393" s="191">
        <f>1.25*D393</f>
        <v>-43.387905153649626</v>
      </c>
      <c r="I393" s="286">
        <f>1.25*E393+1.5*F393</f>
        <v>-34.014112687451416</v>
      </c>
      <c r="J393" s="4"/>
      <c r="K393" s="4"/>
      <c r="L393" s="207"/>
      <c r="M393" s="4"/>
      <c r="N393" s="4"/>
    </row>
    <row r="394">
      <c r="A394" s="187">
        <f>A224</f>
        <v>101</v>
      </c>
      <c r="B394" s="191">
        <f>INPUT!BE28</f>
        <v>-11.221598452888429</v>
      </c>
      <c r="C394" s="191">
        <f>INPUT!BF28</f>
        <v>-2.330866368538409E-05</v>
      </c>
      <c r="D394" s="191">
        <f>INPUT!BG28</f>
        <v>-34.7103241229197</v>
      </c>
      <c r="E394" s="191">
        <f>INPUT!BM28</f>
        <v>-16.412485402193852</v>
      </c>
      <c r="F394" s="191">
        <f>INPUT!BN28</f>
        <v>-8.999003956472734</v>
      </c>
      <c r="G394" s="191">
        <f>1.25*(B394+C394)</f>
        <v>-14.027027201940143</v>
      </c>
      <c r="H394" s="191">
        <f>1.25*D394</f>
        <v>-43.387905153649626</v>
      </c>
      <c r="I394" s="286">
        <f>1.25*E394+1.5*F394</f>
        <v>-34.014112687451416</v>
      </c>
      <c r="J394" s="4"/>
      <c r="K394" s="4"/>
      <c r="L394" s="207"/>
      <c r="M394" s="4"/>
      <c r="N394" s="4"/>
    </row>
    <row r="395">
      <c r="A395" s="187">
        <f>A225</f>
        <v>101</v>
      </c>
      <c r="B395" s="191">
        <f>INPUT!BE29</f>
        <v>-11.221598452888429</v>
      </c>
      <c r="C395" s="191">
        <f>INPUT!BF29</f>
        <v>-2.330866368538409E-05</v>
      </c>
      <c r="D395" s="191">
        <f>INPUT!BG29</f>
        <v>-34.7103241229197</v>
      </c>
      <c r="E395" s="191">
        <f>INPUT!BM29</f>
        <v>-16.412485402193852</v>
      </c>
      <c r="F395" s="191">
        <f>INPUT!BN29</f>
        <v>-8.999003956472734</v>
      </c>
      <c r="G395" s="191">
        <f>1.25*(B395+C395)</f>
        <v>-14.027027201940143</v>
      </c>
      <c r="H395" s="191">
        <f>1.25*D395</f>
        <v>-43.387905153649626</v>
      </c>
      <c r="I395" s="286">
        <f>1.25*E395+1.5*F395</f>
        <v>-34.014112687451416</v>
      </c>
      <c r="J395" s="4"/>
      <c r="K395" s="4"/>
      <c r="L395" s="207"/>
      <c r="M395" s="4"/>
      <c r="N395" s="4"/>
    </row>
    <row r="396">
      <c r="A396" s="187">
        <f>A226</f>
        <v>101</v>
      </c>
      <c r="B396" s="191">
        <f>INPUT!BE30</f>
        <v>-11.221598452888429</v>
      </c>
      <c r="C396" s="191">
        <f>INPUT!BF30</f>
        <v>-2.330866368538409E-05</v>
      </c>
      <c r="D396" s="191">
        <f>INPUT!BG30</f>
        <v>-34.7103241229197</v>
      </c>
      <c r="E396" s="191">
        <f>INPUT!BM30</f>
        <v>-16.412485402193852</v>
      </c>
      <c r="F396" s="191">
        <f>INPUT!BN30</f>
        <v>-8.999003956472734</v>
      </c>
      <c r="G396" s="191">
        <f>1.25*(B396+C396)</f>
        <v>-14.027027201940143</v>
      </c>
      <c r="H396" s="191">
        <f>1.25*D396</f>
        <v>-43.387905153649626</v>
      </c>
      <c r="I396" s="286">
        <f>1.25*E396+1.5*F396</f>
        <v>-34.014112687451416</v>
      </c>
      <c r="J396" s="4"/>
      <c r="K396" s="4"/>
      <c r="L396" s="207"/>
      <c r="M396" s="4"/>
      <c r="N396" s="4"/>
    </row>
    <row r="397">
      <c r="A397" s="187">
        <f>A227</f>
        <v>101</v>
      </c>
      <c r="B397" s="191">
        <f>INPUT!BE31</f>
        <v>-11.221598452888429</v>
      </c>
      <c r="C397" s="191">
        <f>INPUT!BF31</f>
        <v>-2.330866368538409E-05</v>
      </c>
      <c r="D397" s="191">
        <f>INPUT!BG31</f>
        <v>-34.7103241229197</v>
      </c>
      <c r="E397" s="191">
        <f>INPUT!BM31</f>
        <v>-16.412485402193852</v>
      </c>
      <c r="F397" s="191">
        <f>INPUT!BN31</f>
        <v>-8.999003956472734</v>
      </c>
      <c r="G397" s="191">
        <f>1.25*(B397+C397)</f>
        <v>-14.027027201940143</v>
      </c>
      <c r="H397" s="191">
        <f>1.25*D397</f>
        <v>-43.387905153649626</v>
      </c>
      <c r="I397" s="286">
        <f>1.25*E397+1.5*F397</f>
        <v>-34.014112687451416</v>
      </c>
      <c r="J397" s="4"/>
      <c r="K397" s="4"/>
      <c r="L397" s="207"/>
      <c r="M397" s="4"/>
      <c r="N397" s="4"/>
    </row>
    <row r="398">
      <c r="A398" s="187">
        <f>A228</f>
        <v>101</v>
      </c>
      <c r="B398" s="191">
        <f>INPUT!BE32</f>
        <v>-11.221598452888429</v>
      </c>
      <c r="C398" s="191">
        <f>INPUT!BF32</f>
        <v>-2.330866368538409E-05</v>
      </c>
      <c r="D398" s="191">
        <f>INPUT!BG32</f>
        <v>-34.7103241229197</v>
      </c>
      <c r="E398" s="191">
        <f>INPUT!BM32</f>
        <v>-16.412485402193852</v>
      </c>
      <c r="F398" s="191">
        <f>INPUT!BN32</f>
        <v>-8.999003956472734</v>
      </c>
      <c r="G398" s="191">
        <f>1.25*(B398+C398)</f>
        <v>-14.027027201940143</v>
      </c>
      <c r="H398" s="191">
        <f>1.25*D398</f>
        <v>-43.387905153649626</v>
      </c>
      <c r="I398" s="286">
        <f>1.25*E398+1.5*F398</f>
        <v>-34.014112687451416</v>
      </c>
      <c r="J398" s="4"/>
      <c r="K398" s="4"/>
      <c r="L398" s="207"/>
      <c r="M398" s="4"/>
      <c r="N398" s="4"/>
    </row>
    <row r="399">
      <c r="A399" s="187">
        <f>A229</f>
        <v>101</v>
      </c>
      <c r="B399" s="191">
        <f>INPUT!BE33</f>
        <v>-11.221598452888429</v>
      </c>
      <c r="C399" s="191">
        <f>INPUT!BF33</f>
        <v>-2.330866368538409E-05</v>
      </c>
      <c r="D399" s="191">
        <f>INPUT!BG33</f>
        <v>-34.7103241229197</v>
      </c>
      <c r="E399" s="191">
        <f>INPUT!BM33</f>
        <v>-16.412485402193852</v>
      </c>
      <c r="F399" s="191">
        <f>INPUT!BN33</f>
        <v>-8.999003956472734</v>
      </c>
      <c r="G399" s="191">
        <f>1.25*(B399+C399)</f>
        <v>-14.027027201940143</v>
      </c>
      <c r="H399" s="191">
        <f>1.25*D399</f>
        <v>-43.387905153649626</v>
      </c>
      <c r="I399" s="286">
        <f>1.25*E399+1.5*F399</f>
        <v>-34.014112687451416</v>
      </c>
      <c r="J399" s="4"/>
      <c r="K399" s="4"/>
      <c r="L399" s="207"/>
      <c r="M399" s="4"/>
      <c r="N399" s="4"/>
    </row>
    <row r="400">
      <c r="A400" s="187">
        <f>A230</f>
        <v>101</v>
      </c>
      <c r="B400" s="191">
        <f>INPUT!BE34</f>
        <v>-11.221598452888429</v>
      </c>
      <c r="C400" s="191">
        <f>INPUT!BF34</f>
        <v>-2.330866368538409E-05</v>
      </c>
      <c r="D400" s="191">
        <f>INPUT!BG34</f>
        <v>-34.7103241229197</v>
      </c>
      <c r="E400" s="191">
        <f>INPUT!BM34</f>
        <v>-16.412485402193852</v>
      </c>
      <c r="F400" s="191">
        <f>INPUT!BN34</f>
        <v>-8.999003956472734</v>
      </c>
      <c r="G400" s="191">
        <f>1.25*(B400+C400)</f>
        <v>-14.027027201940143</v>
      </c>
      <c r="H400" s="191">
        <f>1.25*D400</f>
        <v>-43.387905153649626</v>
      </c>
      <c r="I400" s="286">
        <f>1.25*E400+1.5*F400</f>
        <v>-34.014112687451416</v>
      </c>
      <c r="J400" s="4"/>
      <c r="K400" s="4"/>
      <c r="L400" s="207"/>
      <c r="M400" s="4"/>
      <c r="N400" s="4"/>
    </row>
    <row r="401">
      <c r="A401" s="187">
        <f>A231</f>
        <v>101</v>
      </c>
      <c r="B401" s="191">
        <f>INPUT!BE35</f>
        <v>-11.221598452888429</v>
      </c>
      <c r="C401" s="191">
        <f>INPUT!BF35</f>
        <v>-2.330866368538409E-05</v>
      </c>
      <c r="D401" s="191">
        <f>INPUT!BG35</f>
        <v>-34.7103241229197</v>
      </c>
      <c r="E401" s="191">
        <f>INPUT!BM35</f>
        <v>-16.412485402193852</v>
      </c>
      <c r="F401" s="191">
        <f>INPUT!BN35</f>
        <v>-8.999003956472734</v>
      </c>
      <c r="G401" s="191">
        <f>1.25*(B401+C401)</f>
        <v>-14.027027201940143</v>
      </c>
      <c r="H401" s="191">
        <f>1.25*D401</f>
        <v>-43.387905153649626</v>
      </c>
      <c r="I401" s="286">
        <f>1.25*E401+1.5*F401</f>
        <v>-34.014112687451416</v>
      </c>
      <c r="J401" s="4"/>
      <c r="K401" s="4"/>
      <c r="L401" s="207"/>
      <c r="M401" s="4"/>
      <c r="N401" s="4"/>
    </row>
    <row r="402">
      <c r="A402" s="187">
        <f>A232</f>
        <v>101</v>
      </c>
      <c r="B402" s="191">
        <f>INPUT!BE36</f>
        <v>-11.221598452888429</v>
      </c>
      <c r="C402" s="191">
        <f>INPUT!BF36</f>
        <v>-2.330866368538409E-05</v>
      </c>
      <c r="D402" s="191">
        <f>INPUT!BG36</f>
        <v>-34.7103241229197</v>
      </c>
      <c r="E402" s="191">
        <f>INPUT!BM36</f>
        <v>-16.412485402193852</v>
      </c>
      <c r="F402" s="191">
        <f>INPUT!BN36</f>
        <v>-8.999003956472734</v>
      </c>
      <c r="G402" s="191">
        <f>1.25*(B402+C402)</f>
        <v>-14.027027201940143</v>
      </c>
      <c r="H402" s="191">
        <f>1.25*D402</f>
        <v>-43.387905153649626</v>
      </c>
      <c r="I402" s="286">
        <f>1.25*E402+1.5*F402</f>
        <v>-34.014112687451416</v>
      </c>
      <c r="J402" s="4"/>
      <c r="K402" s="4"/>
      <c r="L402" s="207"/>
      <c r="M402" s="4"/>
      <c r="N402" s="4"/>
    </row>
    <row r="403">
      <c r="A403" s="187">
        <f>A233</f>
        <v>101</v>
      </c>
      <c r="B403" s="191">
        <f>INPUT!BE37</f>
        <v>-11.221598452888429</v>
      </c>
      <c r="C403" s="191">
        <f>INPUT!BF37</f>
        <v>-2.330866368538409E-05</v>
      </c>
      <c r="D403" s="191">
        <f>INPUT!BG37</f>
        <v>-34.7103241229197</v>
      </c>
      <c r="E403" s="191">
        <f>INPUT!BM37</f>
        <v>-16.412485402193852</v>
      </c>
      <c r="F403" s="191">
        <f>INPUT!BN37</f>
        <v>-8.999003956472734</v>
      </c>
      <c r="G403" s="191">
        <f>1.25*(B403+C403)</f>
        <v>-14.027027201940143</v>
      </c>
      <c r="H403" s="191">
        <f>1.25*D403</f>
        <v>-43.387905153649626</v>
      </c>
      <c r="I403" s="286">
        <f>1.25*E403+1.5*F403</f>
        <v>-34.014112687451416</v>
      </c>
      <c r="J403" s="4"/>
      <c r="K403" s="4"/>
      <c r="L403" s="207"/>
      <c r="M403" s="4"/>
      <c r="N403" s="4"/>
    </row>
    <row r="404">
      <c r="A404" s="187">
        <f>A234</f>
        <v>101</v>
      </c>
      <c r="B404" s="191">
        <f>INPUT!BE38</f>
        <v>-11.221598452888429</v>
      </c>
      <c r="C404" s="191">
        <f>INPUT!BF38</f>
        <v>-2.330866368538409E-05</v>
      </c>
      <c r="D404" s="191">
        <f>INPUT!BG38</f>
        <v>-34.7103241229197</v>
      </c>
      <c r="E404" s="191">
        <f>INPUT!BM38</f>
        <v>-16.412485402193852</v>
      </c>
      <c r="F404" s="191">
        <f>INPUT!BN38</f>
        <v>-8.999003956472734</v>
      </c>
      <c r="G404" s="191">
        <f>1.25*(B404+C404)</f>
        <v>-14.027027201940143</v>
      </c>
      <c r="H404" s="191">
        <f>1.25*D404</f>
        <v>-43.387905153649626</v>
      </c>
      <c r="I404" s="286">
        <f>1.25*E404+1.5*F404</f>
        <v>-34.014112687451416</v>
      </c>
      <c r="J404" s="4"/>
      <c r="K404" s="4"/>
      <c r="L404" s="207"/>
      <c r="M404" s="4"/>
      <c r="N404" s="4"/>
    </row>
    <row r="405">
      <c r="A405" s="187">
        <f>A235</f>
        <v>101</v>
      </c>
      <c r="B405" s="191">
        <f>INPUT!BE39</f>
        <v>-11.221598452888429</v>
      </c>
      <c r="C405" s="191">
        <f>INPUT!BF39</f>
        <v>-2.330866368538409E-05</v>
      </c>
      <c r="D405" s="191">
        <f>INPUT!BG39</f>
        <v>-34.7103241229197</v>
      </c>
      <c r="E405" s="191">
        <f>INPUT!BM39</f>
        <v>-16.412485402193852</v>
      </c>
      <c r="F405" s="191">
        <f>INPUT!BN39</f>
        <v>-8.999003956472734</v>
      </c>
      <c r="G405" s="191">
        <f>1.25*(B405+C405)</f>
        <v>-14.027027201940143</v>
      </c>
      <c r="H405" s="191">
        <f>1.25*D405</f>
        <v>-43.387905153649626</v>
      </c>
      <c r="I405" s="286">
        <f>1.25*E405+1.5*F405</f>
        <v>-34.014112687451416</v>
      </c>
      <c r="J405" s="4"/>
      <c r="K405" s="4"/>
      <c r="L405" s="207"/>
      <c r="M405" s="4"/>
      <c r="N405" s="4"/>
    </row>
    <row r="406">
      <c r="A406" s="187">
        <f>A236</f>
        <v>101</v>
      </c>
      <c r="B406" s="191">
        <f>INPUT!BE40</f>
        <v>-11.221598452888429</v>
      </c>
      <c r="C406" s="191">
        <f>INPUT!BF40</f>
        <v>-2.330866368538409E-05</v>
      </c>
      <c r="D406" s="191">
        <f>INPUT!BG40</f>
        <v>-34.7103241229197</v>
      </c>
      <c r="E406" s="191">
        <f>INPUT!BM40</f>
        <v>-16.412485402193852</v>
      </c>
      <c r="F406" s="191">
        <f>INPUT!BN40</f>
        <v>-8.999003956472734</v>
      </c>
      <c r="G406" s="191">
        <f>1.25*(B406+C406)</f>
        <v>-14.027027201940143</v>
      </c>
      <c r="H406" s="191">
        <f>1.25*D406</f>
        <v>-43.387905153649626</v>
      </c>
      <c r="I406" s="286">
        <f>1.25*E406+1.5*F406</f>
        <v>-34.014112687451416</v>
      </c>
      <c r="J406" s="4"/>
      <c r="K406" s="4"/>
      <c r="L406" s="207"/>
      <c r="M406" s="4"/>
      <c r="N406" s="4"/>
    </row>
    <row r="407">
      <c r="A407" s="187">
        <f>A237</f>
        <v>101</v>
      </c>
      <c r="B407" s="191">
        <f>INPUT!BE41</f>
        <v>-11.221598452888429</v>
      </c>
      <c r="C407" s="191">
        <f>INPUT!BF41</f>
        <v>-2.330866368538409E-05</v>
      </c>
      <c r="D407" s="191">
        <f>INPUT!BG41</f>
        <v>-34.7103241229197</v>
      </c>
      <c r="E407" s="191">
        <f>INPUT!BM41</f>
        <v>-16.412485402193852</v>
      </c>
      <c r="F407" s="191">
        <f>INPUT!BN41</f>
        <v>-8.999003956472734</v>
      </c>
      <c r="G407" s="191">
        <f>1.25*(B407+C407)</f>
        <v>-14.027027201940143</v>
      </c>
      <c r="H407" s="191">
        <f>1.25*D407</f>
        <v>-43.387905153649626</v>
      </c>
      <c r="I407" s="286">
        <f>1.25*E407+1.5*F407</f>
        <v>-34.014112687451416</v>
      </c>
      <c r="J407" s="4"/>
      <c r="K407" s="4"/>
      <c r="L407" s="207"/>
      <c r="M407" s="4"/>
      <c r="N407" s="4"/>
    </row>
    <row r="408">
      <c r="A408" s="187">
        <f>A238</f>
        <v>101</v>
      </c>
      <c r="B408" s="191">
        <f>INPUT!BE42</f>
        <v>-11.221598452888429</v>
      </c>
      <c r="C408" s="191">
        <f>INPUT!BF42</f>
        <v>-2.330866368538409E-05</v>
      </c>
      <c r="D408" s="191">
        <f>INPUT!BG42</f>
        <v>-34.7103241229197</v>
      </c>
      <c r="E408" s="191">
        <f>INPUT!BM42</f>
        <v>-16.412485402193852</v>
      </c>
      <c r="F408" s="191">
        <f>INPUT!BN42</f>
        <v>-8.999003956472734</v>
      </c>
      <c r="G408" s="191">
        <f>1.25*(B408+C408)</f>
        <v>-14.027027201940143</v>
      </c>
      <c r="H408" s="191">
        <f>1.25*D408</f>
        <v>-43.387905153649626</v>
      </c>
      <c r="I408" s="286">
        <f>1.25*E408+1.5*F408</f>
        <v>-34.014112687451416</v>
      </c>
      <c r="J408" s="4"/>
      <c r="K408" s="4"/>
      <c r="L408" s="207"/>
      <c r="M408" s="4"/>
      <c r="N408" s="4"/>
    </row>
    <row r="409">
      <c r="A409" s="187">
        <f>A239</f>
        <v>101</v>
      </c>
      <c r="B409" s="191">
        <f>INPUT!BE43</f>
        <v>-11.221598452888429</v>
      </c>
      <c r="C409" s="191">
        <f>INPUT!BF43</f>
        <v>-2.330866368538409E-05</v>
      </c>
      <c r="D409" s="191">
        <f>INPUT!BG43</f>
        <v>-34.7103241229197</v>
      </c>
      <c r="E409" s="191">
        <f>INPUT!BM43</f>
        <v>-16.412485402193852</v>
      </c>
      <c r="F409" s="191">
        <f>INPUT!BN43</f>
        <v>-8.999003956472734</v>
      </c>
      <c r="G409" s="191">
        <f>1.25*(B409+C409)</f>
        <v>-14.027027201940143</v>
      </c>
      <c r="H409" s="191">
        <f>1.25*D409</f>
        <v>-43.387905153649626</v>
      </c>
      <c r="I409" s="286">
        <f>1.25*E409+1.5*F409</f>
        <v>-34.014112687451416</v>
      </c>
      <c r="J409" s="4"/>
      <c r="K409" s="4"/>
      <c r="L409" s="207"/>
      <c r="M409" s="4"/>
      <c r="N409" s="4"/>
    </row>
    <row r="410">
      <c r="A410" s="187">
        <f>A240</f>
        <v>101</v>
      </c>
      <c r="B410" s="191">
        <f>INPUT!BE44</f>
        <v>-11.221598452888429</v>
      </c>
      <c r="C410" s="191">
        <f>INPUT!BF44</f>
        <v>-2.330866368538409E-05</v>
      </c>
      <c r="D410" s="191">
        <f>INPUT!BG44</f>
        <v>-34.7103241229197</v>
      </c>
      <c r="E410" s="191">
        <f>INPUT!BM44</f>
        <v>-16.412485402193852</v>
      </c>
      <c r="F410" s="191">
        <f>INPUT!BN44</f>
        <v>-8.999003956472734</v>
      </c>
      <c r="G410" s="191">
        <f>1.25*(B410+C410)</f>
        <v>-14.027027201940143</v>
      </c>
      <c r="H410" s="191">
        <f>1.25*D410</f>
        <v>-43.387905153649626</v>
      </c>
      <c r="I410" s="286">
        <f>1.25*E410+1.5*F410</f>
        <v>-34.014112687451416</v>
      </c>
      <c r="J410" s="4"/>
      <c r="K410" s="4"/>
      <c r="L410" s="207"/>
      <c r="M410" s="4"/>
      <c r="N410" s="4"/>
    </row>
    <row r="411">
      <c r="A411" s="187">
        <f>A241</f>
        <v>101</v>
      </c>
      <c r="B411" s="191">
        <f>INPUT!BE45</f>
        <v>-11.221598452888429</v>
      </c>
      <c r="C411" s="191">
        <f>INPUT!BF45</f>
        <v>-2.330866368538409E-05</v>
      </c>
      <c r="D411" s="191">
        <f>INPUT!BG45</f>
        <v>-34.7103241229197</v>
      </c>
      <c r="E411" s="191">
        <f>INPUT!BM45</f>
        <v>-16.412485402193852</v>
      </c>
      <c r="F411" s="191">
        <f>INPUT!BN45</f>
        <v>-8.999003956472734</v>
      </c>
      <c r="G411" s="191">
        <f>1.25*(B411+C411)</f>
        <v>-14.027027201940143</v>
      </c>
      <c r="H411" s="191">
        <f>1.25*D411</f>
        <v>-43.387905153649626</v>
      </c>
      <c r="I411" s="286">
        <f>1.25*E411+1.5*F411</f>
        <v>-34.014112687451416</v>
      </c>
      <c r="J411" s="4"/>
      <c r="K411" s="4"/>
      <c r="L411" s="207"/>
      <c r="M411" s="4"/>
      <c r="N411" s="4"/>
    </row>
    <row r="412">
      <c r="A412" s="187">
        <f>A242</f>
        <v>101</v>
      </c>
      <c r="B412" s="191">
        <f>INPUT!BE46</f>
        <v>-11.221598452888429</v>
      </c>
      <c r="C412" s="191">
        <f>INPUT!BF46</f>
        <v>-2.330866368538409E-05</v>
      </c>
      <c r="D412" s="191">
        <f>INPUT!BG46</f>
        <v>-34.7103241229197</v>
      </c>
      <c r="E412" s="191">
        <f>INPUT!BM46</f>
        <v>-16.412485402193852</v>
      </c>
      <c r="F412" s="191">
        <f>INPUT!BN46</f>
        <v>-8.999003956472734</v>
      </c>
      <c r="G412" s="191">
        <f>1.25*(B412+C412)</f>
        <v>-14.027027201940143</v>
      </c>
      <c r="H412" s="191">
        <f>1.25*D412</f>
        <v>-43.387905153649626</v>
      </c>
      <c r="I412" s="286">
        <f>1.25*E412+1.5*F412</f>
        <v>-34.014112687451416</v>
      </c>
      <c r="J412" s="4"/>
      <c r="K412" s="4"/>
      <c r="L412" s="207"/>
      <c r="M412" s="4"/>
      <c r="N412" s="4"/>
    </row>
    <row r="413">
      <c r="A413" s="187">
        <f>A243</f>
        <v>101</v>
      </c>
      <c r="B413" s="191">
        <f>INPUT!BE47</f>
        <v>-11.221598452888429</v>
      </c>
      <c r="C413" s="191">
        <f>INPUT!BF47</f>
        <v>-2.330866368538409E-05</v>
      </c>
      <c r="D413" s="191">
        <f>INPUT!BG47</f>
        <v>-34.7103241229197</v>
      </c>
      <c r="E413" s="191">
        <f>INPUT!BM47</f>
        <v>-16.412485402193852</v>
      </c>
      <c r="F413" s="191">
        <f>INPUT!BN47</f>
        <v>-8.999003956472734</v>
      </c>
      <c r="G413" s="191">
        <f>1.25*(B413+C413)</f>
        <v>-14.027027201940143</v>
      </c>
      <c r="H413" s="191">
        <f>1.25*D413</f>
        <v>-43.387905153649626</v>
      </c>
      <c r="I413" s="286">
        <f>1.25*E413+1.5*F413</f>
        <v>-34.014112687451416</v>
      </c>
      <c r="J413" s="4"/>
      <c r="K413" s="4"/>
      <c r="L413" s="207"/>
      <c r="M413" s="4"/>
      <c r="N413" s="4"/>
    </row>
    <row r="414">
      <c r="A414" s="187">
        <f>A244</f>
        <v>101</v>
      </c>
      <c r="B414" s="191">
        <f>INPUT!BE48</f>
        <v>-11.221598452888429</v>
      </c>
      <c r="C414" s="191">
        <f>INPUT!BF48</f>
        <v>-2.330866368538409E-05</v>
      </c>
      <c r="D414" s="191">
        <f>INPUT!BG48</f>
        <v>-34.7103241229197</v>
      </c>
      <c r="E414" s="191">
        <f>INPUT!BM48</f>
        <v>-16.412485402193852</v>
      </c>
      <c r="F414" s="191">
        <f>INPUT!BN48</f>
        <v>-8.999003956472734</v>
      </c>
      <c r="G414" s="191">
        <f>1.25*(B414+C414)</f>
        <v>-14.027027201940143</v>
      </c>
      <c r="H414" s="191">
        <f>1.25*D414</f>
        <v>-43.387905153649626</v>
      </c>
      <c r="I414" s="286">
        <f>1.25*E414+1.5*F414</f>
        <v>-34.014112687451416</v>
      </c>
      <c r="J414" s="4"/>
      <c r="K414" s="4"/>
      <c r="L414" s="207"/>
      <c r="M414" s="4"/>
      <c r="N414" s="4"/>
    </row>
    <row r="415">
      <c r="A415" s="187">
        <f>A245</f>
        <v>101</v>
      </c>
      <c r="B415" s="191">
        <f>INPUT!BE49</f>
        <v>-11.221598452888429</v>
      </c>
      <c r="C415" s="191">
        <f>INPUT!BF49</f>
        <v>-2.330866368538409E-05</v>
      </c>
      <c r="D415" s="191">
        <f>INPUT!BG49</f>
        <v>-34.7103241229197</v>
      </c>
      <c r="E415" s="191">
        <f>INPUT!BM49</f>
        <v>-16.412485402193852</v>
      </c>
      <c r="F415" s="191">
        <f>INPUT!BN49</f>
        <v>-8.999003956472734</v>
      </c>
      <c r="G415" s="191">
        <f>1.25*(B415+C415)</f>
        <v>-14.027027201940143</v>
      </c>
      <c r="H415" s="191">
        <f>1.25*D415</f>
        <v>-43.387905153649626</v>
      </c>
      <c r="I415" s="286">
        <f>1.25*E415+1.5*F415</f>
        <v>-34.014112687451416</v>
      </c>
      <c r="J415" s="4"/>
      <c r="K415" s="4"/>
      <c r="L415" s="207"/>
      <c r="M415" s="4"/>
      <c r="N415" s="4"/>
    </row>
    <row r="416">
      <c r="A416" s="187">
        <f>A246</f>
        <v>101</v>
      </c>
      <c r="B416" s="191">
        <f>INPUT!BE50</f>
        <v>-11.221598452888429</v>
      </c>
      <c r="C416" s="191">
        <f>INPUT!BF50</f>
        <v>-2.330866368538409E-05</v>
      </c>
      <c r="D416" s="191">
        <f>INPUT!BG50</f>
        <v>-34.7103241229197</v>
      </c>
      <c r="E416" s="191">
        <f>INPUT!BM50</f>
        <v>-16.412485402193852</v>
      </c>
      <c r="F416" s="191">
        <f>INPUT!BN50</f>
        <v>-8.999003956472734</v>
      </c>
      <c r="G416" s="191">
        <f>1.25*(B416+C416)</f>
        <v>-14.027027201940143</v>
      </c>
      <c r="H416" s="191">
        <f>1.25*D416</f>
        <v>-43.387905153649626</v>
      </c>
      <c r="I416" s="286">
        <f>1.25*E416+1.5*F416</f>
        <v>-34.014112687451416</v>
      </c>
      <c r="J416" s="4"/>
      <c r="K416" s="4"/>
      <c r="L416" s="207"/>
      <c r="M416" s="4"/>
      <c r="N416" s="4"/>
    </row>
    <row r="417">
      <c r="A417" s="187">
        <f>A247</f>
        <v>101</v>
      </c>
      <c r="B417" s="191">
        <f>INPUT!BE51</f>
        <v>-11.221598452888429</v>
      </c>
      <c r="C417" s="191">
        <f>INPUT!BF51</f>
        <v>-2.330866368538409E-05</v>
      </c>
      <c r="D417" s="191">
        <f>INPUT!BG51</f>
        <v>-34.7103241229197</v>
      </c>
      <c r="E417" s="191">
        <f>INPUT!BM51</f>
        <v>-16.412485402193852</v>
      </c>
      <c r="F417" s="191">
        <f>INPUT!BN51</f>
        <v>-8.999003956472734</v>
      </c>
      <c r="G417" s="191">
        <f>1.25*(B417+C417)</f>
        <v>-14.027027201940143</v>
      </c>
      <c r="H417" s="191">
        <f>1.25*D417</f>
        <v>-43.387905153649626</v>
      </c>
      <c r="I417" s="286">
        <f>1.25*E417+1.5*F417</f>
        <v>-34.014112687451416</v>
      </c>
      <c r="J417" s="4"/>
      <c r="K417" s="4"/>
      <c r="L417" s="207"/>
      <c r="M417" s="4"/>
      <c r="N417" s="4"/>
    </row>
    <row r="418">
      <c r="A418" s="187">
        <f>A248</f>
        <v>101</v>
      </c>
      <c r="B418" s="191">
        <f>INPUT!BE52</f>
        <v>-11.221598452888429</v>
      </c>
      <c r="C418" s="191">
        <f>INPUT!BF52</f>
        <v>-2.330866368538409E-05</v>
      </c>
      <c r="D418" s="191">
        <f>INPUT!BG52</f>
        <v>-34.7103241229197</v>
      </c>
      <c r="E418" s="191">
        <f>INPUT!BM52</f>
        <v>-16.412485402193852</v>
      </c>
      <c r="F418" s="191">
        <f>INPUT!BN52</f>
        <v>-8.999003956472734</v>
      </c>
      <c r="G418" s="191">
        <f>1.25*(B418+C418)</f>
        <v>-14.027027201940143</v>
      </c>
      <c r="H418" s="191">
        <f>1.25*D418</f>
        <v>-43.387905153649626</v>
      </c>
      <c r="I418" s="286">
        <f>1.25*E418+1.5*F418</f>
        <v>-34.014112687451416</v>
      </c>
      <c r="J418" s="4"/>
      <c r="K418" s="4"/>
      <c r="L418" s="207"/>
      <c r="M418" s="4"/>
      <c r="N418" s="4"/>
    </row>
    <row r="419">
      <c r="A419" s="187">
        <f>A249</f>
        <v>101</v>
      </c>
      <c r="B419" s="191">
        <f>INPUT!BE53</f>
        <v>-11.221598452888429</v>
      </c>
      <c r="C419" s="191">
        <f>INPUT!BF53</f>
        <v>-2.330866368538409E-05</v>
      </c>
      <c r="D419" s="191">
        <f>INPUT!BG53</f>
        <v>-34.7103241229197</v>
      </c>
      <c r="E419" s="191">
        <f>INPUT!BM53</f>
        <v>-16.412485402193852</v>
      </c>
      <c r="F419" s="191">
        <f>INPUT!BN53</f>
        <v>-8.999003956472734</v>
      </c>
      <c r="G419" s="191">
        <f>1.25*(B419+C419)</f>
        <v>-14.027027201940143</v>
      </c>
      <c r="H419" s="191">
        <f>1.25*D419</f>
        <v>-43.387905153649626</v>
      </c>
      <c r="I419" s="286">
        <f>1.25*E419+1.5*F419</f>
        <v>-34.014112687451416</v>
      </c>
      <c r="J419" s="4"/>
      <c r="K419" s="4"/>
      <c r="L419" s="207"/>
      <c r="M419" s="4"/>
      <c r="N419" s="4"/>
    </row>
    <row r="420">
      <c r="A420" s="187">
        <f>A250</f>
        <v>101</v>
      </c>
      <c r="B420" s="191">
        <f>INPUT!BE54</f>
        <v>-11.221598452888429</v>
      </c>
      <c r="C420" s="191">
        <f>INPUT!BF54</f>
        <v>-2.330866368538409E-05</v>
      </c>
      <c r="D420" s="191">
        <f>INPUT!BG54</f>
        <v>-34.7103241229197</v>
      </c>
      <c r="E420" s="191">
        <f>INPUT!BM54</f>
        <v>-16.412485402193852</v>
      </c>
      <c r="F420" s="191">
        <f>INPUT!BN54</f>
        <v>-8.999003956472734</v>
      </c>
      <c r="G420" s="191">
        <f>1.25*(B420+C420)</f>
        <v>-14.027027201940143</v>
      </c>
      <c r="H420" s="191">
        <f>1.25*D420</f>
        <v>-43.387905153649626</v>
      </c>
      <c r="I420" s="286">
        <f>1.25*E420+1.5*F420</f>
        <v>-34.014112687451416</v>
      </c>
      <c r="J420" s="4"/>
      <c r="K420" s="4"/>
      <c r="L420" s="207"/>
      <c r="M420" s="4"/>
      <c r="N420" s="4"/>
    </row>
    <row r="421">
      <c r="A421" s="187">
        <f>A251</f>
        <v>101</v>
      </c>
      <c r="B421" s="191">
        <f>INPUT!BE55</f>
        <v>-11.221598452888429</v>
      </c>
      <c r="C421" s="191">
        <f>INPUT!BF55</f>
        <v>-2.330866368538409E-05</v>
      </c>
      <c r="D421" s="191">
        <f>INPUT!BG55</f>
        <v>-34.7103241229197</v>
      </c>
      <c r="E421" s="191">
        <f>INPUT!BM55</f>
        <v>-16.412485402193852</v>
      </c>
      <c r="F421" s="191">
        <f>INPUT!BN55</f>
        <v>-8.999003956472734</v>
      </c>
      <c r="G421" s="191">
        <f>1.25*(B421+C421)</f>
        <v>-14.027027201940143</v>
      </c>
      <c r="H421" s="191">
        <f>1.25*D421</f>
        <v>-43.387905153649626</v>
      </c>
      <c r="I421" s="286">
        <f>1.25*E421+1.5*F421</f>
        <v>-34.014112687451416</v>
      </c>
      <c r="J421" s="4"/>
      <c r="K421" s="4"/>
      <c r="L421" s="207"/>
      <c r="M421" s="4"/>
      <c r="N421" s="4"/>
    </row>
    <row r="422">
      <c r="A422" s="187">
        <f>A252</f>
        <v>101</v>
      </c>
      <c r="B422" s="191">
        <f>INPUT!BE56</f>
        <v>-11.221598452888429</v>
      </c>
      <c r="C422" s="191">
        <f>INPUT!BF56</f>
        <v>-2.330866368538409E-05</v>
      </c>
      <c r="D422" s="191">
        <f>INPUT!BG56</f>
        <v>-34.7103241229197</v>
      </c>
      <c r="E422" s="191">
        <f>INPUT!BM56</f>
        <v>-16.412485402193852</v>
      </c>
      <c r="F422" s="191">
        <f>INPUT!BN56</f>
        <v>-8.999003956472734</v>
      </c>
      <c r="G422" s="191">
        <f>1.25*(B422+C422)</f>
        <v>-14.027027201940143</v>
      </c>
      <c r="H422" s="191">
        <f>1.25*D422</f>
        <v>-43.387905153649626</v>
      </c>
      <c r="I422" s="286">
        <f>1.25*E422+1.5*F422</f>
        <v>-34.014112687451416</v>
      </c>
      <c r="J422" s="4"/>
      <c r="K422" s="4"/>
      <c r="L422" s="207"/>
      <c r="M422" s="4"/>
      <c r="N422" s="4"/>
    </row>
    <row r="423">
      <c r="A423" s="187">
        <f>A253</f>
        <v>101</v>
      </c>
      <c r="B423" s="191">
        <f>INPUT!BE57</f>
        <v>-11.221598452888429</v>
      </c>
      <c r="C423" s="191">
        <f>INPUT!BF57</f>
        <v>-2.330866368538409E-05</v>
      </c>
      <c r="D423" s="191">
        <f>INPUT!BG57</f>
        <v>-34.7103241229197</v>
      </c>
      <c r="E423" s="191">
        <f>INPUT!BM57</f>
        <v>-16.412485402193852</v>
      </c>
      <c r="F423" s="191">
        <f>INPUT!BN57</f>
        <v>-8.999003956472734</v>
      </c>
      <c r="G423" s="191">
        <f>1.25*(B423+C423)</f>
        <v>-14.027027201940143</v>
      </c>
      <c r="H423" s="191">
        <f>1.25*D423</f>
        <v>-43.387905153649626</v>
      </c>
      <c r="I423" s="286">
        <f>1.25*E423+1.5*F423</f>
        <v>-34.014112687451416</v>
      </c>
      <c r="J423" s="4"/>
      <c r="K423" s="4"/>
      <c r="L423" s="207"/>
      <c r="M423" s="4"/>
      <c r="N423" s="4"/>
    </row>
    <row r="424">
      <c r="A424" s="187">
        <f>A254</f>
        <v>101</v>
      </c>
      <c r="B424" s="191">
        <f>INPUT!BE58</f>
        <v>-11.221598452888429</v>
      </c>
      <c r="C424" s="191">
        <f>INPUT!BF58</f>
        <v>-2.330866368538409E-05</v>
      </c>
      <c r="D424" s="191">
        <f>INPUT!BG58</f>
        <v>-34.7103241229197</v>
      </c>
      <c r="E424" s="191">
        <f>INPUT!BM58</f>
        <v>-16.412485402193852</v>
      </c>
      <c r="F424" s="191">
        <f>INPUT!BN58</f>
        <v>-8.999003956472734</v>
      </c>
      <c r="G424" s="191">
        <f>1.25*(B424+C424)</f>
        <v>-14.027027201940143</v>
      </c>
      <c r="H424" s="191">
        <f>1.25*D424</f>
        <v>-43.387905153649626</v>
      </c>
      <c r="I424" s="286">
        <f>1.25*E424+1.5*F424</f>
        <v>-34.014112687451416</v>
      </c>
      <c r="J424" s="4"/>
      <c r="K424" s="4"/>
      <c r="L424" s="207"/>
      <c r="M424" s="4"/>
      <c r="N424" s="4"/>
    </row>
    <row r="425">
      <c r="A425" s="187">
        <f>A255</f>
        <v>101</v>
      </c>
      <c r="B425" s="191">
        <f>INPUT!BE59</f>
        <v>-11.221598452888429</v>
      </c>
      <c r="C425" s="191">
        <f>INPUT!BF59</f>
        <v>-2.330866368538409E-05</v>
      </c>
      <c r="D425" s="191">
        <f>INPUT!BG59</f>
        <v>-34.7103241229197</v>
      </c>
      <c r="E425" s="191">
        <f>INPUT!BM59</f>
        <v>-16.412485402193852</v>
      </c>
      <c r="F425" s="191">
        <f>INPUT!BN59</f>
        <v>-8.999003956472734</v>
      </c>
      <c r="G425" s="191">
        <f>1.25*(B425+C425)</f>
        <v>-14.027027201940143</v>
      </c>
      <c r="H425" s="191">
        <f>1.25*D425</f>
        <v>-43.387905153649626</v>
      </c>
      <c r="I425" s="286">
        <f>1.25*E425+1.5*F425</f>
        <v>-34.014112687451416</v>
      </c>
      <c r="J425" s="4"/>
      <c r="K425" s="4"/>
      <c r="L425" s="207"/>
      <c r="M425" s="4"/>
      <c r="N425" s="4"/>
    </row>
    <row r="426">
      <c r="A426" s="187">
        <f>A256</f>
        <v>101</v>
      </c>
      <c r="B426" s="191">
        <f>INPUT!BE60</f>
        <v>-11.221598452888429</v>
      </c>
      <c r="C426" s="191">
        <f>INPUT!BF60</f>
        <v>-2.330866368538409E-05</v>
      </c>
      <c r="D426" s="191">
        <f>INPUT!BG60</f>
        <v>-34.7103241229197</v>
      </c>
      <c r="E426" s="191">
        <f>INPUT!BM60</f>
        <v>-16.412485402193852</v>
      </c>
      <c r="F426" s="191">
        <f>INPUT!BN60</f>
        <v>-8.999003956472734</v>
      </c>
      <c r="G426" s="191">
        <f>1.25*(B426+C426)</f>
        <v>-14.027027201940143</v>
      </c>
      <c r="H426" s="191">
        <f>1.25*D426</f>
        <v>-43.387905153649626</v>
      </c>
      <c r="I426" s="286">
        <f>1.25*E426+1.5*F426</f>
        <v>-34.014112687451416</v>
      </c>
      <c r="J426" s="4"/>
      <c r="K426" s="4"/>
      <c r="L426" s="207"/>
      <c r="M426" s="4"/>
      <c r="N426" s="4"/>
    </row>
    <row r="427">
      <c r="A427" s="187">
        <f>A257</f>
        <v>101</v>
      </c>
      <c r="B427" s="191">
        <f>INPUT!BE61</f>
        <v>-11.221598452888429</v>
      </c>
      <c r="C427" s="191">
        <f>INPUT!BF61</f>
        <v>-2.330866368538409E-05</v>
      </c>
      <c r="D427" s="191">
        <f>INPUT!BG61</f>
        <v>-34.7103241229197</v>
      </c>
      <c r="E427" s="191">
        <f>INPUT!BM61</f>
        <v>-16.412485402193852</v>
      </c>
      <c r="F427" s="191">
        <f>INPUT!BN61</f>
        <v>-8.999003956472734</v>
      </c>
      <c r="G427" s="191">
        <f>1.25*(B427+C427)</f>
        <v>-14.027027201940143</v>
      </c>
      <c r="H427" s="191">
        <f>1.25*D427</f>
        <v>-43.387905153649626</v>
      </c>
      <c r="I427" s="286">
        <f>1.25*E427+1.5*F427</f>
        <v>-34.014112687451416</v>
      </c>
      <c r="J427" s="4"/>
      <c r="K427" s="4"/>
      <c r="L427" s="207"/>
      <c r="M427" s="4"/>
      <c r="N427" s="4"/>
    </row>
    <row r="428">
      <c r="A428" s="187">
        <f>A258</f>
        <v>101</v>
      </c>
      <c r="B428" s="191">
        <f>INPUT!BE62</f>
        <v>-11.221598452888429</v>
      </c>
      <c r="C428" s="191">
        <f>INPUT!BF62</f>
        <v>-2.330866368538409E-05</v>
      </c>
      <c r="D428" s="191">
        <f>INPUT!BG62</f>
        <v>-34.7103241229197</v>
      </c>
      <c r="E428" s="191">
        <f>INPUT!BM62</f>
        <v>-16.412485402193852</v>
      </c>
      <c r="F428" s="191">
        <f>INPUT!BN62</f>
        <v>-8.999003956472734</v>
      </c>
      <c r="G428" s="191">
        <f>1.25*(B428+C428)</f>
        <v>-14.027027201940143</v>
      </c>
      <c r="H428" s="191">
        <f>1.25*D428</f>
        <v>-43.387905153649626</v>
      </c>
      <c r="I428" s="286">
        <f>1.25*E428+1.5*F428</f>
        <v>-34.014112687451416</v>
      </c>
      <c r="J428" s="4"/>
      <c r="K428" s="4"/>
      <c r="L428" s="207"/>
      <c r="M428" s="4"/>
      <c r="N428" s="4"/>
    </row>
    <row r="429">
      <c r="A429" s="187">
        <f>A259</f>
        <v>101</v>
      </c>
      <c r="B429" s="191">
        <f>INPUT!BE63</f>
        <v>-11.221598452888429</v>
      </c>
      <c r="C429" s="191">
        <f>INPUT!BF63</f>
        <v>-2.330866368538409E-05</v>
      </c>
      <c r="D429" s="191">
        <f>INPUT!BG63</f>
        <v>-34.7103241229197</v>
      </c>
      <c r="E429" s="191">
        <f>INPUT!BM63</f>
        <v>-16.412485402193852</v>
      </c>
      <c r="F429" s="191">
        <f>INPUT!BN63</f>
        <v>-8.999003956472734</v>
      </c>
      <c r="G429" s="191">
        <f>1.25*(B429+C429)</f>
        <v>-14.027027201940143</v>
      </c>
      <c r="H429" s="191">
        <f>1.25*D429</f>
        <v>-43.387905153649626</v>
      </c>
      <c r="I429" s="286">
        <f>1.25*E429+1.5*F429</f>
        <v>-34.014112687451416</v>
      </c>
      <c r="J429" s="4"/>
      <c r="K429" s="4"/>
      <c r="L429" s="207"/>
      <c r="M429" s="4"/>
      <c r="N429" s="4"/>
    </row>
    <row r="430">
      <c r="A430" s="187">
        <f>A260</f>
        <v>101</v>
      </c>
      <c r="B430" s="191">
        <f>INPUT!BE64</f>
        <v>-11.221598452888429</v>
      </c>
      <c r="C430" s="191">
        <f>INPUT!BF64</f>
        <v>-2.330866368538409E-05</v>
      </c>
      <c r="D430" s="191">
        <f>INPUT!BG64</f>
        <v>-34.7103241229197</v>
      </c>
      <c r="E430" s="191">
        <f>INPUT!BM64</f>
        <v>-16.412485402193852</v>
      </c>
      <c r="F430" s="191">
        <f>INPUT!BN64</f>
        <v>-8.999003956472734</v>
      </c>
      <c r="G430" s="191">
        <f>1.25*(B430+C430)</f>
        <v>-14.027027201940143</v>
      </c>
      <c r="H430" s="191">
        <f>1.25*D430</f>
        <v>-43.387905153649626</v>
      </c>
      <c r="I430" s="286">
        <f>1.25*E430+1.5*F430</f>
        <v>-34.014112687451416</v>
      </c>
      <c r="J430" s="4"/>
      <c r="K430" s="4"/>
      <c r="L430" s="207"/>
      <c r="M430" s="4"/>
      <c r="N430" s="4"/>
    </row>
    <row r="431">
      <c r="A431" s="187">
        <f>A261</f>
        <v>101</v>
      </c>
      <c r="B431" s="191">
        <f>INPUT!BE65</f>
        <v>-11.221598452888429</v>
      </c>
      <c r="C431" s="191">
        <f>INPUT!BF65</f>
        <v>-2.330866368538409E-05</v>
      </c>
      <c r="D431" s="191">
        <f>INPUT!BG65</f>
        <v>-34.7103241229197</v>
      </c>
      <c r="E431" s="191">
        <f>INPUT!BM65</f>
        <v>-16.412485402193852</v>
      </c>
      <c r="F431" s="191">
        <f>INPUT!BN65</f>
        <v>-8.999003956472734</v>
      </c>
      <c r="G431" s="191">
        <f>1.25*(B431+C431)</f>
        <v>-14.027027201940143</v>
      </c>
      <c r="H431" s="191">
        <f>1.25*D431</f>
        <v>-43.387905153649626</v>
      </c>
      <c r="I431" s="286">
        <f>1.25*E431+1.5*F431</f>
        <v>-34.014112687451416</v>
      </c>
      <c r="J431" s="4"/>
      <c r="K431" s="4"/>
      <c r="L431" s="207"/>
      <c r="M431" s="4"/>
      <c r="N431" s="4"/>
    </row>
    <row r="432">
      <c r="A432" s="187">
        <f>A262</f>
        <v>101</v>
      </c>
      <c r="B432" s="191">
        <f>INPUT!BE66</f>
        <v>-11.221598452888429</v>
      </c>
      <c r="C432" s="191">
        <f>INPUT!BF66</f>
        <v>-2.330866368538409E-05</v>
      </c>
      <c r="D432" s="191">
        <f>INPUT!BG66</f>
        <v>-34.7103241229197</v>
      </c>
      <c r="E432" s="191">
        <f>INPUT!BM66</f>
        <v>-16.412485402193852</v>
      </c>
      <c r="F432" s="191">
        <f>INPUT!BN66</f>
        <v>-8.999003956472734</v>
      </c>
      <c r="G432" s="191">
        <f>1.25*(B432+C432)</f>
        <v>-14.027027201940143</v>
      </c>
      <c r="H432" s="191">
        <f>1.25*D432</f>
        <v>-43.387905153649626</v>
      </c>
      <c r="I432" s="286">
        <f>1.25*E432+1.5*F432</f>
        <v>-34.014112687451416</v>
      </c>
      <c r="J432" s="4"/>
      <c r="K432" s="4"/>
      <c r="L432" s="207"/>
      <c r="M432" s="4"/>
      <c r="N432" s="4"/>
    </row>
    <row r="433">
      <c r="A433" s="187">
        <f>A263</f>
        <v>101</v>
      </c>
      <c r="B433" s="191">
        <f>INPUT!BE67</f>
        <v>-11.221598452888429</v>
      </c>
      <c r="C433" s="191">
        <f>INPUT!BF67</f>
        <v>-2.330866368538409E-05</v>
      </c>
      <c r="D433" s="191">
        <f>INPUT!BG67</f>
        <v>-34.7103241229197</v>
      </c>
      <c r="E433" s="191">
        <f>INPUT!BM67</f>
        <v>-16.412485402193852</v>
      </c>
      <c r="F433" s="191">
        <f>INPUT!BN67</f>
        <v>-8.999003956472734</v>
      </c>
      <c r="G433" s="191">
        <f>1.25*(B433+C433)</f>
        <v>-14.027027201940143</v>
      </c>
      <c r="H433" s="191">
        <f>1.25*D433</f>
        <v>-43.387905153649626</v>
      </c>
      <c r="I433" s="286">
        <f>1.25*E433+1.5*F433</f>
        <v>-34.014112687451416</v>
      </c>
      <c r="J433" s="4"/>
      <c r="K433" s="4"/>
      <c r="L433" s="207"/>
      <c r="M433" s="4"/>
      <c r="N433" s="4"/>
    </row>
    <row r="434">
      <c r="A434" s="187">
        <f>A264</f>
        <v>101</v>
      </c>
      <c r="B434" s="191">
        <f>INPUT!BE68</f>
        <v>-11.221598452888429</v>
      </c>
      <c r="C434" s="191">
        <f>INPUT!BF68</f>
        <v>-2.330866368538409E-05</v>
      </c>
      <c r="D434" s="191">
        <f>INPUT!BG68</f>
        <v>-34.7103241229197</v>
      </c>
      <c r="E434" s="191">
        <f>INPUT!BM68</f>
        <v>-16.412485402193852</v>
      </c>
      <c r="F434" s="191">
        <f>INPUT!BN68</f>
        <v>-8.999003956472734</v>
      </c>
      <c r="G434" s="191">
        <f>1.25*(B434+C434)</f>
        <v>-14.027027201940143</v>
      </c>
      <c r="H434" s="191">
        <f>1.25*D434</f>
        <v>-43.387905153649626</v>
      </c>
      <c r="I434" s="286">
        <f>1.25*E434+1.5*F434</f>
        <v>-34.014112687451416</v>
      </c>
      <c r="J434" s="4"/>
      <c r="K434" s="4"/>
      <c r="L434" s="207"/>
      <c r="M434" s="4"/>
      <c r="N434" s="4"/>
    </row>
    <row r="435">
      <c r="A435" s="187">
        <f>A265</f>
        <v>101</v>
      </c>
      <c r="B435" s="191">
        <f>INPUT!BE69</f>
        <v>-11.221598452888429</v>
      </c>
      <c r="C435" s="191">
        <f>INPUT!BF69</f>
        <v>-2.330866368538409E-05</v>
      </c>
      <c r="D435" s="191">
        <f>INPUT!BG69</f>
        <v>-34.7103241229197</v>
      </c>
      <c r="E435" s="191">
        <f>INPUT!BM69</f>
        <v>-16.412485402193852</v>
      </c>
      <c r="F435" s="191">
        <f>INPUT!BN69</f>
        <v>-8.999003956472734</v>
      </c>
      <c r="G435" s="191">
        <f>1.25*(B435+C435)</f>
        <v>-14.027027201940143</v>
      </c>
      <c r="H435" s="191">
        <f>1.25*D435</f>
        <v>-43.387905153649626</v>
      </c>
      <c r="I435" s="286">
        <f>1.25*E435+1.5*F435</f>
        <v>-34.014112687451416</v>
      </c>
      <c r="J435" s="4"/>
      <c r="K435" s="4"/>
      <c r="L435" s="207"/>
      <c r="M435" s="4"/>
      <c r="N435" s="4"/>
    </row>
    <row r="436">
      <c r="A436" s="187">
        <f>A266</f>
        <v>101</v>
      </c>
      <c r="B436" s="191">
        <f>INPUT!BE70</f>
        <v>-11.221598452888429</v>
      </c>
      <c r="C436" s="191">
        <f>INPUT!BF70</f>
        <v>-2.330866368538409E-05</v>
      </c>
      <c r="D436" s="191">
        <f>INPUT!BG70</f>
        <v>-34.7103241229197</v>
      </c>
      <c r="E436" s="191">
        <f>INPUT!BM70</f>
        <v>-16.412485402193852</v>
      </c>
      <c r="F436" s="191">
        <f>INPUT!BN70</f>
        <v>-8.999003956472734</v>
      </c>
      <c r="G436" s="191">
        <f>1.25*(B436+C436)</f>
        <v>-14.027027201940143</v>
      </c>
      <c r="H436" s="191">
        <f>1.25*D436</f>
        <v>-43.387905153649626</v>
      </c>
      <c r="I436" s="286">
        <f>1.25*E436+1.5*F436</f>
        <v>-34.014112687451416</v>
      </c>
      <c r="J436" s="4"/>
      <c r="K436" s="4"/>
      <c r="L436" s="207"/>
      <c r="M436" s="4"/>
      <c r="N436" s="4"/>
    </row>
    <row r="437">
      <c r="A437" s="187">
        <f>A267</f>
        <v>101</v>
      </c>
      <c r="B437" s="191">
        <f>INPUT!BE71</f>
        <v>-11.221598452888429</v>
      </c>
      <c r="C437" s="191">
        <f>INPUT!BF71</f>
        <v>-2.330866368538409E-05</v>
      </c>
      <c r="D437" s="191">
        <f>INPUT!BG71</f>
        <v>-34.7103241229197</v>
      </c>
      <c r="E437" s="191">
        <f>INPUT!BM71</f>
        <v>-16.412485402193852</v>
      </c>
      <c r="F437" s="191">
        <f>INPUT!BN71</f>
        <v>-8.999003956472734</v>
      </c>
      <c r="G437" s="191">
        <f>1.25*(B437+C437)</f>
        <v>-14.027027201940143</v>
      </c>
      <c r="H437" s="191">
        <f>1.25*D437</f>
        <v>-43.387905153649626</v>
      </c>
      <c r="I437" s="286">
        <f>1.25*E437+1.5*F437</f>
        <v>-34.014112687451416</v>
      </c>
      <c r="J437" s="4"/>
      <c r="K437" s="4"/>
      <c r="L437" s="207"/>
      <c r="M437" s="4"/>
      <c r="N437" s="4"/>
    </row>
    <row r="438">
      <c r="A438" s="187">
        <f>A268</f>
        <v>101</v>
      </c>
      <c r="B438" s="191">
        <f>INPUT!BE72</f>
        <v>-11.221598452888429</v>
      </c>
      <c r="C438" s="191">
        <f>INPUT!BF72</f>
        <v>-2.330866368538409E-05</v>
      </c>
      <c r="D438" s="191">
        <f>INPUT!BG72</f>
        <v>-34.7103241229197</v>
      </c>
      <c r="E438" s="191">
        <f>INPUT!BM72</f>
        <v>-16.412485402193852</v>
      </c>
      <c r="F438" s="191">
        <f>INPUT!BN72</f>
        <v>-8.999003956472734</v>
      </c>
      <c r="G438" s="191">
        <f>1.25*(B438+C438)</f>
        <v>-14.027027201940143</v>
      </c>
      <c r="H438" s="191">
        <f>1.25*D438</f>
        <v>-43.387905153649626</v>
      </c>
      <c r="I438" s="286">
        <f>1.25*E438+1.5*F438</f>
        <v>-34.014112687451416</v>
      </c>
      <c r="J438" s="4"/>
      <c r="K438" s="4"/>
      <c r="L438" s="207"/>
      <c r="M438" s="4"/>
      <c r="N438" s="4"/>
    </row>
    <row r="439">
      <c r="A439" s="187">
        <f>A269</f>
        <v>101</v>
      </c>
      <c r="B439" s="191">
        <f>INPUT!BE73</f>
        <v>-11.221598452888429</v>
      </c>
      <c r="C439" s="191">
        <f>INPUT!BF73</f>
        <v>-2.330866368538409E-05</v>
      </c>
      <c r="D439" s="191">
        <f>INPUT!BG73</f>
        <v>-34.7103241229197</v>
      </c>
      <c r="E439" s="191">
        <f>INPUT!BM73</f>
        <v>-16.412485402193852</v>
      </c>
      <c r="F439" s="191">
        <f>INPUT!BN73</f>
        <v>-8.999003956472734</v>
      </c>
      <c r="G439" s="191">
        <f>1.25*(B439+C439)</f>
        <v>-14.027027201940143</v>
      </c>
      <c r="H439" s="191">
        <f>1.25*D439</f>
        <v>-43.387905153649626</v>
      </c>
      <c r="I439" s="286">
        <f>1.25*E439+1.5*F439</f>
        <v>-34.014112687451416</v>
      </c>
      <c r="J439" s="4"/>
      <c r="K439" s="4"/>
      <c r="L439" s="207"/>
      <c r="M439" s="4"/>
      <c r="N439" s="4"/>
    </row>
    <row r="440">
      <c r="A440" s="187">
        <f>A270</f>
        <v>101</v>
      </c>
      <c r="B440" s="191">
        <f>INPUT!BE74</f>
        <v>-11.221598452888429</v>
      </c>
      <c r="C440" s="191">
        <f>INPUT!BF74</f>
        <v>-2.330866368538409E-05</v>
      </c>
      <c r="D440" s="191">
        <f>INPUT!BG74</f>
        <v>-34.7103241229197</v>
      </c>
      <c r="E440" s="191">
        <f>INPUT!BM74</f>
        <v>-16.412485402193852</v>
      </c>
      <c r="F440" s="191">
        <f>INPUT!BN74</f>
        <v>-8.999003956472734</v>
      </c>
      <c r="G440" s="191">
        <f>1.25*(B440+C440)</f>
        <v>-14.027027201940143</v>
      </c>
      <c r="H440" s="191">
        <f>1.25*D440</f>
        <v>-43.387905153649626</v>
      </c>
      <c r="I440" s="286">
        <f>1.25*E440+1.5*F440</f>
        <v>-34.014112687451416</v>
      </c>
      <c r="J440" s="4"/>
      <c r="K440" s="4"/>
      <c r="L440" s="207"/>
      <c r="M440" s="4"/>
      <c r="N440" s="4"/>
    </row>
    <row r="441">
      <c r="A441" s="187">
        <f>A271</f>
        <v>101</v>
      </c>
      <c r="B441" s="191">
        <f>INPUT!BE75</f>
        <v>-11.221598452888429</v>
      </c>
      <c r="C441" s="191">
        <f>INPUT!BF75</f>
        <v>-2.330866368538409E-05</v>
      </c>
      <c r="D441" s="191">
        <f>INPUT!BG75</f>
        <v>-34.7103241229197</v>
      </c>
      <c r="E441" s="191">
        <f>INPUT!BM75</f>
        <v>-16.412485402193852</v>
      </c>
      <c r="F441" s="191">
        <f>INPUT!BN75</f>
        <v>-8.999003956472734</v>
      </c>
      <c r="G441" s="191">
        <f>1.25*(B441+C441)</f>
        <v>-14.027027201940143</v>
      </c>
      <c r="H441" s="191">
        <f>1.25*D441</f>
        <v>-43.387905153649626</v>
      </c>
      <c r="I441" s="286">
        <f>1.25*E441+1.5*F441</f>
        <v>-34.014112687451416</v>
      </c>
      <c r="J441" s="4"/>
      <c r="K441" s="4"/>
      <c r="L441" s="207"/>
      <c r="M441" s="4"/>
      <c r="N441" s="4"/>
    </row>
    <row r="442">
      <c r="A442" s="187">
        <f>A272</f>
        <v>101</v>
      </c>
      <c r="B442" s="191">
        <f>INPUT!BE76</f>
        <v>-11.221598452888429</v>
      </c>
      <c r="C442" s="191">
        <f>INPUT!BF76</f>
        <v>-2.330866368538409E-05</v>
      </c>
      <c r="D442" s="191">
        <f>INPUT!BG76</f>
        <v>-34.7103241229197</v>
      </c>
      <c r="E442" s="191">
        <f>INPUT!BM76</f>
        <v>-16.412485402193852</v>
      </c>
      <c r="F442" s="191">
        <f>INPUT!BN76</f>
        <v>-8.999003956472734</v>
      </c>
      <c r="G442" s="191">
        <f>1.25*(B442+C442)</f>
        <v>-14.027027201940143</v>
      </c>
      <c r="H442" s="191">
        <f>1.25*D442</f>
        <v>-43.387905153649626</v>
      </c>
      <c r="I442" s="286">
        <f>1.25*E442+1.5*F442</f>
        <v>-34.014112687451416</v>
      </c>
      <c r="J442" s="4"/>
      <c r="K442" s="4"/>
      <c r="L442" s="207"/>
      <c r="M442" s="4"/>
      <c r="N442" s="4"/>
    </row>
    <row r="443">
      <c r="A443" s="187">
        <f>A273</f>
        <v>101</v>
      </c>
      <c r="B443" s="191">
        <f>INPUT!BE77</f>
        <v>-11.221598452888429</v>
      </c>
      <c r="C443" s="191">
        <f>INPUT!BF77</f>
        <v>-2.330866368538409E-05</v>
      </c>
      <c r="D443" s="191">
        <f>INPUT!BG77</f>
        <v>-34.7103241229197</v>
      </c>
      <c r="E443" s="191">
        <f>INPUT!BM77</f>
        <v>-16.412485402193852</v>
      </c>
      <c r="F443" s="191">
        <f>INPUT!BN77</f>
        <v>-8.999003956472734</v>
      </c>
      <c r="G443" s="191">
        <f>1.25*(B443+C443)</f>
        <v>-14.027027201940143</v>
      </c>
      <c r="H443" s="191">
        <f>1.25*D443</f>
        <v>-43.387905153649626</v>
      </c>
      <c r="I443" s="286">
        <f>1.25*E443+1.5*F443</f>
        <v>-34.014112687451416</v>
      </c>
      <c r="J443" s="4"/>
      <c r="K443" s="4"/>
      <c r="L443" s="207"/>
      <c r="M443" s="4"/>
      <c r="N443" s="4"/>
    </row>
    <row r="444">
      <c r="A444" s="187">
        <f>A274</f>
        <v>101</v>
      </c>
      <c r="B444" s="191">
        <f>INPUT!BE78</f>
        <v>-11.221598452888429</v>
      </c>
      <c r="C444" s="191">
        <f>INPUT!BF78</f>
        <v>-2.330866368538409E-05</v>
      </c>
      <c r="D444" s="191">
        <f>INPUT!BG78</f>
        <v>-34.7103241229197</v>
      </c>
      <c r="E444" s="191">
        <f>INPUT!BM78</f>
        <v>-16.412485402193852</v>
      </c>
      <c r="F444" s="191">
        <f>INPUT!BN78</f>
        <v>-8.999003956472734</v>
      </c>
      <c r="G444" s="191">
        <f>1.25*(B444+C444)</f>
        <v>-14.027027201940143</v>
      </c>
      <c r="H444" s="191">
        <f>1.25*D444</f>
        <v>-43.387905153649626</v>
      </c>
      <c r="I444" s="286">
        <f>1.25*E444+1.5*F444</f>
        <v>-34.014112687451416</v>
      </c>
      <c r="J444" s="4"/>
      <c r="K444" s="4"/>
      <c r="L444" s="207"/>
      <c r="M444" s="4"/>
      <c r="N444" s="4"/>
    </row>
    <row r="445">
      <c r="A445" s="187">
        <f>A275</f>
        <v>101</v>
      </c>
      <c r="B445" s="191">
        <f>INPUT!BE79</f>
        <v>-11.221598452888429</v>
      </c>
      <c r="C445" s="191">
        <f>INPUT!BF79</f>
        <v>-2.330866368538409E-05</v>
      </c>
      <c r="D445" s="191">
        <f>INPUT!BG79</f>
        <v>-34.7103241229197</v>
      </c>
      <c r="E445" s="191">
        <f>INPUT!BM79</f>
        <v>-16.412485402193852</v>
      </c>
      <c r="F445" s="191">
        <f>INPUT!BN79</f>
        <v>-8.999003956472734</v>
      </c>
      <c r="G445" s="191">
        <f>1.25*(B445+C445)</f>
        <v>-14.027027201940143</v>
      </c>
      <c r="H445" s="191">
        <f>1.25*D445</f>
        <v>-43.387905153649626</v>
      </c>
      <c r="I445" s="286">
        <f>1.25*E445+1.5*F445</f>
        <v>-34.014112687451416</v>
      </c>
      <c r="J445" s="4"/>
      <c r="K445" s="4"/>
      <c r="L445" s="207"/>
      <c r="M445" s="4"/>
      <c r="N445" s="4"/>
    </row>
    <row r="446">
      <c r="A446" s="187">
        <f>A276</f>
        <v>101</v>
      </c>
      <c r="B446" s="191">
        <f>INPUT!BE80</f>
        <v>-11.221598452888429</v>
      </c>
      <c r="C446" s="191">
        <f>INPUT!BF80</f>
        <v>-2.330866368538409E-05</v>
      </c>
      <c r="D446" s="191">
        <f>INPUT!BG80</f>
        <v>-34.7103241229197</v>
      </c>
      <c r="E446" s="191">
        <f>INPUT!BM80</f>
        <v>-16.412485402193852</v>
      </c>
      <c r="F446" s="191">
        <f>INPUT!BN80</f>
        <v>-8.999003956472734</v>
      </c>
      <c r="G446" s="191">
        <f>1.25*(B446+C446)</f>
        <v>-14.027027201940143</v>
      </c>
      <c r="H446" s="191">
        <f>1.25*D446</f>
        <v>-43.387905153649626</v>
      </c>
      <c r="I446" s="286">
        <f>1.25*E446+1.5*F446</f>
        <v>-34.014112687451416</v>
      </c>
      <c r="J446" s="4"/>
      <c r="K446" s="4"/>
      <c r="L446" s="207"/>
      <c r="M446" s="4"/>
      <c r="N446" s="4"/>
    </row>
    <row r="447">
      <c r="A447" s="187">
        <f>A277</f>
        <v>101</v>
      </c>
      <c r="B447" s="191">
        <f>INPUT!BE81</f>
        <v>-11.221598452888429</v>
      </c>
      <c r="C447" s="191">
        <f>INPUT!BF81</f>
        <v>-2.330866368538409E-05</v>
      </c>
      <c r="D447" s="191">
        <f>INPUT!BG81</f>
        <v>-34.7103241229197</v>
      </c>
      <c r="E447" s="191">
        <f>INPUT!BM81</f>
        <v>-16.412485402193852</v>
      </c>
      <c r="F447" s="191">
        <f>INPUT!BN81</f>
        <v>-8.999003956472734</v>
      </c>
      <c r="G447" s="191">
        <f>1.25*(B447+C447)</f>
        <v>-14.027027201940143</v>
      </c>
      <c r="H447" s="191">
        <f>1.25*D447</f>
        <v>-43.387905153649626</v>
      </c>
      <c r="I447" s="286">
        <f>1.25*E447+1.5*F447</f>
        <v>-34.014112687451416</v>
      </c>
      <c r="J447" s="4"/>
      <c r="K447" s="4"/>
      <c r="L447" s="207"/>
      <c r="M447" s="4"/>
      <c r="N447" s="4"/>
    </row>
    <row r="448">
      <c r="A448" s="187">
        <f>A278</f>
        <v>101</v>
      </c>
      <c r="B448" s="191">
        <f>INPUT!BE82</f>
        <v>-11.221598452888429</v>
      </c>
      <c r="C448" s="191">
        <f>INPUT!BF82</f>
        <v>-2.330866368538409E-05</v>
      </c>
      <c r="D448" s="191">
        <f>INPUT!BG82</f>
        <v>-34.7103241229197</v>
      </c>
      <c r="E448" s="191">
        <f>INPUT!BM82</f>
        <v>-16.412485402193852</v>
      </c>
      <c r="F448" s="191">
        <f>INPUT!BN82</f>
        <v>-8.999003956472734</v>
      </c>
      <c r="G448" s="191">
        <f>1.25*(B448+C448)</f>
        <v>-14.027027201940143</v>
      </c>
      <c r="H448" s="191">
        <f>1.25*D448</f>
        <v>-43.387905153649626</v>
      </c>
      <c r="I448" s="286">
        <f>1.25*E448+1.5*F448</f>
        <v>-34.014112687451416</v>
      </c>
      <c r="J448" s="4"/>
      <c r="K448" s="4"/>
      <c r="L448" s="207"/>
      <c r="M448" s="4"/>
      <c r="N448" s="4"/>
    </row>
    <row r="449">
      <c r="A449" s="187">
        <f>A279</f>
        <v>101</v>
      </c>
      <c r="B449" s="191">
        <f>INPUT!BE83</f>
        <v>-11.221598452888429</v>
      </c>
      <c r="C449" s="191">
        <f>INPUT!BF83</f>
        <v>-2.330866368538409E-05</v>
      </c>
      <c r="D449" s="191">
        <f>INPUT!BG83</f>
        <v>-34.7103241229197</v>
      </c>
      <c r="E449" s="191">
        <f>INPUT!BM83</f>
        <v>-16.412485402193852</v>
      </c>
      <c r="F449" s="191">
        <f>INPUT!BN83</f>
        <v>-8.999003956472734</v>
      </c>
      <c r="G449" s="191">
        <f>1.25*(B449+C449)</f>
        <v>-14.027027201940143</v>
      </c>
      <c r="H449" s="191">
        <f>1.25*D449</f>
        <v>-43.387905153649626</v>
      </c>
      <c r="I449" s="286">
        <f>1.25*E449+1.5*F449</f>
        <v>-34.014112687451416</v>
      </c>
      <c r="J449" s="4"/>
      <c r="K449" s="4"/>
      <c r="L449" s="207"/>
      <c r="M449" s="4"/>
      <c r="N449" s="4"/>
    </row>
    <row r="450">
      <c r="A450" s="187">
        <f>A280</f>
        <v>101</v>
      </c>
      <c r="B450" s="191">
        <f>INPUT!BE84</f>
        <v>-11.221598452888429</v>
      </c>
      <c r="C450" s="191">
        <f>INPUT!BF84</f>
        <v>-2.330866368538409E-05</v>
      </c>
      <c r="D450" s="191">
        <f>INPUT!BG84</f>
        <v>-34.7103241229197</v>
      </c>
      <c r="E450" s="191">
        <f>INPUT!BM84</f>
        <v>-16.412485402193852</v>
      </c>
      <c r="F450" s="191">
        <f>INPUT!BN84</f>
        <v>-8.999003956472734</v>
      </c>
      <c r="G450" s="191">
        <f>1.25*(B450+C450)</f>
        <v>-14.027027201940143</v>
      </c>
      <c r="H450" s="191">
        <f>1.25*D450</f>
        <v>-43.387905153649626</v>
      </c>
      <c r="I450" s="286">
        <f>1.25*E450+1.5*F450</f>
        <v>-34.014112687451416</v>
      </c>
      <c r="J450" s="4"/>
      <c r="K450" s="4"/>
      <c r="L450" s="207"/>
      <c r="M450" s="4"/>
      <c r="N450" s="4"/>
    </row>
    <row r="451">
      <c r="A451" s="187">
        <f>A281</f>
        <v>101</v>
      </c>
      <c r="B451" s="191">
        <f>INPUT!BE85</f>
        <v>-11.221598452888429</v>
      </c>
      <c r="C451" s="191">
        <f>INPUT!BF85</f>
        <v>-2.330866368538409E-05</v>
      </c>
      <c r="D451" s="191">
        <f>INPUT!BG85</f>
        <v>-34.7103241229197</v>
      </c>
      <c r="E451" s="191">
        <f>INPUT!BM85</f>
        <v>-16.412485402193852</v>
      </c>
      <c r="F451" s="191">
        <f>INPUT!BN85</f>
        <v>-8.999003956472734</v>
      </c>
      <c r="G451" s="191">
        <f>1.25*(B451+C451)</f>
        <v>-14.027027201940143</v>
      </c>
      <c r="H451" s="191">
        <f>1.25*D451</f>
        <v>-43.387905153649626</v>
      </c>
      <c r="I451" s="286">
        <f>1.25*E451+1.5*F451</f>
        <v>-34.014112687451416</v>
      </c>
      <c r="J451" s="4"/>
      <c r="K451" s="4"/>
      <c r="L451" s="207"/>
      <c r="M451" s="4"/>
      <c r="N451" s="4"/>
    </row>
    <row r="452">
      <c r="A452" s="187">
        <f>A282</f>
        <v>101</v>
      </c>
      <c r="B452" s="191">
        <f>INPUT!BE86</f>
        <v>-11.221598452888429</v>
      </c>
      <c r="C452" s="191">
        <f>INPUT!BF86</f>
        <v>-2.330866368538409E-05</v>
      </c>
      <c r="D452" s="191">
        <f>INPUT!BG86</f>
        <v>-34.7103241229197</v>
      </c>
      <c r="E452" s="191">
        <f>INPUT!BM86</f>
        <v>-16.412485402193852</v>
      </c>
      <c r="F452" s="191">
        <f>INPUT!BN86</f>
        <v>-8.999003956472734</v>
      </c>
      <c r="G452" s="191">
        <f>1.25*(B452+C452)</f>
        <v>-14.027027201940143</v>
      </c>
      <c r="H452" s="191">
        <f>1.25*D452</f>
        <v>-43.387905153649626</v>
      </c>
      <c r="I452" s="286">
        <f>1.25*E452+1.5*F452</f>
        <v>-34.014112687451416</v>
      </c>
      <c r="J452" s="4"/>
      <c r="K452" s="4"/>
      <c r="L452" s="207"/>
      <c r="M452" s="4"/>
      <c r="N452" s="4"/>
    </row>
    <row r="453">
      <c r="A453" s="187">
        <f>A283</f>
        <v>101</v>
      </c>
      <c r="B453" s="191">
        <f>INPUT!BE87</f>
        <v>-11.221598452888429</v>
      </c>
      <c r="C453" s="191">
        <f>INPUT!BF87</f>
        <v>-2.330866368538409E-05</v>
      </c>
      <c r="D453" s="191">
        <f>INPUT!BG87</f>
        <v>-34.7103241229197</v>
      </c>
      <c r="E453" s="191">
        <f>INPUT!BM87</f>
        <v>-16.412485402193852</v>
      </c>
      <c r="F453" s="191">
        <f>INPUT!BN87</f>
        <v>-8.999003956472734</v>
      </c>
      <c r="G453" s="191">
        <f>1.25*(B453+C453)</f>
        <v>-14.027027201940143</v>
      </c>
      <c r="H453" s="191">
        <f>1.25*D453</f>
        <v>-43.387905153649626</v>
      </c>
      <c r="I453" s="286">
        <f>1.25*E453+1.5*F453</f>
        <v>-34.014112687451416</v>
      </c>
      <c r="J453" s="4"/>
      <c r="K453" s="4"/>
      <c r="L453" s="207"/>
      <c r="M453" s="4"/>
      <c r="N453" s="4"/>
    </row>
    <row r="454">
      <c r="A454" s="187">
        <f>A284</f>
        <v>101</v>
      </c>
      <c r="B454" s="191">
        <f>INPUT!BE88</f>
        <v>-11.221598452888429</v>
      </c>
      <c r="C454" s="191">
        <f>INPUT!BF88</f>
        <v>-2.330866368538409E-05</v>
      </c>
      <c r="D454" s="191">
        <f>INPUT!BG88</f>
        <v>-34.7103241229197</v>
      </c>
      <c r="E454" s="191">
        <f>INPUT!BM88</f>
        <v>-16.412485402193852</v>
      </c>
      <c r="F454" s="191">
        <f>INPUT!BN88</f>
        <v>-8.999003956472734</v>
      </c>
      <c r="G454" s="191">
        <f>1.25*(B454+C454)</f>
        <v>-14.027027201940143</v>
      </c>
      <c r="H454" s="191">
        <f>1.25*D454</f>
        <v>-43.387905153649626</v>
      </c>
      <c r="I454" s="286">
        <f>1.25*E454+1.5*F454</f>
        <v>-34.014112687451416</v>
      </c>
      <c r="J454" s="4"/>
      <c r="K454" s="4"/>
      <c r="L454" s="207"/>
      <c r="M454" s="4"/>
      <c r="N454" s="4"/>
    </row>
    <row r="455">
      <c r="A455" s="187">
        <f>A285</f>
        <v>101</v>
      </c>
      <c r="B455" s="191">
        <f>INPUT!BE89</f>
        <v>-11.221598452888429</v>
      </c>
      <c r="C455" s="191">
        <f>INPUT!BF89</f>
        <v>-2.330866368538409E-05</v>
      </c>
      <c r="D455" s="191">
        <f>INPUT!BG89</f>
        <v>-34.7103241229197</v>
      </c>
      <c r="E455" s="191">
        <f>INPUT!BM89</f>
        <v>-16.412485402193852</v>
      </c>
      <c r="F455" s="191">
        <f>INPUT!BN89</f>
        <v>-8.999003956472734</v>
      </c>
      <c r="G455" s="191">
        <f>1.25*(B455+C455)</f>
        <v>-14.027027201940143</v>
      </c>
      <c r="H455" s="191">
        <f>1.25*D455</f>
        <v>-43.387905153649626</v>
      </c>
      <c r="I455" s="286">
        <f>1.25*E455+1.5*F455</f>
        <v>-34.014112687451416</v>
      </c>
      <c r="J455" s="4"/>
      <c r="K455" s="4"/>
      <c r="L455" s="207"/>
      <c r="M455" s="4"/>
      <c r="N455" s="4"/>
    </row>
    <row r="456">
      <c r="A456" s="187">
        <f>A286</f>
        <v>101</v>
      </c>
      <c r="B456" s="191">
        <f>INPUT!BE90</f>
        <v>-11.221598452888429</v>
      </c>
      <c r="C456" s="191">
        <f>INPUT!BF90</f>
        <v>-2.330866368538409E-05</v>
      </c>
      <c r="D456" s="191">
        <f>INPUT!BG90</f>
        <v>-34.7103241229197</v>
      </c>
      <c r="E456" s="191">
        <f>INPUT!BM90</f>
        <v>-16.412485402193852</v>
      </c>
      <c r="F456" s="191">
        <f>INPUT!BN90</f>
        <v>-8.999003956472734</v>
      </c>
      <c r="G456" s="191">
        <f>1.25*(B456+C456)</f>
        <v>-14.027027201940143</v>
      </c>
      <c r="H456" s="191">
        <f>1.25*D456</f>
        <v>-43.387905153649626</v>
      </c>
      <c r="I456" s="286">
        <f>1.25*E456+1.5*F456</f>
        <v>-34.014112687451416</v>
      </c>
      <c r="J456" s="4"/>
      <c r="K456" s="4"/>
      <c r="L456" s="207"/>
      <c r="M456" s="4"/>
      <c r="N456" s="4"/>
    </row>
    <row r="457">
      <c r="A457" s="187">
        <f>A287</f>
        <v>101</v>
      </c>
      <c r="B457" s="191">
        <f>INPUT!BE91</f>
        <v>-11.221598452888429</v>
      </c>
      <c r="C457" s="191">
        <f>INPUT!BF91</f>
        <v>-2.330866368538409E-05</v>
      </c>
      <c r="D457" s="191">
        <f>INPUT!BG91</f>
        <v>-34.7103241229197</v>
      </c>
      <c r="E457" s="191">
        <f>INPUT!BM91</f>
        <v>-16.412485402193852</v>
      </c>
      <c r="F457" s="191">
        <f>INPUT!BN91</f>
        <v>-8.999003956472734</v>
      </c>
      <c r="G457" s="191">
        <f>1.25*(B457+C457)</f>
        <v>-14.027027201940143</v>
      </c>
      <c r="H457" s="191">
        <f>1.25*D457</f>
        <v>-43.387905153649626</v>
      </c>
      <c r="I457" s="286">
        <f>1.25*E457+1.5*F457</f>
        <v>-34.014112687451416</v>
      </c>
      <c r="J457" s="4"/>
      <c r="K457" s="4"/>
      <c r="L457" s="207"/>
      <c r="M457" s="4"/>
      <c r="N457" s="4"/>
    </row>
    <row r="458">
      <c r="A458" s="187">
        <f>A288</f>
        <v>101</v>
      </c>
      <c r="B458" s="191">
        <f>INPUT!BE92</f>
        <v>-11.221598452888429</v>
      </c>
      <c r="C458" s="191">
        <f>INPUT!BF92</f>
        <v>-2.330866368538409E-05</v>
      </c>
      <c r="D458" s="191">
        <f>INPUT!BG92</f>
        <v>-34.7103241229197</v>
      </c>
      <c r="E458" s="191">
        <f>INPUT!BM92</f>
        <v>-16.412485402193852</v>
      </c>
      <c r="F458" s="191">
        <f>INPUT!BN92</f>
        <v>-8.999003956472734</v>
      </c>
      <c r="G458" s="191">
        <f>1.25*(B458+C458)</f>
        <v>-14.027027201940143</v>
      </c>
      <c r="H458" s="191">
        <f>1.25*D458</f>
        <v>-43.387905153649626</v>
      </c>
      <c r="I458" s="286">
        <f>1.25*E458+1.5*F458</f>
        <v>-34.014112687451416</v>
      </c>
      <c r="J458" s="4"/>
      <c r="K458" s="4"/>
      <c r="L458" s="207"/>
      <c r="M458" s="4"/>
      <c r="N458" s="4"/>
    </row>
    <row r="459">
      <c r="A459" s="187">
        <f>A289</f>
        <v>101</v>
      </c>
      <c r="B459" s="191">
        <f>INPUT!BE93</f>
        <v>-11.221598452888429</v>
      </c>
      <c r="C459" s="191">
        <f>INPUT!BF93</f>
        <v>-2.330866368538409E-05</v>
      </c>
      <c r="D459" s="191">
        <f>INPUT!BG93</f>
        <v>-34.7103241229197</v>
      </c>
      <c r="E459" s="191">
        <f>INPUT!BM93</f>
        <v>-16.412485402193852</v>
      </c>
      <c r="F459" s="191">
        <f>INPUT!BN93</f>
        <v>-8.999003956472734</v>
      </c>
      <c r="G459" s="191">
        <f>1.25*(B459+C459)</f>
        <v>-14.027027201940143</v>
      </c>
      <c r="H459" s="191">
        <f>1.25*D459</f>
        <v>-43.387905153649626</v>
      </c>
      <c r="I459" s="286">
        <f>1.25*E459+1.5*F459</f>
        <v>-34.014112687451416</v>
      </c>
      <c r="J459" s="4"/>
      <c r="K459" s="4"/>
      <c r="L459" s="207"/>
      <c r="M459" s="4"/>
      <c r="N459" s="4"/>
    </row>
    <row r="460">
      <c r="A460" s="187">
        <f>A290</f>
        <v>101</v>
      </c>
      <c r="B460" s="191">
        <f>INPUT!BE94</f>
        <v>-11.221598452888429</v>
      </c>
      <c r="C460" s="191">
        <f>INPUT!BF94</f>
        <v>-2.330866368538409E-05</v>
      </c>
      <c r="D460" s="191">
        <f>INPUT!BG94</f>
        <v>-34.7103241229197</v>
      </c>
      <c r="E460" s="191">
        <f>INPUT!BM94</f>
        <v>-16.412485402193852</v>
      </c>
      <c r="F460" s="191">
        <f>INPUT!BN94</f>
        <v>-8.999003956472734</v>
      </c>
      <c r="G460" s="191">
        <f>1.25*(B460+C460)</f>
        <v>-14.027027201940143</v>
      </c>
      <c r="H460" s="191">
        <f>1.25*D460</f>
        <v>-43.387905153649626</v>
      </c>
      <c r="I460" s="286">
        <f>1.25*E460+1.5*F460</f>
        <v>-34.014112687451416</v>
      </c>
      <c r="J460" s="4"/>
      <c r="K460" s="4"/>
      <c r="L460" s="207"/>
      <c r="M460" s="4"/>
      <c r="N460" s="4"/>
    </row>
    <row r="461">
      <c r="A461" s="187">
        <f>A291</f>
        <v>101</v>
      </c>
      <c r="B461" s="191">
        <f>INPUT!BE95</f>
        <v>-11.221598452888429</v>
      </c>
      <c r="C461" s="191">
        <f>INPUT!BF95</f>
        <v>-2.330866368538409E-05</v>
      </c>
      <c r="D461" s="191">
        <f>INPUT!BG95</f>
        <v>-34.7103241229197</v>
      </c>
      <c r="E461" s="191">
        <f>INPUT!BM95</f>
        <v>-16.412485402193852</v>
      </c>
      <c r="F461" s="191">
        <f>INPUT!BN95</f>
        <v>-8.999003956472734</v>
      </c>
      <c r="G461" s="191">
        <f>1.25*(B461+C461)</f>
        <v>-14.027027201940143</v>
      </c>
      <c r="H461" s="191">
        <f>1.25*D461</f>
        <v>-43.387905153649626</v>
      </c>
      <c r="I461" s="286">
        <f>1.25*E461+1.5*F461</f>
        <v>-34.014112687451416</v>
      </c>
      <c r="J461" s="4"/>
      <c r="K461" s="4"/>
      <c r="L461" s="207"/>
      <c r="M461" s="4"/>
      <c r="N461" s="4"/>
    </row>
    <row r="462">
      <c r="A462" s="187">
        <f>A292</f>
        <v>101</v>
      </c>
      <c r="B462" s="191">
        <f>INPUT!BE96</f>
        <v>-11.221598452888429</v>
      </c>
      <c r="C462" s="191">
        <f>INPUT!BF96</f>
        <v>-2.330866368538409E-05</v>
      </c>
      <c r="D462" s="191">
        <f>INPUT!BG96</f>
        <v>-34.7103241229197</v>
      </c>
      <c r="E462" s="191">
        <f>INPUT!BM96</f>
        <v>-16.412485402193852</v>
      </c>
      <c r="F462" s="191">
        <f>INPUT!BN96</f>
        <v>-8.999003956472734</v>
      </c>
      <c r="G462" s="191">
        <f>1.25*(B462+C462)</f>
        <v>-14.027027201940143</v>
      </c>
      <c r="H462" s="191">
        <f>1.25*D462</f>
        <v>-43.387905153649626</v>
      </c>
      <c r="I462" s="286">
        <f>1.25*E462+1.5*F462</f>
        <v>-34.014112687451416</v>
      </c>
      <c r="J462" s="4"/>
      <c r="K462" s="4"/>
      <c r="L462" s="207"/>
      <c r="M462" s="4"/>
      <c r="N462" s="4"/>
    </row>
    <row r="463">
      <c r="A463" s="187">
        <f>A293</f>
        <v>101</v>
      </c>
      <c r="B463" s="191">
        <f>INPUT!BE97</f>
        <v>-11.221598452888429</v>
      </c>
      <c r="C463" s="191">
        <f>INPUT!BF97</f>
        <v>-2.330866368538409E-05</v>
      </c>
      <c r="D463" s="191">
        <f>INPUT!BG97</f>
        <v>-34.7103241229197</v>
      </c>
      <c r="E463" s="191">
        <f>INPUT!BM97</f>
        <v>-16.412485402193852</v>
      </c>
      <c r="F463" s="191">
        <f>INPUT!BN97</f>
        <v>-8.999003956472734</v>
      </c>
      <c r="G463" s="191">
        <f>1.25*(B463+C463)</f>
        <v>-14.027027201940143</v>
      </c>
      <c r="H463" s="191">
        <f>1.25*D463</f>
        <v>-43.387905153649626</v>
      </c>
      <c r="I463" s="286">
        <f>1.25*E463+1.5*F463</f>
        <v>-34.014112687451416</v>
      </c>
      <c r="J463" s="4"/>
      <c r="K463" s="4"/>
      <c r="L463" s="207"/>
      <c r="M463" s="4"/>
      <c r="N463" s="4"/>
    </row>
    <row r="464">
      <c r="A464" s="187">
        <f>A294</f>
        <v>101</v>
      </c>
      <c r="B464" s="191">
        <f>INPUT!BE98</f>
        <v>-11.221598452888429</v>
      </c>
      <c r="C464" s="191">
        <f>INPUT!BF98</f>
        <v>-2.330866368538409E-05</v>
      </c>
      <c r="D464" s="191">
        <f>INPUT!BG98</f>
        <v>-34.7103241229197</v>
      </c>
      <c r="E464" s="191">
        <f>INPUT!BM98</f>
        <v>-16.412485402193852</v>
      </c>
      <c r="F464" s="191">
        <f>INPUT!BN98</f>
        <v>-8.999003956472734</v>
      </c>
      <c r="G464" s="191">
        <f>1.25*(B464+C464)</f>
        <v>-14.027027201940143</v>
      </c>
      <c r="H464" s="191">
        <f>1.25*D464</f>
        <v>-43.387905153649626</v>
      </c>
      <c r="I464" s="286">
        <f>1.25*E464+1.5*F464</f>
        <v>-34.014112687451416</v>
      </c>
      <c r="J464" s="4"/>
      <c r="K464" s="4"/>
      <c r="L464" s="207"/>
      <c r="M464" s="4"/>
      <c r="N464" s="4"/>
    </row>
    <row r="465">
      <c r="A465" s="187">
        <f>A295</f>
        <v>101</v>
      </c>
      <c r="B465" s="191">
        <f>INPUT!BE99</f>
        <v>-11.221598452888429</v>
      </c>
      <c r="C465" s="191">
        <f>INPUT!BF99</f>
        <v>-2.330866368538409E-05</v>
      </c>
      <c r="D465" s="191">
        <f>INPUT!BG99</f>
        <v>-34.7103241229197</v>
      </c>
      <c r="E465" s="191">
        <f>INPUT!BM99</f>
        <v>-16.412485402193852</v>
      </c>
      <c r="F465" s="191">
        <f>INPUT!BN99</f>
        <v>-8.999003956472734</v>
      </c>
      <c r="G465" s="191">
        <f>1.25*(B465+C465)</f>
        <v>-14.027027201940143</v>
      </c>
      <c r="H465" s="191">
        <f>1.25*D465</f>
        <v>-43.387905153649626</v>
      </c>
      <c r="I465" s="286">
        <f>1.25*E465+1.5*F465</f>
        <v>-34.014112687451416</v>
      </c>
      <c r="J465" s="4"/>
      <c r="K465" s="4"/>
      <c r="L465" s="207"/>
      <c r="M465" s="4"/>
      <c r="N465" s="4"/>
    </row>
    <row r="466">
      <c r="A466" s="187">
        <f>A296</f>
        <v>101</v>
      </c>
      <c r="B466" s="191">
        <f>INPUT!BE100</f>
        <v>-11.221598452888429</v>
      </c>
      <c r="C466" s="191">
        <f>INPUT!BF100</f>
        <v>-2.330866368538409E-05</v>
      </c>
      <c r="D466" s="191">
        <f>INPUT!BG100</f>
        <v>-34.7103241229197</v>
      </c>
      <c r="E466" s="191">
        <f>INPUT!BM100</f>
        <v>-16.412485402193852</v>
      </c>
      <c r="F466" s="191">
        <f>INPUT!BN100</f>
        <v>-8.999003956472734</v>
      </c>
      <c r="G466" s="191">
        <f>1.25*(B466+C466)</f>
        <v>-14.027027201940143</v>
      </c>
      <c r="H466" s="191">
        <f>1.25*D466</f>
        <v>-43.387905153649626</v>
      </c>
      <c r="I466" s="286">
        <f>1.25*E466+1.5*F466</f>
        <v>-34.014112687451416</v>
      </c>
      <c r="J466" s="4"/>
      <c r="K466" s="4"/>
      <c r="L466" s="207"/>
      <c r="M466" s="4"/>
      <c r="N466" s="4"/>
    </row>
    <row r="467">
      <c r="A467" s="187">
        <f>A297</f>
        <v>101</v>
      </c>
      <c r="B467" s="191">
        <f>INPUT!BE101</f>
        <v>-11.221598452888429</v>
      </c>
      <c r="C467" s="191">
        <f>INPUT!BF101</f>
        <v>-2.330866368538409E-05</v>
      </c>
      <c r="D467" s="191">
        <f>INPUT!BG101</f>
        <v>-34.7103241229197</v>
      </c>
      <c r="E467" s="191">
        <f>INPUT!BM101</f>
        <v>-16.412485402193852</v>
      </c>
      <c r="F467" s="191">
        <f>INPUT!BN101</f>
        <v>-8.999003956472734</v>
      </c>
      <c r="G467" s="191">
        <f>1.25*(B467+C467)</f>
        <v>-14.027027201940143</v>
      </c>
      <c r="H467" s="191">
        <f>1.25*D467</f>
        <v>-43.387905153649626</v>
      </c>
      <c r="I467" s="286">
        <f>1.25*E467+1.5*F467</f>
        <v>-34.014112687451416</v>
      </c>
      <c r="J467" s="4"/>
      <c r="K467" s="4"/>
      <c r="L467" s="207"/>
      <c r="M467" s="4"/>
      <c r="N467" s="4"/>
    </row>
    <row r="468">
      <c r="A468" s="187">
        <f>A298</f>
        <v>101</v>
      </c>
      <c r="B468" s="191">
        <f>INPUT!BE102</f>
        <v>-11.221598452888429</v>
      </c>
      <c r="C468" s="191">
        <f>INPUT!BF102</f>
        <v>-2.330866368538409E-05</v>
      </c>
      <c r="D468" s="191">
        <f>INPUT!BG102</f>
        <v>-34.7103241229197</v>
      </c>
      <c r="E468" s="191">
        <f>INPUT!BM102</f>
        <v>-16.412485402193852</v>
      </c>
      <c r="F468" s="191">
        <f>INPUT!BN102</f>
        <v>-8.999003956472734</v>
      </c>
      <c r="G468" s="191">
        <f>1.25*(B468+C468)</f>
        <v>-14.027027201940143</v>
      </c>
      <c r="H468" s="191">
        <f>1.25*D468</f>
        <v>-43.387905153649626</v>
      </c>
      <c r="I468" s="286">
        <f>1.25*E468+1.5*F468</f>
        <v>-34.014112687451416</v>
      </c>
      <c r="J468" s="4"/>
      <c r="K468" s="4"/>
      <c r="L468" s="207"/>
      <c r="M468" s="4"/>
      <c r="N468" s="4"/>
    </row>
    <row r="469">
      <c r="A469" s="187">
        <f>A299</f>
        <v>101</v>
      </c>
      <c r="B469" s="191">
        <f>INPUT!BE103</f>
        <v>-11.221598452888429</v>
      </c>
      <c r="C469" s="191">
        <f>INPUT!BF103</f>
        <v>-2.330866368538409E-05</v>
      </c>
      <c r="D469" s="191">
        <f>INPUT!BG103</f>
        <v>-34.7103241229197</v>
      </c>
      <c r="E469" s="191">
        <f>INPUT!BM103</f>
        <v>-16.412485402193852</v>
      </c>
      <c r="F469" s="191">
        <f>INPUT!BN103</f>
        <v>-8.999003956472734</v>
      </c>
      <c r="G469" s="191">
        <f>1.25*(B469+C469)</f>
        <v>-14.027027201940143</v>
      </c>
      <c r="H469" s="191">
        <f>1.25*D469</f>
        <v>-43.387905153649626</v>
      </c>
      <c r="I469" s="286">
        <f>1.25*E469+1.5*F469</f>
        <v>-34.014112687451416</v>
      </c>
      <c r="J469" s="4"/>
      <c r="K469" s="4"/>
      <c r="L469" s="207"/>
      <c r="M469" s="4"/>
      <c r="N469" s="4"/>
    </row>
    <row r="470">
      <c r="A470" s="187">
        <f>A300</f>
        <v>101</v>
      </c>
      <c r="B470" s="191">
        <f>INPUT!BE104</f>
        <v>-11.221598452888429</v>
      </c>
      <c r="C470" s="191">
        <f>INPUT!BF104</f>
        <v>-2.330866368538409E-05</v>
      </c>
      <c r="D470" s="191">
        <f>INPUT!BG104</f>
        <v>-34.7103241229197</v>
      </c>
      <c r="E470" s="191">
        <f>INPUT!BM104</f>
        <v>-16.412485402193852</v>
      </c>
      <c r="F470" s="191">
        <f>INPUT!BN104</f>
        <v>-8.999003956472734</v>
      </c>
      <c r="G470" s="191">
        <f>1.25*(B470+C470)</f>
        <v>-14.027027201940143</v>
      </c>
      <c r="H470" s="191">
        <f>1.25*D470</f>
        <v>-43.387905153649626</v>
      </c>
      <c r="I470" s="286">
        <f>1.25*E470+1.5*F470</f>
        <v>-34.014112687451416</v>
      </c>
      <c r="J470" s="4"/>
      <c r="K470" s="4"/>
      <c r="L470" s="207"/>
      <c r="M470" s="4"/>
      <c r="N470" s="4"/>
    </row>
    <row r="471">
      <c r="A471" s="187">
        <f>A301</f>
        <v>101</v>
      </c>
      <c r="B471" s="191">
        <f>INPUT!BE105</f>
        <v>-11.221598452888429</v>
      </c>
      <c r="C471" s="191">
        <f>INPUT!BF105</f>
        <v>-2.330866368538409E-05</v>
      </c>
      <c r="D471" s="191">
        <f>INPUT!BG105</f>
        <v>-34.7103241229197</v>
      </c>
      <c r="E471" s="191">
        <f>INPUT!BM105</f>
        <v>-16.412485402193852</v>
      </c>
      <c r="F471" s="191">
        <f>INPUT!BN105</f>
        <v>-8.999003956472734</v>
      </c>
      <c r="G471" s="191">
        <f>1.25*(B471+C471)</f>
        <v>-14.027027201940143</v>
      </c>
      <c r="H471" s="191">
        <f>1.25*D471</f>
        <v>-43.387905153649626</v>
      </c>
      <c r="I471" s="286">
        <f>1.25*E471+1.5*F471</f>
        <v>-34.014112687451416</v>
      </c>
      <c r="J471" s="4"/>
      <c r="K471" s="4"/>
      <c r="L471" s="207"/>
      <c r="M471" s="4"/>
      <c r="N471" s="4"/>
    </row>
    <row r="472">
      <c r="A472" s="187">
        <f>A302</f>
        <v>101</v>
      </c>
      <c r="B472" s="191">
        <f>INPUT!BE106</f>
        <v>-11.221598452888429</v>
      </c>
      <c r="C472" s="191">
        <f>INPUT!BF106</f>
        <v>-2.330866368538409E-05</v>
      </c>
      <c r="D472" s="191">
        <f>INPUT!BG106</f>
        <v>-34.7103241229197</v>
      </c>
      <c r="E472" s="191">
        <f>INPUT!BM106</f>
        <v>-16.412485402193852</v>
      </c>
      <c r="F472" s="191">
        <f>INPUT!BN106</f>
        <v>-8.999003956472734</v>
      </c>
      <c r="G472" s="191">
        <f>1.25*(B472+C472)</f>
        <v>-14.027027201940143</v>
      </c>
      <c r="H472" s="191">
        <f>1.25*D472</f>
        <v>-43.387905153649626</v>
      </c>
      <c r="I472" s="286">
        <f>1.25*E472+1.5*F472</f>
        <v>-34.014112687451416</v>
      </c>
      <c r="J472" s="4"/>
      <c r="K472" s="4"/>
      <c r="L472" s="207"/>
      <c r="M472" s="4"/>
      <c r="N472" s="4"/>
    </row>
    <row r="473">
      <c r="A473" s="187">
        <f>A303</f>
        <v>101</v>
      </c>
      <c r="B473" s="191">
        <f>INPUT!BE107</f>
        <v>-11.221598452888429</v>
      </c>
      <c r="C473" s="191">
        <f>INPUT!BF107</f>
        <v>-2.330866368538409E-05</v>
      </c>
      <c r="D473" s="191">
        <f>INPUT!BG107</f>
        <v>-34.7103241229197</v>
      </c>
      <c r="E473" s="191">
        <f>INPUT!BM107</f>
        <v>-16.412485402193852</v>
      </c>
      <c r="F473" s="191">
        <f>INPUT!BN107</f>
        <v>-8.999003956472734</v>
      </c>
      <c r="G473" s="191">
        <f>1.25*(B473+C473)</f>
        <v>-14.027027201940143</v>
      </c>
      <c r="H473" s="191">
        <f>1.25*D473</f>
        <v>-43.387905153649626</v>
      </c>
      <c r="I473" s="286">
        <f>1.25*E473+1.5*F473</f>
        <v>-34.014112687451416</v>
      </c>
      <c r="J473" s="4"/>
      <c r="K473" s="4"/>
      <c r="L473" s="207"/>
      <c r="M473" s="4"/>
      <c r="N473" s="4"/>
    </row>
    <row r="474">
      <c r="A474" s="187">
        <f>A304</f>
        <v>101</v>
      </c>
      <c r="B474" s="191">
        <f>INPUT!BE108</f>
        <v>-11.221598452888429</v>
      </c>
      <c r="C474" s="191">
        <f>INPUT!BF108</f>
        <v>-2.330866368538409E-05</v>
      </c>
      <c r="D474" s="191">
        <f>INPUT!BG108</f>
        <v>-34.7103241229197</v>
      </c>
      <c r="E474" s="191">
        <f>INPUT!BM108</f>
        <v>-16.412485402193852</v>
      </c>
      <c r="F474" s="191">
        <f>INPUT!BN108</f>
        <v>-8.999003956472734</v>
      </c>
      <c r="G474" s="191">
        <f>1.25*(B474+C474)</f>
        <v>-14.027027201940143</v>
      </c>
      <c r="H474" s="191">
        <f>1.25*D474</f>
        <v>-43.387905153649626</v>
      </c>
      <c r="I474" s="286">
        <f>1.25*E474+1.5*F474</f>
        <v>-34.014112687451416</v>
      </c>
      <c r="J474" s="4"/>
      <c r="K474" s="4"/>
      <c r="L474" s="207"/>
      <c r="M474" s="4"/>
      <c r="N474" s="4"/>
    </row>
    <row r="475">
      <c r="A475" s="187">
        <f>A305</f>
        <v>101</v>
      </c>
      <c r="B475" s="191">
        <f>INPUT!BE109</f>
        <v>-11.221598452888429</v>
      </c>
      <c r="C475" s="191">
        <f>INPUT!BF109</f>
        <v>-2.330866368538409E-05</v>
      </c>
      <c r="D475" s="191">
        <f>INPUT!BG109</f>
        <v>-34.7103241229197</v>
      </c>
      <c r="E475" s="191">
        <f>INPUT!BM109</f>
        <v>-16.412485402193852</v>
      </c>
      <c r="F475" s="191">
        <f>INPUT!BN109</f>
        <v>-8.999003956472734</v>
      </c>
      <c r="G475" s="191">
        <f>1.25*(B475+C475)</f>
        <v>-14.027027201940143</v>
      </c>
      <c r="H475" s="191">
        <f>1.25*D475</f>
        <v>-43.387905153649626</v>
      </c>
      <c r="I475" s="286">
        <f>1.25*E475+1.5*F475</f>
        <v>-34.014112687451416</v>
      </c>
      <c r="J475" s="4"/>
      <c r="K475" s="4"/>
      <c r="L475" s="207"/>
      <c r="M475" s="4"/>
      <c r="N475" s="4"/>
    </row>
    <row r="476">
      <c r="A476" s="187">
        <f>A306</f>
        <v>101</v>
      </c>
      <c r="B476" s="191">
        <f>INPUT!BE110</f>
        <v>-11.221598452888429</v>
      </c>
      <c r="C476" s="191">
        <f>INPUT!BF110</f>
        <v>-2.330866368538409E-05</v>
      </c>
      <c r="D476" s="191">
        <f>INPUT!BG110</f>
        <v>-34.7103241229197</v>
      </c>
      <c r="E476" s="191">
        <f>INPUT!BM110</f>
        <v>-16.412485402193852</v>
      </c>
      <c r="F476" s="191">
        <f>INPUT!BN110</f>
        <v>-8.999003956472734</v>
      </c>
      <c r="G476" s="191">
        <f>1.25*(B476+C476)</f>
        <v>-14.027027201940143</v>
      </c>
      <c r="H476" s="191">
        <f>1.25*D476</f>
        <v>-43.387905153649626</v>
      </c>
      <c r="I476" s="286">
        <f>1.25*E476+1.5*F476</f>
        <v>-34.014112687451416</v>
      </c>
      <c r="J476" s="4"/>
      <c r="K476" s="4"/>
      <c r="L476" s="207"/>
      <c r="M476" s="4"/>
      <c r="N476" s="4"/>
    </row>
    <row r="477">
      <c r="A477" s="187">
        <f>A307</f>
        <v>101</v>
      </c>
      <c r="B477" s="191">
        <f>INPUT!BE111</f>
        <v>-11.221598452888429</v>
      </c>
      <c r="C477" s="191">
        <f>INPUT!BF111</f>
        <v>-2.330866368538409E-05</v>
      </c>
      <c r="D477" s="191">
        <f>INPUT!BG111</f>
        <v>-34.7103241229197</v>
      </c>
      <c r="E477" s="191">
        <f>INPUT!BM111</f>
        <v>-16.412485402193852</v>
      </c>
      <c r="F477" s="191">
        <f>INPUT!BN111</f>
        <v>-8.999003956472734</v>
      </c>
      <c r="G477" s="191">
        <f>1.25*(B477+C477)</f>
        <v>-14.027027201940143</v>
      </c>
      <c r="H477" s="191">
        <f>1.25*D477</f>
        <v>-43.387905153649626</v>
      </c>
      <c r="I477" s="286">
        <f>1.25*E477+1.5*F477</f>
        <v>-34.014112687451416</v>
      </c>
      <c r="J477" s="4"/>
      <c r="K477" s="4"/>
      <c r="L477" s="207"/>
      <c r="M477" s="4"/>
      <c r="N477" s="4"/>
    </row>
    <row r="478">
      <c r="A478" s="187">
        <f>A308</f>
        <v>101</v>
      </c>
      <c r="B478" s="191">
        <f>INPUT!BE112</f>
        <v>-11.221598452888429</v>
      </c>
      <c r="C478" s="191">
        <f>INPUT!BF112</f>
        <v>-2.330866368538409E-05</v>
      </c>
      <c r="D478" s="191">
        <f>INPUT!BG112</f>
        <v>-34.7103241229197</v>
      </c>
      <c r="E478" s="191">
        <f>INPUT!BM112</f>
        <v>-16.412485402193852</v>
      </c>
      <c r="F478" s="191">
        <f>INPUT!BN112</f>
        <v>-8.999003956472734</v>
      </c>
      <c r="G478" s="191">
        <f>1.25*(B478+C478)</f>
        <v>-14.027027201940143</v>
      </c>
      <c r="H478" s="191">
        <f>1.25*D478</f>
        <v>-43.387905153649626</v>
      </c>
      <c r="I478" s="286">
        <f>1.25*E478+1.5*F478</f>
        <v>-34.014112687451416</v>
      </c>
      <c r="J478" s="4"/>
      <c r="K478" s="4"/>
      <c r="L478" s="207"/>
      <c r="M478" s="4"/>
      <c r="N478" s="4"/>
    </row>
    <row r="479">
      <c r="A479" s="187">
        <f>A309</f>
        <v>101</v>
      </c>
      <c r="B479" s="191">
        <f>INPUT!BE113</f>
        <v>-11.221598452888429</v>
      </c>
      <c r="C479" s="191">
        <f>INPUT!BF113</f>
        <v>-2.330866368538409E-05</v>
      </c>
      <c r="D479" s="191">
        <f>INPUT!BG113</f>
        <v>-34.7103241229197</v>
      </c>
      <c r="E479" s="191">
        <f>INPUT!BM113</f>
        <v>-16.412485402193852</v>
      </c>
      <c r="F479" s="191">
        <f>INPUT!BN113</f>
        <v>-8.999003956472734</v>
      </c>
      <c r="G479" s="191">
        <f>1.25*(B479+C479)</f>
        <v>-14.027027201940143</v>
      </c>
      <c r="H479" s="191">
        <f>1.25*D479</f>
        <v>-43.387905153649626</v>
      </c>
      <c r="I479" s="286">
        <f>1.25*E479+1.5*F479</f>
        <v>-34.014112687451416</v>
      </c>
      <c r="J479" s="4"/>
      <c r="K479" s="4"/>
      <c r="L479" s="207"/>
      <c r="M479" s="4"/>
      <c r="N479" s="4"/>
    </row>
    <row r="480">
      <c r="A480" s="187">
        <f>A310</f>
        <v>101</v>
      </c>
      <c r="B480" s="191">
        <f>INPUT!BE114</f>
        <v>-11.221598452888429</v>
      </c>
      <c r="C480" s="191">
        <f>INPUT!BF114</f>
        <v>-2.330866368538409E-05</v>
      </c>
      <c r="D480" s="191">
        <f>INPUT!BG114</f>
        <v>-34.7103241229197</v>
      </c>
      <c r="E480" s="191">
        <f>INPUT!BM114</f>
        <v>-16.412485402193852</v>
      </c>
      <c r="F480" s="191">
        <f>INPUT!BN114</f>
        <v>-8.999003956472734</v>
      </c>
      <c r="G480" s="191">
        <f>1.25*(B480+C480)</f>
        <v>-14.027027201940143</v>
      </c>
      <c r="H480" s="191">
        <f>1.25*D480</f>
        <v>-43.387905153649626</v>
      </c>
      <c r="I480" s="286">
        <f>1.25*E480+1.5*F480</f>
        <v>-34.014112687451416</v>
      </c>
      <c r="J480" s="4"/>
      <c r="K480" s="4"/>
      <c r="L480" s="207"/>
      <c r="M480" s="4"/>
      <c r="N480" s="4"/>
    </row>
    <row r="481">
      <c r="A481" s="187">
        <f>A311</f>
        <v>101</v>
      </c>
      <c r="B481" s="191">
        <f>INPUT!BE115</f>
        <v>-11.221598452888429</v>
      </c>
      <c r="C481" s="191">
        <f>INPUT!BF115</f>
        <v>-2.330866368538409E-05</v>
      </c>
      <c r="D481" s="191">
        <f>INPUT!BG115</f>
        <v>-34.7103241229197</v>
      </c>
      <c r="E481" s="191">
        <f>INPUT!BM115</f>
        <v>-16.412485402193852</v>
      </c>
      <c r="F481" s="191">
        <f>INPUT!BN115</f>
        <v>-8.999003956472734</v>
      </c>
      <c r="G481" s="191">
        <f>1.25*(B481+C481)</f>
        <v>-14.027027201940143</v>
      </c>
      <c r="H481" s="191">
        <f>1.25*D481</f>
        <v>-43.387905153649626</v>
      </c>
      <c r="I481" s="286">
        <f>1.25*E481+1.5*F481</f>
        <v>-34.014112687451416</v>
      </c>
      <c r="J481" s="4"/>
      <c r="K481" s="4"/>
      <c r="L481" s="207"/>
      <c r="M481" s="4"/>
      <c r="N481" s="4"/>
    </row>
    <row r="482">
      <c r="A482" s="187">
        <f>A312</f>
        <v>101</v>
      </c>
      <c r="B482" s="191">
        <f>INPUT!BE116</f>
        <v>-11.221598452888429</v>
      </c>
      <c r="C482" s="191">
        <f>INPUT!BF116</f>
        <v>-2.330866368538409E-05</v>
      </c>
      <c r="D482" s="191">
        <f>INPUT!BG116</f>
        <v>-34.7103241229197</v>
      </c>
      <c r="E482" s="191">
        <f>INPUT!BM116</f>
        <v>-16.412485402193852</v>
      </c>
      <c r="F482" s="191">
        <f>INPUT!BN116</f>
        <v>-8.999003956472734</v>
      </c>
      <c r="G482" s="191">
        <f>1.25*(B482+C482)</f>
        <v>-14.027027201940143</v>
      </c>
      <c r="H482" s="191">
        <f>1.25*D482</f>
        <v>-43.387905153649626</v>
      </c>
      <c r="I482" s="286">
        <f>1.25*E482+1.5*F482</f>
        <v>-34.014112687451416</v>
      </c>
      <c r="J482" s="4"/>
      <c r="K482" s="4"/>
      <c r="L482" s="207"/>
      <c r="M482" s="4"/>
      <c r="N482" s="4"/>
    </row>
    <row r="483">
      <c r="A483" s="187">
        <f>A313</f>
        <v>101</v>
      </c>
      <c r="B483" s="191">
        <f>INPUT!BE117</f>
        <v>-11.221598452888429</v>
      </c>
      <c r="C483" s="191">
        <f>INPUT!BF117</f>
        <v>-2.330866368538409E-05</v>
      </c>
      <c r="D483" s="191">
        <f>INPUT!BG117</f>
        <v>-34.7103241229197</v>
      </c>
      <c r="E483" s="191">
        <f>INPUT!BM117</f>
        <v>-16.412485402193852</v>
      </c>
      <c r="F483" s="191">
        <f>INPUT!BN117</f>
        <v>-8.999003956472734</v>
      </c>
      <c r="G483" s="191">
        <f>1.25*(B483+C483)</f>
        <v>-14.027027201940143</v>
      </c>
      <c r="H483" s="191">
        <f>1.25*D483</f>
        <v>-43.387905153649626</v>
      </c>
      <c r="I483" s="286">
        <f>1.25*E483+1.5*F483</f>
        <v>-34.014112687451416</v>
      </c>
      <c r="J483" s="4"/>
      <c r="K483" s="4"/>
      <c r="L483" s="207"/>
      <c r="M483" s="4"/>
      <c r="N483" s="4"/>
    </row>
    <row r="484">
      <c r="A484" s="187">
        <f>A314</f>
        <v>101</v>
      </c>
      <c r="B484" s="191">
        <f>INPUT!BE118</f>
        <v>-11.221598452888429</v>
      </c>
      <c r="C484" s="191">
        <f>INPUT!BF118</f>
        <v>-2.330866368538409E-05</v>
      </c>
      <c r="D484" s="191">
        <f>INPUT!BG118</f>
        <v>-34.7103241229197</v>
      </c>
      <c r="E484" s="191">
        <f>INPUT!BM118</f>
        <v>-16.412485402193852</v>
      </c>
      <c r="F484" s="191">
        <f>INPUT!BN118</f>
        <v>-8.999003956472734</v>
      </c>
      <c r="G484" s="191">
        <f>1.25*(B484+C484)</f>
        <v>-14.027027201940143</v>
      </c>
      <c r="H484" s="191">
        <f>1.25*D484</f>
        <v>-43.387905153649626</v>
      </c>
      <c r="I484" s="286">
        <f>1.25*E484+1.5*F484</f>
        <v>-34.014112687451416</v>
      </c>
      <c r="J484" s="4"/>
      <c r="K484" s="4"/>
      <c r="L484" s="207"/>
      <c r="M484" s="4"/>
      <c r="N484" s="4"/>
    </row>
    <row r="485">
      <c r="A485" s="187">
        <f>A315</f>
        <v>101</v>
      </c>
      <c r="B485" s="191">
        <f>INPUT!BE119</f>
        <v>-11.221598452888429</v>
      </c>
      <c r="C485" s="191">
        <f>INPUT!BF119</f>
        <v>-2.330866368538409E-05</v>
      </c>
      <c r="D485" s="191">
        <f>INPUT!BG119</f>
        <v>-34.7103241229197</v>
      </c>
      <c r="E485" s="191">
        <f>INPUT!BM119</f>
        <v>-16.412485402193852</v>
      </c>
      <c r="F485" s="191">
        <f>INPUT!BN119</f>
        <v>-8.999003956472734</v>
      </c>
      <c r="G485" s="191">
        <f>1.25*(B485+C485)</f>
        <v>-14.027027201940143</v>
      </c>
      <c r="H485" s="191">
        <f>1.25*D485</f>
        <v>-43.387905153649626</v>
      </c>
      <c r="I485" s="286">
        <f>1.25*E485+1.5*F485</f>
        <v>-34.014112687451416</v>
      </c>
      <c r="J485" s="4"/>
      <c r="K485" s="4"/>
      <c r="L485" s="207"/>
      <c r="M485" s="4"/>
      <c r="N485" s="4"/>
    </row>
    <row r="486">
      <c r="A486" s="187">
        <f>A316</f>
        <v>101</v>
      </c>
      <c r="B486" s="191">
        <f>INPUT!BE120</f>
        <v>-11.221598452888429</v>
      </c>
      <c r="C486" s="191">
        <f>INPUT!BF120</f>
        <v>-2.330866368538409E-05</v>
      </c>
      <c r="D486" s="191">
        <f>INPUT!BG120</f>
        <v>-34.7103241229197</v>
      </c>
      <c r="E486" s="191">
        <f>INPUT!BM120</f>
        <v>-16.412485402193852</v>
      </c>
      <c r="F486" s="191">
        <f>INPUT!BN120</f>
        <v>-8.999003956472734</v>
      </c>
      <c r="G486" s="191">
        <f>1.25*(B486+C486)</f>
        <v>-14.027027201940143</v>
      </c>
      <c r="H486" s="191">
        <f>1.25*D486</f>
        <v>-43.387905153649626</v>
      </c>
      <c r="I486" s="286">
        <f>1.25*E486+1.5*F486</f>
        <v>-34.014112687451416</v>
      </c>
      <c r="J486" s="4"/>
      <c r="K486" s="4"/>
      <c r="L486" s="207"/>
      <c r="M486" s="4"/>
      <c r="N486" s="4"/>
    </row>
    <row r="487">
      <c r="A487" s="187">
        <f>A317</f>
        <v>101</v>
      </c>
      <c r="B487" s="191">
        <f>INPUT!BE121</f>
        <v>-11.221598452888429</v>
      </c>
      <c r="C487" s="191">
        <f>INPUT!BF121</f>
        <v>-2.330866368538409E-05</v>
      </c>
      <c r="D487" s="191">
        <f>INPUT!BG121</f>
        <v>-34.7103241229197</v>
      </c>
      <c r="E487" s="191">
        <f>INPUT!BM121</f>
        <v>-16.412485402193852</v>
      </c>
      <c r="F487" s="191">
        <f>INPUT!BN121</f>
        <v>-8.999003956472734</v>
      </c>
      <c r="G487" s="191">
        <f>1.25*(B487+C487)</f>
        <v>-14.027027201940143</v>
      </c>
      <c r="H487" s="191">
        <f>1.25*D487</f>
        <v>-43.387905153649626</v>
      </c>
      <c r="I487" s="286">
        <f>1.25*E487+1.5*F487</f>
        <v>-34.014112687451416</v>
      </c>
      <c r="J487" s="4"/>
      <c r="K487" s="4"/>
      <c r="L487" s="207"/>
      <c r="M487" s="4"/>
      <c r="N487" s="4"/>
    </row>
    <row r="488">
      <c r="A488" s="187">
        <f>A318</f>
        <v>101</v>
      </c>
      <c r="B488" s="191">
        <f>INPUT!BE122</f>
        <v>-11.221598452888429</v>
      </c>
      <c r="C488" s="191">
        <f>INPUT!BF122</f>
        <v>-2.330866368538409E-05</v>
      </c>
      <c r="D488" s="191">
        <f>INPUT!BG122</f>
        <v>-34.7103241229197</v>
      </c>
      <c r="E488" s="191">
        <f>INPUT!BM122</f>
        <v>-16.412485402193852</v>
      </c>
      <c r="F488" s="191">
        <f>INPUT!BN122</f>
        <v>-8.999003956472734</v>
      </c>
      <c r="G488" s="191">
        <f>1.25*(B488+C488)</f>
        <v>-14.027027201940143</v>
      </c>
      <c r="H488" s="191">
        <f>1.25*D488</f>
        <v>-43.387905153649626</v>
      </c>
      <c r="I488" s="286">
        <f>1.25*E488+1.5*F488</f>
        <v>-34.014112687451416</v>
      </c>
      <c r="J488" s="4"/>
      <c r="K488" s="4"/>
      <c r="L488" s="207"/>
      <c r="M488" s="4"/>
      <c r="N488" s="4"/>
    </row>
    <row r="489">
      <c r="A489" s="187">
        <f>A319</f>
        <v>101</v>
      </c>
      <c r="B489" s="191">
        <f>INPUT!BE123</f>
        <v>-11.221598452888429</v>
      </c>
      <c r="C489" s="191">
        <f>INPUT!BF123</f>
        <v>-2.330866368538409E-05</v>
      </c>
      <c r="D489" s="191">
        <f>INPUT!BG123</f>
        <v>-34.7103241229197</v>
      </c>
      <c r="E489" s="191">
        <f>INPUT!BM123</f>
        <v>-16.412485402193852</v>
      </c>
      <c r="F489" s="191">
        <f>INPUT!BN123</f>
        <v>-8.999003956472734</v>
      </c>
      <c r="G489" s="191">
        <f>1.25*(B489+C489)</f>
        <v>-14.027027201940143</v>
      </c>
      <c r="H489" s="191">
        <f>1.25*D489</f>
        <v>-43.387905153649626</v>
      </c>
      <c r="I489" s="286">
        <f>1.25*E489+1.5*F489</f>
        <v>-34.014112687451416</v>
      </c>
      <c r="J489" s="4"/>
      <c r="K489" s="4"/>
      <c r="L489" s="207"/>
      <c r="M489" s="4"/>
      <c r="N489" s="4"/>
    </row>
    <row r="490">
      <c r="A490" s="187">
        <f>A320</f>
        <v>101</v>
      </c>
      <c r="B490" s="191">
        <f>INPUT!BE124</f>
        <v>-11.221598452888429</v>
      </c>
      <c r="C490" s="191">
        <f>INPUT!BF124</f>
        <v>-2.330866368538409E-05</v>
      </c>
      <c r="D490" s="191">
        <f>INPUT!BG124</f>
        <v>-34.7103241229197</v>
      </c>
      <c r="E490" s="191">
        <f>INPUT!BM124</f>
        <v>-16.412485402193852</v>
      </c>
      <c r="F490" s="191">
        <f>INPUT!BN124</f>
        <v>-8.999003956472734</v>
      </c>
      <c r="G490" s="191">
        <f>1.25*(B490+C490)</f>
        <v>-14.027027201940143</v>
      </c>
      <c r="H490" s="191">
        <f>1.25*D490</f>
        <v>-43.387905153649626</v>
      </c>
      <c r="I490" s="286">
        <f>1.25*E490+1.5*F490</f>
        <v>-34.014112687451416</v>
      </c>
      <c r="J490" s="4"/>
      <c r="K490" s="4"/>
      <c r="L490" s="207"/>
      <c r="M490" s="4"/>
      <c r="N490" s="4"/>
    </row>
    <row r="491">
      <c r="A491" s="187">
        <f>A321</f>
        <v>101</v>
      </c>
      <c r="B491" s="191">
        <f>INPUT!BE125</f>
        <v>-11.221598452888429</v>
      </c>
      <c r="C491" s="191">
        <f>INPUT!BF125</f>
        <v>-2.330866368538409E-05</v>
      </c>
      <c r="D491" s="191">
        <f>INPUT!BG125</f>
        <v>-34.7103241229197</v>
      </c>
      <c r="E491" s="191">
        <f>INPUT!BM125</f>
        <v>-16.412485402193852</v>
      </c>
      <c r="F491" s="191">
        <f>INPUT!BN125</f>
        <v>-8.999003956472734</v>
      </c>
      <c r="G491" s="191">
        <f>1.25*(B491+C491)</f>
        <v>-14.027027201940143</v>
      </c>
      <c r="H491" s="191">
        <f>1.25*D491</f>
        <v>-43.387905153649626</v>
      </c>
      <c r="I491" s="286">
        <f>1.25*E491+1.5*F491</f>
        <v>-34.014112687451416</v>
      </c>
      <c r="J491" s="4"/>
      <c r="K491" s="4"/>
      <c r="L491" s="207"/>
      <c r="M491" s="4"/>
      <c r="N491" s="4"/>
    </row>
    <row r="492">
      <c r="A492" s="187">
        <f>A322</f>
        <v>101</v>
      </c>
      <c r="B492" s="191">
        <f>INPUT!BE126</f>
        <v>-11.221598452888429</v>
      </c>
      <c r="C492" s="191">
        <f>INPUT!BF126</f>
        <v>-2.330866368538409E-05</v>
      </c>
      <c r="D492" s="191">
        <f>INPUT!BG126</f>
        <v>-34.7103241229197</v>
      </c>
      <c r="E492" s="191">
        <f>INPUT!BM126</f>
        <v>-16.412485402193852</v>
      </c>
      <c r="F492" s="191">
        <f>INPUT!BN126</f>
        <v>-8.999003956472734</v>
      </c>
      <c r="G492" s="191">
        <f>1.25*(B492+C492)</f>
        <v>-14.027027201940143</v>
      </c>
      <c r="H492" s="191">
        <f>1.25*D492</f>
        <v>-43.387905153649626</v>
      </c>
      <c r="I492" s="286">
        <f>1.25*E492+1.5*F492</f>
        <v>-34.014112687451416</v>
      </c>
      <c r="J492" s="4"/>
      <c r="K492" s="4"/>
      <c r="L492" s="207"/>
      <c r="M492" s="4"/>
      <c r="N492" s="4"/>
    </row>
    <row r="493">
      <c r="A493" s="187">
        <f>A323</f>
        <v>101</v>
      </c>
      <c r="B493" s="191">
        <f>INPUT!BE127</f>
        <v>-11.221598452888429</v>
      </c>
      <c r="C493" s="191">
        <f>INPUT!BF127</f>
        <v>-2.330866368538409E-05</v>
      </c>
      <c r="D493" s="191">
        <f>INPUT!BG127</f>
        <v>-34.7103241229197</v>
      </c>
      <c r="E493" s="191">
        <f>INPUT!BM127</f>
        <v>-16.412485402193852</v>
      </c>
      <c r="F493" s="191">
        <f>INPUT!BN127</f>
        <v>-8.999003956472734</v>
      </c>
      <c r="G493" s="191">
        <f>1.25*(B493+C493)</f>
        <v>-14.027027201940143</v>
      </c>
      <c r="H493" s="191">
        <f>1.25*D493</f>
        <v>-43.387905153649626</v>
      </c>
      <c r="I493" s="286">
        <f>1.25*E493+1.5*F493</f>
        <v>-34.014112687451416</v>
      </c>
      <c r="J493" s="4"/>
      <c r="K493" s="4"/>
      <c r="L493" s="207"/>
      <c r="M493" s="4"/>
      <c r="N493" s="4"/>
    </row>
    <row r="494">
      <c r="A494" s="187">
        <f>A324</f>
        <v>101</v>
      </c>
      <c r="B494" s="191">
        <f>INPUT!BE128</f>
        <v>-11.221598452888429</v>
      </c>
      <c r="C494" s="191">
        <f>INPUT!BF128</f>
        <v>-2.330866368538409E-05</v>
      </c>
      <c r="D494" s="191">
        <f>INPUT!BG128</f>
        <v>-34.7103241229197</v>
      </c>
      <c r="E494" s="191">
        <f>INPUT!BM128</f>
        <v>-16.412485402193852</v>
      </c>
      <c r="F494" s="191">
        <f>INPUT!BN128</f>
        <v>-8.999003956472734</v>
      </c>
      <c r="G494" s="191">
        <f>1.25*(B494+C494)</f>
        <v>-14.027027201940143</v>
      </c>
      <c r="H494" s="191">
        <f>1.25*D494</f>
        <v>-43.387905153649626</v>
      </c>
      <c r="I494" s="286">
        <f>1.25*E494+1.5*F494</f>
        <v>-34.014112687451416</v>
      </c>
      <c r="J494" s="4"/>
      <c r="K494" s="4"/>
      <c r="L494" s="207"/>
      <c r="M494" s="4"/>
      <c r="N494" s="4"/>
    </row>
    <row r="495">
      <c r="A495" s="187">
        <f>A325</f>
        <v>101</v>
      </c>
      <c r="B495" s="191">
        <f>INPUT!BE129</f>
        <v>-11.221598452888429</v>
      </c>
      <c r="C495" s="191">
        <f>INPUT!BF129</f>
        <v>-2.330866368538409E-05</v>
      </c>
      <c r="D495" s="191">
        <f>INPUT!BG129</f>
        <v>-34.7103241229197</v>
      </c>
      <c r="E495" s="191">
        <f>INPUT!BM129</f>
        <v>-16.412485402193852</v>
      </c>
      <c r="F495" s="191">
        <f>INPUT!BN129</f>
        <v>-8.999003956472734</v>
      </c>
      <c r="G495" s="191">
        <f>1.25*(B495+C495)</f>
        <v>-14.027027201940143</v>
      </c>
      <c r="H495" s="191">
        <f>1.25*D495</f>
        <v>-43.387905153649626</v>
      </c>
      <c r="I495" s="286">
        <f>1.25*E495+1.5*F495</f>
        <v>-34.014112687451416</v>
      </c>
      <c r="J495" s="4"/>
      <c r="K495" s="4"/>
      <c r="L495" s="207"/>
      <c r="M495" s="4"/>
      <c r="N495" s="4"/>
    </row>
    <row r="496">
      <c r="A496" s="187">
        <f>A326</f>
        <v>101</v>
      </c>
      <c r="B496" s="191">
        <f>INPUT!BE130</f>
        <v>-11.221598452888429</v>
      </c>
      <c r="C496" s="191">
        <f>INPUT!BF130</f>
        <v>-2.330866368538409E-05</v>
      </c>
      <c r="D496" s="191">
        <f>INPUT!BG130</f>
        <v>-34.7103241229197</v>
      </c>
      <c r="E496" s="191">
        <f>INPUT!BM130</f>
        <v>-16.412485402193852</v>
      </c>
      <c r="F496" s="191">
        <f>INPUT!BN130</f>
        <v>-8.999003956472734</v>
      </c>
      <c r="G496" s="191">
        <f>1.25*(B496+C496)</f>
        <v>-14.027027201940143</v>
      </c>
      <c r="H496" s="191">
        <f>1.25*D496</f>
        <v>-43.387905153649626</v>
      </c>
      <c r="I496" s="286">
        <f>1.25*E496+1.5*F496</f>
        <v>-34.014112687451416</v>
      </c>
      <c r="J496" s="4"/>
      <c r="K496" s="4"/>
      <c r="L496" s="207"/>
      <c r="M496" s="4"/>
      <c r="N496" s="4"/>
    </row>
    <row r="497">
      <c r="A497" s="187">
        <f>A327</f>
        <v>101</v>
      </c>
      <c r="B497" s="191">
        <f>INPUT!BE131</f>
        <v>-11.221598452888429</v>
      </c>
      <c r="C497" s="191">
        <f>INPUT!BF131</f>
        <v>-2.330866368538409E-05</v>
      </c>
      <c r="D497" s="191">
        <f>INPUT!BG131</f>
        <v>-34.7103241229197</v>
      </c>
      <c r="E497" s="191">
        <f>INPUT!BM131</f>
        <v>-16.412485402193852</v>
      </c>
      <c r="F497" s="191">
        <f>INPUT!BN131</f>
        <v>-8.999003956472734</v>
      </c>
      <c r="G497" s="191">
        <f>1.25*(B497+C497)</f>
        <v>-14.027027201940143</v>
      </c>
      <c r="H497" s="191">
        <f>1.25*D497</f>
        <v>-43.387905153649626</v>
      </c>
      <c r="I497" s="286">
        <f>1.25*E497+1.5*F497</f>
        <v>-34.014112687451416</v>
      </c>
      <c r="J497" s="4"/>
      <c r="K497" s="4"/>
      <c r="L497" s="207"/>
      <c r="M497" s="4"/>
      <c r="N497" s="4"/>
    </row>
    <row r="498">
      <c r="A498" s="187">
        <f>A328</f>
        <v>101</v>
      </c>
      <c r="B498" s="191">
        <f>INPUT!BE132</f>
        <v>-11.221598452888429</v>
      </c>
      <c r="C498" s="191">
        <f>INPUT!BF132</f>
        <v>-2.330866368538409E-05</v>
      </c>
      <c r="D498" s="191">
        <f>INPUT!BG132</f>
        <v>-34.7103241229197</v>
      </c>
      <c r="E498" s="191">
        <f>INPUT!BM132</f>
        <v>-16.412485402193852</v>
      </c>
      <c r="F498" s="191">
        <f>INPUT!BN132</f>
        <v>-8.999003956472734</v>
      </c>
      <c r="G498" s="191">
        <f>1.25*(B498+C498)</f>
        <v>-14.027027201940143</v>
      </c>
      <c r="H498" s="191">
        <f>1.25*D498</f>
        <v>-43.387905153649626</v>
      </c>
      <c r="I498" s="286">
        <f>1.25*E498+1.5*F498</f>
        <v>-34.014112687451416</v>
      </c>
      <c r="J498" s="4"/>
      <c r="K498" s="4"/>
      <c r="L498" s="207"/>
      <c r="M498" s="4"/>
      <c r="N498" s="4"/>
    </row>
    <row r="499">
      <c r="A499" s="187">
        <f>A329</f>
        <v>101</v>
      </c>
      <c r="B499" s="191">
        <f>INPUT!BE133</f>
        <v>-11.221598452888429</v>
      </c>
      <c r="C499" s="191">
        <f>INPUT!BF133</f>
        <v>-2.330866368538409E-05</v>
      </c>
      <c r="D499" s="191">
        <f>INPUT!BG133</f>
        <v>-34.7103241229197</v>
      </c>
      <c r="E499" s="191">
        <f>INPUT!BM133</f>
        <v>-16.412485402193852</v>
      </c>
      <c r="F499" s="191">
        <f>INPUT!BN133</f>
        <v>-8.999003956472734</v>
      </c>
      <c r="G499" s="191">
        <f>1.25*(B499+C499)</f>
        <v>-14.027027201940143</v>
      </c>
      <c r="H499" s="191">
        <f>1.25*D499</f>
        <v>-43.387905153649626</v>
      </c>
      <c r="I499" s="286">
        <f>1.25*E499+1.5*F499</f>
        <v>-34.014112687451416</v>
      </c>
      <c r="J499" s="4"/>
      <c r="K499" s="4"/>
      <c r="L499" s="207"/>
      <c r="M499" s="4"/>
      <c r="N499" s="4"/>
    </row>
    <row r="500">
      <c r="A500" s="187">
        <f>A330</f>
        <v>101</v>
      </c>
      <c r="B500" s="191">
        <f>INPUT!BE134</f>
        <v>-11.221598452888429</v>
      </c>
      <c r="C500" s="191">
        <f>INPUT!BF134</f>
        <v>-2.330866368538409E-05</v>
      </c>
      <c r="D500" s="191">
        <f>INPUT!BG134</f>
        <v>-34.7103241229197</v>
      </c>
      <c r="E500" s="191">
        <f>INPUT!BM134</f>
        <v>-16.412485402193852</v>
      </c>
      <c r="F500" s="191">
        <f>INPUT!BN134</f>
        <v>-8.999003956472734</v>
      </c>
      <c r="G500" s="191">
        <f>1.25*(B500+C500)</f>
        <v>-14.027027201940143</v>
      </c>
      <c r="H500" s="191">
        <f>1.25*D500</f>
        <v>-43.387905153649626</v>
      </c>
      <c r="I500" s="286">
        <f>1.25*E500+1.5*F500</f>
        <v>-34.014112687451416</v>
      </c>
      <c r="J500" s="4"/>
      <c r="K500" s="4"/>
      <c r="L500" s="207"/>
      <c r="M500" s="4"/>
      <c r="N500" s="4"/>
    </row>
    <row r="501">
      <c r="A501" s="187">
        <f>A331</f>
        <v>101</v>
      </c>
      <c r="B501" s="191">
        <f>INPUT!BE135</f>
        <v>-11.221598452888429</v>
      </c>
      <c r="C501" s="191">
        <f>INPUT!BF135</f>
        <v>-2.330866368538409E-05</v>
      </c>
      <c r="D501" s="191">
        <f>INPUT!BG135</f>
        <v>-34.7103241229197</v>
      </c>
      <c r="E501" s="191">
        <f>INPUT!BM135</f>
        <v>-16.412485402193852</v>
      </c>
      <c r="F501" s="191">
        <f>INPUT!BN135</f>
        <v>-8.999003956472734</v>
      </c>
      <c r="G501" s="191">
        <f>1.25*(B501+C501)</f>
        <v>-14.027027201940143</v>
      </c>
      <c r="H501" s="191">
        <f>1.25*D501</f>
        <v>-43.387905153649626</v>
      </c>
      <c r="I501" s="286">
        <f>1.25*E501+1.5*F501</f>
        <v>-34.014112687451416</v>
      </c>
      <c r="J501" s="4"/>
      <c r="K501" s="4"/>
      <c r="L501" s="207"/>
      <c r="M501" s="4"/>
      <c r="N501" s="4"/>
    </row>
    <row r="502">
      <c r="A502" s="187">
        <f>A332</f>
        <v>101</v>
      </c>
      <c r="B502" s="191">
        <f>INPUT!BE136</f>
        <v>-11.221598452888429</v>
      </c>
      <c r="C502" s="191">
        <f>INPUT!BF136</f>
        <v>-2.330866368538409E-05</v>
      </c>
      <c r="D502" s="191">
        <f>INPUT!BG136</f>
        <v>-34.7103241229197</v>
      </c>
      <c r="E502" s="191">
        <f>INPUT!BM136</f>
        <v>-16.412485402193852</v>
      </c>
      <c r="F502" s="191">
        <f>INPUT!BN136</f>
        <v>-8.999003956472734</v>
      </c>
      <c r="G502" s="191">
        <f>1.25*(B502+C502)</f>
        <v>-14.027027201940143</v>
      </c>
      <c r="H502" s="191">
        <f>1.25*D502</f>
        <v>-43.387905153649626</v>
      </c>
      <c r="I502" s="286">
        <f>1.25*E502+1.5*F502</f>
        <v>-34.014112687451416</v>
      </c>
      <c r="J502" s="4"/>
      <c r="K502" s="4"/>
      <c r="L502" s="207"/>
      <c r="M502" s="4"/>
      <c r="N502" s="4"/>
    </row>
    <row r="503">
      <c r="A503" s="187">
        <f>A333</f>
        <v>101</v>
      </c>
      <c r="B503" s="191">
        <f>INPUT!BE137</f>
        <v>-11.221598452888429</v>
      </c>
      <c r="C503" s="191">
        <f>INPUT!BF137</f>
        <v>-2.330866368538409E-05</v>
      </c>
      <c r="D503" s="191">
        <f>INPUT!BG137</f>
        <v>-34.7103241229197</v>
      </c>
      <c r="E503" s="191">
        <f>INPUT!BM137</f>
        <v>-16.412485402193852</v>
      </c>
      <c r="F503" s="191">
        <f>INPUT!BN137</f>
        <v>-8.999003956472734</v>
      </c>
      <c r="G503" s="191">
        <f>1.25*(B503+C503)</f>
        <v>-14.027027201940143</v>
      </c>
      <c r="H503" s="191">
        <f>1.25*D503</f>
        <v>-43.387905153649626</v>
      </c>
      <c r="I503" s="286">
        <f>1.25*E503+1.5*F503</f>
        <v>-34.014112687451416</v>
      </c>
      <c r="J503" s="4"/>
      <c r="K503" s="4"/>
      <c r="L503" s="207"/>
      <c r="M503" s="4"/>
      <c r="N503" s="4"/>
    </row>
    <row r="504">
      <c r="A504" s="187">
        <f>A334</f>
        <v>101</v>
      </c>
      <c r="B504" s="191">
        <f>INPUT!BE138</f>
        <v>-11.221598452888429</v>
      </c>
      <c r="C504" s="191">
        <f>INPUT!BF138</f>
        <v>-2.330866368538409E-05</v>
      </c>
      <c r="D504" s="191">
        <f>INPUT!BG138</f>
        <v>-34.7103241229197</v>
      </c>
      <c r="E504" s="191">
        <f>INPUT!BM138</f>
        <v>-16.412485402193852</v>
      </c>
      <c r="F504" s="191">
        <f>INPUT!BN138</f>
        <v>-8.999003956472734</v>
      </c>
      <c r="G504" s="191">
        <f>1.25*(B504+C504)</f>
        <v>-14.027027201940143</v>
      </c>
      <c r="H504" s="191">
        <f>1.25*D504</f>
        <v>-43.387905153649626</v>
      </c>
      <c r="I504" s="286">
        <f>1.25*E504+1.5*F504</f>
        <v>-34.014112687451416</v>
      </c>
      <c r="J504" s="4"/>
      <c r="K504" s="4"/>
      <c r="L504" s="207"/>
      <c r="M504" s="4"/>
      <c r="N504" s="4"/>
    </row>
    <row r="505">
      <c r="A505" s="187">
        <f>A335</f>
        <v>101</v>
      </c>
      <c r="B505" s="191">
        <f>INPUT!BE139</f>
        <v>-11.221598452888429</v>
      </c>
      <c r="C505" s="191">
        <f>INPUT!BF139</f>
        <v>-2.330866368538409E-05</v>
      </c>
      <c r="D505" s="191">
        <f>INPUT!BG139</f>
        <v>-34.7103241229197</v>
      </c>
      <c r="E505" s="191">
        <f>INPUT!BM139</f>
        <v>-16.412485402193852</v>
      </c>
      <c r="F505" s="191">
        <f>INPUT!BN139</f>
        <v>-8.999003956472734</v>
      </c>
      <c r="G505" s="191">
        <f>1.25*(B505+C505)</f>
        <v>-14.027027201940143</v>
      </c>
      <c r="H505" s="191">
        <f>1.25*D505</f>
        <v>-43.387905153649626</v>
      </c>
      <c r="I505" s="286">
        <f>1.25*E505+1.5*F505</f>
        <v>-34.014112687451416</v>
      </c>
      <c r="J505" s="4"/>
      <c r="K505" s="4"/>
      <c r="L505" s="207"/>
      <c r="M505" s="4"/>
      <c r="N505" s="4"/>
    </row>
    <row r="506">
      <c r="A506" s="187">
        <f>A336</f>
        <v>101</v>
      </c>
      <c r="B506" s="191">
        <f>INPUT!BE140</f>
        <v>-11.221598452888429</v>
      </c>
      <c r="C506" s="191">
        <f>INPUT!BF140</f>
        <v>-2.330866368538409E-05</v>
      </c>
      <c r="D506" s="191">
        <f>INPUT!BG140</f>
        <v>-34.7103241229197</v>
      </c>
      <c r="E506" s="191">
        <f>INPUT!BM140</f>
        <v>-16.412485402193852</v>
      </c>
      <c r="F506" s="191">
        <f>INPUT!BN140</f>
        <v>-8.999003956472734</v>
      </c>
      <c r="G506" s="191">
        <f>1.25*(B506+C506)</f>
        <v>-14.027027201940143</v>
      </c>
      <c r="H506" s="191">
        <f>1.25*D506</f>
        <v>-43.387905153649626</v>
      </c>
      <c r="I506" s="286">
        <f>1.25*E506+1.5*F506</f>
        <v>-34.014112687451416</v>
      </c>
      <c r="J506" s="4"/>
      <c r="K506" s="4"/>
      <c r="L506" s="207"/>
      <c r="M506" s="4"/>
      <c r="N506" s="4"/>
    </row>
    <row r="507">
      <c r="A507" s="187">
        <f>A337</f>
        <v>101</v>
      </c>
      <c r="B507" s="191">
        <f>INPUT!BE141</f>
        <v>-11.221598452888429</v>
      </c>
      <c r="C507" s="191">
        <f>INPUT!BF141</f>
        <v>-2.330866368538409E-05</v>
      </c>
      <c r="D507" s="191">
        <f>INPUT!BG141</f>
        <v>-34.7103241229197</v>
      </c>
      <c r="E507" s="191">
        <f>INPUT!BM141</f>
        <v>-16.412485402193852</v>
      </c>
      <c r="F507" s="191">
        <f>INPUT!BN141</f>
        <v>-8.999003956472734</v>
      </c>
      <c r="G507" s="191">
        <f>1.25*(B507+C507)</f>
        <v>-14.027027201940143</v>
      </c>
      <c r="H507" s="191">
        <f>1.25*D507</f>
        <v>-43.387905153649626</v>
      </c>
      <c r="I507" s="286">
        <f>1.25*E507+1.5*F507</f>
        <v>-34.014112687451416</v>
      </c>
      <c r="J507" s="4"/>
      <c r="K507" s="4"/>
      <c r="L507" s="207"/>
      <c r="M507" s="4"/>
      <c r="N507" s="4"/>
    </row>
    <row r="508">
      <c r="A508" s="187">
        <f>A338</f>
        <v>101</v>
      </c>
      <c r="B508" s="191">
        <f>INPUT!BE142</f>
        <v>-11.221598452888429</v>
      </c>
      <c r="C508" s="191">
        <f>INPUT!BF142</f>
        <v>-2.330866368538409E-05</v>
      </c>
      <c r="D508" s="191">
        <f>INPUT!BG142</f>
        <v>-34.7103241229197</v>
      </c>
      <c r="E508" s="191">
        <f>INPUT!BM142</f>
        <v>-16.412485402193852</v>
      </c>
      <c r="F508" s="191">
        <f>INPUT!BN142</f>
        <v>-8.999003956472734</v>
      </c>
      <c r="G508" s="191">
        <f>1.25*(B508+C508)</f>
        <v>-14.027027201940143</v>
      </c>
      <c r="H508" s="191">
        <f>1.25*D508</f>
        <v>-43.387905153649626</v>
      </c>
      <c r="I508" s="286">
        <f>1.25*E508+1.5*F508</f>
        <v>-34.014112687451416</v>
      </c>
      <c r="J508" s="4"/>
      <c r="K508" s="4"/>
      <c r="L508" s="207"/>
      <c r="M508" s="4"/>
      <c r="N508" s="4"/>
    </row>
    <row r="509">
      <c r="A509" s="187">
        <f>A339</f>
        <v>101</v>
      </c>
      <c r="B509" s="191">
        <f>INPUT!BE143</f>
        <v>-11.221598452888429</v>
      </c>
      <c r="C509" s="191">
        <f>INPUT!BF143</f>
        <v>-2.330866368538409E-05</v>
      </c>
      <c r="D509" s="191">
        <f>INPUT!BG143</f>
        <v>-34.7103241229197</v>
      </c>
      <c r="E509" s="191">
        <f>INPUT!BM143</f>
        <v>-16.412485402193852</v>
      </c>
      <c r="F509" s="191">
        <f>INPUT!BN143</f>
        <v>-8.999003956472734</v>
      </c>
      <c r="G509" s="191">
        <f>1.25*(B509+C509)</f>
        <v>-14.027027201940143</v>
      </c>
      <c r="H509" s="191">
        <f>1.25*D509</f>
        <v>-43.387905153649626</v>
      </c>
      <c r="I509" s="286">
        <f>1.25*E509+1.5*F509</f>
        <v>-34.014112687451416</v>
      </c>
      <c r="J509" s="4"/>
      <c r="K509" s="4"/>
      <c r="L509" s="207"/>
      <c r="M509" s="4"/>
      <c r="N509" s="4"/>
    </row>
    <row r="510">
      <c r="A510" s="187">
        <f>A340</f>
        <v>101</v>
      </c>
      <c r="B510" s="191">
        <f>INPUT!BE144</f>
        <v>-11.221598452888429</v>
      </c>
      <c r="C510" s="191">
        <f>INPUT!BF144</f>
        <v>-2.330866368538409E-05</v>
      </c>
      <c r="D510" s="191">
        <f>INPUT!BG144</f>
        <v>-34.7103241229197</v>
      </c>
      <c r="E510" s="191">
        <f>INPUT!BM144</f>
        <v>-16.412485402193852</v>
      </c>
      <c r="F510" s="191">
        <f>INPUT!BN144</f>
        <v>-8.999003956472734</v>
      </c>
      <c r="G510" s="191">
        <f>1.25*(B510+C510)</f>
        <v>-14.027027201940143</v>
      </c>
      <c r="H510" s="191">
        <f>1.25*D510</f>
        <v>-43.387905153649626</v>
      </c>
      <c r="I510" s="286">
        <f>1.25*E510+1.5*F510</f>
        <v>-34.014112687451416</v>
      </c>
      <c r="J510" s="4"/>
      <c r="K510" s="4"/>
      <c r="L510" s="207"/>
      <c r="M510" s="4"/>
      <c r="N510" s="4"/>
    </row>
    <row r="511">
      <c r="A511" s="187">
        <f>A341</f>
        <v>101</v>
      </c>
      <c r="B511" s="191">
        <f>INPUT!BE145</f>
        <v>-11.221598452888429</v>
      </c>
      <c r="C511" s="191">
        <f>INPUT!BF145</f>
        <v>-2.330866368538409E-05</v>
      </c>
      <c r="D511" s="191">
        <f>INPUT!BG145</f>
        <v>-34.7103241229197</v>
      </c>
      <c r="E511" s="191">
        <f>INPUT!BM145</f>
        <v>-16.412485402193852</v>
      </c>
      <c r="F511" s="191">
        <f>INPUT!BN145</f>
        <v>-8.999003956472734</v>
      </c>
      <c r="G511" s="191">
        <f>1.25*(B511+C511)</f>
        <v>-14.027027201940143</v>
      </c>
      <c r="H511" s="191">
        <f>1.25*D511</f>
        <v>-43.387905153649626</v>
      </c>
      <c r="I511" s="286">
        <f>1.25*E511+1.5*F511</f>
        <v>-34.014112687451416</v>
      </c>
      <c r="J511" s="4"/>
      <c r="K511" s="4"/>
      <c r="L511" s="207"/>
      <c r="M511" s="4"/>
      <c r="N511" s="4"/>
    </row>
    <row r="512">
      <c r="A512" s="187">
        <f>A342</f>
        <v>101</v>
      </c>
      <c r="B512" s="191">
        <f>INPUT!BE146</f>
        <v>-11.221598452888429</v>
      </c>
      <c r="C512" s="191">
        <f>INPUT!BF146</f>
        <v>-2.330866368538409E-05</v>
      </c>
      <c r="D512" s="191">
        <f>INPUT!BG146</f>
        <v>-34.7103241229197</v>
      </c>
      <c r="E512" s="191">
        <f>INPUT!BM146</f>
        <v>-16.412485402193852</v>
      </c>
      <c r="F512" s="191">
        <f>INPUT!BN146</f>
        <v>-8.999003956472734</v>
      </c>
      <c r="G512" s="191">
        <f>1.25*(B512+C512)</f>
        <v>-14.027027201940143</v>
      </c>
      <c r="H512" s="191">
        <f>1.25*D512</f>
        <v>-43.387905153649626</v>
      </c>
      <c r="I512" s="286">
        <f>1.25*E512+1.5*F512</f>
        <v>-34.014112687451416</v>
      </c>
      <c r="J512" s="4"/>
      <c r="K512" s="4"/>
      <c r="L512" s="207"/>
      <c r="M512" s="4"/>
      <c r="N512" s="4"/>
    </row>
    <row r="513">
      <c r="A513" s="187">
        <f>A343</f>
        <v>101</v>
      </c>
      <c r="B513" s="191">
        <f>INPUT!BE147</f>
        <v>-11.221598452888429</v>
      </c>
      <c r="C513" s="191">
        <f>INPUT!BF147</f>
        <v>-2.330866368538409E-05</v>
      </c>
      <c r="D513" s="191">
        <f>INPUT!BG147</f>
        <v>-34.7103241229197</v>
      </c>
      <c r="E513" s="191">
        <f>INPUT!BM147</f>
        <v>-16.412485402193852</v>
      </c>
      <c r="F513" s="191">
        <f>INPUT!BN147</f>
        <v>-8.999003956472734</v>
      </c>
      <c r="G513" s="191">
        <f>1.25*(B513+C513)</f>
        <v>-14.027027201940143</v>
      </c>
      <c r="H513" s="191">
        <f>1.25*D513</f>
        <v>-43.387905153649626</v>
      </c>
      <c r="I513" s="286">
        <f>1.25*E513+1.5*F513</f>
        <v>-34.014112687451416</v>
      </c>
      <c r="J513" s="4"/>
      <c r="K513" s="4"/>
      <c r="L513" s="207"/>
      <c r="M513" s="4"/>
      <c r="N513" s="4"/>
    </row>
    <row r="514">
      <c r="A514" s="187">
        <f>A344</f>
        <v>101</v>
      </c>
      <c r="B514" s="191">
        <f>INPUT!BE148</f>
        <v>-11.221598452888429</v>
      </c>
      <c r="C514" s="191">
        <f>INPUT!BF148</f>
        <v>-2.330866368538409E-05</v>
      </c>
      <c r="D514" s="191">
        <f>INPUT!BG148</f>
        <v>-34.7103241229197</v>
      </c>
      <c r="E514" s="191">
        <f>INPUT!BM148</f>
        <v>-16.412485402193852</v>
      </c>
      <c r="F514" s="191">
        <f>INPUT!BN148</f>
        <v>-8.999003956472734</v>
      </c>
      <c r="G514" s="191">
        <f>1.25*(B514+C514)</f>
        <v>-14.027027201940143</v>
      </c>
      <c r="H514" s="191">
        <f>1.25*D514</f>
        <v>-43.387905153649626</v>
      </c>
      <c r="I514" s="286">
        <f>1.25*E514+1.5*F514</f>
        <v>-34.014112687451416</v>
      </c>
      <c r="J514" s="4"/>
      <c r="K514" s="4"/>
      <c r="L514" s="207"/>
      <c r="M514" s="4"/>
      <c r="N514" s="4"/>
    </row>
    <row r="515">
      <c r="A515" s="187">
        <f>A345</f>
        <v>101</v>
      </c>
      <c r="B515" s="191">
        <f>INPUT!BE149</f>
        <v>-11.221598452888429</v>
      </c>
      <c r="C515" s="191">
        <f>INPUT!BF149</f>
        <v>-2.330866368538409E-05</v>
      </c>
      <c r="D515" s="191">
        <f>INPUT!BG149</f>
        <v>-34.7103241229197</v>
      </c>
      <c r="E515" s="191">
        <f>INPUT!BM149</f>
        <v>-16.412485402193852</v>
      </c>
      <c r="F515" s="191">
        <f>INPUT!BN149</f>
        <v>-8.999003956472734</v>
      </c>
      <c r="G515" s="191">
        <f>1.25*(B515+C515)</f>
        <v>-14.027027201940143</v>
      </c>
      <c r="H515" s="191">
        <f>1.25*D515</f>
        <v>-43.387905153649626</v>
      </c>
      <c r="I515" s="286">
        <f>1.25*E515+1.5*F515</f>
        <v>-34.014112687451416</v>
      </c>
      <c r="J515" s="4"/>
      <c r="K515" s="4"/>
      <c r="L515" s="207"/>
      <c r="M515" s="4"/>
      <c r="N515" s="4"/>
    </row>
    <row r="516">
      <c r="A516" s="187">
        <f>A346</f>
        <v>101</v>
      </c>
      <c r="B516" s="191">
        <f>INPUT!BE150</f>
        <v>-11.221598452888429</v>
      </c>
      <c r="C516" s="191">
        <f>INPUT!BF150</f>
        <v>-2.330866368538409E-05</v>
      </c>
      <c r="D516" s="191">
        <f>INPUT!BG150</f>
        <v>-34.7103241229197</v>
      </c>
      <c r="E516" s="191">
        <f>INPUT!BM150</f>
        <v>-16.412485402193852</v>
      </c>
      <c r="F516" s="191">
        <f>INPUT!BN150</f>
        <v>-8.999003956472734</v>
      </c>
      <c r="G516" s="191">
        <f>1.25*(B516+C516)</f>
        <v>-14.027027201940143</v>
      </c>
      <c r="H516" s="191">
        <f>1.25*D516</f>
        <v>-43.387905153649626</v>
      </c>
      <c r="I516" s="286">
        <f>1.25*E516+1.5*F516</f>
        <v>-34.014112687451416</v>
      </c>
      <c r="J516" s="4"/>
      <c r="K516" s="4"/>
      <c r="L516" s="207"/>
      <c r="M516" s="4"/>
      <c r="N516" s="4"/>
    </row>
    <row r="517">
      <c r="A517" s="187">
        <f>A347</f>
        <v>101</v>
      </c>
      <c r="B517" s="191">
        <f>INPUT!BE151</f>
        <v>-11.221598452888429</v>
      </c>
      <c r="C517" s="191">
        <f>INPUT!BF151</f>
        <v>-2.330866368538409E-05</v>
      </c>
      <c r="D517" s="191">
        <f>INPUT!BG151</f>
        <v>-34.7103241229197</v>
      </c>
      <c r="E517" s="191">
        <f>INPUT!BM151</f>
        <v>-16.412485402193852</v>
      </c>
      <c r="F517" s="191">
        <f>INPUT!BN151</f>
        <v>-8.999003956472734</v>
      </c>
      <c r="G517" s="191">
        <f>1.25*(B517+C517)</f>
        <v>-14.027027201940143</v>
      </c>
      <c r="H517" s="191">
        <f>1.25*D517</f>
        <v>-43.387905153649626</v>
      </c>
      <c r="I517" s="286">
        <f>1.25*E517+1.5*F517</f>
        <v>-34.014112687451416</v>
      </c>
      <c r="J517" s="4"/>
      <c r="K517" s="4"/>
      <c r="L517" s="207"/>
      <c r="M517" s="4"/>
      <c r="N517" s="4"/>
    </row>
    <row r="518">
      <c r="A518" s="187">
        <f>A348</f>
        <v>101</v>
      </c>
      <c r="B518" s="191">
        <f>INPUT!BE152</f>
        <v>-11.221598452888429</v>
      </c>
      <c r="C518" s="191">
        <f>INPUT!BF152</f>
        <v>-2.330866368538409E-05</v>
      </c>
      <c r="D518" s="191">
        <f>INPUT!BG152</f>
        <v>-34.7103241229197</v>
      </c>
      <c r="E518" s="191">
        <f>INPUT!BM152</f>
        <v>-16.412485402193852</v>
      </c>
      <c r="F518" s="191">
        <f>INPUT!BN152</f>
        <v>-8.999003956472734</v>
      </c>
      <c r="G518" s="191">
        <f>1.25*(B518+C518)</f>
        <v>-14.027027201940143</v>
      </c>
      <c r="H518" s="191">
        <f>1.25*D518</f>
        <v>-43.387905153649626</v>
      </c>
      <c r="I518" s="286">
        <f>1.25*E518+1.5*F518</f>
        <v>-34.014112687451416</v>
      </c>
      <c r="J518" s="4"/>
      <c r="K518" s="4"/>
      <c r="L518" s="207"/>
      <c r="M518" s="4"/>
      <c r="N518" s="4"/>
    </row>
    <row r="519">
      <c r="A519" s="187">
        <f>A349</f>
        <v>101</v>
      </c>
      <c r="B519" s="191">
        <f>INPUT!BE153</f>
        <v>-11.221598452888429</v>
      </c>
      <c r="C519" s="191">
        <f>INPUT!BF153</f>
        <v>-2.330866368538409E-05</v>
      </c>
      <c r="D519" s="191">
        <f>INPUT!BG153</f>
        <v>-34.7103241229197</v>
      </c>
      <c r="E519" s="191">
        <f>INPUT!BM153</f>
        <v>-16.412485402193852</v>
      </c>
      <c r="F519" s="191">
        <f>INPUT!BN153</f>
        <v>-8.999003956472734</v>
      </c>
      <c r="G519" s="191">
        <f>1.25*(B519+C519)</f>
        <v>-14.027027201940143</v>
      </c>
      <c r="H519" s="191">
        <f>1.25*D519</f>
        <v>-43.387905153649626</v>
      </c>
      <c r="I519" s="286">
        <f>1.25*E519+1.5*F519</f>
        <v>-34.014112687451416</v>
      </c>
      <c r="J519" s="4"/>
      <c r="K519" s="4"/>
      <c r="L519" s="207"/>
      <c r="M519" s="4"/>
      <c r="N519" s="4"/>
    </row>
    <row r="520">
      <c r="A520" s="187">
        <f>A350</f>
        <v>101</v>
      </c>
      <c r="B520" s="191">
        <f>INPUT!BE154</f>
        <v>-11.221598452888429</v>
      </c>
      <c r="C520" s="191">
        <f>INPUT!BF154</f>
        <v>-2.330866368538409E-05</v>
      </c>
      <c r="D520" s="191">
        <f>INPUT!BG154</f>
        <v>-34.7103241229197</v>
      </c>
      <c r="E520" s="191">
        <f>INPUT!BM154</f>
        <v>-16.412485402193852</v>
      </c>
      <c r="F520" s="191">
        <f>INPUT!BN154</f>
        <v>-8.999003956472734</v>
      </c>
      <c r="G520" s="191">
        <f>1.25*(B520+C520)</f>
        <v>-14.027027201940143</v>
      </c>
      <c r="H520" s="191">
        <f>1.25*D520</f>
        <v>-43.387905153649626</v>
      </c>
      <c r="I520" s="286">
        <f>1.25*E520+1.5*F520</f>
        <v>-34.014112687451416</v>
      </c>
      <c r="J520" s="4"/>
      <c r="K520" s="4"/>
      <c r="L520" s="207"/>
      <c r="M520" s="4"/>
      <c r="N520" s="4"/>
    </row>
    <row r="521" ht="15" customHeight="1">
      <c r="A521" s="4"/>
      <c r="B521" s="4"/>
      <c r="C521" s="4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</row>
    <row r="522" ht="15" customHeight="1">
      <c r="A522" s="59" t="s">
        <v>749</v>
      </c>
      <c r="B522" s="4"/>
      <c r="C522" s="4"/>
      <c r="D522" s="4"/>
      <c r="E522" s="4"/>
      <c r="F522" s="4"/>
      <c r="G522" s="110"/>
      <c r="H522" s="110"/>
      <c r="I522" s="110"/>
      <c r="J522" s="4"/>
      <c r="K522" s="4"/>
      <c r="L522" s="207"/>
      <c r="M522" s="4"/>
      <c r="N522" s="4"/>
    </row>
    <row r="523" ht="15" customHeight="1">
      <c r="A523" s="273" t="s">
        <v>230</v>
      </c>
      <c r="B523" s="494" t="s">
        <v>750</v>
      </c>
      <c r="C523" s="498"/>
      <c r="D523" s="498"/>
      <c r="E523" s="495"/>
      <c r="F523" s="274" t="s">
        <v>751</v>
      </c>
      <c r="G523" s="494" t="s">
        <v>752</v>
      </c>
      <c r="H523" s="498"/>
      <c r="I523" s="498"/>
      <c r="J523" s="495"/>
      <c r="K523" s="274" t="s">
        <v>753</v>
      </c>
      <c r="L523" s="274" t="s">
        <v>733</v>
      </c>
      <c r="M523" s="274" t="s">
        <v>754</v>
      </c>
      <c r="N523" s="284" t="s">
        <v>755</v>
      </c>
    </row>
    <row r="524" ht="15" customHeight="1">
      <c r="A524" s="276"/>
      <c r="B524" s="285" t="s">
        <v>756</v>
      </c>
      <c r="C524" s="285" t="s">
        <v>757</v>
      </c>
      <c r="D524" s="285" t="s">
        <v>758</v>
      </c>
      <c r="E524" s="285" t="s">
        <v>759</v>
      </c>
      <c r="F524" s="277"/>
      <c r="G524" s="285" t="s">
        <v>756</v>
      </c>
      <c r="H524" s="285" t="s">
        <v>757</v>
      </c>
      <c r="I524" s="285" t="s">
        <v>758</v>
      </c>
      <c r="J524" s="285" t="s">
        <v>759</v>
      </c>
      <c r="K524" s="277"/>
      <c r="L524" s="277"/>
      <c r="M524" s="277"/>
      <c r="N524" s="278" t="s">
        <v>760</v>
      </c>
    </row>
    <row r="525" ht="15" customHeight="1">
      <c r="A525" s="187">
        <f>A369</f>
        <v>101</v>
      </c>
      <c r="B525" s="175">
        <f>INPUT!BQ3</f>
        <v>94594968.220569268</v>
      </c>
      <c r="C525" s="175">
        <f>INPUT!BR3</f>
        <v>94594968.220569268</v>
      </c>
      <c r="D525" s="175">
        <f>INPUT!BS3</f>
        <v>104092098.67581166</v>
      </c>
      <c r="E525" s="175">
        <f>INPUT!BT3</f>
        <v>123240019.78823511</v>
      </c>
      <c r="F525" s="174">
        <f>IF(INPUT!CH3&lt;=0,(INPUT!AP3/10^6-G369/B525-H369/C525-I369/D525)*E525,-(INPUT!AO3/10^6+G369/B525+H369/C525+I369/D525)*E525)</f>
        <v>-46716.135249360021</v>
      </c>
      <c r="G525" s="175">
        <f>INPUT!BU3</f>
        <v>102289002.70150694</v>
      </c>
      <c r="H525" s="175">
        <f>INPUT!BV3</f>
        <v>102289002.70150694</v>
      </c>
      <c r="I525" s="175">
        <f>INPUT!BW3</f>
        <v>105151259.22625338</v>
      </c>
      <c r="J525" s="175">
        <f>INPUT!BX3</f>
        <v>109913620.18406133</v>
      </c>
      <c r="K525" s="174">
        <f>IF(INPUT!CH3&lt;=0,(INPUT!AO3/10^6-G369/G525-H369/H525-I369/I525)*J525,-(INPUT!AP3/10^6+G369/G525+H369/H525+I369/I525)*J525)</f>
        <v>-41669.926399814278</v>
      </c>
      <c r="L525" s="343">
        <f>MIN(ABS(F525),ABS(K525))</f>
        <v>41669.926399814278</v>
      </c>
      <c r="M525" s="343">
        <f>ABS(G369+H369+I369)+L525</f>
        <v>41761.35544485732</v>
      </c>
      <c r="N525" s="282">
        <f>(M525-N199)/N199</f>
        <v>-0.1503350135555645</v>
      </c>
    </row>
    <row r="526">
      <c r="A526" s="187">
        <f>A370</f>
        <v>101</v>
      </c>
      <c r="B526" s="175">
        <f>INPUT!BQ4</f>
        <v>94594968.220569268</v>
      </c>
      <c r="C526" s="175">
        <f>INPUT!BR4</f>
        <v>94594968.220569268</v>
      </c>
      <c r="D526" s="175">
        <f>INPUT!BS4</f>
        <v>104092098.67581166</v>
      </c>
      <c r="E526" s="175">
        <f>INPUT!BT4</f>
        <v>123240019.78823511</v>
      </c>
      <c r="F526" s="174">
        <f>IF(INPUT!CH4&lt;=0,(INPUT!AP4/10^6-G370/B526-H370/C526-I370/D526)*E526,-(INPUT!AO4/10^6+G370/B526+H370/C526+I370/D526)*E526)</f>
        <v>-46716.135249360021</v>
      </c>
      <c r="G526" s="175">
        <f>INPUT!BU4</f>
        <v>102289002.70150694</v>
      </c>
      <c r="H526" s="175">
        <f>INPUT!BV4</f>
        <v>102289002.70150694</v>
      </c>
      <c r="I526" s="175">
        <f>INPUT!BW4</f>
        <v>105151259.22625338</v>
      </c>
      <c r="J526" s="175">
        <f>INPUT!BX4</f>
        <v>109913620.18406133</v>
      </c>
      <c r="K526" s="174">
        <f>IF(INPUT!CH4&lt;=0,(INPUT!AO4/10^6-G370/G526-H370/H526-I370/I526)*J526,-(INPUT!AP4/10^6+G370/G526+H370/H526+I370/I526)*J526)</f>
        <v>-41669.926399814278</v>
      </c>
      <c r="L526" s="343">
        <f>MIN(ABS(F526),ABS(K526))</f>
        <v>41669.926399814278</v>
      </c>
      <c r="M526" s="343">
        <f>ABS(G370+H370+I370)+L526</f>
        <v>41761.35544485732</v>
      </c>
      <c r="N526" s="282">
        <f>(M526-N200)/N200</f>
        <v>-0.1503350135555645</v>
      </c>
    </row>
    <row r="527">
      <c r="A527" s="187">
        <f>A371</f>
        <v>101</v>
      </c>
      <c r="B527" s="175">
        <f>INPUT!BQ5</f>
        <v>94594968.220569268</v>
      </c>
      <c r="C527" s="175">
        <f>INPUT!BR5</f>
        <v>94594968.220569268</v>
      </c>
      <c r="D527" s="175">
        <f>INPUT!BS5</f>
        <v>104092098.67581166</v>
      </c>
      <c r="E527" s="175">
        <f>INPUT!BT5</f>
        <v>123240019.78823511</v>
      </c>
      <c r="F527" s="174">
        <f>IF(INPUT!CH5&lt;=0,(INPUT!AP5/10^6-G371/B527-H371/C527-I371/D527)*E527,-(INPUT!AO5/10^6+G371/B527+H371/C527+I371/D527)*E527)</f>
        <v>-46716.135249360021</v>
      </c>
      <c r="G527" s="175">
        <f>INPUT!BU5</f>
        <v>102289002.70150694</v>
      </c>
      <c r="H527" s="175">
        <f>INPUT!BV5</f>
        <v>102289002.70150694</v>
      </c>
      <c r="I527" s="175">
        <f>INPUT!BW5</f>
        <v>105151259.22625338</v>
      </c>
      <c r="J527" s="175">
        <f>INPUT!BX5</f>
        <v>109913620.18406133</v>
      </c>
      <c r="K527" s="174">
        <f>IF(INPUT!CH5&lt;=0,(INPUT!AO5/10^6-G371/G527-H371/H527-I371/I527)*J527,-(INPUT!AP5/10^6+G371/G527+H371/H527+I371/I527)*J527)</f>
        <v>-41669.926399814278</v>
      </c>
      <c r="L527" s="343">
        <f>MIN(ABS(F527),ABS(K527))</f>
        <v>41669.926399814278</v>
      </c>
      <c r="M527" s="343">
        <f>ABS(G371+H371+I371)+L527</f>
        <v>41761.35544485732</v>
      </c>
      <c r="N527" s="282">
        <f>(M527-N201)/N201</f>
        <v>-0.1503350135555645</v>
      </c>
    </row>
    <row r="528">
      <c r="A528" s="187">
        <f>A372</f>
        <v>101</v>
      </c>
      <c r="B528" s="175">
        <f>INPUT!BQ6</f>
        <v>94594968.220569268</v>
      </c>
      <c r="C528" s="175">
        <f>INPUT!BR6</f>
        <v>94594968.220569268</v>
      </c>
      <c r="D528" s="175">
        <f>INPUT!BS6</f>
        <v>104092098.67581166</v>
      </c>
      <c r="E528" s="175">
        <f>INPUT!BT6</f>
        <v>123240019.78823511</v>
      </c>
      <c r="F528" s="174">
        <f>IF(INPUT!CH6&lt;=0,(INPUT!AP6/10^6-G372/B528-H372/C528-I372/D528)*E528,-(INPUT!AO6/10^6+G372/B528+H372/C528+I372/D528)*E528)</f>
        <v>-46716.135249360021</v>
      </c>
      <c r="G528" s="175">
        <f>INPUT!BU6</f>
        <v>102289002.70150694</v>
      </c>
      <c r="H528" s="175">
        <f>INPUT!BV6</f>
        <v>102289002.70150694</v>
      </c>
      <c r="I528" s="175">
        <f>INPUT!BW6</f>
        <v>105151259.22625338</v>
      </c>
      <c r="J528" s="175">
        <f>INPUT!BX6</f>
        <v>109913620.18406133</v>
      </c>
      <c r="K528" s="174">
        <f>IF(INPUT!CH6&lt;=0,(INPUT!AO6/10^6-G372/G528-H372/H528-I372/I528)*J528,-(INPUT!AP6/10^6+G372/G528+H372/H528+I372/I528)*J528)</f>
        <v>-41669.926399814278</v>
      </c>
      <c r="L528" s="343">
        <f>MIN(ABS(F528),ABS(K528))</f>
        <v>41669.926399814278</v>
      </c>
      <c r="M528" s="343">
        <f>ABS(G372+H372+I372)+L528</f>
        <v>41761.35544485732</v>
      </c>
      <c r="N528" s="282">
        <f>(M528-N202)/N202</f>
        <v>-0.1503350135555645</v>
      </c>
    </row>
    <row r="529">
      <c r="A529" s="187">
        <f>A373</f>
        <v>101</v>
      </c>
      <c r="B529" s="175">
        <f>INPUT!BQ7</f>
        <v>94594968.220569268</v>
      </c>
      <c r="C529" s="175">
        <f>INPUT!BR7</f>
        <v>94594968.220569268</v>
      </c>
      <c r="D529" s="175">
        <f>INPUT!BS7</f>
        <v>104092098.67581166</v>
      </c>
      <c r="E529" s="175">
        <f>INPUT!BT7</f>
        <v>123240019.78823511</v>
      </c>
      <c r="F529" s="174">
        <f>IF(INPUT!CH7&lt;=0,(INPUT!AP7/10^6-G373/B529-H373/C529-I373/D529)*E529,-(INPUT!AO7/10^6+G373/B529+H373/C529+I373/D529)*E529)</f>
        <v>-46716.135249360021</v>
      </c>
      <c r="G529" s="175">
        <f>INPUT!BU7</f>
        <v>102289002.70150694</v>
      </c>
      <c r="H529" s="175">
        <f>INPUT!BV7</f>
        <v>102289002.70150694</v>
      </c>
      <c r="I529" s="175">
        <f>INPUT!BW7</f>
        <v>105151259.22625338</v>
      </c>
      <c r="J529" s="175">
        <f>INPUT!BX7</f>
        <v>109913620.18406133</v>
      </c>
      <c r="K529" s="174">
        <f>IF(INPUT!CH7&lt;=0,(INPUT!AO7/10^6-G373/G529-H373/H529-I373/I529)*J529,-(INPUT!AP7/10^6+G373/G529+H373/H529+I373/I529)*J529)</f>
        <v>-41669.926399814278</v>
      </c>
      <c r="L529" s="343">
        <f>MIN(ABS(F529),ABS(K529))</f>
        <v>41669.926399814278</v>
      </c>
      <c r="M529" s="343">
        <f>ABS(G373+H373+I373)+L529</f>
        <v>41761.35544485732</v>
      </c>
      <c r="N529" s="282">
        <f>(M529-N203)/N203</f>
        <v>-0.1503350135555645</v>
      </c>
    </row>
    <row r="530">
      <c r="A530" s="187">
        <f>A374</f>
        <v>101</v>
      </c>
      <c r="B530" s="175">
        <f>INPUT!BQ8</f>
        <v>94594968.220569268</v>
      </c>
      <c r="C530" s="175">
        <f>INPUT!BR8</f>
        <v>94594968.220569268</v>
      </c>
      <c r="D530" s="175">
        <f>INPUT!BS8</f>
        <v>104092098.67581166</v>
      </c>
      <c r="E530" s="175">
        <f>INPUT!BT8</f>
        <v>123240019.78823511</v>
      </c>
      <c r="F530" s="174">
        <f>IF(INPUT!CH8&lt;=0,(INPUT!AP8/10^6-G374/B530-H374/C530-I374/D530)*E530,-(INPUT!AO8/10^6+G374/B530+H374/C530+I374/D530)*E530)</f>
        <v>-46716.135249360021</v>
      </c>
      <c r="G530" s="175">
        <f>INPUT!BU8</f>
        <v>102289002.70150694</v>
      </c>
      <c r="H530" s="175">
        <f>INPUT!BV8</f>
        <v>102289002.70150694</v>
      </c>
      <c r="I530" s="175">
        <f>INPUT!BW8</f>
        <v>105151259.22625338</v>
      </c>
      <c r="J530" s="175">
        <f>INPUT!BX8</f>
        <v>109913620.18406133</v>
      </c>
      <c r="K530" s="174">
        <f>IF(INPUT!CH8&lt;=0,(INPUT!AO8/10^6-G374/G530-H374/H530-I374/I530)*J530,-(INPUT!AP8/10^6+G374/G530+H374/H530+I374/I530)*J530)</f>
        <v>-41669.926399814278</v>
      </c>
      <c r="L530" s="343">
        <f>MIN(ABS(F530),ABS(K530))</f>
        <v>41669.926399814278</v>
      </c>
      <c r="M530" s="343">
        <f>ABS(G374+H374+I374)+L530</f>
        <v>41761.35544485732</v>
      </c>
      <c r="N530" s="282">
        <f>(M530-N204)/N204</f>
        <v>-0.1503350135555645</v>
      </c>
    </row>
    <row r="531">
      <c r="A531" s="187">
        <f>A375</f>
        <v>101</v>
      </c>
      <c r="B531" s="175">
        <f>INPUT!BQ9</f>
        <v>94594968.220569268</v>
      </c>
      <c r="C531" s="175">
        <f>INPUT!BR9</f>
        <v>94594968.220569268</v>
      </c>
      <c r="D531" s="175">
        <f>INPUT!BS9</f>
        <v>104092098.67581166</v>
      </c>
      <c r="E531" s="175">
        <f>INPUT!BT9</f>
        <v>123240019.78823511</v>
      </c>
      <c r="F531" s="174">
        <f>IF(INPUT!CH9&lt;=0,(INPUT!AP9/10^6-G375/B531-H375/C531-I375/D531)*E531,-(INPUT!AO9/10^6+G375/B531+H375/C531+I375/D531)*E531)</f>
        <v>-46716.135249360021</v>
      </c>
      <c r="G531" s="175">
        <f>INPUT!BU9</f>
        <v>102289002.70150694</v>
      </c>
      <c r="H531" s="175">
        <f>INPUT!BV9</f>
        <v>102289002.70150694</v>
      </c>
      <c r="I531" s="175">
        <f>INPUT!BW9</f>
        <v>105151259.22625338</v>
      </c>
      <c r="J531" s="175">
        <f>INPUT!BX9</f>
        <v>109913620.18406133</v>
      </c>
      <c r="K531" s="174">
        <f>IF(INPUT!CH9&lt;=0,(INPUT!AO9/10^6-G375/G531-H375/H531-I375/I531)*J531,-(INPUT!AP9/10^6+G375/G531+H375/H531+I375/I531)*J531)</f>
        <v>-41669.926399814278</v>
      </c>
      <c r="L531" s="343">
        <f>MIN(ABS(F531),ABS(K531))</f>
        <v>41669.926399814278</v>
      </c>
      <c r="M531" s="343">
        <f>ABS(G375+H375+I375)+L531</f>
        <v>41761.35544485732</v>
      </c>
      <c r="N531" s="282">
        <f>(M531-N205)/N205</f>
        <v>-0.1503350135555645</v>
      </c>
    </row>
    <row r="532">
      <c r="A532" s="187">
        <f>A376</f>
        <v>101</v>
      </c>
      <c r="B532" s="175">
        <f>INPUT!BQ10</f>
        <v>94594968.220569268</v>
      </c>
      <c r="C532" s="175">
        <f>INPUT!BR10</f>
        <v>94594968.220569268</v>
      </c>
      <c r="D532" s="175">
        <f>INPUT!BS10</f>
        <v>104092098.67581166</v>
      </c>
      <c r="E532" s="175">
        <f>INPUT!BT10</f>
        <v>123240019.78823511</v>
      </c>
      <c r="F532" s="174">
        <f>IF(INPUT!CH10&lt;=0,(INPUT!AP10/10^6-G376/B532-H376/C532-I376/D532)*E532,-(INPUT!AO10/10^6+G376/B532+H376/C532+I376/D532)*E532)</f>
        <v>-46716.135249360021</v>
      </c>
      <c r="G532" s="175">
        <f>INPUT!BU10</f>
        <v>102289002.70150694</v>
      </c>
      <c r="H532" s="175">
        <f>INPUT!BV10</f>
        <v>102289002.70150694</v>
      </c>
      <c r="I532" s="175">
        <f>INPUT!BW10</f>
        <v>105151259.22625338</v>
      </c>
      <c r="J532" s="175">
        <f>INPUT!BX10</f>
        <v>109913620.18406133</v>
      </c>
      <c r="K532" s="174">
        <f>IF(INPUT!CH10&lt;=0,(INPUT!AO10/10^6-G376/G532-H376/H532-I376/I532)*J532,-(INPUT!AP10/10^6+G376/G532+H376/H532+I376/I532)*J532)</f>
        <v>-41669.926399814278</v>
      </c>
      <c r="L532" s="343">
        <f>MIN(ABS(F532),ABS(K532))</f>
        <v>41669.926399814278</v>
      </c>
      <c r="M532" s="343">
        <f>ABS(G376+H376+I376)+L532</f>
        <v>41761.35544485732</v>
      </c>
      <c r="N532" s="282">
        <f>(M532-N206)/N206</f>
        <v>-0.1503350135555645</v>
      </c>
    </row>
    <row r="533">
      <c r="A533" s="187">
        <f>A377</f>
        <v>101</v>
      </c>
      <c r="B533" s="175">
        <f>INPUT!BQ11</f>
        <v>94594968.220569268</v>
      </c>
      <c r="C533" s="175">
        <f>INPUT!BR11</f>
        <v>94594968.220569268</v>
      </c>
      <c r="D533" s="175">
        <f>INPUT!BS11</f>
        <v>104092098.67581166</v>
      </c>
      <c r="E533" s="175">
        <f>INPUT!BT11</f>
        <v>123240019.78823511</v>
      </c>
      <c r="F533" s="174">
        <f>IF(INPUT!CH11&lt;=0,(INPUT!AP11/10^6-G377/B533-H377/C533-I377/D533)*E533,-(INPUT!AO11/10^6+G377/B533+H377/C533+I377/D533)*E533)</f>
        <v>-46716.135249360021</v>
      </c>
      <c r="G533" s="175">
        <f>INPUT!BU11</f>
        <v>102289002.70150694</v>
      </c>
      <c r="H533" s="175">
        <f>INPUT!BV11</f>
        <v>102289002.70150694</v>
      </c>
      <c r="I533" s="175">
        <f>INPUT!BW11</f>
        <v>105151259.22625338</v>
      </c>
      <c r="J533" s="175">
        <f>INPUT!BX11</f>
        <v>109913620.18406133</v>
      </c>
      <c r="K533" s="174">
        <f>IF(INPUT!CH11&lt;=0,(INPUT!AO11/10^6-G377/G533-H377/H533-I377/I533)*J533,-(INPUT!AP11/10^6+G377/G533+H377/H533+I377/I533)*J533)</f>
        <v>-41669.926399814278</v>
      </c>
      <c r="L533" s="343">
        <f>MIN(ABS(F533),ABS(K533))</f>
        <v>41669.926399814278</v>
      </c>
      <c r="M533" s="343">
        <f>ABS(G377+H377+I377)+L533</f>
        <v>41761.35544485732</v>
      </c>
      <c r="N533" s="282">
        <f>(M533-N207)/N207</f>
        <v>-0.1503350135555645</v>
      </c>
    </row>
    <row r="534">
      <c r="A534" s="187">
        <f>A378</f>
        <v>101</v>
      </c>
      <c r="B534" s="175">
        <f>INPUT!BQ12</f>
        <v>94594968.220569268</v>
      </c>
      <c r="C534" s="175">
        <f>INPUT!BR12</f>
        <v>94594968.220569268</v>
      </c>
      <c r="D534" s="175">
        <f>INPUT!BS12</f>
        <v>104092098.67581166</v>
      </c>
      <c r="E534" s="175">
        <f>INPUT!BT12</f>
        <v>123240019.78823511</v>
      </c>
      <c r="F534" s="174">
        <f>IF(INPUT!CH12&lt;=0,(INPUT!AP12/10^6-G378/B534-H378/C534-I378/D534)*E534,-(INPUT!AO12/10^6+G378/B534+H378/C534+I378/D534)*E534)</f>
        <v>-46716.135249360021</v>
      </c>
      <c r="G534" s="175">
        <f>INPUT!BU12</f>
        <v>102289002.70150694</v>
      </c>
      <c r="H534" s="175">
        <f>INPUT!BV12</f>
        <v>102289002.70150694</v>
      </c>
      <c r="I534" s="175">
        <f>INPUT!BW12</f>
        <v>105151259.22625338</v>
      </c>
      <c r="J534" s="175">
        <f>INPUT!BX12</f>
        <v>109913620.18406133</v>
      </c>
      <c r="K534" s="174">
        <f>IF(INPUT!CH12&lt;=0,(INPUT!AO12/10^6-G378/G534-H378/H534-I378/I534)*J534,-(INPUT!AP12/10^6+G378/G534+H378/H534+I378/I534)*J534)</f>
        <v>-41669.926399814278</v>
      </c>
      <c r="L534" s="343">
        <f>MIN(ABS(F534),ABS(K534))</f>
        <v>41669.926399814278</v>
      </c>
      <c r="M534" s="343">
        <f>ABS(G378+H378+I378)+L534</f>
        <v>41761.35544485732</v>
      </c>
      <c r="N534" s="282">
        <f>(M534-N208)/N208</f>
        <v>-0.1503350135555645</v>
      </c>
    </row>
    <row r="535">
      <c r="A535" s="187">
        <f>A379</f>
        <v>101</v>
      </c>
      <c r="B535" s="175">
        <f>INPUT!BQ13</f>
        <v>94594968.220569268</v>
      </c>
      <c r="C535" s="175">
        <f>INPUT!BR13</f>
        <v>94594968.220569268</v>
      </c>
      <c r="D535" s="175">
        <f>INPUT!BS13</f>
        <v>104092098.67581166</v>
      </c>
      <c r="E535" s="175">
        <f>INPUT!BT13</f>
        <v>123240019.78823511</v>
      </c>
      <c r="F535" s="174">
        <f>IF(INPUT!CH13&lt;=0,(INPUT!AP13/10^6-G379/B535-H379/C535-I379/D535)*E535,-(INPUT!AO13/10^6+G379/B535+H379/C535+I379/D535)*E535)</f>
        <v>-46716.135249360021</v>
      </c>
      <c r="G535" s="175">
        <f>INPUT!BU13</f>
        <v>102289002.70150694</v>
      </c>
      <c r="H535" s="175">
        <f>INPUT!BV13</f>
        <v>102289002.70150694</v>
      </c>
      <c r="I535" s="175">
        <f>INPUT!BW13</f>
        <v>105151259.22625338</v>
      </c>
      <c r="J535" s="175">
        <f>INPUT!BX13</f>
        <v>109913620.18406133</v>
      </c>
      <c r="K535" s="174">
        <f>IF(INPUT!CH13&lt;=0,(INPUT!AO13/10^6-G379/G535-H379/H535-I379/I535)*J535,-(INPUT!AP13/10^6+G379/G535+H379/H535+I379/I535)*J535)</f>
        <v>-41669.926399814278</v>
      </c>
      <c r="L535" s="343">
        <f>MIN(ABS(F535),ABS(K535))</f>
        <v>41669.926399814278</v>
      </c>
      <c r="M535" s="343">
        <f>ABS(G379+H379+I379)+L535</f>
        <v>41761.35544485732</v>
      </c>
      <c r="N535" s="282">
        <f>(M535-N209)/N209</f>
        <v>-0.1503350135555645</v>
      </c>
    </row>
    <row r="536">
      <c r="A536" s="187">
        <f>A380</f>
        <v>101</v>
      </c>
      <c r="B536" s="175">
        <f>INPUT!BQ14</f>
        <v>94594968.220569268</v>
      </c>
      <c r="C536" s="175">
        <f>INPUT!BR14</f>
        <v>94594968.220569268</v>
      </c>
      <c r="D536" s="175">
        <f>INPUT!BS14</f>
        <v>104092098.67581166</v>
      </c>
      <c r="E536" s="175">
        <f>INPUT!BT14</f>
        <v>123240019.78823511</v>
      </c>
      <c r="F536" s="174">
        <f>IF(INPUT!CH14&lt;=0,(INPUT!AP14/10^6-G380/B536-H380/C536-I380/D536)*E536,-(INPUT!AO14/10^6+G380/B536+H380/C536+I380/D536)*E536)</f>
        <v>-46716.135249360021</v>
      </c>
      <c r="G536" s="175">
        <f>INPUT!BU14</f>
        <v>102289002.70150694</v>
      </c>
      <c r="H536" s="175">
        <f>INPUT!BV14</f>
        <v>102289002.70150694</v>
      </c>
      <c r="I536" s="175">
        <f>INPUT!BW14</f>
        <v>105151259.22625338</v>
      </c>
      <c r="J536" s="175">
        <f>INPUT!BX14</f>
        <v>109913620.18406133</v>
      </c>
      <c r="K536" s="174">
        <f>IF(INPUT!CH14&lt;=0,(INPUT!AO14/10^6-G380/G536-H380/H536-I380/I536)*J536,-(INPUT!AP14/10^6+G380/G536+H380/H536+I380/I536)*J536)</f>
        <v>-41669.926399814278</v>
      </c>
      <c r="L536" s="343">
        <f>MIN(ABS(F536),ABS(K536))</f>
        <v>41669.926399814278</v>
      </c>
      <c r="M536" s="343">
        <f>ABS(G380+H380+I380)+L536</f>
        <v>41761.35544485732</v>
      </c>
      <c r="N536" s="282">
        <f>(M536-N210)/N210</f>
        <v>-0.1503350135555645</v>
      </c>
    </row>
    <row r="537">
      <c r="A537" s="187">
        <f>A381</f>
        <v>101</v>
      </c>
      <c r="B537" s="175">
        <f>INPUT!BQ15</f>
        <v>94594968.220569268</v>
      </c>
      <c r="C537" s="175">
        <f>INPUT!BR15</f>
        <v>94594968.220569268</v>
      </c>
      <c r="D537" s="175">
        <f>INPUT!BS15</f>
        <v>104092098.67581166</v>
      </c>
      <c r="E537" s="175">
        <f>INPUT!BT15</f>
        <v>123240019.78823511</v>
      </c>
      <c r="F537" s="174">
        <f>IF(INPUT!CH15&lt;=0,(INPUT!AP15/10^6-G381/B537-H381/C537-I381/D537)*E537,-(INPUT!AO15/10^6+G381/B537+H381/C537+I381/D537)*E537)</f>
        <v>-46716.135249360021</v>
      </c>
      <c r="G537" s="175">
        <f>INPUT!BU15</f>
        <v>102289002.70150694</v>
      </c>
      <c r="H537" s="175">
        <f>INPUT!BV15</f>
        <v>102289002.70150694</v>
      </c>
      <c r="I537" s="175">
        <f>INPUT!BW15</f>
        <v>105151259.22625338</v>
      </c>
      <c r="J537" s="175">
        <f>INPUT!BX15</f>
        <v>109913620.18406133</v>
      </c>
      <c r="K537" s="174">
        <f>IF(INPUT!CH15&lt;=0,(INPUT!AO15/10^6-G381/G537-H381/H537-I381/I537)*J537,-(INPUT!AP15/10^6+G381/G537+H381/H537+I381/I537)*J537)</f>
        <v>-41669.926399814278</v>
      </c>
      <c r="L537" s="343">
        <f>MIN(ABS(F537),ABS(K537))</f>
        <v>41669.926399814278</v>
      </c>
      <c r="M537" s="343">
        <f>ABS(G381+H381+I381)+L537</f>
        <v>41761.35544485732</v>
      </c>
      <c r="N537" s="282">
        <f>(M537-N211)/N211</f>
        <v>-0.1503350135555645</v>
      </c>
    </row>
    <row r="538">
      <c r="A538" s="187">
        <f>A382</f>
        <v>101</v>
      </c>
      <c r="B538" s="175">
        <f>INPUT!BQ16</f>
        <v>94594968.220569268</v>
      </c>
      <c r="C538" s="175">
        <f>INPUT!BR16</f>
        <v>94594968.220569268</v>
      </c>
      <c r="D538" s="175">
        <f>INPUT!BS16</f>
        <v>104092098.67581166</v>
      </c>
      <c r="E538" s="175">
        <f>INPUT!BT16</f>
        <v>123240019.78823511</v>
      </c>
      <c r="F538" s="174">
        <f>IF(INPUT!CH16&lt;=0,(INPUT!AP16/10^6-G382/B538-H382/C538-I382/D538)*E538,-(INPUT!AO16/10^6+G382/B538+H382/C538+I382/D538)*E538)</f>
        <v>-46716.135249360021</v>
      </c>
      <c r="G538" s="175">
        <f>INPUT!BU16</f>
        <v>102289002.70150694</v>
      </c>
      <c r="H538" s="175">
        <f>INPUT!BV16</f>
        <v>102289002.70150694</v>
      </c>
      <c r="I538" s="175">
        <f>INPUT!BW16</f>
        <v>105151259.22625338</v>
      </c>
      <c r="J538" s="175">
        <f>INPUT!BX16</f>
        <v>109913620.18406133</v>
      </c>
      <c r="K538" s="174">
        <f>IF(INPUT!CH16&lt;=0,(INPUT!AO16/10^6-G382/G538-H382/H538-I382/I538)*J538,-(INPUT!AP16/10^6+G382/G538+H382/H538+I382/I538)*J538)</f>
        <v>-41669.926399814278</v>
      </c>
      <c r="L538" s="343">
        <f>MIN(ABS(F538),ABS(K538))</f>
        <v>41669.926399814278</v>
      </c>
      <c r="M538" s="343">
        <f>ABS(G382+H382+I382)+L538</f>
        <v>41761.35544485732</v>
      </c>
      <c r="N538" s="282">
        <f>(M538-N212)/N212</f>
        <v>-0.1503350135555645</v>
      </c>
    </row>
    <row r="539">
      <c r="A539" s="187">
        <f>A383</f>
        <v>101</v>
      </c>
      <c r="B539" s="175">
        <f>INPUT!BQ17</f>
        <v>94594968.220569268</v>
      </c>
      <c r="C539" s="175">
        <f>INPUT!BR17</f>
        <v>94594968.220569268</v>
      </c>
      <c r="D539" s="175">
        <f>INPUT!BS17</f>
        <v>104092098.67581166</v>
      </c>
      <c r="E539" s="175">
        <f>INPUT!BT17</f>
        <v>123240019.78823511</v>
      </c>
      <c r="F539" s="174">
        <f>IF(INPUT!CH17&lt;=0,(INPUT!AP17/10^6-G383/B539-H383/C539-I383/D539)*E539,-(INPUT!AO17/10^6+G383/B539+H383/C539+I383/D539)*E539)</f>
        <v>-46716.135249360021</v>
      </c>
      <c r="G539" s="175">
        <f>INPUT!BU17</f>
        <v>102289002.70150694</v>
      </c>
      <c r="H539" s="175">
        <f>INPUT!BV17</f>
        <v>102289002.70150694</v>
      </c>
      <c r="I539" s="175">
        <f>INPUT!BW17</f>
        <v>105151259.22625338</v>
      </c>
      <c r="J539" s="175">
        <f>INPUT!BX17</f>
        <v>109913620.18406133</v>
      </c>
      <c r="K539" s="174">
        <f>IF(INPUT!CH17&lt;=0,(INPUT!AO17/10^6-G383/G539-H383/H539-I383/I539)*J539,-(INPUT!AP17/10^6+G383/G539+H383/H539+I383/I539)*J539)</f>
        <v>-41669.926399814278</v>
      </c>
      <c r="L539" s="343">
        <f>MIN(ABS(F539),ABS(K539))</f>
        <v>41669.926399814278</v>
      </c>
      <c r="M539" s="343">
        <f>ABS(G383+H383+I383)+L539</f>
        <v>41761.35544485732</v>
      </c>
      <c r="N539" s="282">
        <f>(M539-N213)/N213</f>
        <v>-0.1503350135555645</v>
      </c>
    </row>
    <row r="540">
      <c r="A540" s="187">
        <f>A384</f>
        <v>101</v>
      </c>
      <c r="B540" s="175">
        <f>INPUT!BQ18</f>
        <v>94594968.220569268</v>
      </c>
      <c r="C540" s="175">
        <f>INPUT!BR18</f>
        <v>94594968.220569268</v>
      </c>
      <c r="D540" s="175">
        <f>INPUT!BS18</f>
        <v>104092098.67581166</v>
      </c>
      <c r="E540" s="175">
        <f>INPUT!BT18</f>
        <v>123240019.78823511</v>
      </c>
      <c r="F540" s="174">
        <f>IF(INPUT!CH18&lt;=0,(INPUT!AP18/10^6-G384/B540-H384/C540-I384/D540)*E540,-(INPUT!AO18/10^6+G384/B540+H384/C540+I384/D540)*E540)</f>
        <v>-46716.135249360021</v>
      </c>
      <c r="G540" s="175">
        <f>INPUT!BU18</f>
        <v>102289002.70150694</v>
      </c>
      <c r="H540" s="175">
        <f>INPUT!BV18</f>
        <v>102289002.70150694</v>
      </c>
      <c r="I540" s="175">
        <f>INPUT!BW18</f>
        <v>105151259.22625338</v>
      </c>
      <c r="J540" s="175">
        <f>INPUT!BX18</f>
        <v>109913620.18406133</v>
      </c>
      <c r="K540" s="174">
        <f>IF(INPUT!CH18&lt;=0,(INPUT!AO18/10^6-G384/G540-H384/H540-I384/I540)*J540,-(INPUT!AP18/10^6+G384/G540+H384/H540+I384/I540)*J540)</f>
        <v>-41669.926399814278</v>
      </c>
      <c r="L540" s="343">
        <f>MIN(ABS(F540),ABS(K540))</f>
        <v>41669.926399814278</v>
      </c>
      <c r="M540" s="343">
        <f>ABS(G384+H384+I384)+L540</f>
        <v>41761.35544485732</v>
      </c>
      <c r="N540" s="282">
        <f>(M540-N214)/N214</f>
        <v>-0.1503350135555645</v>
      </c>
    </row>
    <row r="541">
      <c r="A541" s="187">
        <f>A385</f>
        <v>101</v>
      </c>
      <c r="B541" s="175">
        <f>INPUT!BQ19</f>
        <v>94594968.220569268</v>
      </c>
      <c r="C541" s="175">
        <f>INPUT!BR19</f>
        <v>94594968.220569268</v>
      </c>
      <c r="D541" s="175">
        <f>INPUT!BS19</f>
        <v>104092098.67581166</v>
      </c>
      <c r="E541" s="175">
        <f>INPUT!BT19</f>
        <v>123240019.78823511</v>
      </c>
      <c r="F541" s="174">
        <f>IF(INPUT!CH19&lt;=0,(INPUT!AP19/10^6-G385/B541-H385/C541-I385/D541)*E541,-(INPUT!AO19/10^6+G385/B541+H385/C541+I385/D541)*E541)</f>
        <v>-46716.135249360021</v>
      </c>
      <c r="G541" s="175">
        <f>INPUT!BU19</f>
        <v>102289002.70150694</v>
      </c>
      <c r="H541" s="175">
        <f>INPUT!BV19</f>
        <v>102289002.70150694</v>
      </c>
      <c r="I541" s="175">
        <f>INPUT!BW19</f>
        <v>105151259.22625338</v>
      </c>
      <c r="J541" s="175">
        <f>INPUT!BX19</f>
        <v>109913620.18406133</v>
      </c>
      <c r="K541" s="174">
        <f>IF(INPUT!CH19&lt;=0,(INPUT!AO19/10^6-G385/G541-H385/H541-I385/I541)*J541,-(INPUT!AP19/10^6+G385/G541+H385/H541+I385/I541)*J541)</f>
        <v>-41669.926399814278</v>
      </c>
      <c r="L541" s="343">
        <f>MIN(ABS(F541),ABS(K541))</f>
        <v>41669.926399814278</v>
      </c>
      <c r="M541" s="343">
        <f>ABS(G385+H385+I385)+L541</f>
        <v>41761.35544485732</v>
      </c>
      <c r="N541" s="282">
        <f>(M541-N215)/N215</f>
        <v>-0.1503350135555645</v>
      </c>
    </row>
    <row r="542">
      <c r="A542" s="187">
        <f>A386</f>
        <v>101</v>
      </c>
      <c r="B542" s="175">
        <f>INPUT!BQ20</f>
        <v>94594968.220569268</v>
      </c>
      <c r="C542" s="175">
        <f>INPUT!BR20</f>
        <v>94594968.220569268</v>
      </c>
      <c r="D542" s="175">
        <f>INPUT!BS20</f>
        <v>104092098.67581166</v>
      </c>
      <c r="E542" s="175">
        <f>INPUT!BT20</f>
        <v>123240019.78823511</v>
      </c>
      <c r="F542" s="174">
        <f>IF(INPUT!CH20&lt;=0,(INPUT!AP20/10^6-G386/B542-H386/C542-I386/D542)*E542,-(INPUT!AO20/10^6+G386/B542+H386/C542+I386/D542)*E542)</f>
        <v>-46716.135249360021</v>
      </c>
      <c r="G542" s="175">
        <f>INPUT!BU20</f>
        <v>102289002.70150694</v>
      </c>
      <c r="H542" s="175">
        <f>INPUT!BV20</f>
        <v>102289002.70150694</v>
      </c>
      <c r="I542" s="175">
        <f>INPUT!BW20</f>
        <v>105151259.22625338</v>
      </c>
      <c r="J542" s="175">
        <f>INPUT!BX20</f>
        <v>109913620.18406133</v>
      </c>
      <c r="K542" s="174">
        <f>IF(INPUT!CH20&lt;=0,(INPUT!AO20/10^6-G386/G542-H386/H542-I386/I542)*J542,-(INPUT!AP20/10^6+G386/G542+H386/H542+I386/I542)*J542)</f>
        <v>-41669.926399814278</v>
      </c>
      <c r="L542" s="343">
        <f>MIN(ABS(F542),ABS(K542))</f>
        <v>41669.926399814278</v>
      </c>
      <c r="M542" s="343">
        <f>ABS(G386+H386+I386)+L542</f>
        <v>41761.35544485732</v>
      </c>
      <c r="N542" s="282">
        <f>(M542-N216)/N216</f>
        <v>-0.1503350135555645</v>
      </c>
    </row>
    <row r="543">
      <c r="A543" s="187">
        <f>A387</f>
        <v>101</v>
      </c>
      <c r="B543" s="175">
        <f>INPUT!BQ21</f>
        <v>94594968.220569268</v>
      </c>
      <c r="C543" s="175">
        <f>INPUT!BR21</f>
        <v>94594968.220569268</v>
      </c>
      <c r="D543" s="175">
        <f>INPUT!BS21</f>
        <v>104092098.67581166</v>
      </c>
      <c r="E543" s="175">
        <f>INPUT!BT21</f>
        <v>123240019.78823511</v>
      </c>
      <c r="F543" s="174">
        <f>IF(INPUT!CH21&lt;=0,(INPUT!AP21/10^6-G387/B543-H387/C543-I387/D543)*E543,-(INPUT!AO21/10^6+G387/B543+H387/C543+I387/D543)*E543)</f>
        <v>-46716.135249360021</v>
      </c>
      <c r="G543" s="175">
        <f>INPUT!BU21</f>
        <v>102289002.70150694</v>
      </c>
      <c r="H543" s="175">
        <f>INPUT!BV21</f>
        <v>102289002.70150694</v>
      </c>
      <c r="I543" s="175">
        <f>INPUT!BW21</f>
        <v>105151259.22625338</v>
      </c>
      <c r="J543" s="175">
        <f>INPUT!BX21</f>
        <v>109913620.18406133</v>
      </c>
      <c r="K543" s="174">
        <f>IF(INPUT!CH21&lt;=0,(INPUT!AO21/10^6-G387/G543-H387/H543-I387/I543)*J543,-(INPUT!AP21/10^6+G387/G543+H387/H543+I387/I543)*J543)</f>
        <v>-41669.926399814278</v>
      </c>
      <c r="L543" s="343">
        <f>MIN(ABS(F543),ABS(K543))</f>
        <v>41669.926399814278</v>
      </c>
      <c r="M543" s="343">
        <f>ABS(G387+H387+I387)+L543</f>
        <v>41761.35544485732</v>
      </c>
      <c r="N543" s="282">
        <f>(M543-N217)/N217</f>
        <v>-0.1503350135555645</v>
      </c>
    </row>
    <row r="544">
      <c r="A544" s="187">
        <f>A388</f>
        <v>101</v>
      </c>
      <c r="B544" s="175">
        <f>INPUT!BQ22</f>
        <v>94594968.220569268</v>
      </c>
      <c r="C544" s="175">
        <f>INPUT!BR22</f>
        <v>94594968.220569268</v>
      </c>
      <c r="D544" s="175">
        <f>INPUT!BS22</f>
        <v>104092098.67581166</v>
      </c>
      <c r="E544" s="175">
        <f>INPUT!BT22</f>
        <v>123240019.78823511</v>
      </c>
      <c r="F544" s="174">
        <f>IF(INPUT!CH22&lt;=0,(INPUT!AP22/10^6-G388/B544-H388/C544-I388/D544)*E544,-(INPUT!AO22/10^6+G388/B544+H388/C544+I388/D544)*E544)</f>
        <v>-46716.135249360021</v>
      </c>
      <c r="G544" s="175">
        <f>INPUT!BU22</f>
        <v>102289002.70150694</v>
      </c>
      <c r="H544" s="175">
        <f>INPUT!BV22</f>
        <v>102289002.70150694</v>
      </c>
      <c r="I544" s="175">
        <f>INPUT!BW22</f>
        <v>105151259.22625338</v>
      </c>
      <c r="J544" s="175">
        <f>INPUT!BX22</f>
        <v>109913620.18406133</v>
      </c>
      <c r="K544" s="174">
        <f>IF(INPUT!CH22&lt;=0,(INPUT!AO22/10^6-G388/G544-H388/H544-I388/I544)*J544,-(INPUT!AP22/10^6+G388/G544+H388/H544+I388/I544)*J544)</f>
        <v>-41669.926399814278</v>
      </c>
      <c r="L544" s="343">
        <f>MIN(ABS(F544),ABS(K544))</f>
        <v>41669.926399814278</v>
      </c>
      <c r="M544" s="343">
        <f>ABS(G388+H388+I388)+L544</f>
        <v>41761.35544485732</v>
      </c>
      <c r="N544" s="282">
        <f>(M544-N218)/N218</f>
        <v>-0.1503350135555645</v>
      </c>
    </row>
    <row r="545">
      <c r="A545" s="187">
        <f>A389</f>
        <v>101</v>
      </c>
      <c r="B545" s="175">
        <f>INPUT!BQ23</f>
        <v>94594968.220569268</v>
      </c>
      <c r="C545" s="175">
        <f>INPUT!BR23</f>
        <v>94594968.220569268</v>
      </c>
      <c r="D545" s="175">
        <f>INPUT!BS23</f>
        <v>104092098.67581166</v>
      </c>
      <c r="E545" s="175">
        <f>INPUT!BT23</f>
        <v>123240019.78823511</v>
      </c>
      <c r="F545" s="174">
        <f>IF(INPUT!CH23&lt;=0,(INPUT!AP23/10^6-G389/B545-H389/C545-I389/D545)*E545,-(INPUT!AO23/10^6+G389/B545+H389/C545+I389/D545)*E545)</f>
        <v>-46716.135249360021</v>
      </c>
      <c r="G545" s="175">
        <f>INPUT!BU23</f>
        <v>102289002.70150694</v>
      </c>
      <c r="H545" s="175">
        <f>INPUT!BV23</f>
        <v>102289002.70150694</v>
      </c>
      <c r="I545" s="175">
        <f>INPUT!BW23</f>
        <v>105151259.22625338</v>
      </c>
      <c r="J545" s="175">
        <f>INPUT!BX23</f>
        <v>109913620.18406133</v>
      </c>
      <c r="K545" s="174">
        <f>IF(INPUT!CH23&lt;=0,(INPUT!AO23/10^6-G389/G545-H389/H545-I389/I545)*J545,-(INPUT!AP23/10^6+G389/G545+H389/H545+I389/I545)*J545)</f>
        <v>-41669.926399814278</v>
      </c>
      <c r="L545" s="343">
        <f>MIN(ABS(F545),ABS(K545))</f>
        <v>41669.926399814278</v>
      </c>
      <c r="M545" s="343">
        <f>ABS(G389+H389+I389)+L545</f>
        <v>41761.35544485732</v>
      </c>
      <c r="N545" s="282">
        <f>(M545-N219)/N219</f>
        <v>-0.1503350135555645</v>
      </c>
    </row>
    <row r="546">
      <c r="A546" s="187">
        <f>A390</f>
        <v>101</v>
      </c>
      <c r="B546" s="175">
        <f>INPUT!BQ24</f>
        <v>94594968.220569268</v>
      </c>
      <c r="C546" s="175">
        <f>INPUT!BR24</f>
        <v>94594968.220569268</v>
      </c>
      <c r="D546" s="175">
        <f>INPUT!BS24</f>
        <v>104092098.67581166</v>
      </c>
      <c r="E546" s="175">
        <f>INPUT!BT24</f>
        <v>123240019.78823511</v>
      </c>
      <c r="F546" s="174">
        <f>IF(INPUT!CH24&lt;=0,(INPUT!AP24/10^6-G390/B546-H390/C546-I390/D546)*E546,-(INPUT!AO24/10^6+G390/B546+H390/C546+I390/D546)*E546)</f>
        <v>-46716.135249360021</v>
      </c>
      <c r="G546" s="175">
        <f>INPUT!BU24</f>
        <v>102289002.70150694</v>
      </c>
      <c r="H546" s="175">
        <f>INPUT!BV24</f>
        <v>102289002.70150694</v>
      </c>
      <c r="I546" s="175">
        <f>INPUT!BW24</f>
        <v>105151259.22625338</v>
      </c>
      <c r="J546" s="175">
        <f>INPUT!BX24</f>
        <v>109913620.18406133</v>
      </c>
      <c r="K546" s="174">
        <f>IF(INPUT!CH24&lt;=0,(INPUT!AO24/10^6-G390/G546-H390/H546-I390/I546)*J546,-(INPUT!AP24/10^6+G390/G546+H390/H546+I390/I546)*J546)</f>
        <v>-41669.926399814278</v>
      </c>
      <c r="L546" s="343">
        <f>MIN(ABS(F546),ABS(K546))</f>
        <v>41669.926399814278</v>
      </c>
      <c r="M546" s="343">
        <f>ABS(G390+H390+I390)+L546</f>
        <v>41761.35544485732</v>
      </c>
      <c r="N546" s="282">
        <f>(M546-N220)/N220</f>
        <v>-0.1503350135555645</v>
      </c>
    </row>
    <row r="547">
      <c r="A547" s="187">
        <f>A391</f>
        <v>101</v>
      </c>
      <c r="B547" s="175">
        <f>INPUT!BQ25</f>
        <v>94594968.220569268</v>
      </c>
      <c r="C547" s="175">
        <f>INPUT!BR25</f>
        <v>94594968.220569268</v>
      </c>
      <c r="D547" s="175">
        <f>INPUT!BS25</f>
        <v>104092098.67581166</v>
      </c>
      <c r="E547" s="175">
        <f>INPUT!BT25</f>
        <v>123240019.78823511</v>
      </c>
      <c r="F547" s="174">
        <f>IF(INPUT!CH25&lt;=0,(INPUT!AP25/10^6-G391/B547-H391/C547-I391/D547)*E547,-(INPUT!AO25/10^6+G391/B547+H391/C547+I391/D547)*E547)</f>
        <v>-46716.135249360021</v>
      </c>
      <c r="G547" s="175">
        <f>INPUT!BU25</f>
        <v>102289002.70150694</v>
      </c>
      <c r="H547" s="175">
        <f>INPUT!BV25</f>
        <v>102289002.70150694</v>
      </c>
      <c r="I547" s="175">
        <f>INPUT!BW25</f>
        <v>105151259.22625338</v>
      </c>
      <c r="J547" s="175">
        <f>INPUT!BX25</f>
        <v>109913620.18406133</v>
      </c>
      <c r="K547" s="174">
        <f>IF(INPUT!CH25&lt;=0,(INPUT!AO25/10^6-G391/G547-H391/H547-I391/I547)*J547,-(INPUT!AP25/10^6+G391/G547+H391/H547+I391/I547)*J547)</f>
        <v>-41669.926399814278</v>
      </c>
      <c r="L547" s="343">
        <f>MIN(ABS(F547),ABS(K547))</f>
        <v>41669.926399814278</v>
      </c>
      <c r="M547" s="343">
        <f>ABS(G391+H391+I391)+L547</f>
        <v>41761.35544485732</v>
      </c>
      <c r="N547" s="282">
        <f>(M547-N221)/N221</f>
        <v>-0.1503350135555645</v>
      </c>
    </row>
    <row r="548">
      <c r="A548" s="187">
        <f>A392</f>
        <v>101</v>
      </c>
      <c r="B548" s="175">
        <f>INPUT!BQ26</f>
        <v>94594968.220569268</v>
      </c>
      <c r="C548" s="175">
        <f>INPUT!BR26</f>
        <v>94594968.220569268</v>
      </c>
      <c r="D548" s="175">
        <f>INPUT!BS26</f>
        <v>104092098.67581166</v>
      </c>
      <c r="E548" s="175">
        <f>INPUT!BT26</f>
        <v>123240019.78823511</v>
      </c>
      <c r="F548" s="174">
        <f>IF(INPUT!CH26&lt;=0,(INPUT!AP26/10^6-G392/B548-H392/C548-I392/D548)*E548,-(INPUT!AO26/10^6+G392/B548+H392/C548+I392/D548)*E548)</f>
        <v>-46716.135249360021</v>
      </c>
      <c r="G548" s="175">
        <f>INPUT!BU26</f>
        <v>102289002.70150694</v>
      </c>
      <c r="H548" s="175">
        <f>INPUT!BV26</f>
        <v>102289002.70150694</v>
      </c>
      <c r="I548" s="175">
        <f>INPUT!BW26</f>
        <v>105151259.22625338</v>
      </c>
      <c r="J548" s="175">
        <f>INPUT!BX26</f>
        <v>109913620.18406133</v>
      </c>
      <c r="K548" s="174">
        <f>IF(INPUT!CH26&lt;=0,(INPUT!AO26/10^6-G392/G548-H392/H548-I392/I548)*J548,-(INPUT!AP26/10^6+G392/G548+H392/H548+I392/I548)*J548)</f>
        <v>-41669.926399814278</v>
      </c>
      <c r="L548" s="343">
        <f>MIN(ABS(F548),ABS(K548))</f>
        <v>41669.926399814278</v>
      </c>
      <c r="M548" s="343">
        <f>ABS(G392+H392+I392)+L548</f>
        <v>41761.35544485732</v>
      </c>
      <c r="N548" s="282">
        <f>(M548-N222)/N222</f>
        <v>-0.1503350135555645</v>
      </c>
    </row>
    <row r="549">
      <c r="A549" s="187">
        <f>A393</f>
        <v>101</v>
      </c>
      <c r="B549" s="175">
        <f>INPUT!BQ27</f>
        <v>94594968.220569268</v>
      </c>
      <c r="C549" s="175">
        <f>INPUT!BR27</f>
        <v>94594968.220569268</v>
      </c>
      <c r="D549" s="175">
        <f>INPUT!BS27</f>
        <v>104092098.67581166</v>
      </c>
      <c r="E549" s="175">
        <f>INPUT!BT27</f>
        <v>123240019.78823511</v>
      </c>
      <c r="F549" s="174">
        <f>IF(INPUT!CH27&lt;=0,(INPUT!AP27/10^6-G393/B549-H393/C549-I393/D549)*E549,-(INPUT!AO27/10^6+G393/B549+H393/C549+I393/D549)*E549)</f>
        <v>-46716.135249360021</v>
      </c>
      <c r="G549" s="175">
        <f>INPUT!BU27</f>
        <v>102289002.70150694</v>
      </c>
      <c r="H549" s="175">
        <f>INPUT!BV27</f>
        <v>102289002.70150694</v>
      </c>
      <c r="I549" s="175">
        <f>INPUT!BW27</f>
        <v>105151259.22625338</v>
      </c>
      <c r="J549" s="175">
        <f>INPUT!BX27</f>
        <v>109913620.18406133</v>
      </c>
      <c r="K549" s="174">
        <f>IF(INPUT!CH27&lt;=0,(INPUT!AO27/10^6-G393/G549-H393/H549-I393/I549)*J549,-(INPUT!AP27/10^6+G393/G549+H393/H549+I393/I549)*J549)</f>
        <v>-41669.926399814278</v>
      </c>
      <c r="L549" s="343">
        <f>MIN(ABS(F549),ABS(K549))</f>
        <v>41669.926399814278</v>
      </c>
      <c r="M549" s="343">
        <f>ABS(G393+H393+I393)+L549</f>
        <v>41761.35544485732</v>
      </c>
      <c r="N549" s="282">
        <f>(M549-N223)/N223</f>
        <v>-0.1503350135555645</v>
      </c>
    </row>
    <row r="550">
      <c r="A550" s="187">
        <f>A394</f>
        <v>101</v>
      </c>
      <c r="B550" s="175">
        <f>INPUT!BQ28</f>
        <v>94594968.220569268</v>
      </c>
      <c r="C550" s="175">
        <f>INPUT!BR28</f>
        <v>94594968.220569268</v>
      </c>
      <c r="D550" s="175">
        <f>INPUT!BS28</f>
        <v>104092098.67581166</v>
      </c>
      <c r="E550" s="175">
        <f>INPUT!BT28</f>
        <v>123240019.78823511</v>
      </c>
      <c r="F550" s="174">
        <f>IF(INPUT!CH28&lt;=0,(INPUT!AP28/10^6-G394/B550-H394/C550-I394/D550)*E550,-(INPUT!AO28/10^6+G394/B550+H394/C550+I394/D550)*E550)</f>
        <v>-46716.135249360021</v>
      </c>
      <c r="G550" s="175">
        <f>INPUT!BU28</f>
        <v>102289002.70150694</v>
      </c>
      <c r="H550" s="175">
        <f>INPUT!BV28</f>
        <v>102289002.70150694</v>
      </c>
      <c r="I550" s="175">
        <f>INPUT!BW28</f>
        <v>105151259.22625338</v>
      </c>
      <c r="J550" s="175">
        <f>INPUT!BX28</f>
        <v>109913620.18406133</v>
      </c>
      <c r="K550" s="174">
        <f>IF(INPUT!CH28&lt;=0,(INPUT!AO28/10^6-G394/G550-H394/H550-I394/I550)*J550,-(INPUT!AP28/10^6+G394/G550+H394/H550+I394/I550)*J550)</f>
        <v>-41669.926399814278</v>
      </c>
      <c r="L550" s="343">
        <f>MIN(ABS(F550),ABS(K550))</f>
        <v>41669.926399814278</v>
      </c>
      <c r="M550" s="343">
        <f>ABS(G394+H394+I394)+L550</f>
        <v>41761.35544485732</v>
      </c>
      <c r="N550" s="282">
        <f>(M550-N224)/N224</f>
        <v>-0.1503350135555645</v>
      </c>
    </row>
    <row r="551">
      <c r="A551" s="187">
        <f>A395</f>
        <v>101</v>
      </c>
      <c r="B551" s="175">
        <f>INPUT!BQ29</f>
        <v>94594968.220569268</v>
      </c>
      <c r="C551" s="175">
        <f>INPUT!BR29</f>
        <v>94594968.220569268</v>
      </c>
      <c r="D551" s="175">
        <f>INPUT!BS29</f>
        <v>104092098.67581166</v>
      </c>
      <c r="E551" s="175">
        <f>INPUT!BT29</f>
        <v>123240019.78823511</v>
      </c>
      <c r="F551" s="174">
        <f>IF(INPUT!CH29&lt;=0,(INPUT!AP29/10^6-G395/B551-H395/C551-I395/D551)*E551,-(INPUT!AO29/10^6+G395/B551+H395/C551+I395/D551)*E551)</f>
        <v>-46716.135249360021</v>
      </c>
      <c r="G551" s="175">
        <f>INPUT!BU29</f>
        <v>102289002.70150694</v>
      </c>
      <c r="H551" s="175">
        <f>INPUT!BV29</f>
        <v>102289002.70150694</v>
      </c>
      <c r="I551" s="175">
        <f>INPUT!BW29</f>
        <v>105151259.22625338</v>
      </c>
      <c r="J551" s="175">
        <f>INPUT!BX29</f>
        <v>109913620.18406133</v>
      </c>
      <c r="K551" s="174">
        <f>IF(INPUT!CH29&lt;=0,(INPUT!AO29/10^6-G395/G551-H395/H551-I395/I551)*J551,-(INPUT!AP29/10^6+G395/G551+H395/H551+I395/I551)*J551)</f>
        <v>-41669.926399814278</v>
      </c>
      <c r="L551" s="343">
        <f>MIN(ABS(F551),ABS(K551))</f>
        <v>41669.926399814278</v>
      </c>
      <c r="M551" s="343">
        <f>ABS(G395+H395+I395)+L551</f>
        <v>41761.35544485732</v>
      </c>
      <c r="N551" s="282">
        <f>(M551-N225)/N225</f>
        <v>-0.1503350135555645</v>
      </c>
    </row>
    <row r="552">
      <c r="A552" s="187">
        <f>A396</f>
        <v>101</v>
      </c>
      <c r="B552" s="175">
        <f>INPUT!BQ30</f>
        <v>94594968.220569268</v>
      </c>
      <c r="C552" s="175">
        <f>INPUT!BR30</f>
        <v>94594968.220569268</v>
      </c>
      <c r="D552" s="175">
        <f>INPUT!BS30</f>
        <v>104092098.67581166</v>
      </c>
      <c r="E552" s="175">
        <f>INPUT!BT30</f>
        <v>123240019.78823511</v>
      </c>
      <c r="F552" s="174">
        <f>IF(INPUT!CH30&lt;=0,(INPUT!AP30/10^6-G396/B552-H396/C552-I396/D552)*E552,-(INPUT!AO30/10^6+G396/B552+H396/C552+I396/D552)*E552)</f>
        <v>-46716.135249360021</v>
      </c>
      <c r="G552" s="175">
        <f>INPUT!BU30</f>
        <v>102289002.70150694</v>
      </c>
      <c r="H552" s="175">
        <f>INPUT!BV30</f>
        <v>102289002.70150694</v>
      </c>
      <c r="I552" s="175">
        <f>INPUT!BW30</f>
        <v>105151259.22625338</v>
      </c>
      <c r="J552" s="175">
        <f>INPUT!BX30</f>
        <v>109913620.18406133</v>
      </c>
      <c r="K552" s="174">
        <f>IF(INPUT!CH30&lt;=0,(INPUT!AO30/10^6-G396/G552-H396/H552-I396/I552)*J552,-(INPUT!AP30/10^6+G396/G552+H396/H552+I396/I552)*J552)</f>
        <v>-41669.926399814278</v>
      </c>
      <c r="L552" s="343">
        <f>MIN(ABS(F552),ABS(K552))</f>
        <v>41669.926399814278</v>
      </c>
      <c r="M552" s="343">
        <f>ABS(G396+H396+I396)+L552</f>
        <v>41761.35544485732</v>
      </c>
      <c r="N552" s="282">
        <f>(M552-N226)/N226</f>
        <v>-0.1503350135555645</v>
      </c>
    </row>
    <row r="553">
      <c r="A553" s="187">
        <f>A397</f>
        <v>101</v>
      </c>
      <c r="B553" s="175">
        <f>INPUT!BQ31</f>
        <v>94594968.220569268</v>
      </c>
      <c r="C553" s="175">
        <f>INPUT!BR31</f>
        <v>94594968.220569268</v>
      </c>
      <c r="D553" s="175">
        <f>INPUT!BS31</f>
        <v>104092098.67581166</v>
      </c>
      <c r="E553" s="175">
        <f>INPUT!BT31</f>
        <v>123240019.78823511</v>
      </c>
      <c r="F553" s="174">
        <f>IF(INPUT!CH31&lt;=0,(INPUT!AP31/10^6-G397/B553-H397/C553-I397/D553)*E553,-(INPUT!AO31/10^6+G397/B553+H397/C553+I397/D553)*E553)</f>
        <v>-46716.135249360021</v>
      </c>
      <c r="G553" s="175">
        <f>INPUT!BU31</f>
        <v>102289002.70150694</v>
      </c>
      <c r="H553" s="175">
        <f>INPUT!BV31</f>
        <v>102289002.70150694</v>
      </c>
      <c r="I553" s="175">
        <f>INPUT!BW31</f>
        <v>105151259.22625338</v>
      </c>
      <c r="J553" s="175">
        <f>INPUT!BX31</f>
        <v>109913620.18406133</v>
      </c>
      <c r="K553" s="174">
        <f>IF(INPUT!CH31&lt;=0,(INPUT!AO31/10^6-G397/G553-H397/H553-I397/I553)*J553,-(INPUT!AP31/10^6+G397/G553+H397/H553+I397/I553)*J553)</f>
        <v>-41669.926399814278</v>
      </c>
      <c r="L553" s="343">
        <f>MIN(ABS(F553),ABS(K553))</f>
        <v>41669.926399814278</v>
      </c>
      <c r="M553" s="343">
        <f>ABS(G397+H397+I397)+L553</f>
        <v>41761.35544485732</v>
      </c>
      <c r="N553" s="282">
        <f>(M553-N227)/N227</f>
        <v>-0.1503350135555645</v>
      </c>
    </row>
    <row r="554">
      <c r="A554" s="187">
        <f>A398</f>
        <v>101</v>
      </c>
      <c r="B554" s="175">
        <f>INPUT!BQ32</f>
        <v>94594968.220569268</v>
      </c>
      <c r="C554" s="175">
        <f>INPUT!BR32</f>
        <v>94594968.220569268</v>
      </c>
      <c r="D554" s="175">
        <f>INPUT!BS32</f>
        <v>104092098.67581166</v>
      </c>
      <c r="E554" s="175">
        <f>INPUT!BT32</f>
        <v>123240019.78823511</v>
      </c>
      <c r="F554" s="174">
        <f>IF(INPUT!CH32&lt;=0,(INPUT!AP32/10^6-G398/B554-H398/C554-I398/D554)*E554,-(INPUT!AO32/10^6+G398/B554+H398/C554+I398/D554)*E554)</f>
        <v>-46716.135249360021</v>
      </c>
      <c r="G554" s="175">
        <f>INPUT!BU32</f>
        <v>102289002.70150694</v>
      </c>
      <c r="H554" s="175">
        <f>INPUT!BV32</f>
        <v>102289002.70150694</v>
      </c>
      <c r="I554" s="175">
        <f>INPUT!BW32</f>
        <v>105151259.22625338</v>
      </c>
      <c r="J554" s="175">
        <f>INPUT!BX32</f>
        <v>109913620.18406133</v>
      </c>
      <c r="K554" s="174">
        <f>IF(INPUT!CH32&lt;=0,(INPUT!AO32/10^6-G398/G554-H398/H554-I398/I554)*J554,-(INPUT!AP32/10^6+G398/G554+H398/H554+I398/I554)*J554)</f>
        <v>-41669.926399814278</v>
      </c>
      <c r="L554" s="343">
        <f>MIN(ABS(F554),ABS(K554))</f>
        <v>41669.926399814278</v>
      </c>
      <c r="M554" s="343">
        <f>ABS(G398+H398+I398)+L554</f>
        <v>41761.35544485732</v>
      </c>
      <c r="N554" s="282">
        <f>(M554-N228)/N228</f>
        <v>-0.1503350135555645</v>
      </c>
    </row>
    <row r="555">
      <c r="A555" s="187">
        <f>A399</f>
        <v>101</v>
      </c>
      <c r="B555" s="175">
        <f>INPUT!BQ33</f>
        <v>94594968.220569268</v>
      </c>
      <c r="C555" s="175">
        <f>INPUT!BR33</f>
        <v>94594968.220569268</v>
      </c>
      <c r="D555" s="175">
        <f>INPUT!BS33</f>
        <v>104092098.67581166</v>
      </c>
      <c r="E555" s="175">
        <f>INPUT!BT33</f>
        <v>123240019.78823511</v>
      </c>
      <c r="F555" s="174">
        <f>IF(INPUT!CH33&lt;=0,(INPUT!AP33/10^6-G399/B555-H399/C555-I399/D555)*E555,-(INPUT!AO33/10^6+G399/B555+H399/C555+I399/D555)*E555)</f>
        <v>-46716.135249360021</v>
      </c>
      <c r="G555" s="175">
        <f>INPUT!BU33</f>
        <v>102289002.70150694</v>
      </c>
      <c r="H555" s="175">
        <f>INPUT!BV33</f>
        <v>102289002.70150694</v>
      </c>
      <c r="I555" s="175">
        <f>INPUT!BW33</f>
        <v>105151259.22625338</v>
      </c>
      <c r="J555" s="175">
        <f>INPUT!BX33</f>
        <v>109913620.18406133</v>
      </c>
      <c r="K555" s="174">
        <f>IF(INPUT!CH33&lt;=0,(INPUT!AO33/10^6-G399/G555-H399/H555-I399/I555)*J555,-(INPUT!AP33/10^6+G399/G555+H399/H555+I399/I555)*J555)</f>
        <v>-41669.926399814278</v>
      </c>
      <c r="L555" s="343">
        <f>MIN(ABS(F555),ABS(K555))</f>
        <v>41669.926399814278</v>
      </c>
      <c r="M555" s="343">
        <f>ABS(G399+H399+I399)+L555</f>
        <v>41761.35544485732</v>
      </c>
      <c r="N555" s="282">
        <f>(M555-N229)/N229</f>
        <v>-0.1503350135555645</v>
      </c>
    </row>
    <row r="556">
      <c r="A556" s="187">
        <f>A400</f>
        <v>101</v>
      </c>
      <c r="B556" s="175">
        <f>INPUT!BQ34</f>
        <v>94594968.220569268</v>
      </c>
      <c r="C556" s="175">
        <f>INPUT!BR34</f>
        <v>94594968.220569268</v>
      </c>
      <c r="D556" s="175">
        <f>INPUT!BS34</f>
        <v>104092098.67581166</v>
      </c>
      <c r="E556" s="175">
        <f>INPUT!BT34</f>
        <v>123240019.78823511</v>
      </c>
      <c r="F556" s="174">
        <f>IF(INPUT!CH34&lt;=0,(INPUT!AP34/10^6-G400/B556-H400/C556-I400/D556)*E556,-(INPUT!AO34/10^6+G400/B556+H400/C556+I400/D556)*E556)</f>
        <v>-46716.135249360021</v>
      </c>
      <c r="G556" s="175">
        <f>INPUT!BU34</f>
        <v>102289002.70150694</v>
      </c>
      <c r="H556" s="175">
        <f>INPUT!BV34</f>
        <v>102289002.70150694</v>
      </c>
      <c r="I556" s="175">
        <f>INPUT!BW34</f>
        <v>105151259.22625338</v>
      </c>
      <c r="J556" s="175">
        <f>INPUT!BX34</f>
        <v>109913620.18406133</v>
      </c>
      <c r="K556" s="174">
        <f>IF(INPUT!CH34&lt;=0,(INPUT!AO34/10^6-G400/G556-H400/H556-I400/I556)*J556,-(INPUT!AP34/10^6+G400/G556+H400/H556+I400/I556)*J556)</f>
        <v>-41669.926399814278</v>
      </c>
      <c r="L556" s="343">
        <f>MIN(ABS(F556),ABS(K556))</f>
        <v>41669.926399814278</v>
      </c>
      <c r="M556" s="343">
        <f>ABS(G400+H400+I400)+L556</f>
        <v>41761.35544485732</v>
      </c>
      <c r="N556" s="282">
        <f>(M556-N230)/N230</f>
        <v>-0.1503350135555645</v>
      </c>
    </row>
    <row r="557">
      <c r="A557" s="187">
        <f>A401</f>
        <v>101</v>
      </c>
      <c r="B557" s="175">
        <f>INPUT!BQ35</f>
        <v>94594968.220569268</v>
      </c>
      <c r="C557" s="175">
        <f>INPUT!BR35</f>
        <v>94594968.220569268</v>
      </c>
      <c r="D557" s="175">
        <f>INPUT!BS35</f>
        <v>104092098.67581166</v>
      </c>
      <c r="E557" s="175">
        <f>INPUT!BT35</f>
        <v>123240019.78823511</v>
      </c>
      <c r="F557" s="174">
        <f>IF(INPUT!CH35&lt;=0,(INPUT!AP35/10^6-G401/B557-H401/C557-I401/D557)*E557,-(INPUT!AO35/10^6+G401/B557+H401/C557+I401/D557)*E557)</f>
        <v>-46716.135249360021</v>
      </c>
      <c r="G557" s="175">
        <f>INPUT!BU35</f>
        <v>102289002.70150694</v>
      </c>
      <c r="H557" s="175">
        <f>INPUT!BV35</f>
        <v>102289002.70150694</v>
      </c>
      <c r="I557" s="175">
        <f>INPUT!BW35</f>
        <v>105151259.22625338</v>
      </c>
      <c r="J557" s="175">
        <f>INPUT!BX35</f>
        <v>109913620.18406133</v>
      </c>
      <c r="K557" s="174">
        <f>IF(INPUT!CH35&lt;=0,(INPUT!AO35/10^6-G401/G557-H401/H557-I401/I557)*J557,-(INPUT!AP35/10^6+G401/G557+H401/H557+I401/I557)*J557)</f>
        <v>-41669.926399814278</v>
      </c>
      <c r="L557" s="343">
        <f>MIN(ABS(F557),ABS(K557))</f>
        <v>41669.926399814278</v>
      </c>
      <c r="M557" s="343">
        <f>ABS(G401+H401+I401)+L557</f>
        <v>41761.35544485732</v>
      </c>
      <c r="N557" s="282">
        <f>(M557-N231)/N231</f>
        <v>-0.1503350135555645</v>
      </c>
    </row>
    <row r="558">
      <c r="A558" s="187">
        <f>A402</f>
        <v>101</v>
      </c>
      <c r="B558" s="175">
        <f>INPUT!BQ36</f>
        <v>94594968.220569268</v>
      </c>
      <c r="C558" s="175">
        <f>INPUT!BR36</f>
        <v>94594968.220569268</v>
      </c>
      <c r="D558" s="175">
        <f>INPUT!BS36</f>
        <v>104092098.67581166</v>
      </c>
      <c r="E558" s="175">
        <f>INPUT!BT36</f>
        <v>123240019.78823511</v>
      </c>
      <c r="F558" s="174">
        <f>IF(INPUT!CH36&lt;=0,(INPUT!AP36/10^6-G402/B558-H402/C558-I402/D558)*E558,-(INPUT!AO36/10^6+G402/B558+H402/C558+I402/D558)*E558)</f>
        <v>-46716.135249360021</v>
      </c>
      <c r="G558" s="175">
        <f>INPUT!BU36</f>
        <v>102289002.70150694</v>
      </c>
      <c r="H558" s="175">
        <f>INPUT!BV36</f>
        <v>102289002.70150694</v>
      </c>
      <c r="I558" s="175">
        <f>INPUT!BW36</f>
        <v>105151259.22625338</v>
      </c>
      <c r="J558" s="175">
        <f>INPUT!BX36</f>
        <v>109913620.18406133</v>
      </c>
      <c r="K558" s="174">
        <f>IF(INPUT!CH36&lt;=0,(INPUT!AO36/10^6-G402/G558-H402/H558-I402/I558)*J558,-(INPUT!AP36/10^6+G402/G558+H402/H558+I402/I558)*J558)</f>
        <v>-41669.926399814278</v>
      </c>
      <c r="L558" s="343">
        <f>MIN(ABS(F558),ABS(K558))</f>
        <v>41669.926399814278</v>
      </c>
      <c r="M558" s="343">
        <f>ABS(G402+H402+I402)+L558</f>
        <v>41761.35544485732</v>
      </c>
      <c r="N558" s="282">
        <f>(M558-N232)/N232</f>
        <v>-0.1503350135555645</v>
      </c>
    </row>
    <row r="559">
      <c r="A559" s="187">
        <f>A403</f>
        <v>101</v>
      </c>
      <c r="B559" s="175">
        <f>INPUT!BQ37</f>
        <v>94594968.220569268</v>
      </c>
      <c r="C559" s="175">
        <f>INPUT!BR37</f>
        <v>94594968.220569268</v>
      </c>
      <c r="D559" s="175">
        <f>INPUT!BS37</f>
        <v>104092098.67581166</v>
      </c>
      <c r="E559" s="175">
        <f>INPUT!BT37</f>
        <v>123240019.78823511</v>
      </c>
      <c r="F559" s="174">
        <f>IF(INPUT!CH37&lt;=0,(INPUT!AP37/10^6-G403/B559-H403/C559-I403/D559)*E559,-(INPUT!AO37/10^6+G403/B559+H403/C559+I403/D559)*E559)</f>
        <v>-46716.135249360021</v>
      </c>
      <c r="G559" s="175">
        <f>INPUT!BU37</f>
        <v>102289002.70150694</v>
      </c>
      <c r="H559" s="175">
        <f>INPUT!BV37</f>
        <v>102289002.70150694</v>
      </c>
      <c r="I559" s="175">
        <f>INPUT!BW37</f>
        <v>105151259.22625338</v>
      </c>
      <c r="J559" s="175">
        <f>INPUT!BX37</f>
        <v>109913620.18406133</v>
      </c>
      <c r="K559" s="174">
        <f>IF(INPUT!CH37&lt;=0,(INPUT!AO37/10^6-G403/G559-H403/H559-I403/I559)*J559,-(INPUT!AP37/10^6+G403/G559+H403/H559+I403/I559)*J559)</f>
        <v>-41669.926399814278</v>
      </c>
      <c r="L559" s="343">
        <f>MIN(ABS(F559),ABS(K559))</f>
        <v>41669.926399814278</v>
      </c>
      <c r="M559" s="343">
        <f>ABS(G403+H403+I403)+L559</f>
        <v>41761.35544485732</v>
      </c>
      <c r="N559" s="282">
        <f>(M559-N233)/N233</f>
        <v>-0.1503350135555645</v>
      </c>
    </row>
    <row r="560">
      <c r="A560" s="187">
        <f>A404</f>
        <v>101</v>
      </c>
      <c r="B560" s="175">
        <f>INPUT!BQ38</f>
        <v>94594968.220569268</v>
      </c>
      <c r="C560" s="175">
        <f>INPUT!BR38</f>
        <v>94594968.220569268</v>
      </c>
      <c r="D560" s="175">
        <f>INPUT!BS38</f>
        <v>104092098.67581166</v>
      </c>
      <c r="E560" s="175">
        <f>INPUT!BT38</f>
        <v>123240019.78823511</v>
      </c>
      <c r="F560" s="174">
        <f>IF(INPUT!CH38&lt;=0,(INPUT!AP38/10^6-G404/B560-H404/C560-I404/D560)*E560,-(INPUT!AO38/10^6+G404/B560+H404/C560+I404/D560)*E560)</f>
        <v>-46716.135249360021</v>
      </c>
      <c r="G560" s="175">
        <f>INPUT!BU38</f>
        <v>102289002.70150694</v>
      </c>
      <c r="H560" s="175">
        <f>INPUT!BV38</f>
        <v>102289002.70150694</v>
      </c>
      <c r="I560" s="175">
        <f>INPUT!BW38</f>
        <v>105151259.22625338</v>
      </c>
      <c r="J560" s="175">
        <f>INPUT!BX38</f>
        <v>109913620.18406133</v>
      </c>
      <c r="K560" s="174">
        <f>IF(INPUT!CH38&lt;=0,(INPUT!AO38/10^6-G404/G560-H404/H560-I404/I560)*J560,-(INPUT!AP38/10^6+G404/G560+H404/H560+I404/I560)*J560)</f>
        <v>-41669.926399814278</v>
      </c>
      <c r="L560" s="343">
        <f>MIN(ABS(F560),ABS(K560))</f>
        <v>41669.926399814278</v>
      </c>
      <c r="M560" s="343">
        <f>ABS(G404+H404+I404)+L560</f>
        <v>41761.35544485732</v>
      </c>
      <c r="N560" s="282">
        <f>(M560-N234)/N234</f>
        <v>-0.1503350135555645</v>
      </c>
    </row>
    <row r="561">
      <c r="A561" s="187">
        <f>A405</f>
        <v>101</v>
      </c>
      <c r="B561" s="175">
        <f>INPUT!BQ39</f>
        <v>94594968.220569268</v>
      </c>
      <c r="C561" s="175">
        <f>INPUT!BR39</f>
        <v>94594968.220569268</v>
      </c>
      <c r="D561" s="175">
        <f>INPUT!BS39</f>
        <v>104092098.67581166</v>
      </c>
      <c r="E561" s="175">
        <f>INPUT!BT39</f>
        <v>123240019.78823511</v>
      </c>
      <c r="F561" s="174">
        <f>IF(INPUT!CH39&lt;=0,(INPUT!AP39/10^6-G405/B561-H405/C561-I405/D561)*E561,-(INPUT!AO39/10^6+G405/B561+H405/C561+I405/D561)*E561)</f>
        <v>-46716.135249360021</v>
      </c>
      <c r="G561" s="175">
        <f>INPUT!BU39</f>
        <v>102289002.70150694</v>
      </c>
      <c r="H561" s="175">
        <f>INPUT!BV39</f>
        <v>102289002.70150694</v>
      </c>
      <c r="I561" s="175">
        <f>INPUT!BW39</f>
        <v>105151259.22625338</v>
      </c>
      <c r="J561" s="175">
        <f>INPUT!BX39</f>
        <v>109913620.18406133</v>
      </c>
      <c r="K561" s="174">
        <f>IF(INPUT!CH39&lt;=0,(INPUT!AO39/10^6-G405/G561-H405/H561-I405/I561)*J561,-(INPUT!AP39/10^6+G405/G561+H405/H561+I405/I561)*J561)</f>
        <v>-41669.926399814278</v>
      </c>
      <c r="L561" s="343">
        <f>MIN(ABS(F561),ABS(K561))</f>
        <v>41669.926399814278</v>
      </c>
      <c r="M561" s="343">
        <f>ABS(G405+H405+I405)+L561</f>
        <v>41761.35544485732</v>
      </c>
      <c r="N561" s="282">
        <f>(M561-N235)/N235</f>
        <v>-0.1503350135555645</v>
      </c>
    </row>
    <row r="562">
      <c r="A562" s="187">
        <f>A406</f>
        <v>101</v>
      </c>
      <c r="B562" s="175">
        <f>INPUT!BQ40</f>
        <v>94594968.220569268</v>
      </c>
      <c r="C562" s="175">
        <f>INPUT!BR40</f>
        <v>94594968.220569268</v>
      </c>
      <c r="D562" s="175">
        <f>INPUT!BS40</f>
        <v>104092098.67581166</v>
      </c>
      <c r="E562" s="175">
        <f>INPUT!BT40</f>
        <v>123240019.78823511</v>
      </c>
      <c r="F562" s="174">
        <f>IF(INPUT!CH40&lt;=0,(INPUT!AP40/10^6-G406/B562-H406/C562-I406/D562)*E562,-(INPUT!AO40/10^6+G406/B562+H406/C562+I406/D562)*E562)</f>
        <v>-46716.135249360021</v>
      </c>
      <c r="G562" s="175">
        <f>INPUT!BU40</f>
        <v>102289002.70150694</v>
      </c>
      <c r="H562" s="175">
        <f>INPUT!BV40</f>
        <v>102289002.70150694</v>
      </c>
      <c r="I562" s="175">
        <f>INPUT!BW40</f>
        <v>105151259.22625338</v>
      </c>
      <c r="J562" s="175">
        <f>INPUT!BX40</f>
        <v>109913620.18406133</v>
      </c>
      <c r="K562" s="174">
        <f>IF(INPUT!CH40&lt;=0,(INPUT!AO40/10^6-G406/G562-H406/H562-I406/I562)*J562,-(INPUT!AP40/10^6+G406/G562+H406/H562+I406/I562)*J562)</f>
        <v>-41669.926399814278</v>
      </c>
      <c r="L562" s="343">
        <f>MIN(ABS(F562),ABS(K562))</f>
        <v>41669.926399814278</v>
      </c>
      <c r="M562" s="343">
        <f>ABS(G406+H406+I406)+L562</f>
        <v>41761.35544485732</v>
      </c>
      <c r="N562" s="282">
        <f>(M562-N236)/N236</f>
        <v>-0.1503350135555645</v>
      </c>
    </row>
    <row r="563">
      <c r="A563" s="187">
        <f>A407</f>
        <v>101</v>
      </c>
      <c r="B563" s="175">
        <f>INPUT!BQ41</f>
        <v>94594968.220569268</v>
      </c>
      <c r="C563" s="175">
        <f>INPUT!BR41</f>
        <v>94594968.220569268</v>
      </c>
      <c r="D563" s="175">
        <f>INPUT!BS41</f>
        <v>104092098.67581166</v>
      </c>
      <c r="E563" s="175">
        <f>INPUT!BT41</f>
        <v>123240019.78823511</v>
      </c>
      <c r="F563" s="174">
        <f>IF(INPUT!CH41&lt;=0,(INPUT!AP41/10^6-G407/B563-H407/C563-I407/D563)*E563,-(INPUT!AO41/10^6+G407/B563+H407/C563+I407/D563)*E563)</f>
        <v>-46716.135249360021</v>
      </c>
      <c r="G563" s="175">
        <f>INPUT!BU41</f>
        <v>102289002.70150694</v>
      </c>
      <c r="H563" s="175">
        <f>INPUT!BV41</f>
        <v>102289002.70150694</v>
      </c>
      <c r="I563" s="175">
        <f>INPUT!BW41</f>
        <v>105151259.22625338</v>
      </c>
      <c r="J563" s="175">
        <f>INPUT!BX41</f>
        <v>109913620.18406133</v>
      </c>
      <c r="K563" s="174">
        <f>IF(INPUT!CH41&lt;=0,(INPUT!AO41/10^6-G407/G563-H407/H563-I407/I563)*J563,-(INPUT!AP41/10^6+G407/G563+H407/H563+I407/I563)*J563)</f>
        <v>-41669.926399814278</v>
      </c>
      <c r="L563" s="343">
        <f>MIN(ABS(F563),ABS(K563))</f>
        <v>41669.926399814278</v>
      </c>
      <c r="M563" s="343">
        <f>ABS(G407+H407+I407)+L563</f>
        <v>41761.35544485732</v>
      </c>
      <c r="N563" s="282">
        <f>(M563-N237)/N237</f>
        <v>-0.1503350135555645</v>
      </c>
    </row>
    <row r="564">
      <c r="A564" s="187">
        <f>A408</f>
        <v>101</v>
      </c>
      <c r="B564" s="175">
        <f>INPUT!BQ42</f>
        <v>94594968.220569268</v>
      </c>
      <c r="C564" s="175">
        <f>INPUT!BR42</f>
        <v>94594968.220569268</v>
      </c>
      <c r="D564" s="175">
        <f>INPUT!BS42</f>
        <v>104092098.67581166</v>
      </c>
      <c r="E564" s="175">
        <f>INPUT!BT42</f>
        <v>123240019.78823511</v>
      </c>
      <c r="F564" s="174">
        <f>IF(INPUT!CH42&lt;=0,(INPUT!AP42/10^6-G408/B564-H408/C564-I408/D564)*E564,-(INPUT!AO42/10^6+G408/B564+H408/C564+I408/D564)*E564)</f>
        <v>-46716.135249360021</v>
      </c>
      <c r="G564" s="175">
        <f>INPUT!BU42</f>
        <v>102289002.70150694</v>
      </c>
      <c r="H564" s="175">
        <f>INPUT!BV42</f>
        <v>102289002.70150694</v>
      </c>
      <c r="I564" s="175">
        <f>INPUT!BW42</f>
        <v>105151259.22625338</v>
      </c>
      <c r="J564" s="175">
        <f>INPUT!BX42</f>
        <v>109913620.18406133</v>
      </c>
      <c r="K564" s="174">
        <f>IF(INPUT!CH42&lt;=0,(INPUT!AO42/10^6-G408/G564-H408/H564-I408/I564)*J564,-(INPUT!AP42/10^6+G408/G564+H408/H564+I408/I564)*J564)</f>
        <v>-41669.926399814278</v>
      </c>
      <c r="L564" s="343">
        <f>MIN(ABS(F564),ABS(K564))</f>
        <v>41669.926399814278</v>
      </c>
      <c r="M564" s="343">
        <f>ABS(G408+H408+I408)+L564</f>
        <v>41761.35544485732</v>
      </c>
      <c r="N564" s="282">
        <f>(M564-N238)/N238</f>
        <v>-0.1503350135555645</v>
      </c>
    </row>
    <row r="565">
      <c r="A565" s="187">
        <f>A409</f>
        <v>101</v>
      </c>
      <c r="B565" s="175">
        <f>INPUT!BQ43</f>
        <v>94594968.220569268</v>
      </c>
      <c r="C565" s="175">
        <f>INPUT!BR43</f>
        <v>94594968.220569268</v>
      </c>
      <c r="D565" s="175">
        <f>INPUT!BS43</f>
        <v>104092098.67581166</v>
      </c>
      <c r="E565" s="175">
        <f>INPUT!BT43</f>
        <v>123240019.78823511</v>
      </c>
      <c r="F565" s="174">
        <f>IF(INPUT!CH43&lt;=0,(INPUT!AP43/10^6-G409/B565-H409/C565-I409/D565)*E565,-(INPUT!AO43/10^6+G409/B565+H409/C565+I409/D565)*E565)</f>
        <v>-46716.135249360021</v>
      </c>
      <c r="G565" s="175">
        <f>INPUT!BU43</f>
        <v>102289002.70150694</v>
      </c>
      <c r="H565" s="175">
        <f>INPUT!BV43</f>
        <v>102289002.70150694</v>
      </c>
      <c r="I565" s="175">
        <f>INPUT!BW43</f>
        <v>105151259.22625338</v>
      </c>
      <c r="J565" s="175">
        <f>INPUT!BX43</f>
        <v>109913620.18406133</v>
      </c>
      <c r="K565" s="174">
        <f>IF(INPUT!CH43&lt;=0,(INPUT!AO43/10^6-G409/G565-H409/H565-I409/I565)*J565,-(INPUT!AP43/10^6+G409/G565+H409/H565+I409/I565)*J565)</f>
        <v>-41669.926399814278</v>
      </c>
      <c r="L565" s="343">
        <f>MIN(ABS(F565),ABS(K565))</f>
        <v>41669.926399814278</v>
      </c>
      <c r="M565" s="343">
        <f>ABS(G409+H409+I409)+L565</f>
        <v>41761.35544485732</v>
      </c>
      <c r="N565" s="282">
        <f>(M565-N239)/N239</f>
        <v>-0.1503350135555645</v>
      </c>
    </row>
    <row r="566">
      <c r="A566" s="187">
        <f>A410</f>
        <v>101</v>
      </c>
      <c r="B566" s="175">
        <f>INPUT!BQ44</f>
        <v>94594968.220569268</v>
      </c>
      <c r="C566" s="175">
        <f>INPUT!BR44</f>
        <v>94594968.220569268</v>
      </c>
      <c r="D566" s="175">
        <f>INPUT!BS44</f>
        <v>104092098.67581166</v>
      </c>
      <c r="E566" s="175">
        <f>INPUT!BT44</f>
        <v>123240019.78823511</v>
      </c>
      <c r="F566" s="174">
        <f>IF(INPUT!CH44&lt;=0,(INPUT!AP44/10^6-G410/B566-H410/C566-I410/D566)*E566,-(INPUT!AO44/10^6+G410/B566+H410/C566+I410/D566)*E566)</f>
        <v>-46716.135249360021</v>
      </c>
      <c r="G566" s="175">
        <f>INPUT!BU44</f>
        <v>102289002.70150694</v>
      </c>
      <c r="H566" s="175">
        <f>INPUT!BV44</f>
        <v>102289002.70150694</v>
      </c>
      <c r="I566" s="175">
        <f>INPUT!BW44</f>
        <v>105151259.22625338</v>
      </c>
      <c r="J566" s="175">
        <f>INPUT!BX44</f>
        <v>109913620.18406133</v>
      </c>
      <c r="K566" s="174">
        <f>IF(INPUT!CH44&lt;=0,(INPUT!AO44/10^6-G410/G566-H410/H566-I410/I566)*J566,-(INPUT!AP44/10^6+G410/G566+H410/H566+I410/I566)*J566)</f>
        <v>-41669.926399814278</v>
      </c>
      <c r="L566" s="343">
        <f>MIN(ABS(F566),ABS(K566))</f>
        <v>41669.926399814278</v>
      </c>
      <c r="M566" s="343">
        <f>ABS(G410+H410+I410)+L566</f>
        <v>41761.35544485732</v>
      </c>
      <c r="N566" s="282">
        <f>(M566-N240)/N240</f>
        <v>-0.1503350135555645</v>
      </c>
    </row>
    <row r="567">
      <c r="A567" s="187">
        <f>A411</f>
        <v>101</v>
      </c>
      <c r="B567" s="175">
        <f>INPUT!BQ45</f>
        <v>94594968.220569268</v>
      </c>
      <c r="C567" s="175">
        <f>INPUT!BR45</f>
        <v>94594968.220569268</v>
      </c>
      <c r="D567" s="175">
        <f>INPUT!BS45</f>
        <v>104092098.67581166</v>
      </c>
      <c r="E567" s="175">
        <f>INPUT!BT45</f>
        <v>123240019.78823511</v>
      </c>
      <c r="F567" s="174">
        <f>IF(INPUT!CH45&lt;=0,(INPUT!AP45/10^6-G411/B567-H411/C567-I411/D567)*E567,-(INPUT!AO45/10^6+G411/B567+H411/C567+I411/D567)*E567)</f>
        <v>-46716.135249360021</v>
      </c>
      <c r="G567" s="175">
        <f>INPUT!BU45</f>
        <v>102289002.70150694</v>
      </c>
      <c r="H567" s="175">
        <f>INPUT!BV45</f>
        <v>102289002.70150694</v>
      </c>
      <c r="I567" s="175">
        <f>INPUT!BW45</f>
        <v>105151259.22625338</v>
      </c>
      <c r="J567" s="175">
        <f>INPUT!BX45</f>
        <v>109913620.18406133</v>
      </c>
      <c r="K567" s="174">
        <f>IF(INPUT!CH45&lt;=0,(INPUT!AO45/10^6-G411/G567-H411/H567-I411/I567)*J567,-(INPUT!AP45/10^6+G411/G567+H411/H567+I411/I567)*J567)</f>
        <v>-41669.926399814278</v>
      </c>
      <c r="L567" s="343">
        <f>MIN(ABS(F567),ABS(K567))</f>
        <v>41669.926399814278</v>
      </c>
      <c r="M567" s="343">
        <f>ABS(G411+H411+I411)+L567</f>
        <v>41761.35544485732</v>
      </c>
      <c r="N567" s="282">
        <f>(M567-N241)/N241</f>
        <v>-0.1503350135555645</v>
      </c>
    </row>
    <row r="568">
      <c r="A568" s="187">
        <f>A412</f>
        <v>101</v>
      </c>
      <c r="B568" s="175">
        <f>INPUT!BQ46</f>
        <v>94594968.220569268</v>
      </c>
      <c r="C568" s="175">
        <f>INPUT!BR46</f>
        <v>94594968.220569268</v>
      </c>
      <c r="D568" s="175">
        <f>INPUT!BS46</f>
        <v>104092098.67581166</v>
      </c>
      <c r="E568" s="175">
        <f>INPUT!BT46</f>
        <v>123240019.78823511</v>
      </c>
      <c r="F568" s="174">
        <f>IF(INPUT!CH46&lt;=0,(INPUT!AP46/10^6-G412/B568-H412/C568-I412/D568)*E568,-(INPUT!AO46/10^6+G412/B568+H412/C568+I412/D568)*E568)</f>
        <v>-46716.135249360021</v>
      </c>
      <c r="G568" s="175">
        <f>INPUT!BU46</f>
        <v>102289002.70150694</v>
      </c>
      <c r="H568" s="175">
        <f>INPUT!BV46</f>
        <v>102289002.70150694</v>
      </c>
      <c r="I568" s="175">
        <f>INPUT!BW46</f>
        <v>105151259.22625338</v>
      </c>
      <c r="J568" s="175">
        <f>INPUT!BX46</f>
        <v>109913620.18406133</v>
      </c>
      <c r="K568" s="174">
        <f>IF(INPUT!CH46&lt;=0,(INPUT!AO46/10^6-G412/G568-H412/H568-I412/I568)*J568,-(INPUT!AP46/10^6+G412/G568+H412/H568+I412/I568)*J568)</f>
        <v>-41669.926399814278</v>
      </c>
      <c r="L568" s="343">
        <f>MIN(ABS(F568),ABS(K568))</f>
        <v>41669.926399814278</v>
      </c>
      <c r="M568" s="343">
        <f>ABS(G412+H412+I412)+L568</f>
        <v>41761.35544485732</v>
      </c>
      <c r="N568" s="282">
        <f>(M568-N242)/N242</f>
        <v>-0.1503350135555645</v>
      </c>
    </row>
    <row r="569">
      <c r="A569" s="187">
        <f>A413</f>
        <v>101</v>
      </c>
      <c r="B569" s="175">
        <f>INPUT!BQ47</f>
        <v>94594968.220569268</v>
      </c>
      <c r="C569" s="175">
        <f>INPUT!BR47</f>
        <v>94594968.220569268</v>
      </c>
      <c r="D569" s="175">
        <f>INPUT!BS47</f>
        <v>104092098.67581166</v>
      </c>
      <c r="E569" s="175">
        <f>INPUT!BT47</f>
        <v>123240019.78823511</v>
      </c>
      <c r="F569" s="174">
        <f>IF(INPUT!CH47&lt;=0,(INPUT!AP47/10^6-G413/B569-H413/C569-I413/D569)*E569,-(INPUT!AO47/10^6+G413/B569+H413/C569+I413/D569)*E569)</f>
        <v>-46716.135249360021</v>
      </c>
      <c r="G569" s="175">
        <f>INPUT!BU47</f>
        <v>102289002.70150694</v>
      </c>
      <c r="H569" s="175">
        <f>INPUT!BV47</f>
        <v>102289002.70150694</v>
      </c>
      <c r="I569" s="175">
        <f>INPUT!BW47</f>
        <v>105151259.22625338</v>
      </c>
      <c r="J569" s="175">
        <f>INPUT!BX47</f>
        <v>109913620.18406133</v>
      </c>
      <c r="K569" s="174">
        <f>IF(INPUT!CH47&lt;=0,(INPUT!AO47/10^6-G413/G569-H413/H569-I413/I569)*J569,-(INPUT!AP47/10^6+G413/G569+H413/H569+I413/I569)*J569)</f>
        <v>-41669.926399814278</v>
      </c>
      <c r="L569" s="343">
        <f>MIN(ABS(F569),ABS(K569))</f>
        <v>41669.926399814278</v>
      </c>
      <c r="M569" s="343">
        <f>ABS(G413+H413+I413)+L569</f>
        <v>41761.35544485732</v>
      </c>
      <c r="N569" s="282">
        <f>(M569-N243)/N243</f>
        <v>-0.1503350135555645</v>
      </c>
    </row>
    <row r="570">
      <c r="A570" s="187">
        <f>A414</f>
        <v>101</v>
      </c>
      <c r="B570" s="175">
        <f>INPUT!BQ48</f>
        <v>94594968.220569268</v>
      </c>
      <c r="C570" s="175">
        <f>INPUT!BR48</f>
        <v>94594968.220569268</v>
      </c>
      <c r="D570" s="175">
        <f>INPUT!BS48</f>
        <v>104092098.67581166</v>
      </c>
      <c r="E570" s="175">
        <f>INPUT!BT48</f>
        <v>123240019.78823511</v>
      </c>
      <c r="F570" s="174">
        <f>IF(INPUT!CH48&lt;=0,(INPUT!AP48/10^6-G414/B570-H414/C570-I414/D570)*E570,-(INPUT!AO48/10^6+G414/B570+H414/C570+I414/D570)*E570)</f>
        <v>-46716.135249360021</v>
      </c>
      <c r="G570" s="175">
        <f>INPUT!BU48</f>
        <v>102289002.70150694</v>
      </c>
      <c r="H570" s="175">
        <f>INPUT!BV48</f>
        <v>102289002.70150694</v>
      </c>
      <c r="I570" s="175">
        <f>INPUT!BW48</f>
        <v>105151259.22625338</v>
      </c>
      <c r="J570" s="175">
        <f>INPUT!BX48</f>
        <v>109913620.18406133</v>
      </c>
      <c r="K570" s="174">
        <f>IF(INPUT!CH48&lt;=0,(INPUT!AO48/10^6-G414/G570-H414/H570-I414/I570)*J570,-(INPUT!AP48/10^6+G414/G570+H414/H570+I414/I570)*J570)</f>
        <v>-41669.926399814278</v>
      </c>
      <c r="L570" s="343">
        <f>MIN(ABS(F570),ABS(K570))</f>
        <v>41669.926399814278</v>
      </c>
      <c r="M570" s="343">
        <f>ABS(G414+H414+I414)+L570</f>
        <v>41761.35544485732</v>
      </c>
      <c r="N570" s="282">
        <f>(M570-N244)/N244</f>
        <v>-0.1503350135555645</v>
      </c>
    </row>
    <row r="571">
      <c r="A571" s="187">
        <f>A415</f>
        <v>101</v>
      </c>
      <c r="B571" s="175">
        <f>INPUT!BQ49</f>
        <v>94594968.220569268</v>
      </c>
      <c r="C571" s="175">
        <f>INPUT!BR49</f>
        <v>94594968.220569268</v>
      </c>
      <c r="D571" s="175">
        <f>INPUT!BS49</f>
        <v>104092098.67581166</v>
      </c>
      <c r="E571" s="175">
        <f>INPUT!BT49</f>
        <v>123240019.78823511</v>
      </c>
      <c r="F571" s="174">
        <f>IF(INPUT!CH49&lt;=0,(INPUT!AP49/10^6-G415/B571-H415/C571-I415/D571)*E571,-(INPUT!AO49/10^6+G415/B571+H415/C571+I415/D571)*E571)</f>
        <v>-46716.135249360021</v>
      </c>
      <c r="G571" s="175">
        <f>INPUT!BU49</f>
        <v>102289002.70150694</v>
      </c>
      <c r="H571" s="175">
        <f>INPUT!BV49</f>
        <v>102289002.70150694</v>
      </c>
      <c r="I571" s="175">
        <f>INPUT!BW49</f>
        <v>105151259.22625338</v>
      </c>
      <c r="J571" s="175">
        <f>INPUT!BX49</f>
        <v>109913620.18406133</v>
      </c>
      <c r="K571" s="174">
        <f>IF(INPUT!CH49&lt;=0,(INPUT!AO49/10^6-G415/G571-H415/H571-I415/I571)*J571,-(INPUT!AP49/10^6+G415/G571+H415/H571+I415/I571)*J571)</f>
        <v>-41669.926399814278</v>
      </c>
      <c r="L571" s="343">
        <f>MIN(ABS(F571),ABS(K571))</f>
        <v>41669.926399814278</v>
      </c>
      <c r="M571" s="343">
        <f>ABS(G415+H415+I415)+L571</f>
        <v>41761.35544485732</v>
      </c>
      <c r="N571" s="282">
        <f>(M571-N245)/N245</f>
        <v>-0.1503350135555645</v>
      </c>
    </row>
    <row r="572">
      <c r="A572" s="187">
        <f>A416</f>
        <v>101</v>
      </c>
      <c r="B572" s="175">
        <f>INPUT!BQ50</f>
        <v>94594968.220569268</v>
      </c>
      <c r="C572" s="175">
        <f>INPUT!BR50</f>
        <v>94594968.220569268</v>
      </c>
      <c r="D572" s="175">
        <f>INPUT!BS50</f>
        <v>104092098.67581166</v>
      </c>
      <c r="E572" s="175">
        <f>INPUT!BT50</f>
        <v>123240019.78823511</v>
      </c>
      <c r="F572" s="174">
        <f>IF(INPUT!CH50&lt;=0,(INPUT!AP50/10^6-G416/B572-H416/C572-I416/D572)*E572,-(INPUT!AO50/10^6+G416/B572+H416/C572+I416/D572)*E572)</f>
        <v>-46716.135249360021</v>
      </c>
      <c r="G572" s="175">
        <f>INPUT!BU50</f>
        <v>102289002.70150694</v>
      </c>
      <c r="H572" s="175">
        <f>INPUT!BV50</f>
        <v>102289002.70150694</v>
      </c>
      <c r="I572" s="175">
        <f>INPUT!BW50</f>
        <v>105151259.22625338</v>
      </c>
      <c r="J572" s="175">
        <f>INPUT!BX50</f>
        <v>109913620.18406133</v>
      </c>
      <c r="K572" s="174">
        <f>IF(INPUT!CH50&lt;=0,(INPUT!AO50/10^6-G416/G572-H416/H572-I416/I572)*J572,-(INPUT!AP50/10^6+G416/G572+H416/H572+I416/I572)*J572)</f>
        <v>-41669.926399814278</v>
      </c>
      <c r="L572" s="343">
        <f>MIN(ABS(F572),ABS(K572))</f>
        <v>41669.926399814278</v>
      </c>
      <c r="M572" s="343">
        <f>ABS(G416+H416+I416)+L572</f>
        <v>41761.35544485732</v>
      </c>
      <c r="N572" s="282">
        <f>(M572-N246)/N246</f>
        <v>-0.1503350135555645</v>
      </c>
    </row>
    <row r="573">
      <c r="A573" s="187">
        <f>A417</f>
        <v>101</v>
      </c>
      <c r="B573" s="175">
        <f>INPUT!BQ51</f>
        <v>94594968.220569268</v>
      </c>
      <c r="C573" s="175">
        <f>INPUT!BR51</f>
        <v>94594968.220569268</v>
      </c>
      <c r="D573" s="175">
        <f>INPUT!BS51</f>
        <v>104092098.67581166</v>
      </c>
      <c r="E573" s="175">
        <f>INPUT!BT51</f>
        <v>123240019.78823511</v>
      </c>
      <c r="F573" s="174">
        <f>IF(INPUT!CH51&lt;=0,(INPUT!AP51/10^6-G417/B573-H417/C573-I417/D573)*E573,-(INPUT!AO51/10^6+G417/B573+H417/C573+I417/D573)*E573)</f>
        <v>-46716.135249360021</v>
      </c>
      <c r="G573" s="175">
        <f>INPUT!BU51</f>
        <v>102289002.70150694</v>
      </c>
      <c r="H573" s="175">
        <f>INPUT!BV51</f>
        <v>102289002.70150694</v>
      </c>
      <c r="I573" s="175">
        <f>INPUT!BW51</f>
        <v>105151259.22625338</v>
      </c>
      <c r="J573" s="175">
        <f>INPUT!BX51</f>
        <v>109913620.18406133</v>
      </c>
      <c r="K573" s="174">
        <f>IF(INPUT!CH51&lt;=0,(INPUT!AO51/10^6-G417/G573-H417/H573-I417/I573)*J573,-(INPUT!AP51/10^6+G417/G573+H417/H573+I417/I573)*J573)</f>
        <v>-41669.926399814278</v>
      </c>
      <c r="L573" s="343">
        <f>MIN(ABS(F573),ABS(K573))</f>
        <v>41669.926399814278</v>
      </c>
      <c r="M573" s="343">
        <f>ABS(G417+H417+I417)+L573</f>
        <v>41761.35544485732</v>
      </c>
      <c r="N573" s="282">
        <f>(M573-N247)/N247</f>
        <v>-0.1503350135555645</v>
      </c>
    </row>
    <row r="574">
      <c r="A574" s="187">
        <f>A418</f>
        <v>101</v>
      </c>
      <c r="B574" s="175">
        <f>INPUT!BQ52</f>
        <v>94594968.220569268</v>
      </c>
      <c r="C574" s="175">
        <f>INPUT!BR52</f>
        <v>94594968.220569268</v>
      </c>
      <c r="D574" s="175">
        <f>INPUT!BS52</f>
        <v>104092098.67581166</v>
      </c>
      <c r="E574" s="175">
        <f>INPUT!BT52</f>
        <v>123240019.78823511</v>
      </c>
      <c r="F574" s="174">
        <f>IF(INPUT!CH52&lt;=0,(INPUT!AP52/10^6-G418/B574-H418/C574-I418/D574)*E574,-(INPUT!AO52/10^6+G418/B574+H418/C574+I418/D574)*E574)</f>
        <v>-46716.135249360021</v>
      </c>
      <c r="G574" s="175">
        <f>INPUT!BU52</f>
        <v>102289002.70150694</v>
      </c>
      <c r="H574" s="175">
        <f>INPUT!BV52</f>
        <v>102289002.70150694</v>
      </c>
      <c r="I574" s="175">
        <f>INPUT!BW52</f>
        <v>105151259.22625338</v>
      </c>
      <c r="J574" s="175">
        <f>INPUT!BX52</f>
        <v>109913620.18406133</v>
      </c>
      <c r="K574" s="174">
        <f>IF(INPUT!CH52&lt;=0,(INPUT!AO52/10^6-G418/G574-H418/H574-I418/I574)*J574,-(INPUT!AP52/10^6+G418/G574+H418/H574+I418/I574)*J574)</f>
        <v>-41669.926399814278</v>
      </c>
      <c r="L574" s="343">
        <f>MIN(ABS(F574),ABS(K574))</f>
        <v>41669.926399814278</v>
      </c>
      <c r="M574" s="343">
        <f>ABS(G418+H418+I418)+L574</f>
        <v>41761.35544485732</v>
      </c>
      <c r="N574" s="282">
        <f>(M574-N248)/N248</f>
        <v>-0.1503350135555645</v>
      </c>
    </row>
    <row r="575">
      <c r="A575" s="187">
        <f>A419</f>
        <v>101</v>
      </c>
      <c r="B575" s="175">
        <f>INPUT!BQ53</f>
        <v>94594968.220569268</v>
      </c>
      <c r="C575" s="175">
        <f>INPUT!BR53</f>
        <v>94594968.220569268</v>
      </c>
      <c r="D575" s="175">
        <f>INPUT!BS53</f>
        <v>104092098.67581166</v>
      </c>
      <c r="E575" s="175">
        <f>INPUT!BT53</f>
        <v>123240019.78823511</v>
      </c>
      <c r="F575" s="174">
        <f>IF(INPUT!CH53&lt;=0,(INPUT!AP53/10^6-G419/B575-H419/C575-I419/D575)*E575,-(INPUT!AO53/10^6+G419/B575+H419/C575+I419/D575)*E575)</f>
        <v>-46716.135249360021</v>
      </c>
      <c r="G575" s="175">
        <f>INPUT!BU53</f>
        <v>102289002.70150694</v>
      </c>
      <c r="H575" s="175">
        <f>INPUT!BV53</f>
        <v>102289002.70150694</v>
      </c>
      <c r="I575" s="175">
        <f>INPUT!BW53</f>
        <v>105151259.22625338</v>
      </c>
      <c r="J575" s="175">
        <f>INPUT!BX53</f>
        <v>109913620.18406133</v>
      </c>
      <c r="K575" s="174">
        <f>IF(INPUT!CH53&lt;=0,(INPUT!AO53/10^6-G419/G575-H419/H575-I419/I575)*J575,-(INPUT!AP53/10^6+G419/G575+H419/H575+I419/I575)*J575)</f>
        <v>-41669.926399814278</v>
      </c>
      <c r="L575" s="343">
        <f>MIN(ABS(F575),ABS(K575))</f>
        <v>41669.926399814278</v>
      </c>
      <c r="M575" s="343">
        <f>ABS(G419+H419+I419)+L575</f>
        <v>41761.35544485732</v>
      </c>
      <c r="N575" s="282">
        <f>(M575-N249)/N249</f>
        <v>-0.1503350135555645</v>
      </c>
    </row>
    <row r="576">
      <c r="A576" s="187">
        <f>A420</f>
        <v>101</v>
      </c>
      <c r="B576" s="175">
        <f>INPUT!BQ54</f>
        <v>94594968.220569268</v>
      </c>
      <c r="C576" s="175">
        <f>INPUT!BR54</f>
        <v>94594968.220569268</v>
      </c>
      <c r="D576" s="175">
        <f>INPUT!BS54</f>
        <v>104092098.67581166</v>
      </c>
      <c r="E576" s="175">
        <f>INPUT!BT54</f>
        <v>123240019.78823511</v>
      </c>
      <c r="F576" s="174">
        <f>IF(INPUT!CH54&lt;=0,(INPUT!AP54/10^6-G420/B576-H420/C576-I420/D576)*E576,-(INPUT!AO54/10^6+G420/B576+H420/C576+I420/D576)*E576)</f>
        <v>-46716.135249360021</v>
      </c>
      <c r="G576" s="175">
        <f>INPUT!BU54</f>
        <v>102289002.70150694</v>
      </c>
      <c r="H576" s="175">
        <f>INPUT!BV54</f>
        <v>102289002.70150694</v>
      </c>
      <c r="I576" s="175">
        <f>INPUT!BW54</f>
        <v>105151259.22625338</v>
      </c>
      <c r="J576" s="175">
        <f>INPUT!BX54</f>
        <v>109913620.18406133</v>
      </c>
      <c r="K576" s="174">
        <f>IF(INPUT!CH54&lt;=0,(INPUT!AO54/10^6-G420/G576-H420/H576-I420/I576)*J576,-(INPUT!AP54/10^6+G420/G576+H420/H576+I420/I576)*J576)</f>
        <v>-41669.926399814278</v>
      </c>
      <c r="L576" s="343">
        <f>MIN(ABS(F576),ABS(K576))</f>
        <v>41669.926399814278</v>
      </c>
      <c r="M576" s="343">
        <f>ABS(G420+H420+I420)+L576</f>
        <v>41761.35544485732</v>
      </c>
      <c r="N576" s="282">
        <f>(M576-N250)/N250</f>
        <v>-0.1503350135555645</v>
      </c>
    </row>
    <row r="577">
      <c r="A577" s="187">
        <f>A421</f>
        <v>101</v>
      </c>
      <c r="B577" s="175">
        <f>INPUT!BQ55</f>
        <v>94594968.220569268</v>
      </c>
      <c r="C577" s="175">
        <f>INPUT!BR55</f>
        <v>94594968.220569268</v>
      </c>
      <c r="D577" s="175">
        <f>INPUT!BS55</f>
        <v>104092098.67581166</v>
      </c>
      <c r="E577" s="175">
        <f>INPUT!BT55</f>
        <v>123240019.78823511</v>
      </c>
      <c r="F577" s="174">
        <f>IF(INPUT!CH55&lt;=0,(INPUT!AP55/10^6-G421/B577-H421/C577-I421/D577)*E577,-(INPUT!AO55/10^6+G421/B577+H421/C577+I421/D577)*E577)</f>
        <v>-46716.135249360021</v>
      </c>
      <c r="G577" s="175">
        <f>INPUT!BU55</f>
        <v>102289002.70150694</v>
      </c>
      <c r="H577" s="175">
        <f>INPUT!BV55</f>
        <v>102289002.70150694</v>
      </c>
      <c r="I577" s="175">
        <f>INPUT!BW55</f>
        <v>105151259.22625338</v>
      </c>
      <c r="J577" s="175">
        <f>INPUT!BX55</f>
        <v>109913620.18406133</v>
      </c>
      <c r="K577" s="174">
        <f>IF(INPUT!CH55&lt;=0,(INPUT!AO55/10^6-G421/G577-H421/H577-I421/I577)*J577,-(INPUT!AP55/10^6+G421/G577+H421/H577+I421/I577)*J577)</f>
        <v>-41669.926399814278</v>
      </c>
      <c r="L577" s="343">
        <f>MIN(ABS(F577),ABS(K577))</f>
        <v>41669.926399814278</v>
      </c>
      <c r="M577" s="343">
        <f>ABS(G421+H421+I421)+L577</f>
        <v>41761.35544485732</v>
      </c>
      <c r="N577" s="282">
        <f>(M577-N251)/N251</f>
        <v>-0.1503350135555645</v>
      </c>
    </row>
    <row r="578">
      <c r="A578" s="187">
        <f>A422</f>
        <v>101</v>
      </c>
      <c r="B578" s="175">
        <f>INPUT!BQ56</f>
        <v>94594968.220569268</v>
      </c>
      <c r="C578" s="175">
        <f>INPUT!BR56</f>
        <v>94594968.220569268</v>
      </c>
      <c r="D578" s="175">
        <f>INPUT!BS56</f>
        <v>104092098.67581166</v>
      </c>
      <c r="E578" s="175">
        <f>INPUT!BT56</f>
        <v>123240019.78823511</v>
      </c>
      <c r="F578" s="174">
        <f>IF(INPUT!CH56&lt;=0,(INPUT!AP56/10^6-G422/B578-H422/C578-I422/D578)*E578,-(INPUT!AO56/10^6+G422/B578+H422/C578+I422/D578)*E578)</f>
        <v>-46716.135249360021</v>
      </c>
      <c r="G578" s="175">
        <f>INPUT!BU56</f>
        <v>102289002.70150694</v>
      </c>
      <c r="H578" s="175">
        <f>INPUT!BV56</f>
        <v>102289002.70150694</v>
      </c>
      <c r="I578" s="175">
        <f>INPUT!BW56</f>
        <v>105151259.22625338</v>
      </c>
      <c r="J578" s="175">
        <f>INPUT!BX56</f>
        <v>109913620.18406133</v>
      </c>
      <c r="K578" s="174">
        <f>IF(INPUT!CH56&lt;=0,(INPUT!AO56/10^6-G422/G578-H422/H578-I422/I578)*J578,-(INPUT!AP56/10^6+G422/G578+H422/H578+I422/I578)*J578)</f>
        <v>-41669.926399814278</v>
      </c>
      <c r="L578" s="343">
        <f>MIN(ABS(F578),ABS(K578))</f>
        <v>41669.926399814278</v>
      </c>
      <c r="M578" s="343">
        <f>ABS(G422+H422+I422)+L578</f>
        <v>41761.35544485732</v>
      </c>
      <c r="N578" s="282">
        <f>(M578-N252)/N252</f>
        <v>-0.1503350135555645</v>
      </c>
    </row>
    <row r="579">
      <c r="A579" s="187">
        <f>A423</f>
        <v>101</v>
      </c>
      <c r="B579" s="175">
        <f>INPUT!BQ57</f>
        <v>94594968.220569268</v>
      </c>
      <c r="C579" s="175">
        <f>INPUT!BR57</f>
        <v>94594968.220569268</v>
      </c>
      <c r="D579" s="175">
        <f>INPUT!BS57</f>
        <v>104092098.67581166</v>
      </c>
      <c r="E579" s="175">
        <f>INPUT!BT57</f>
        <v>123240019.78823511</v>
      </c>
      <c r="F579" s="174">
        <f>IF(INPUT!CH57&lt;=0,(INPUT!AP57/10^6-G423/B579-H423/C579-I423/D579)*E579,-(INPUT!AO57/10^6+G423/B579+H423/C579+I423/D579)*E579)</f>
        <v>-46716.135249360021</v>
      </c>
      <c r="G579" s="175">
        <f>INPUT!BU57</f>
        <v>102289002.70150694</v>
      </c>
      <c r="H579" s="175">
        <f>INPUT!BV57</f>
        <v>102289002.70150694</v>
      </c>
      <c r="I579" s="175">
        <f>INPUT!BW57</f>
        <v>105151259.22625338</v>
      </c>
      <c r="J579" s="175">
        <f>INPUT!BX57</f>
        <v>109913620.18406133</v>
      </c>
      <c r="K579" s="174">
        <f>IF(INPUT!CH57&lt;=0,(INPUT!AO57/10^6-G423/G579-H423/H579-I423/I579)*J579,-(INPUT!AP57/10^6+G423/G579+H423/H579+I423/I579)*J579)</f>
        <v>-41669.926399814278</v>
      </c>
      <c r="L579" s="343">
        <f>MIN(ABS(F579),ABS(K579))</f>
        <v>41669.926399814278</v>
      </c>
      <c r="M579" s="343">
        <f>ABS(G423+H423+I423)+L579</f>
        <v>41761.35544485732</v>
      </c>
      <c r="N579" s="282">
        <f>(M579-N253)/N253</f>
        <v>-0.1503350135555645</v>
      </c>
    </row>
    <row r="580">
      <c r="A580" s="187">
        <f>A424</f>
        <v>101</v>
      </c>
      <c r="B580" s="175">
        <f>INPUT!BQ58</f>
        <v>94594968.220569268</v>
      </c>
      <c r="C580" s="175">
        <f>INPUT!BR58</f>
        <v>94594968.220569268</v>
      </c>
      <c r="D580" s="175">
        <f>INPUT!BS58</f>
        <v>104092098.67581166</v>
      </c>
      <c r="E580" s="175">
        <f>INPUT!BT58</f>
        <v>123240019.78823511</v>
      </c>
      <c r="F580" s="174">
        <f>IF(INPUT!CH58&lt;=0,(INPUT!AP58/10^6-G424/B580-H424/C580-I424/D580)*E580,-(INPUT!AO58/10^6+G424/B580+H424/C580+I424/D580)*E580)</f>
        <v>-46716.135249360021</v>
      </c>
      <c r="G580" s="175">
        <f>INPUT!BU58</f>
        <v>102289002.70150694</v>
      </c>
      <c r="H580" s="175">
        <f>INPUT!BV58</f>
        <v>102289002.70150694</v>
      </c>
      <c r="I580" s="175">
        <f>INPUT!BW58</f>
        <v>105151259.22625338</v>
      </c>
      <c r="J580" s="175">
        <f>INPUT!BX58</f>
        <v>109913620.18406133</v>
      </c>
      <c r="K580" s="174">
        <f>IF(INPUT!CH58&lt;=0,(INPUT!AO58/10^6-G424/G580-H424/H580-I424/I580)*J580,-(INPUT!AP58/10^6+G424/G580+H424/H580+I424/I580)*J580)</f>
        <v>-41669.926399814278</v>
      </c>
      <c r="L580" s="343">
        <f>MIN(ABS(F580),ABS(K580))</f>
        <v>41669.926399814278</v>
      </c>
      <c r="M580" s="343">
        <f>ABS(G424+H424+I424)+L580</f>
        <v>41761.35544485732</v>
      </c>
      <c r="N580" s="282">
        <f>(M580-N254)/N254</f>
        <v>-0.1503350135555645</v>
      </c>
    </row>
    <row r="581">
      <c r="A581" s="187">
        <f>A425</f>
        <v>101</v>
      </c>
      <c r="B581" s="175">
        <f>INPUT!BQ59</f>
        <v>94594968.220569268</v>
      </c>
      <c r="C581" s="175">
        <f>INPUT!BR59</f>
        <v>94594968.220569268</v>
      </c>
      <c r="D581" s="175">
        <f>INPUT!BS59</f>
        <v>104092098.67581166</v>
      </c>
      <c r="E581" s="175">
        <f>INPUT!BT59</f>
        <v>123240019.78823511</v>
      </c>
      <c r="F581" s="174">
        <f>IF(INPUT!CH59&lt;=0,(INPUT!AP59/10^6-G425/B581-H425/C581-I425/D581)*E581,-(INPUT!AO59/10^6+G425/B581+H425/C581+I425/D581)*E581)</f>
        <v>-46716.135249360021</v>
      </c>
      <c r="G581" s="175">
        <f>INPUT!BU59</f>
        <v>102289002.70150694</v>
      </c>
      <c r="H581" s="175">
        <f>INPUT!BV59</f>
        <v>102289002.70150694</v>
      </c>
      <c r="I581" s="175">
        <f>INPUT!BW59</f>
        <v>105151259.22625338</v>
      </c>
      <c r="J581" s="175">
        <f>INPUT!BX59</f>
        <v>109913620.18406133</v>
      </c>
      <c r="K581" s="174">
        <f>IF(INPUT!CH59&lt;=0,(INPUT!AO59/10^6-G425/G581-H425/H581-I425/I581)*J581,-(INPUT!AP59/10^6+G425/G581+H425/H581+I425/I581)*J581)</f>
        <v>-41669.926399814278</v>
      </c>
      <c r="L581" s="343">
        <f>MIN(ABS(F581),ABS(K581))</f>
        <v>41669.926399814278</v>
      </c>
      <c r="M581" s="343">
        <f>ABS(G425+H425+I425)+L581</f>
        <v>41761.35544485732</v>
      </c>
      <c r="N581" s="282">
        <f>(M581-N255)/N255</f>
        <v>-0.1503350135555645</v>
      </c>
    </row>
    <row r="582">
      <c r="A582" s="187">
        <f>A426</f>
        <v>101</v>
      </c>
      <c r="B582" s="175">
        <f>INPUT!BQ60</f>
        <v>94594968.220569268</v>
      </c>
      <c r="C582" s="175">
        <f>INPUT!BR60</f>
        <v>94594968.220569268</v>
      </c>
      <c r="D582" s="175">
        <f>INPUT!BS60</f>
        <v>104092098.67581166</v>
      </c>
      <c r="E582" s="175">
        <f>INPUT!BT60</f>
        <v>123240019.78823511</v>
      </c>
      <c r="F582" s="174">
        <f>IF(INPUT!CH60&lt;=0,(INPUT!AP60/10^6-G426/B582-H426/C582-I426/D582)*E582,-(INPUT!AO60/10^6+G426/B582+H426/C582+I426/D582)*E582)</f>
        <v>-46716.135249360021</v>
      </c>
      <c r="G582" s="175">
        <f>INPUT!BU60</f>
        <v>102289002.70150694</v>
      </c>
      <c r="H582" s="175">
        <f>INPUT!BV60</f>
        <v>102289002.70150694</v>
      </c>
      <c r="I582" s="175">
        <f>INPUT!BW60</f>
        <v>105151259.22625338</v>
      </c>
      <c r="J582" s="175">
        <f>INPUT!BX60</f>
        <v>109913620.18406133</v>
      </c>
      <c r="K582" s="174">
        <f>IF(INPUT!CH60&lt;=0,(INPUT!AO60/10^6-G426/G582-H426/H582-I426/I582)*J582,-(INPUT!AP60/10^6+G426/G582+H426/H582+I426/I582)*J582)</f>
        <v>-41669.926399814278</v>
      </c>
      <c r="L582" s="343">
        <f>MIN(ABS(F582),ABS(K582))</f>
        <v>41669.926399814278</v>
      </c>
      <c r="M582" s="343">
        <f>ABS(G426+H426+I426)+L582</f>
        <v>41761.35544485732</v>
      </c>
      <c r="N582" s="282">
        <f>(M582-N256)/N256</f>
        <v>-0.1503350135555645</v>
      </c>
    </row>
    <row r="583">
      <c r="A583" s="187">
        <f>A427</f>
        <v>101</v>
      </c>
      <c r="B583" s="175">
        <f>INPUT!BQ61</f>
        <v>94594968.220569268</v>
      </c>
      <c r="C583" s="175">
        <f>INPUT!BR61</f>
        <v>94594968.220569268</v>
      </c>
      <c r="D583" s="175">
        <f>INPUT!BS61</f>
        <v>104092098.67581166</v>
      </c>
      <c r="E583" s="175">
        <f>INPUT!BT61</f>
        <v>123240019.78823511</v>
      </c>
      <c r="F583" s="174">
        <f>IF(INPUT!CH61&lt;=0,(INPUT!AP61/10^6-G427/B583-H427/C583-I427/D583)*E583,-(INPUT!AO61/10^6+G427/B583+H427/C583+I427/D583)*E583)</f>
        <v>-46716.135249360021</v>
      </c>
      <c r="G583" s="175">
        <f>INPUT!BU61</f>
        <v>102289002.70150694</v>
      </c>
      <c r="H583" s="175">
        <f>INPUT!BV61</f>
        <v>102289002.70150694</v>
      </c>
      <c r="I583" s="175">
        <f>INPUT!BW61</f>
        <v>105151259.22625338</v>
      </c>
      <c r="J583" s="175">
        <f>INPUT!BX61</f>
        <v>109913620.18406133</v>
      </c>
      <c r="K583" s="174">
        <f>IF(INPUT!CH61&lt;=0,(INPUT!AO61/10^6-G427/G583-H427/H583-I427/I583)*J583,-(INPUT!AP61/10^6+G427/G583+H427/H583+I427/I583)*J583)</f>
        <v>-41669.926399814278</v>
      </c>
      <c r="L583" s="343">
        <f>MIN(ABS(F583),ABS(K583))</f>
        <v>41669.926399814278</v>
      </c>
      <c r="M583" s="343">
        <f>ABS(G427+H427+I427)+L583</f>
        <v>41761.35544485732</v>
      </c>
      <c r="N583" s="282">
        <f>(M583-N257)/N257</f>
        <v>-0.1503350135555645</v>
      </c>
    </row>
    <row r="584">
      <c r="A584" s="187">
        <f>A428</f>
        <v>101</v>
      </c>
      <c r="B584" s="175">
        <f>INPUT!BQ62</f>
        <v>94594968.220569268</v>
      </c>
      <c r="C584" s="175">
        <f>INPUT!BR62</f>
        <v>94594968.220569268</v>
      </c>
      <c r="D584" s="175">
        <f>INPUT!BS62</f>
        <v>104092098.67581166</v>
      </c>
      <c r="E584" s="175">
        <f>INPUT!BT62</f>
        <v>123240019.78823511</v>
      </c>
      <c r="F584" s="174">
        <f>IF(INPUT!CH62&lt;=0,(INPUT!AP62/10^6-G428/B584-H428/C584-I428/D584)*E584,-(INPUT!AO62/10^6+G428/B584+H428/C584+I428/D584)*E584)</f>
        <v>-46716.135249360021</v>
      </c>
      <c r="G584" s="175">
        <f>INPUT!BU62</f>
        <v>102289002.70150694</v>
      </c>
      <c r="H584" s="175">
        <f>INPUT!BV62</f>
        <v>102289002.70150694</v>
      </c>
      <c r="I584" s="175">
        <f>INPUT!BW62</f>
        <v>105151259.22625338</v>
      </c>
      <c r="J584" s="175">
        <f>INPUT!BX62</f>
        <v>109913620.18406133</v>
      </c>
      <c r="K584" s="174">
        <f>IF(INPUT!CH62&lt;=0,(INPUT!AO62/10^6-G428/G584-H428/H584-I428/I584)*J584,-(INPUT!AP62/10^6+G428/G584+H428/H584+I428/I584)*J584)</f>
        <v>-41669.926399814278</v>
      </c>
      <c r="L584" s="343">
        <f>MIN(ABS(F584),ABS(K584))</f>
        <v>41669.926399814278</v>
      </c>
      <c r="M584" s="343">
        <f>ABS(G428+H428+I428)+L584</f>
        <v>41761.35544485732</v>
      </c>
      <c r="N584" s="282">
        <f>(M584-N258)/N258</f>
        <v>-0.1503350135555645</v>
      </c>
    </row>
    <row r="585">
      <c r="A585" s="187">
        <f>A429</f>
        <v>101</v>
      </c>
      <c r="B585" s="175">
        <f>INPUT!BQ63</f>
        <v>94594968.220569268</v>
      </c>
      <c r="C585" s="175">
        <f>INPUT!BR63</f>
        <v>94594968.220569268</v>
      </c>
      <c r="D585" s="175">
        <f>INPUT!BS63</f>
        <v>104092098.67581166</v>
      </c>
      <c r="E585" s="175">
        <f>INPUT!BT63</f>
        <v>123240019.78823511</v>
      </c>
      <c r="F585" s="174">
        <f>IF(INPUT!CH63&lt;=0,(INPUT!AP63/10^6-G429/B585-H429/C585-I429/D585)*E585,-(INPUT!AO63/10^6+G429/B585+H429/C585+I429/D585)*E585)</f>
        <v>-46716.135249360021</v>
      </c>
      <c r="G585" s="175">
        <f>INPUT!BU63</f>
        <v>102289002.70150694</v>
      </c>
      <c r="H585" s="175">
        <f>INPUT!BV63</f>
        <v>102289002.70150694</v>
      </c>
      <c r="I585" s="175">
        <f>INPUT!BW63</f>
        <v>105151259.22625338</v>
      </c>
      <c r="J585" s="175">
        <f>INPUT!BX63</f>
        <v>109913620.18406133</v>
      </c>
      <c r="K585" s="174">
        <f>IF(INPUT!CH63&lt;=0,(INPUT!AO63/10^6-G429/G585-H429/H585-I429/I585)*J585,-(INPUT!AP63/10^6+G429/G585+H429/H585+I429/I585)*J585)</f>
        <v>-41669.926399814278</v>
      </c>
      <c r="L585" s="343">
        <f>MIN(ABS(F585),ABS(K585))</f>
        <v>41669.926399814278</v>
      </c>
      <c r="M585" s="343">
        <f>ABS(G429+H429+I429)+L585</f>
        <v>41761.35544485732</v>
      </c>
      <c r="N585" s="282">
        <f>(M585-N259)/N259</f>
        <v>-0.1503350135555645</v>
      </c>
    </row>
    <row r="586">
      <c r="A586" s="187">
        <f>A430</f>
        <v>101</v>
      </c>
      <c r="B586" s="175">
        <f>INPUT!BQ64</f>
        <v>94594968.220569268</v>
      </c>
      <c r="C586" s="175">
        <f>INPUT!BR64</f>
        <v>94594968.220569268</v>
      </c>
      <c r="D586" s="175">
        <f>INPUT!BS64</f>
        <v>104092098.67581166</v>
      </c>
      <c r="E586" s="175">
        <f>INPUT!BT64</f>
        <v>123240019.78823511</v>
      </c>
      <c r="F586" s="174">
        <f>IF(INPUT!CH64&lt;=0,(INPUT!AP64/10^6-G430/B586-H430/C586-I430/D586)*E586,-(INPUT!AO64/10^6+G430/B586+H430/C586+I430/D586)*E586)</f>
        <v>-46716.135249360021</v>
      </c>
      <c r="G586" s="175">
        <f>INPUT!BU64</f>
        <v>102289002.70150694</v>
      </c>
      <c r="H586" s="175">
        <f>INPUT!BV64</f>
        <v>102289002.70150694</v>
      </c>
      <c r="I586" s="175">
        <f>INPUT!BW64</f>
        <v>105151259.22625338</v>
      </c>
      <c r="J586" s="175">
        <f>INPUT!BX64</f>
        <v>109913620.18406133</v>
      </c>
      <c r="K586" s="174">
        <f>IF(INPUT!CH64&lt;=0,(INPUT!AO64/10^6-G430/G586-H430/H586-I430/I586)*J586,-(INPUT!AP64/10^6+G430/G586+H430/H586+I430/I586)*J586)</f>
        <v>-41669.926399814278</v>
      </c>
      <c r="L586" s="343">
        <f>MIN(ABS(F586),ABS(K586))</f>
        <v>41669.926399814278</v>
      </c>
      <c r="M586" s="343">
        <f>ABS(G430+H430+I430)+L586</f>
        <v>41761.35544485732</v>
      </c>
      <c r="N586" s="282">
        <f>(M586-N260)/N260</f>
        <v>-0.1503350135555645</v>
      </c>
    </row>
    <row r="587">
      <c r="A587" s="187">
        <f>A431</f>
        <v>101</v>
      </c>
      <c r="B587" s="175">
        <f>INPUT!BQ65</f>
        <v>94594968.220569268</v>
      </c>
      <c r="C587" s="175">
        <f>INPUT!BR65</f>
        <v>94594968.220569268</v>
      </c>
      <c r="D587" s="175">
        <f>INPUT!BS65</f>
        <v>104092098.67581166</v>
      </c>
      <c r="E587" s="175">
        <f>INPUT!BT65</f>
        <v>123240019.78823511</v>
      </c>
      <c r="F587" s="174">
        <f>IF(INPUT!CH65&lt;=0,(INPUT!AP65/10^6-G431/B587-H431/C587-I431/D587)*E587,-(INPUT!AO65/10^6+G431/B587+H431/C587+I431/D587)*E587)</f>
        <v>-46716.135249360021</v>
      </c>
      <c r="G587" s="175">
        <f>INPUT!BU65</f>
        <v>102289002.70150694</v>
      </c>
      <c r="H587" s="175">
        <f>INPUT!BV65</f>
        <v>102289002.70150694</v>
      </c>
      <c r="I587" s="175">
        <f>INPUT!BW65</f>
        <v>105151259.22625338</v>
      </c>
      <c r="J587" s="175">
        <f>INPUT!BX65</f>
        <v>109913620.18406133</v>
      </c>
      <c r="K587" s="174">
        <f>IF(INPUT!CH65&lt;=0,(INPUT!AO65/10^6-G431/G587-H431/H587-I431/I587)*J587,-(INPUT!AP65/10^6+G431/G587+H431/H587+I431/I587)*J587)</f>
        <v>-41669.926399814278</v>
      </c>
      <c r="L587" s="343">
        <f>MIN(ABS(F587),ABS(K587))</f>
        <v>41669.926399814278</v>
      </c>
      <c r="M587" s="343">
        <f>ABS(G431+H431+I431)+L587</f>
        <v>41761.35544485732</v>
      </c>
      <c r="N587" s="282">
        <f>(M587-N261)/N261</f>
        <v>-0.1503350135555645</v>
      </c>
    </row>
    <row r="588">
      <c r="A588" s="187">
        <f>A432</f>
        <v>101</v>
      </c>
      <c r="B588" s="175">
        <f>INPUT!BQ66</f>
        <v>94594968.220569268</v>
      </c>
      <c r="C588" s="175">
        <f>INPUT!BR66</f>
        <v>94594968.220569268</v>
      </c>
      <c r="D588" s="175">
        <f>INPUT!BS66</f>
        <v>104092098.67581166</v>
      </c>
      <c r="E588" s="175">
        <f>INPUT!BT66</f>
        <v>123240019.78823511</v>
      </c>
      <c r="F588" s="174">
        <f>IF(INPUT!CH66&lt;=0,(INPUT!AP66/10^6-G432/B588-H432/C588-I432/D588)*E588,-(INPUT!AO66/10^6+G432/B588+H432/C588+I432/D588)*E588)</f>
        <v>-46716.135249360021</v>
      </c>
      <c r="G588" s="175">
        <f>INPUT!BU66</f>
        <v>102289002.70150694</v>
      </c>
      <c r="H588" s="175">
        <f>INPUT!BV66</f>
        <v>102289002.70150694</v>
      </c>
      <c r="I588" s="175">
        <f>INPUT!BW66</f>
        <v>105151259.22625338</v>
      </c>
      <c r="J588" s="175">
        <f>INPUT!BX66</f>
        <v>109913620.18406133</v>
      </c>
      <c r="K588" s="174">
        <f>IF(INPUT!CH66&lt;=0,(INPUT!AO66/10^6-G432/G588-H432/H588-I432/I588)*J588,-(INPUT!AP66/10^6+G432/G588+H432/H588+I432/I588)*J588)</f>
        <v>-41669.926399814278</v>
      </c>
      <c r="L588" s="343">
        <f>MIN(ABS(F588),ABS(K588))</f>
        <v>41669.926399814278</v>
      </c>
      <c r="M588" s="343">
        <f>ABS(G432+H432+I432)+L588</f>
        <v>41761.35544485732</v>
      </c>
      <c r="N588" s="282">
        <f>(M588-N262)/N262</f>
        <v>-0.1503350135555645</v>
      </c>
    </row>
    <row r="589">
      <c r="A589" s="187">
        <f>A433</f>
        <v>101</v>
      </c>
      <c r="B589" s="175">
        <f>INPUT!BQ67</f>
        <v>94594968.220569268</v>
      </c>
      <c r="C589" s="175">
        <f>INPUT!BR67</f>
        <v>94594968.220569268</v>
      </c>
      <c r="D589" s="175">
        <f>INPUT!BS67</f>
        <v>104092098.67581166</v>
      </c>
      <c r="E589" s="175">
        <f>INPUT!BT67</f>
        <v>123240019.78823511</v>
      </c>
      <c r="F589" s="174">
        <f>IF(INPUT!CH67&lt;=0,(INPUT!AP67/10^6-G433/B589-H433/C589-I433/D589)*E589,-(INPUT!AO67/10^6+G433/B589+H433/C589+I433/D589)*E589)</f>
        <v>-46716.135249360021</v>
      </c>
      <c r="G589" s="175">
        <f>INPUT!BU67</f>
        <v>102289002.70150694</v>
      </c>
      <c r="H589" s="175">
        <f>INPUT!BV67</f>
        <v>102289002.70150694</v>
      </c>
      <c r="I589" s="175">
        <f>INPUT!BW67</f>
        <v>105151259.22625338</v>
      </c>
      <c r="J589" s="175">
        <f>INPUT!BX67</f>
        <v>109913620.18406133</v>
      </c>
      <c r="K589" s="174">
        <f>IF(INPUT!CH67&lt;=0,(INPUT!AO67/10^6-G433/G589-H433/H589-I433/I589)*J589,-(INPUT!AP67/10^6+G433/G589+H433/H589+I433/I589)*J589)</f>
        <v>-41669.926399814278</v>
      </c>
      <c r="L589" s="343">
        <f>MIN(ABS(F589),ABS(K589))</f>
        <v>41669.926399814278</v>
      </c>
      <c r="M589" s="343">
        <f>ABS(G433+H433+I433)+L589</f>
        <v>41761.35544485732</v>
      </c>
      <c r="N589" s="282">
        <f>(M589-N263)/N263</f>
        <v>-0.1503350135555645</v>
      </c>
    </row>
    <row r="590">
      <c r="A590" s="187">
        <f>A434</f>
        <v>101</v>
      </c>
      <c r="B590" s="175">
        <f>INPUT!BQ68</f>
        <v>94594968.220569268</v>
      </c>
      <c r="C590" s="175">
        <f>INPUT!BR68</f>
        <v>94594968.220569268</v>
      </c>
      <c r="D590" s="175">
        <f>INPUT!BS68</f>
        <v>104092098.67581166</v>
      </c>
      <c r="E590" s="175">
        <f>INPUT!BT68</f>
        <v>123240019.78823511</v>
      </c>
      <c r="F590" s="174">
        <f>IF(INPUT!CH68&lt;=0,(INPUT!AP68/10^6-G434/B590-H434/C590-I434/D590)*E590,-(INPUT!AO68/10^6+G434/B590+H434/C590+I434/D590)*E590)</f>
        <v>-46716.135249360021</v>
      </c>
      <c r="G590" s="175">
        <f>INPUT!BU68</f>
        <v>102289002.70150694</v>
      </c>
      <c r="H590" s="175">
        <f>INPUT!BV68</f>
        <v>102289002.70150694</v>
      </c>
      <c r="I590" s="175">
        <f>INPUT!BW68</f>
        <v>105151259.22625338</v>
      </c>
      <c r="J590" s="175">
        <f>INPUT!BX68</f>
        <v>109913620.18406133</v>
      </c>
      <c r="K590" s="174">
        <f>IF(INPUT!CH68&lt;=0,(INPUT!AO68/10^6-G434/G590-H434/H590-I434/I590)*J590,-(INPUT!AP68/10^6+G434/G590+H434/H590+I434/I590)*J590)</f>
        <v>-41669.926399814278</v>
      </c>
      <c r="L590" s="343">
        <f>MIN(ABS(F590),ABS(K590))</f>
        <v>41669.926399814278</v>
      </c>
      <c r="M590" s="343">
        <f>ABS(G434+H434+I434)+L590</f>
        <v>41761.35544485732</v>
      </c>
      <c r="N590" s="282">
        <f>(M590-N264)/N264</f>
        <v>-0.1503350135555645</v>
      </c>
    </row>
    <row r="591">
      <c r="A591" s="187">
        <f>A435</f>
        <v>101</v>
      </c>
      <c r="B591" s="175">
        <f>INPUT!BQ69</f>
        <v>94594968.220569268</v>
      </c>
      <c r="C591" s="175">
        <f>INPUT!BR69</f>
        <v>94594968.220569268</v>
      </c>
      <c r="D591" s="175">
        <f>INPUT!BS69</f>
        <v>104092098.67581166</v>
      </c>
      <c r="E591" s="175">
        <f>INPUT!BT69</f>
        <v>123240019.78823511</v>
      </c>
      <c r="F591" s="174">
        <f>IF(INPUT!CH69&lt;=0,(INPUT!AP69/10^6-G435/B591-H435/C591-I435/D591)*E591,-(INPUT!AO69/10^6+G435/B591+H435/C591+I435/D591)*E591)</f>
        <v>-46716.135249360021</v>
      </c>
      <c r="G591" s="175">
        <f>INPUT!BU69</f>
        <v>102289002.70150694</v>
      </c>
      <c r="H591" s="175">
        <f>INPUT!BV69</f>
        <v>102289002.70150694</v>
      </c>
      <c r="I591" s="175">
        <f>INPUT!BW69</f>
        <v>105151259.22625338</v>
      </c>
      <c r="J591" s="175">
        <f>INPUT!BX69</f>
        <v>109913620.18406133</v>
      </c>
      <c r="K591" s="174">
        <f>IF(INPUT!CH69&lt;=0,(INPUT!AO69/10^6-G435/G591-H435/H591-I435/I591)*J591,-(INPUT!AP69/10^6+G435/G591+H435/H591+I435/I591)*J591)</f>
        <v>-41669.926399814278</v>
      </c>
      <c r="L591" s="343">
        <f>MIN(ABS(F591),ABS(K591))</f>
        <v>41669.926399814278</v>
      </c>
      <c r="M591" s="343">
        <f>ABS(G435+H435+I435)+L591</f>
        <v>41761.35544485732</v>
      </c>
      <c r="N591" s="282">
        <f>(M591-N265)/N265</f>
        <v>-0.1503350135555645</v>
      </c>
    </row>
    <row r="592">
      <c r="A592" s="187">
        <f>A436</f>
        <v>101</v>
      </c>
      <c r="B592" s="175">
        <f>INPUT!BQ70</f>
        <v>94594968.220569268</v>
      </c>
      <c r="C592" s="175">
        <f>INPUT!BR70</f>
        <v>94594968.220569268</v>
      </c>
      <c r="D592" s="175">
        <f>INPUT!BS70</f>
        <v>104092098.67581166</v>
      </c>
      <c r="E592" s="175">
        <f>INPUT!BT70</f>
        <v>123240019.78823511</v>
      </c>
      <c r="F592" s="174">
        <f>IF(INPUT!CH70&lt;=0,(INPUT!AP70/10^6-G436/B592-H436/C592-I436/D592)*E592,-(INPUT!AO70/10^6+G436/B592+H436/C592+I436/D592)*E592)</f>
        <v>-46716.135249360021</v>
      </c>
      <c r="G592" s="175">
        <f>INPUT!BU70</f>
        <v>102289002.70150694</v>
      </c>
      <c r="H592" s="175">
        <f>INPUT!BV70</f>
        <v>102289002.70150694</v>
      </c>
      <c r="I592" s="175">
        <f>INPUT!BW70</f>
        <v>105151259.22625338</v>
      </c>
      <c r="J592" s="175">
        <f>INPUT!BX70</f>
        <v>109913620.18406133</v>
      </c>
      <c r="K592" s="174">
        <f>IF(INPUT!CH70&lt;=0,(INPUT!AO70/10^6-G436/G592-H436/H592-I436/I592)*J592,-(INPUT!AP70/10^6+G436/G592+H436/H592+I436/I592)*J592)</f>
        <v>-41669.926399814278</v>
      </c>
      <c r="L592" s="343">
        <f>MIN(ABS(F592),ABS(K592))</f>
        <v>41669.926399814278</v>
      </c>
      <c r="M592" s="343">
        <f>ABS(G436+H436+I436)+L592</f>
        <v>41761.35544485732</v>
      </c>
      <c r="N592" s="282">
        <f>(M592-N266)/N266</f>
        <v>-0.1503350135555645</v>
      </c>
    </row>
    <row r="593">
      <c r="A593" s="187">
        <f>A437</f>
        <v>101</v>
      </c>
      <c r="B593" s="175">
        <f>INPUT!BQ71</f>
        <v>94594968.220569268</v>
      </c>
      <c r="C593" s="175">
        <f>INPUT!BR71</f>
        <v>94594968.220569268</v>
      </c>
      <c r="D593" s="175">
        <f>INPUT!BS71</f>
        <v>104092098.67581166</v>
      </c>
      <c r="E593" s="175">
        <f>INPUT!BT71</f>
        <v>123240019.78823511</v>
      </c>
      <c r="F593" s="174">
        <f>IF(INPUT!CH71&lt;=0,(INPUT!AP71/10^6-G437/B593-H437/C593-I437/D593)*E593,-(INPUT!AO71/10^6+G437/B593+H437/C593+I437/D593)*E593)</f>
        <v>-46716.135249360021</v>
      </c>
      <c r="G593" s="175">
        <f>INPUT!BU71</f>
        <v>102289002.70150694</v>
      </c>
      <c r="H593" s="175">
        <f>INPUT!BV71</f>
        <v>102289002.70150694</v>
      </c>
      <c r="I593" s="175">
        <f>INPUT!BW71</f>
        <v>105151259.22625338</v>
      </c>
      <c r="J593" s="175">
        <f>INPUT!BX71</f>
        <v>109913620.18406133</v>
      </c>
      <c r="K593" s="174">
        <f>IF(INPUT!CH71&lt;=0,(INPUT!AO71/10^6-G437/G593-H437/H593-I437/I593)*J593,-(INPUT!AP71/10^6+G437/G593+H437/H593+I437/I593)*J593)</f>
        <v>-41669.926399814278</v>
      </c>
      <c r="L593" s="343">
        <f>MIN(ABS(F593),ABS(K593))</f>
        <v>41669.926399814278</v>
      </c>
      <c r="M593" s="343">
        <f>ABS(G437+H437+I437)+L593</f>
        <v>41761.35544485732</v>
      </c>
      <c r="N593" s="282">
        <f>(M593-N267)/N267</f>
        <v>-0.1503350135555645</v>
      </c>
    </row>
    <row r="594">
      <c r="A594" s="187">
        <f>A438</f>
        <v>101</v>
      </c>
      <c r="B594" s="175">
        <f>INPUT!BQ72</f>
        <v>94594968.220569268</v>
      </c>
      <c r="C594" s="175">
        <f>INPUT!BR72</f>
        <v>94594968.220569268</v>
      </c>
      <c r="D594" s="175">
        <f>INPUT!BS72</f>
        <v>104092098.67581166</v>
      </c>
      <c r="E594" s="175">
        <f>INPUT!BT72</f>
        <v>123240019.78823511</v>
      </c>
      <c r="F594" s="174">
        <f>IF(INPUT!CH72&lt;=0,(INPUT!AP72/10^6-G438/B594-H438/C594-I438/D594)*E594,-(INPUT!AO72/10^6+G438/B594+H438/C594+I438/D594)*E594)</f>
        <v>-46716.135249360021</v>
      </c>
      <c r="G594" s="175">
        <f>INPUT!BU72</f>
        <v>102289002.70150694</v>
      </c>
      <c r="H594" s="175">
        <f>INPUT!BV72</f>
        <v>102289002.70150694</v>
      </c>
      <c r="I594" s="175">
        <f>INPUT!BW72</f>
        <v>105151259.22625338</v>
      </c>
      <c r="J594" s="175">
        <f>INPUT!BX72</f>
        <v>109913620.18406133</v>
      </c>
      <c r="K594" s="174">
        <f>IF(INPUT!CH72&lt;=0,(INPUT!AO72/10^6-G438/G594-H438/H594-I438/I594)*J594,-(INPUT!AP72/10^6+G438/G594+H438/H594+I438/I594)*J594)</f>
        <v>-41669.926399814278</v>
      </c>
      <c r="L594" s="343">
        <f>MIN(ABS(F594),ABS(K594))</f>
        <v>41669.926399814278</v>
      </c>
      <c r="M594" s="343">
        <f>ABS(G438+H438+I438)+L594</f>
        <v>41761.35544485732</v>
      </c>
      <c r="N594" s="282">
        <f>(M594-N268)/N268</f>
        <v>-0.1503350135555645</v>
      </c>
    </row>
    <row r="595">
      <c r="A595" s="187">
        <f>A439</f>
        <v>101</v>
      </c>
      <c r="B595" s="175">
        <f>INPUT!BQ73</f>
        <v>94594968.220569268</v>
      </c>
      <c r="C595" s="175">
        <f>INPUT!BR73</f>
        <v>94594968.220569268</v>
      </c>
      <c r="D595" s="175">
        <f>INPUT!BS73</f>
        <v>104092098.67581166</v>
      </c>
      <c r="E595" s="175">
        <f>INPUT!BT73</f>
        <v>123240019.78823511</v>
      </c>
      <c r="F595" s="174">
        <f>IF(INPUT!CH73&lt;=0,(INPUT!AP73/10^6-G439/B595-H439/C595-I439/D595)*E595,-(INPUT!AO73/10^6+G439/B595+H439/C595+I439/D595)*E595)</f>
        <v>-46716.135249360021</v>
      </c>
      <c r="G595" s="175">
        <f>INPUT!BU73</f>
        <v>102289002.70150694</v>
      </c>
      <c r="H595" s="175">
        <f>INPUT!BV73</f>
        <v>102289002.70150694</v>
      </c>
      <c r="I595" s="175">
        <f>INPUT!BW73</f>
        <v>105151259.22625338</v>
      </c>
      <c r="J595" s="175">
        <f>INPUT!BX73</f>
        <v>109913620.18406133</v>
      </c>
      <c r="K595" s="174">
        <f>IF(INPUT!CH73&lt;=0,(INPUT!AO73/10^6-G439/G595-H439/H595-I439/I595)*J595,-(INPUT!AP73/10^6+G439/G595+H439/H595+I439/I595)*J595)</f>
        <v>-41669.926399814278</v>
      </c>
      <c r="L595" s="343">
        <f>MIN(ABS(F595),ABS(K595))</f>
        <v>41669.926399814278</v>
      </c>
      <c r="M595" s="343">
        <f>ABS(G439+H439+I439)+L595</f>
        <v>41761.35544485732</v>
      </c>
      <c r="N595" s="282">
        <f>(M595-N269)/N269</f>
        <v>-0.1503350135555645</v>
      </c>
    </row>
    <row r="596">
      <c r="A596" s="187">
        <f>A440</f>
        <v>101</v>
      </c>
      <c r="B596" s="175">
        <f>INPUT!BQ74</f>
        <v>94594968.220569268</v>
      </c>
      <c r="C596" s="175">
        <f>INPUT!BR74</f>
        <v>94594968.220569268</v>
      </c>
      <c r="D596" s="175">
        <f>INPUT!BS74</f>
        <v>104092098.67581166</v>
      </c>
      <c r="E596" s="175">
        <f>INPUT!BT74</f>
        <v>123240019.78823511</v>
      </c>
      <c r="F596" s="174">
        <f>IF(INPUT!CH74&lt;=0,(INPUT!AP74/10^6-G440/B596-H440/C596-I440/D596)*E596,-(INPUT!AO74/10^6+G440/B596+H440/C596+I440/D596)*E596)</f>
        <v>-46716.135249360021</v>
      </c>
      <c r="G596" s="175">
        <f>INPUT!BU74</f>
        <v>102289002.70150694</v>
      </c>
      <c r="H596" s="175">
        <f>INPUT!BV74</f>
        <v>102289002.70150694</v>
      </c>
      <c r="I596" s="175">
        <f>INPUT!BW74</f>
        <v>105151259.22625338</v>
      </c>
      <c r="J596" s="175">
        <f>INPUT!BX74</f>
        <v>109913620.18406133</v>
      </c>
      <c r="K596" s="174">
        <f>IF(INPUT!CH74&lt;=0,(INPUT!AO74/10^6-G440/G596-H440/H596-I440/I596)*J596,-(INPUT!AP74/10^6+G440/G596+H440/H596+I440/I596)*J596)</f>
        <v>-41669.926399814278</v>
      </c>
      <c r="L596" s="343">
        <f>MIN(ABS(F596),ABS(K596))</f>
        <v>41669.926399814278</v>
      </c>
      <c r="M596" s="343">
        <f>ABS(G440+H440+I440)+L596</f>
        <v>41761.35544485732</v>
      </c>
      <c r="N596" s="282">
        <f>(M596-N270)/N270</f>
        <v>-0.1503350135555645</v>
      </c>
    </row>
    <row r="597">
      <c r="A597" s="187">
        <f>A441</f>
        <v>101</v>
      </c>
      <c r="B597" s="175">
        <f>INPUT!BQ75</f>
        <v>94594968.220569268</v>
      </c>
      <c r="C597" s="175">
        <f>INPUT!BR75</f>
        <v>94594968.220569268</v>
      </c>
      <c r="D597" s="175">
        <f>INPUT!BS75</f>
        <v>104092098.67581166</v>
      </c>
      <c r="E597" s="175">
        <f>INPUT!BT75</f>
        <v>123240019.78823511</v>
      </c>
      <c r="F597" s="174">
        <f>IF(INPUT!CH75&lt;=0,(INPUT!AP75/10^6-G441/B597-H441/C597-I441/D597)*E597,-(INPUT!AO75/10^6+G441/B597+H441/C597+I441/D597)*E597)</f>
        <v>-46716.135249360021</v>
      </c>
      <c r="G597" s="175">
        <f>INPUT!BU75</f>
        <v>102289002.70150694</v>
      </c>
      <c r="H597" s="175">
        <f>INPUT!BV75</f>
        <v>102289002.70150694</v>
      </c>
      <c r="I597" s="175">
        <f>INPUT!BW75</f>
        <v>105151259.22625338</v>
      </c>
      <c r="J597" s="175">
        <f>INPUT!BX75</f>
        <v>109913620.18406133</v>
      </c>
      <c r="K597" s="174">
        <f>IF(INPUT!CH75&lt;=0,(INPUT!AO75/10^6-G441/G597-H441/H597-I441/I597)*J597,-(INPUT!AP75/10^6+G441/G597+H441/H597+I441/I597)*J597)</f>
        <v>-41669.926399814278</v>
      </c>
      <c r="L597" s="343">
        <f>MIN(ABS(F597),ABS(K597))</f>
        <v>41669.926399814278</v>
      </c>
      <c r="M597" s="343">
        <f>ABS(G441+H441+I441)+L597</f>
        <v>41761.35544485732</v>
      </c>
      <c r="N597" s="282">
        <f>(M597-N271)/N271</f>
        <v>-0.1503350135555645</v>
      </c>
    </row>
    <row r="598">
      <c r="A598" s="187">
        <f>A442</f>
        <v>101</v>
      </c>
      <c r="B598" s="175">
        <f>INPUT!BQ76</f>
        <v>94594968.220569268</v>
      </c>
      <c r="C598" s="175">
        <f>INPUT!BR76</f>
        <v>94594968.220569268</v>
      </c>
      <c r="D598" s="175">
        <f>INPUT!BS76</f>
        <v>104092098.67581166</v>
      </c>
      <c r="E598" s="175">
        <f>INPUT!BT76</f>
        <v>123240019.78823511</v>
      </c>
      <c r="F598" s="174">
        <f>IF(INPUT!CH76&lt;=0,(INPUT!AP76/10^6-G442/B598-H442/C598-I442/D598)*E598,-(INPUT!AO76/10^6+G442/B598+H442/C598+I442/D598)*E598)</f>
        <v>-46716.135249360021</v>
      </c>
      <c r="G598" s="175">
        <f>INPUT!BU76</f>
        <v>102289002.70150694</v>
      </c>
      <c r="H598" s="175">
        <f>INPUT!BV76</f>
        <v>102289002.70150694</v>
      </c>
      <c r="I598" s="175">
        <f>INPUT!BW76</f>
        <v>105151259.22625338</v>
      </c>
      <c r="J598" s="175">
        <f>INPUT!BX76</f>
        <v>109913620.18406133</v>
      </c>
      <c r="K598" s="174">
        <f>IF(INPUT!CH76&lt;=0,(INPUT!AO76/10^6-G442/G598-H442/H598-I442/I598)*J598,-(INPUT!AP76/10^6+G442/G598+H442/H598+I442/I598)*J598)</f>
        <v>-41669.926399814278</v>
      </c>
      <c r="L598" s="343">
        <f>MIN(ABS(F598),ABS(K598))</f>
        <v>41669.926399814278</v>
      </c>
      <c r="M598" s="343">
        <f>ABS(G442+H442+I442)+L598</f>
        <v>41761.35544485732</v>
      </c>
      <c r="N598" s="282">
        <f>(M598-N272)/N272</f>
        <v>-0.1503350135555645</v>
      </c>
    </row>
    <row r="599">
      <c r="A599" s="187">
        <f>A443</f>
        <v>101</v>
      </c>
      <c r="B599" s="175">
        <f>INPUT!BQ77</f>
        <v>94594968.220569268</v>
      </c>
      <c r="C599" s="175">
        <f>INPUT!BR77</f>
        <v>94594968.220569268</v>
      </c>
      <c r="D599" s="175">
        <f>INPUT!BS77</f>
        <v>104092098.67581166</v>
      </c>
      <c r="E599" s="175">
        <f>INPUT!BT77</f>
        <v>123240019.78823511</v>
      </c>
      <c r="F599" s="174">
        <f>IF(INPUT!CH77&lt;=0,(INPUT!AP77/10^6-G443/B599-H443/C599-I443/D599)*E599,-(INPUT!AO77/10^6+G443/B599+H443/C599+I443/D599)*E599)</f>
        <v>-46716.135249360021</v>
      </c>
      <c r="G599" s="175">
        <f>INPUT!BU77</f>
        <v>102289002.70150694</v>
      </c>
      <c r="H599" s="175">
        <f>INPUT!BV77</f>
        <v>102289002.70150694</v>
      </c>
      <c r="I599" s="175">
        <f>INPUT!BW77</f>
        <v>105151259.22625338</v>
      </c>
      <c r="J599" s="175">
        <f>INPUT!BX77</f>
        <v>109913620.18406133</v>
      </c>
      <c r="K599" s="174">
        <f>IF(INPUT!CH77&lt;=0,(INPUT!AO77/10^6-G443/G599-H443/H599-I443/I599)*J599,-(INPUT!AP77/10^6+G443/G599+H443/H599+I443/I599)*J599)</f>
        <v>-41669.926399814278</v>
      </c>
      <c r="L599" s="343">
        <f>MIN(ABS(F599),ABS(K599))</f>
        <v>41669.926399814278</v>
      </c>
      <c r="M599" s="343">
        <f>ABS(G443+H443+I443)+L599</f>
        <v>41761.35544485732</v>
      </c>
      <c r="N599" s="282">
        <f>(M599-N273)/N273</f>
        <v>-0.1503350135555645</v>
      </c>
    </row>
    <row r="600">
      <c r="A600" s="187">
        <f>A444</f>
        <v>101</v>
      </c>
      <c r="B600" s="175">
        <f>INPUT!BQ78</f>
        <v>94594968.220569268</v>
      </c>
      <c r="C600" s="175">
        <f>INPUT!BR78</f>
        <v>94594968.220569268</v>
      </c>
      <c r="D600" s="175">
        <f>INPUT!BS78</f>
        <v>104092098.67581166</v>
      </c>
      <c r="E600" s="175">
        <f>INPUT!BT78</f>
        <v>123240019.78823511</v>
      </c>
      <c r="F600" s="174">
        <f>IF(INPUT!CH78&lt;=0,(INPUT!AP78/10^6-G444/B600-H444/C600-I444/D600)*E600,-(INPUT!AO78/10^6+G444/B600+H444/C600+I444/D600)*E600)</f>
        <v>-46716.135249360021</v>
      </c>
      <c r="G600" s="175">
        <f>INPUT!BU78</f>
        <v>102289002.70150694</v>
      </c>
      <c r="H600" s="175">
        <f>INPUT!BV78</f>
        <v>102289002.70150694</v>
      </c>
      <c r="I600" s="175">
        <f>INPUT!BW78</f>
        <v>105151259.22625338</v>
      </c>
      <c r="J600" s="175">
        <f>INPUT!BX78</f>
        <v>109913620.18406133</v>
      </c>
      <c r="K600" s="174">
        <f>IF(INPUT!CH78&lt;=0,(INPUT!AO78/10^6-G444/G600-H444/H600-I444/I600)*J600,-(INPUT!AP78/10^6+G444/G600+H444/H600+I444/I600)*J600)</f>
        <v>-41669.926399814278</v>
      </c>
      <c r="L600" s="343">
        <f>MIN(ABS(F600),ABS(K600))</f>
        <v>41669.926399814278</v>
      </c>
      <c r="M600" s="343">
        <f>ABS(G444+H444+I444)+L600</f>
        <v>41761.35544485732</v>
      </c>
      <c r="N600" s="282">
        <f>(M600-N274)/N274</f>
        <v>-0.1503350135555645</v>
      </c>
    </row>
    <row r="601">
      <c r="A601" s="187">
        <f>A445</f>
        <v>101</v>
      </c>
      <c r="B601" s="175">
        <f>INPUT!BQ79</f>
        <v>94594968.220569268</v>
      </c>
      <c r="C601" s="175">
        <f>INPUT!BR79</f>
        <v>94594968.220569268</v>
      </c>
      <c r="D601" s="175">
        <f>INPUT!BS79</f>
        <v>104092098.67581166</v>
      </c>
      <c r="E601" s="175">
        <f>INPUT!BT79</f>
        <v>123240019.78823511</v>
      </c>
      <c r="F601" s="174">
        <f>IF(INPUT!CH79&lt;=0,(INPUT!AP79/10^6-G445/B601-H445/C601-I445/D601)*E601,-(INPUT!AO79/10^6+G445/B601+H445/C601+I445/D601)*E601)</f>
        <v>-46716.135249360021</v>
      </c>
      <c r="G601" s="175">
        <f>INPUT!BU79</f>
        <v>102289002.70150694</v>
      </c>
      <c r="H601" s="175">
        <f>INPUT!BV79</f>
        <v>102289002.70150694</v>
      </c>
      <c r="I601" s="175">
        <f>INPUT!BW79</f>
        <v>105151259.22625338</v>
      </c>
      <c r="J601" s="175">
        <f>INPUT!BX79</f>
        <v>109913620.18406133</v>
      </c>
      <c r="K601" s="174">
        <f>IF(INPUT!CH79&lt;=0,(INPUT!AO79/10^6-G445/G601-H445/H601-I445/I601)*J601,-(INPUT!AP79/10^6+G445/G601+H445/H601+I445/I601)*J601)</f>
        <v>-41669.926399814278</v>
      </c>
      <c r="L601" s="343">
        <f>MIN(ABS(F601),ABS(K601))</f>
        <v>41669.926399814278</v>
      </c>
      <c r="M601" s="343">
        <f>ABS(G445+H445+I445)+L601</f>
        <v>41761.35544485732</v>
      </c>
      <c r="N601" s="282">
        <f>(M601-N275)/N275</f>
        <v>-0.1503350135555645</v>
      </c>
    </row>
    <row r="602">
      <c r="A602" s="187">
        <f>A446</f>
        <v>101</v>
      </c>
      <c r="B602" s="175">
        <f>INPUT!BQ80</f>
        <v>94594968.220569268</v>
      </c>
      <c r="C602" s="175">
        <f>INPUT!BR80</f>
        <v>94594968.220569268</v>
      </c>
      <c r="D602" s="175">
        <f>INPUT!BS80</f>
        <v>104092098.67581166</v>
      </c>
      <c r="E602" s="175">
        <f>INPUT!BT80</f>
        <v>123240019.78823511</v>
      </c>
      <c r="F602" s="174">
        <f>IF(INPUT!CH80&lt;=0,(INPUT!AP80/10^6-G446/B602-H446/C602-I446/D602)*E602,-(INPUT!AO80/10^6+G446/B602+H446/C602+I446/D602)*E602)</f>
        <v>-46716.135249360021</v>
      </c>
      <c r="G602" s="175">
        <f>INPUT!BU80</f>
        <v>102289002.70150694</v>
      </c>
      <c r="H602" s="175">
        <f>INPUT!BV80</f>
        <v>102289002.70150694</v>
      </c>
      <c r="I602" s="175">
        <f>INPUT!BW80</f>
        <v>105151259.22625338</v>
      </c>
      <c r="J602" s="175">
        <f>INPUT!BX80</f>
        <v>109913620.18406133</v>
      </c>
      <c r="K602" s="174">
        <f>IF(INPUT!CH80&lt;=0,(INPUT!AO80/10^6-G446/G602-H446/H602-I446/I602)*J602,-(INPUT!AP80/10^6+G446/G602+H446/H602+I446/I602)*J602)</f>
        <v>-41669.926399814278</v>
      </c>
      <c r="L602" s="343">
        <f>MIN(ABS(F602),ABS(K602))</f>
        <v>41669.926399814278</v>
      </c>
      <c r="M602" s="343">
        <f>ABS(G446+H446+I446)+L602</f>
        <v>41761.35544485732</v>
      </c>
      <c r="N602" s="282">
        <f>(M602-N276)/N276</f>
        <v>-0.1503350135555645</v>
      </c>
    </row>
    <row r="603">
      <c r="A603" s="187">
        <f>A447</f>
        <v>101</v>
      </c>
      <c r="B603" s="175">
        <f>INPUT!BQ81</f>
        <v>94594968.220569268</v>
      </c>
      <c r="C603" s="175">
        <f>INPUT!BR81</f>
        <v>94594968.220569268</v>
      </c>
      <c r="D603" s="175">
        <f>INPUT!BS81</f>
        <v>104092098.67581166</v>
      </c>
      <c r="E603" s="175">
        <f>INPUT!BT81</f>
        <v>123240019.78823511</v>
      </c>
      <c r="F603" s="174">
        <f>IF(INPUT!CH81&lt;=0,(INPUT!AP81/10^6-G447/B603-H447/C603-I447/D603)*E603,-(INPUT!AO81/10^6+G447/B603+H447/C603+I447/D603)*E603)</f>
        <v>-46716.135249360021</v>
      </c>
      <c r="G603" s="175">
        <f>INPUT!BU81</f>
        <v>102289002.70150694</v>
      </c>
      <c r="H603" s="175">
        <f>INPUT!BV81</f>
        <v>102289002.70150694</v>
      </c>
      <c r="I603" s="175">
        <f>INPUT!BW81</f>
        <v>105151259.22625338</v>
      </c>
      <c r="J603" s="175">
        <f>INPUT!BX81</f>
        <v>109913620.18406133</v>
      </c>
      <c r="K603" s="174">
        <f>IF(INPUT!CH81&lt;=0,(INPUT!AO81/10^6-G447/G603-H447/H603-I447/I603)*J603,-(INPUT!AP81/10^6+G447/G603+H447/H603+I447/I603)*J603)</f>
        <v>-41669.926399814278</v>
      </c>
      <c r="L603" s="343">
        <f>MIN(ABS(F603),ABS(K603))</f>
        <v>41669.926399814278</v>
      </c>
      <c r="M603" s="343">
        <f>ABS(G447+H447+I447)+L603</f>
        <v>41761.35544485732</v>
      </c>
      <c r="N603" s="282">
        <f>(M603-N277)/N277</f>
        <v>-0.1503350135555645</v>
      </c>
    </row>
    <row r="604">
      <c r="A604" s="187">
        <f>A448</f>
        <v>101</v>
      </c>
      <c r="B604" s="175">
        <f>INPUT!BQ82</f>
        <v>94594968.220569268</v>
      </c>
      <c r="C604" s="175">
        <f>INPUT!BR82</f>
        <v>94594968.220569268</v>
      </c>
      <c r="D604" s="175">
        <f>INPUT!BS82</f>
        <v>104092098.67581166</v>
      </c>
      <c r="E604" s="175">
        <f>INPUT!BT82</f>
        <v>123240019.78823511</v>
      </c>
      <c r="F604" s="174">
        <f>IF(INPUT!CH82&lt;=0,(INPUT!AP82/10^6-G448/B604-H448/C604-I448/D604)*E604,-(INPUT!AO82/10^6+G448/B604+H448/C604+I448/D604)*E604)</f>
        <v>-46716.135249360021</v>
      </c>
      <c r="G604" s="175">
        <f>INPUT!BU82</f>
        <v>102289002.70150694</v>
      </c>
      <c r="H604" s="175">
        <f>INPUT!BV82</f>
        <v>102289002.70150694</v>
      </c>
      <c r="I604" s="175">
        <f>INPUT!BW82</f>
        <v>105151259.22625338</v>
      </c>
      <c r="J604" s="175">
        <f>INPUT!BX82</f>
        <v>109913620.18406133</v>
      </c>
      <c r="K604" s="174">
        <f>IF(INPUT!CH82&lt;=0,(INPUT!AO82/10^6-G448/G604-H448/H604-I448/I604)*J604,-(INPUT!AP82/10^6+G448/G604+H448/H604+I448/I604)*J604)</f>
        <v>-41669.926399814278</v>
      </c>
      <c r="L604" s="343">
        <f>MIN(ABS(F604),ABS(K604))</f>
        <v>41669.926399814278</v>
      </c>
      <c r="M604" s="343">
        <f>ABS(G448+H448+I448)+L604</f>
        <v>41761.35544485732</v>
      </c>
      <c r="N604" s="282">
        <f>(M604-N278)/N278</f>
        <v>-0.1503350135555645</v>
      </c>
    </row>
    <row r="605">
      <c r="A605" s="187">
        <f>A449</f>
        <v>101</v>
      </c>
      <c r="B605" s="175">
        <f>INPUT!BQ83</f>
        <v>94594968.220569268</v>
      </c>
      <c r="C605" s="175">
        <f>INPUT!BR83</f>
        <v>94594968.220569268</v>
      </c>
      <c r="D605" s="175">
        <f>INPUT!BS83</f>
        <v>104092098.67581166</v>
      </c>
      <c r="E605" s="175">
        <f>INPUT!BT83</f>
        <v>123240019.78823511</v>
      </c>
      <c r="F605" s="174">
        <f>IF(INPUT!CH83&lt;=0,(INPUT!AP83/10^6-G449/B605-H449/C605-I449/D605)*E605,-(INPUT!AO83/10^6+G449/B605+H449/C605+I449/D605)*E605)</f>
        <v>-46716.135249360021</v>
      </c>
      <c r="G605" s="175">
        <f>INPUT!BU83</f>
        <v>102289002.70150694</v>
      </c>
      <c r="H605" s="175">
        <f>INPUT!BV83</f>
        <v>102289002.70150694</v>
      </c>
      <c r="I605" s="175">
        <f>INPUT!BW83</f>
        <v>105151259.22625338</v>
      </c>
      <c r="J605" s="175">
        <f>INPUT!BX83</f>
        <v>109913620.18406133</v>
      </c>
      <c r="K605" s="174">
        <f>IF(INPUT!CH83&lt;=0,(INPUT!AO83/10^6-G449/G605-H449/H605-I449/I605)*J605,-(INPUT!AP83/10^6+G449/G605+H449/H605+I449/I605)*J605)</f>
        <v>-41669.926399814278</v>
      </c>
      <c r="L605" s="343">
        <f>MIN(ABS(F605),ABS(K605))</f>
        <v>41669.926399814278</v>
      </c>
      <c r="M605" s="343">
        <f>ABS(G449+H449+I449)+L605</f>
        <v>41761.35544485732</v>
      </c>
      <c r="N605" s="282">
        <f>(M605-N279)/N279</f>
        <v>-0.1503350135555645</v>
      </c>
    </row>
    <row r="606">
      <c r="A606" s="187">
        <f>A450</f>
        <v>101</v>
      </c>
      <c r="B606" s="175">
        <f>INPUT!BQ84</f>
        <v>94594968.220569268</v>
      </c>
      <c r="C606" s="175">
        <f>INPUT!BR84</f>
        <v>94594968.220569268</v>
      </c>
      <c r="D606" s="175">
        <f>INPUT!BS84</f>
        <v>104092098.67581166</v>
      </c>
      <c r="E606" s="175">
        <f>INPUT!BT84</f>
        <v>123240019.78823511</v>
      </c>
      <c r="F606" s="174">
        <f>IF(INPUT!CH84&lt;=0,(INPUT!AP84/10^6-G450/B606-H450/C606-I450/D606)*E606,-(INPUT!AO84/10^6+G450/B606+H450/C606+I450/D606)*E606)</f>
        <v>-46716.135249360021</v>
      </c>
      <c r="G606" s="175">
        <f>INPUT!BU84</f>
        <v>102289002.70150694</v>
      </c>
      <c r="H606" s="175">
        <f>INPUT!BV84</f>
        <v>102289002.70150694</v>
      </c>
      <c r="I606" s="175">
        <f>INPUT!BW84</f>
        <v>105151259.22625338</v>
      </c>
      <c r="J606" s="175">
        <f>INPUT!BX84</f>
        <v>109913620.18406133</v>
      </c>
      <c r="K606" s="174">
        <f>IF(INPUT!CH84&lt;=0,(INPUT!AO84/10^6-G450/G606-H450/H606-I450/I606)*J606,-(INPUT!AP84/10^6+G450/G606+H450/H606+I450/I606)*J606)</f>
        <v>-41669.926399814278</v>
      </c>
      <c r="L606" s="343">
        <f>MIN(ABS(F606),ABS(K606))</f>
        <v>41669.926399814278</v>
      </c>
      <c r="M606" s="343">
        <f>ABS(G450+H450+I450)+L606</f>
        <v>41761.35544485732</v>
      </c>
      <c r="N606" s="282">
        <f>(M606-N280)/N280</f>
        <v>-0.1503350135555645</v>
      </c>
    </row>
    <row r="607">
      <c r="A607" s="187">
        <f>A451</f>
        <v>101</v>
      </c>
      <c r="B607" s="175">
        <f>INPUT!BQ85</f>
        <v>94594968.220569268</v>
      </c>
      <c r="C607" s="175">
        <f>INPUT!BR85</f>
        <v>94594968.220569268</v>
      </c>
      <c r="D607" s="175">
        <f>INPUT!BS85</f>
        <v>104092098.67581166</v>
      </c>
      <c r="E607" s="175">
        <f>INPUT!BT85</f>
        <v>123240019.78823511</v>
      </c>
      <c r="F607" s="174">
        <f>IF(INPUT!CH85&lt;=0,(INPUT!AP85/10^6-G451/B607-H451/C607-I451/D607)*E607,-(INPUT!AO85/10^6+G451/B607+H451/C607+I451/D607)*E607)</f>
        <v>-46716.135249360021</v>
      </c>
      <c r="G607" s="175">
        <f>INPUT!BU85</f>
        <v>102289002.70150694</v>
      </c>
      <c r="H607" s="175">
        <f>INPUT!BV85</f>
        <v>102289002.70150694</v>
      </c>
      <c r="I607" s="175">
        <f>INPUT!BW85</f>
        <v>105151259.22625338</v>
      </c>
      <c r="J607" s="175">
        <f>INPUT!BX85</f>
        <v>109913620.18406133</v>
      </c>
      <c r="K607" s="174">
        <f>IF(INPUT!CH85&lt;=0,(INPUT!AO85/10^6-G451/G607-H451/H607-I451/I607)*J607,-(INPUT!AP85/10^6+G451/G607+H451/H607+I451/I607)*J607)</f>
        <v>-41669.926399814278</v>
      </c>
      <c r="L607" s="343">
        <f>MIN(ABS(F607),ABS(K607))</f>
        <v>41669.926399814278</v>
      </c>
      <c r="M607" s="343">
        <f>ABS(G451+H451+I451)+L607</f>
        <v>41761.35544485732</v>
      </c>
      <c r="N607" s="282">
        <f>(M607-N281)/N281</f>
        <v>-0.1503350135555645</v>
      </c>
    </row>
    <row r="608">
      <c r="A608" s="187">
        <f>A452</f>
        <v>101</v>
      </c>
      <c r="B608" s="175">
        <f>INPUT!BQ86</f>
        <v>94594968.220569268</v>
      </c>
      <c r="C608" s="175">
        <f>INPUT!BR86</f>
        <v>94594968.220569268</v>
      </c>
      <c r="D608" s="175">
        <f>INPUT!BS86</f>
        <v>104092098.67581166</v>
      </c>
      <c r="E608" s="175">
        <f>INPUT!BT86</f>
        <v>123240019.78823511</v>
      </c>
      <c r="F608" s="174">
        <f>IF(INPUT!CH86&lt;=0,(INPUT!AP86/10^6-G452/B608-H452/C608-I452/D608)*E608,-(INPUT!AO86/10^6+G452/B608+H452/C608+I452/D608)*E608)</f>
        <v>-46716.135249360021</v>
      </c>
      <c r="G608" s="175">
        <f>INPUT!BU86</f>
        <v>102289002.70150694</v>
      </c>
      <c r="H608" s="175">
        <f>INPUT!BV86</f>
        <v>102289002.70150694</v>
      </c>
      <c r="I608" s="175">
        <f>INPUT!BW86</f>
        <v>105151259.22625338</v>
      </c>
      <c r="J608" s="175">
        <f>INPUT!BX86</f>
        <v>109913620.18406133</v>
      </c>
      <c r="K608" s="174">
        <f>IF(INPUT!CH86&lt;=0,(INPUT!AO86/10^6-G452/G608-H452/H608-I452/I608)*J608,-(INPUT!AP86/10^6+G452/G608+H452/H608+I452/I608)*J608)</f>
        <v>-41669.926399814278</v>
      </c>
      <c r="L608" s="343">
        <f>MIN(ABS(F608),ABS(K608))</f>
        <v>41669.926399814278</v>
      </c>
      <c r="M608" s="343">
        <f>ABS(G452+H452+I452)+L608</f>
        <v>41761.35544485732</v>
      </c>
      <c r="N608" s="282">
        <f>(M608-N282)/N282</f>
        <v>-0.1503350135555645</v>
      </c>
    </row>
    <row r="609">
      <c r="A609" s="187">
        <f>A453</f>
        <v>101</v>
      </c>
      <c r="B609" s="175">
        <f>INPUT!BQ87</f>
        <v>94594968.220569268</v>
      </c>
      <c r="C609" s="175">
        <f>INPUT!BR87</f>
        <v>94594968.220569268</v>
      </c>
      <c r="D609" s="175">
        <f>INPUT!BS87</f>
        <v>104092098.67581166</v>
      </c>
      <c r="E609" s="175">
        <f>INPUT!BT87</f>
        <v>123240019.78823511</v>
      </c>
      <c r="F609" s="174">
        <f>IF(INPUT!CH87&lt;=0,(INPUT!AP87/10^6-G453/B609-H453/C609-I453/D609)*E609,-(INPUT!AO87/10^6+G453/B609+H453/C609+I453/D609)*E609)</f>
        <v>-46716.135249360021</v>
      </c>
      <c r="G609" s="175">
        <f>INPUT!BU87</f>
        <v>102289002.70150694</v>
      </c>
      <c r="H609" s="175">
        <f>INPUT!BV87</f>
        <v>102289002.70150694</v>
      </c>
      <c r="I609" s="175">
        <f>INPUT!BW87</f>
        <v>105151259.22625338</v>
      </c>
      <c r="J609" s="175">
        <f>INPUT!BX87</f>
        <v>109913620.18406133</v>
      </c>
      <c r="K609" s="174">
        <f>IF(INPUT!CH87&lt;=0,(INPUT!AO87/10^6-G453/G609-H453/H609-I453/I609)*J609,-(INPUT!AP87/10^6+G453/G609+H453/H609+I453/I609)*J609)</f>
        <v>-41669.926399814278</v>
      </c>
      <c r="L609" s="343">
        <f>MIN(ABS(F609),ABS(K609))</f>
        <v>41669.926399814278</v>
      </c>
      <c r="M609" s="343">
        <f>ABS(G453+H453+I453)+L609</f>
        <v>41761.35544485732</v>
      </c>
      <c r="N609" s="282">
        <f>(M609-N283)/N283</f>
        <v>-0.1503350135555645</v>
      </c>
    </row>
    <row r="610">
      <c r="A610" s="187">
        <f>A454</f>
        <v>101</v>
      </c>
      <c r="B610" s="175">
        <f>INPUT!BQ88</f>
        <v>94594968.220569268</v>
      </c>
      <c r="C610" s="175">
        <f>INPUT!BR88</f>
        <v>94594968.220569268</v>
      </c>
      <c r="D610" s="175">
        <f>INPUT!BS88</f>
        <v>104092098.67581166</v>
      </c>
      <c r="E610" s="175">
        <f>INPUT!BT88</f>
        <v>123240019.78823511</v>
      </c>
      <c r="F610" s="174">
        <f>IF(INPUT!CH88&lt;=0,(INPUT!AP88/10^6-G454/B610-H454/C610-I454/D610)*E610,-(INPUT!AO88/10^6+G454/B610+H454/C610+I454/D610)*E610)</f>
        <v>-46716.135249360021</v>
      </c>
      <c r="G610" s="175">
        <f>INPUT!BU88</f>
        <v>102289002.70150694</v>
      </c>
      <c r="H610" s="175">
        <f>INPUT!BV88</f>
        <v>102289002.70150694</v>
      </c>
      <c r="I610" s="175">
        <f>INPUT!BW88</f>
        <v>105151259.22625338</v>
      </c>
      <c r="J610" s="175">
        <f>INPUT!BX88</f>
        <v>109913620.18406133</v>
      </c>
      <c r="K610" s="174">
        <f>IF(INPUT!CH88&lt;=0,(INPUT!AO88/10^6-G454/G610-H454/H610-I454/I610)*J610,-(INPUT!AP88/10^6+G454/G610+H454/H610+I454/I610)*J610)</f>
        <v>-41669.926399814278</v>
      </c>
      <c r="L610" s="343">
        <f>MIN(ABS(F610),ABS(K610))</f>
        <v>41669.926399814278</v>
      </c>
      <c r="M610" s="343">
        <f>ABS(G454+H454+I454)+L610</f>
        <v>41761.35544485732</v>
      </c>
      <c r="N610" s="282">
        <f>(M610-N284)/N284</f>
        <v>-0.1503350135555645</v>
      </c>
    </row>
    <row r="611">
      <c r="A611" s="187">
        <f>A455</f>
        <v>101</v>
      </c>
      <c r="B611" s="175">
        <f>INPUT!BQ89</f>
        <v>94594968.220569268</v>
      </c>
      <c r="C611" s="175">
        <f>INPUT!BR89</f>
        <v>94594968.220569268</v>
      </c>
      <c r="D611" s="175">
        <f>INPUT!BS89</f>
        <v>104092098.67581166</v>
      </c>
      <c r="E611" s="175">
        <f>INPUT!BT89</f>
        <v>123240019.78823511</v>
      </c>
      <c r="F611" s="174">
        <f>IF(INPUT!CH89&lt;=0,(INPUT!AP89/10^6-G455/B611-H455/C611-I455/D611)*E611,-(INPUT!AO89/10^6+G455/B611+H455/C611+I455/D611)*E611)</f>
        <v>-46716.135249360021</v>
      </c>
      <c r="G611" s="175">
        <f>INPUT!BU89</f>
        <v>102289002.70150694</v>
      </c>
      <c r="H611" s="175">
        <f>INPUT!BV89</f>
        <v>102289002.70150694</v>
      </c>
      <c r="I611" s="175">
        <f>INPUT!BW89</f>
        <v>105151259.22625338</v>
      </c>
      <c r="J611" s="175">
        <f>INPUT!BX89</f>
        <v>109913620.18406133</v>
      </c>
      <c r="K611" s="174">
        <f>IF(INPUT!CH89&lt;=0,(INPUT!AO89/10^6-G455/G611-H455/H611-I455/I611)*J611,-(INPUT!AP89/10^6+G455/G611+H455/H611+I455/I611)*J611)</f>
        <v>-41669.926399814278</v>
      </c>
      <c r="L611" s="343">
        <f>MIN(ABS(F611),ABS(K611))</f>
        <v>41669.926399814278</v>
      </c>
      <c r="M611" s="343">
        <f>ABS(G455+H455+I455)+L611</f>
        <v>41761.35544485732</v>
      </c>
      <c r="N611" s="282">
        <f>(M611-N285)/N285</f>
        <v>-0.1503350135555645</v>
      </c>
    </row>
    <row r="612">
      <c r="A612" s="187">
        <f>A456</f>
        <v>101</v>
      </c>
      <c r="B612" s="175">
        <f>INPUT!BQ90</f>
        <v>94594968.220569268</v>
      </c>
      <c r="C612" s="175">
        <f>INPUT!BR90</f>
        <v>94594968.220569268</v>
      </c>
      <c r="D612" s="175">
        <f>INPUT!BS90</f>
        <v>104092098.67581166</v>
      </c>
      <c r="E612" s="175">
        <f>INPUT!BT90</f>
        <v>123240019.78823511</v>
      </c>
      <c r="F612" s="174">
        <f>IF(INPUT!CH90&lt;=0,(INPUT!AP90/10^6-G456/B612-H456/C612-I456/D612)*E612,-(INPUT!AO90/10^6+G456/B612+H456/C612+I456/D612)*E612)</f>
        <v>-46716.135249360021</v>
      </c>
      <c r="G612" s="175">
        <f>INPUT!BU90</f>
        <v>102289002.70150694</v>
      </c>
      <c r="H612" s="175">
        <f>INPUT!BV90</f>
        <v>102289002.70150694</v>
      </c>
      <c r="I612" s="175">
        <f>INPUT!BW90</f>
        <v>105151259.22625338</v>
      </c>
      <c r="J612" s="175">
        <f>INPUT!BX90</f>
        <v>109913620.18406133</v>
      </c>
      <c r="K612" s="174">
        <f>IF(INPUT!CH90&lt;=0,(INPUT!AO90/10^6-G456/G612-H456/H612-I456/I612)*J612,-(INPUT!AP90/10^6+G456/G612+H456/H612+I456/I612)*J612)</f>
        <v>-41669.926399814278</v>
      </c>
      <c r="L612" s="343">
        <f>MIN(ABS(F612),ABS(K612))</f>
        <v>41669.926399814278</v>
      </c>
      <c r="M612" s="343">
        <f>ABS(G456+H456+I456)+L612</f>
        <v>41761.35544485732</v>
      </c>
      <c r="N612" s="282">
        <f>(M612-N286)/N286</f>
        <v>-0.1503350135555645</v>
      </c>
    </row>
    <row r="613">
      <c r="A613" s="187">
        <f>A457</f>
        <v>101</v>
      </c>
      <c r="B613" s="175">
        <f>INPUT!BQ91</f>
        <v>94594968.220569268</v>
      </c>
      <c r="C613" s="175">
        <f>INPUT!BR91</f>
        <v>94594968.220569268</v>
      </c>
      <c r="D613" s="175">
        <f>INPUT!BS91</f>
        <v>104092098.67581166</v>
      </c>
      <c r="E613" s="175">
        <f>INPUT!BT91</f>
        <v>123240019.78823511</v>
      </c>
      <c r="F613" s="174">
        <f>IF(INPUT!CH91&lt;=0,(INPUT!AP91/10^6-G457/B613-H457/C613-I457/D613)*E613,-(INPUT!AO91/10^6+G457/B613+H457/C613+I457/D613)*E613)</f>
        <v>-46716.135249360021</v>
      </c>
      <c r="G613" s="175">
        <f>INPUT!BU91</f>
        <v>102289002.70150694</v>
      </c>
      <c r="H613" s="175">
        <f>INPUT!BV91</f>
        <v>102289002.70150694</v>
      </c>
      <c r="I613" s="175">
        <f>INPUT!BW91</f>
        <v>105151259.22625338</v>
      </c>
      <c r="J613" s="175">
        <f>INPUT!BX91</f>
        <v>109913620.18406133</v>
      </c>
      <c r="K613" s="174">
        <f>IF(INPUT!CH91&lt;=0,(INPUT!AO91/10^6-G457/G613-H457/H613-I457/I613)*J613,-(INPUT!AP91/10^6+G457/G613+H457/H613+I457/I613)*J613)</f>
        <v>-41669.926399814278</v>
      </c>
      <c r="L613" s="343">
        <f>MIN(ABS(F613),ABS(K613))</f>
        <v>41669.926399814278</v>
      </c>
      <c r="M613" s="343">
        <f>ABS(G457+H457+I457)+L613</f>
        <v>41761.35544485732</v>
      </c>
      <c r="N613" s="282">
        <f>(M613-N287)/N287</f>
        <v>-0.1503350135555645</v>
      </c>
    </row>
    <row r="614">
      <c r="A614" s="187">
        <f>A458</f>
        <v>101</v>
      </c>
      <c r="B614" s="175">
        <f>INPUT!BQ92</f>
        <v>94594968.220569268</v>
      </c>
      <c r="C614" s="175">
        <f>INPUT!BR92</f>
        <v>94594968.220569268</v>
      </c>
      <c r="D614" s="175">
        <f>INPUT!BS92</f>
        <v>104092098.67581166</v>
      </c>
      <c r="E614" s="175">
        <f>INPUT!BT92</f>
        <v>123240019.78823511</v>
      </c>
      <c r="F614" s="174">
        <f>IF(INPUT!CH92&lt;=0,(INPUT!AP92/10^6-G458/B614-H458/C614-I458/D614)*E614,-(INPUT!AO92/10^6+G458/B614+H458/C614+I458/D614)*E614)</f>
        <v>-46716.135249360021</v>
      </c>
      <c r="G614" s="175">
        <f>INPUT!BU92</f>
        <v>102289002.70150694</v>
      </c>
      <c r="H614" s="175">
        <f>INPUT!BV92</f>
        <v>102289002.70150694</v>
      </c>
      <c r="I614" s="175">
        <f>INPUT!BW92</f>
        <v>105151259.22625338</v>
      </c>
      <c r="J614" s="175">
        <f>INPUT!BX92</f>
        <v>109913620.18406133</v>
      </c>
      <c r="K614" s="174">
        <f>IF(INPUT!CH92&lt;=0,(INPUT!AO92/10^6-G458/G614-H458/H614-I458/I614)*J614,-(INPUT!AP92/10^6+G458/G614+H458/H614+I458/I614)*J614)</f>
        <v>-41669.926399814278</v>
      </c>
      <c r="L614" s="343">
        <f>MIN(ABS(F614),ABS(K614))</f>
        <v>41669.926399814278</v>
      </c>
      <c r="M614" s="343">
        <f>ABS(G458+H458+I458)+L614</f>
        <v>41761.35544485732</v>
      </c>
      <c r="N614" s="282">
        <f>(M614-N288)/N288</f>
        <v>-0.1503350135555645</v>
      </c>
    </row>
    <row r="615">
      <c r="A615" s="187">
        <f>A459</f>
        <v>101</v>
      </c>
      <c r="B615" s="175">
        <f>INPUT!BQ93</f>
        <v>94594968.220569268</v>
      </c>
      <c r="C615" s="175">
        <f>INPUT!BR93</f>
        <v>94594968.220569268</v>
      </c>
      <c r="D615" s="175">
        <f>INPUT!BS93</f>
        <v>104092098.67581166</v>
      </c>
      <c r="E615" s="175">
        <f>INPUT!BT93</f>
        <v>123240019.78823511</v>
      </c>
      <c r="F615" s="174">
        <f>IF(INPUT!CH93&lt;=0,(INPUT!AP93/10^6-G459/B615-H459/C615-I459/D615)*E615,-(INPUT!AO93/10^6+G459/B615+H459/C615+I459/D615)*E615)</f>
        <v>-46716.135249360021</v>
      </c>
      <c r="G615" s="175">
        <f>INPUT!BU93</f>
        <v>102289002.70150694</v>
      </c>
      <c r="H615" s="175">
        <f>INPUT!BV93</f>
        <v>102289002.70150694</v>
      </c>
      <c r="I615" s="175">
        <f>INPUT!BW93</f>
        <v>105151259.22625338</v>
      </c>
      <c r="J615" s="175">
        <f>INPUT!BX93</f>
        <v>109913620.18406133</v>
      </c>
      <c r="K615" s="174">
        <f>IF(INPUT!CH93&lt;=0,(INPUT!AO93/10^6-G459/G615-H459/H615-I459/I615)*J615,-(INPUT!AP93/10^6+G459/G615+H459/H615+I459/I615)*J615)</f>
        <v>-41669.926399814278</v>
      </c>
      <c r="L615" s="343">
        <f>MIN(ABS(F615),ABS(K615))</f>
        <v>41669.926399814278</v>
      </c>
      <c r="M615" s="343">
        <f>ABS(G459+H459+I459)+L615</f>
        <v>41761.35544485732</v>
      </c>
      <c r="N615" s="282">
        <f>(M615-N289)/N289</f>
        <v>-0.1503350135555645</v>
      </c>
    </row>
    <row r="616">
      <c r="A616" s="187">
        <f>A460</f>
        <v>101</v>
      </c>
      <c r="B616" s="175">
        <f>INPUT!BQ94</f>
        <v>94594968.220569268</v>
      </c>
      <c r="C616" s="175">
        <f>INPUT!BR94</f>
        <v>94594968.220569268</v>
      </c>
      <c r="D616" s="175">
        <f>INPUT!BS94</f>
        <v>104092098.67581166</v>
      </c>
      <c r="E616" s="175">
        <f>INPUT!BT94</f>
        <v>123240019.78823511</v>
      </c>
      <c r="F616" s="174">
        <f>IF(INPUT!CH94&lt;=0,(INPUT!AP94/10^6-G460/B616-H460/C616-I460/D616)*E616,-(INPUT!AO94/10^6+G460/B616+H460/C616+I460/D616)*E616)</f>
        <v>-46716.135249360021</v>
      </c>
      <c r="G616" s="175">
        <f>INPUT!BU94</f>
        <v>102289002.70150694</v>
      </c>
      <c r="H616" s="175">
        <f>INPUT!BV94</f>
        <v>102289002.70150694</v>
      </c>
      <c r="I616" s="175">
        <f>INPUT!BW94</f>
        <v>105151259.22625338</v>
      </c>
      <c r="J616" s="175">
        <f>INPUT!BX94</f>
        <v>109913620.18406133</v>
      </c>
      <c r="K616" s="174">
        <f>IF(INPUT!CH94&lt;=0,(INPUT!AO94/10^6-G460/G616-H460/H616-I460/I616)*J616,-(INPUT!AP94/10^6+G460/G616+H460/H616+I460/I616)*J616)</f>
        <v>-41669.926399814278</v>
      </c>
      <c r="L616" s="343">
        <f>MIN(ABS(F616),ABS(K616))</f>
        <v>41669.926399814278</v>
      </c>
      <c r="M616" s="343">
        <f>ABS(G460+H460+I460)+L616</f>
        <v>41761.35544485732</v>
      </c>
      <c r="N616" s="282">
        <f>(M616-N290)/N290</f>
        <v>-0.1503350135555645</v>
      </c>
    </row>
    <row r="617">
      <c r="A617" s="187">
        <f>A461</f>
        <v>101</v>
      </c>
      <c r="B617" s="175">
        <f>INPUT!BQ95</f>
        <v>94594968.220569268</v>
      </c>
      <c r="C617" s="175">
        <f>INPUT!BR95</f>
        <v>94594968.220569268</v>
      </c>
      <c r="D617" s="175">
        <f>INPUT!BS95</f>
        <v>104092098.67581166</v>
      </c>
      <c r="E617" s="175">
        <f>INPUT!BT95</f>
        <v>123240019.78823511</v>
      </c>
      <c r="F617" s="174">
        <f>IF(INPUT!CH95&lt;=0,(INPUT!AP95/10^6-G461/B617-H461/C617-I461/D617)*E617,-(INPUT!AO95/10^6+G461/B617+H461/C617+I461/D617)*E617)</f>
        <v>-46716.135249360021</v>
      </c>
      <c r="G617" s="175">
        <f>INPUT!BU95</f>
        <v>102289002.70150694</v>
      </c>
      <c r="H617" s="175">
        <f>INPUT!BV95</f>
        <v>102289002.70150694</v>
      </c>
      <c r="I617" s="175">
        <f>INPUT!BW95</f>
        <v>105151259.22625338</v>
      </c>
      <c r="J617" s="175">
        <f>INPUT!BX95</f>
        <v>109913620.18406133</v>
      </c>
      <c r="K617" s="174">
        <f>IF(INPUT!CH95&lt;=0,(INPUT!AO95/10^6-G461/G617-H461/H617-I461/I617)*J617,-(INPUT!AP95/10^6+G461/G617+H461/H617+I461/I617)*J617)</f>
        <v>-41669.926399814278</v>
      </c>
      <c r="L617" s="343">
        <f>MIN(ABS(F617),ABS(K617))</f>
        <v>41669.926399814278</v>
      </c>
      <c r="M617" s="343">
        <f>ABS(G461+H461+I461)+L617</f>
        <v>41761.35544485732</v>
      </c>
      <c r="N617" s="282">
        <f>(M617-N291)/N291</f>
        <v>-0.1503350135555645</v>
      </c>
    </row>
    <row r="618">
      <c r="A618" s="187">
        <f>A462</f>
        <v>101</v>
      </c>
      <c r="B618" s="175">
        <f>INPUT!BQ96</f>
        <v>94594968.220569268</v>
      </c>
      <c r="C618" s="175">
        <f>INPUT!BR96</f>
        <v>94594968.220569268</v>
      </c>
      <c r="D618" s="175">
        <f>INPUT!BS96</f>
        <v>104092098.67581166</v>
      </c>
      <c r="E618" s="175">
        <f>INPUT!BT96</f>
        <v>123240019.78823511</v>
      </c>
      <c r="F618" s="174">
        <f>IF(INPUT!CH96&lt;=0,(INPUT!AP96/10^6-G462/B618-H462/C618-I462/D618)*E618,-(INPUT!AO96/10^6+G462/B618+H462/C618+I462/D618)*E618)</f>
        <v>-46716.135249360021</v>
      </c>
      <c r="G618" s="175">
        <f>INPUT!BU96</f>
        <v>102289002.70150694</v>
      </c>
      <c r="H618" s="175">
        <f>INPUT!BV96</f>
        <v>102289002.70150694</v>
      </c>
      <c r="I618" s="175">
        <f>INPUT!BW96</f>
        <v>105151259.22625338</v>
      </c>
      <c r="J618" s="175">
        <f>INPUT!BX96</f>
        <v>109913620.18406133</v>
      </c>
      <c r="K618" s="174">
        <f>IF(INPUT!CH96&lt;=0,(INPUT!AO96/10^6-G462/G618-H462/H618-I462/I618)*J618,-(INPUT!AP96/10^6+G462/G618+H462/H618+I462/I618)*J618)</f>
        <v>-41669.926399814278</v>
      </c>
      <c r="L618" s="343">
        <f>MIN(ABS(F618),ABS(K618))</f>
        <v>41669.926399814278</v>
      </c>
      <c r="M618" s="343">
        <f>ABS(G462+H462+I462)+L618</f>
        <v>41761.35544485732</v>
      </c>
      <c r="N618" s="282">
        <f>(M618-N292)/N292</f>
        <v>-0.1503350135555645</v>
      </c>
    </row>
    <row r="619">
      <c r="A619" s="187">
        <f>A463</f>
        <v>101</v>
      </c>
      <c r="B619" s="175">
        <f>INPUT!BQ97</f>
        <v>94594968.220569268</v>
      </c>
      <c r="C619" s="175">
        <f>INPUT!BR97</f>
        <v>94594968.220569268</v>
      </c>
      <c r="D619" s="175">
        <f>INPUT!BS97</f>
        <v>104092098.67581166</v>
      </c>
      <c r="E619" s="175">
        <f>INPUT!BT97</f>
        <v>123240019.78823511</v>
      </c>
      <c r="F619" s="174">
        <f>IF(INPUT!CH97&lt;=0,(INPUT!AP97/10^6-G463/B619-H463/C619-I463/D619)*E619,-(INPUT!AO97/10^6+G463/B619+H463/C619+I463/D619)*E619)</f>
        <v>-46716.135249360021</v>
      </c>
      <c r="G619" s="175">
        <f>INPUT!BU97</f>
        <v>102289002.70150694</v>
      </c>
      <c r="H619" s="175">
        <f>INPUT!BV97</f>
        <v>102289002.70150694</v>
      </c>
      <c r="I619" s="175">
        <f>INPUT!BW97</f>
        <v>105151259.22625338</v>
      </c>
      <c r="J619" s="175">
        <f>INPUT!BX97</f>
        <v>109913620.18406133</v>
      </c>
      <c r="K619" s="174">
        <f>IF(INPUT!CH97&lt;=0,(INPUT!AO97/10^6-G463/G619-H463/H619-I463/I619)*J619,-(INPUT!AP97/10^6+G463/G619+H463/H619+I463/I619)*J619)</f>
        <v>-41669.926399814278</v>
      </c>
      <c r="L619" s="343">
        <f>MIN(ABS(F619),ABS(K619))</f>
        <v>41669.926399814278</v>
      </c>
      <c r="M619" s="343">
        <f>ABS(G463+H463+I463)+L619</f>
        <v>41761.35544485732</v>
      </c>
      <c r="N619" s="282">
        <f>(M619-N293)/N293</f>
        <v>-0.1503350135555645</v>
      </c>
    </row>
    <row r="620">
      <c r="A620" s="187">
        <f>A464</f>
        <v>101</v>
      </c>
      <c r="B620" s="175">
        <f>INPUT!BQ98</f>
        <v>94594968.220569268</v>
      </c>
      <c r="C620" s="175">
        <f>INPUT!BR98</f>
        <v>94594968.220569268</v>
      </c>
      <c r="D620" s="175">
        <f>INPUT!BS98</f>
        <v>104092098.67581166</v>
      </c>
      <c r="E620" s="175">
        <f>INPUT!BT98</f>
        <v>123240019.78823511</v>
      </c>
      <c r="F620" s="174">
        <f>IF(INPUT!CH98&lt;=0,(INPUT!AP98/10^6-G464/B620-H464/C620-I464/D620)*E620,-(INPUT!AO98/10^6+G464/B620+H464/C620+I464/D620)*E620)</f>
        <v>-46716.135249360021</v>
      </c>
      <c r="G620" s="175">
        <f>INPUT!BU98</f>
        <v>102289002.70150694</v>
      </c>
      <c r="H620" s="175">
        <f>INPUT!BV98</f>
        <v>102289002.70150694</v>
      </c>
      <c r="I620" s="175">
        <f>INPUT!BW98</f>
        <v>105151259.22625338</v>
      </c>
      <c r="J620" s="175">
        <f>INPUT!BX98</f>
        <v>109913620.18406133</v>
      </c>
      <c r="K620" s="174">
        <f>IF(INPUT!CH98&lt;=0,(INPUT!AO98/10^6-G464/G620-H464/H620-I464/I620)*J620,-(INPUT!AP98/10^6+G464/G620+H464/H620+I464/I620)*J620)</f>
        <v>-41669.926399814278</v>
      </c>
      <c r="L620" s="343">
        <f>MIN(ABS(F620),ABS(K620))</f>
        <v>41669.926399814278</v>
      </c>
      <c r="M620" s="343">
        <f>ABS(G464+H464+I464)+L620</f>
        <v>41761.35544485732</v>
      </c>
      <c r="N620" s="282">
        <f>(M620-N294)/N294</f>
        <v>-0.1503350135555645</v>
      </c>
    </row>
    <row r="621">
      <c r="A621" s="187">
        <f>A465</f>
        <v>101</v>
      </c>
      <c r="B621" s="175">
        <f>INPUT!BQ99</f>
        <v>94594968.220569268</v>
      </c>
      <c r="C621" s="175">
        <f>INPUT!BR99</f>
        <v>94594968.220569268</v>
      </c>
      <c r="D621" s="175">
        <f>INPUT!BS99</f>
        <v>104092098.67581166</v>
      </c>
      <c r="E621" s="175">
        <f>INPUT!BT99</f>
        <v>123240019.78823511</v>
      </c>
      <c r="F621" s="174">
        <f>IF(INPUT!CH99&lt;=0,(INPUT!AP99/10^6-G465/B621-H465/C621-I465/D621)*E621,-(INPUT!AO99/10^6+G465/B621+H465/C621+I465/D621)*E621)</f>
        <v>-46716.135249360021</v>
      </c>
      <c r="G621" s="175">
        <f>INPUT!BU99</f>
        <v>102289002.70150694</v>
      </c>
      <c r="H621" s="175">
        <f>INPUT!BV99</f>
        <v>102289002.70150694</v>
      </c>
      <c r="I621" s="175">
        <f>INPUT!BW99</f>
        <v>105151259.22625338</v>
      </c>
      <c r="J621" s="175">
        <f>INPUT!BX99</f>
        <v>109913620.18406133</v>
      </c>
      <c r="K621" s="174">
        <f>IF(INPUT!CH99&lt;=0,(INPUT!AO99/10^6-G465/G621-H465/H621-I465/I621)*J621,-(INPUT!AP99/10^6+G465/G621+H465/H621+I465/I621)*J621)</f>
        <v>-41669.926399814278</v>
      </c>
      <c r="L621" s="343">
        <f>MIN(ABS(F621),ABS(K621))</f>
        <v>41669.926399814278</v>
      </c>
      <c r="M621" s="343">
        <f>ABS(G465+H465+I465)+L621</f>
        <v>41761.35544485732</v>
      </c>
      <c r="N621" s="282">
        <f>(M621-N295)/N295</f>
        <v>-0.1503350135555645</v>
      </c>
    </row>
    <row r="622">
      <c r="A622" s="187">
        <f>A466</f>
        <v>101</v>
      </c>
      <c r="B622" s="175">
        <f>INPUT!BQ100</f>
        <v>94594968.220569268</v>
      </c>
      <c r="C622" s="175">
        <f>INPUT!BR100</f>
        <v>94594968.220569268</v>
      </c>
      <c r="D622" s="175">
        <f>INPUT!BS100</f>
        <v>104092098.67581166</v>
      </c>
      <c r="E622" s="175">
        <f>INPUT!BT100</f>
        <v>123240019.78823511</v>
      </c>
      <c r="F622" s="174">
        <f>IF(INPUT!CH100&lt;=0,(INPUT!AP100/10^6-G466/B622-H466/C622-I466/D622)*E622,-(INPUT!AO100/10^6+G466/B622+H466/C622+I466/D622)*E622)</f>
        <v>-46716.135249360021</v>
      </c>
      <c r="G622" s="175">
        <f>INPUT!BU100</f>
        <v>102289002.70150694</v>
      </c>
      <c r="H622" s="175">
        <f>INPUT!BV100</f>
        <v>102289002.70150694</v>
      </c>
      <c r="I622" s="175">
        <f>INPUT!BW100</f>
        <v>105151259.22625338</v>
      </c>
      <c r="J622" s="175">
        <f>INPUT!BX100</f>
        <v>109913620.18406133</v>
      </c>
      <c r="K622" s="174">
        <f>IF(INPUT!CH100&lt;=0,(INPUT!AO100/10^6-G466/G622-H466/H622-I466/I622)*J622,-(INPUT!AP100/10^6+G466/G622+H466/H622+I466/I622)*J622)</f>
        <v>-41669.926399814278</v>
      </c>
      <c r="L622" s="343">
        <f>MIN(ABS(F622),ABS(K622))</f>
        <v>41669.926399814278</v>
      </c>
      <c r="M622" s="343">
        <f>ABS(G466+H466+I466)+L622</f>
        <v>41761.35544485732</v>
      </c>
      <c r="N622" s="282">
        <f>(M622-N296)/N296</f>
        <v>-0.1503350135555645</v>
      </c>
    </row>
    <row r="623">
      <c r="A623" s="187">
        <f>A467</f>
        <v>101</v>
      </c>
      <c r="B623" s="175">
        <f>INPUT!BQ101</f>
        <v>94594968.220569268</v>
      </c>
      <c r="C623" s="175">
        <f>INPUT!BR101</f>
        <v>94594968.220569268</v>
      </c>
      <c r="D623" s="175">
        <f>INPUT!BS101</f>
        <v>104092098.67581166</v>
      </c>
      <c r="E623" s="175">
        <f>INPUT!BT101</f>
        <v>123240019.78823511</v>
      </c>
      <c r="F623" s="174">
        <f>IF(INPUT!CH101&lt;=0,(INPUT!AP101/10^6-G467/B623-H467/C623-I467/D623)*E623,-(INPUT!AO101/10^6+G467/B623+H467/C623+I467/D623)*E623)</f>
        <v>-46716.135249360021</v>
      </c>
      <c r="G623" s="175">
        <f>INPUT!BU101</f>
        <v>102289002.70150694</v>
      </c>
      <c r="H623" s="175">
        <f>INPUT!BV101</f>
        <v>102289002.70150694</v>
      </c>
      <c r="I623" s="175">
        <f>INPUT!BW101</f>
        <v>105151259.22625338</v>
      </c>
      <c r="J623" s="175">
        <f>INPUT!BX101</f>
        <v>109913620.18406133</v>
      </c>
      <c r="K623" s="174">
        <f>IF(INPUT!CH101&lt;=0,(INPUT!AO101/10^6-G467/G623-H467/H623-I467/I623)*J623,-(INPUT!AP101/10^6+G467/G623+H467/H623+I467/I623)*J623)</f>
        <v>-41669.926399814278</v>
      </c>
      <c r="L623" s="343">
        <f>MIN(ABS(F623),ABS(K623))</f>
        <v>41669.926399814278</v>
      </c>
      <c r="M623" s="343">
        <f>ABS(G467+H467+I467)+L623</f>
        <v>41761.35544485732</v>
      </c>
      <c r="N623" s="282">
        <f>(M623-N297)/N297</f>
        <v>-0.1503350135555645</v>
      </c>
    </row>
    <row r="624">
      <c r="A624" s="187">
        <f>A468</f>
        <v>101</v>
      </c>
      <c r="B624" s="175">
        <f>INPUT!BQ102</f>
        <v>94594968.220569268</v>
      </c>
      <c r="C624" s="175">
        <f>INPUT!BR102</f>
        <v>94594968.220569268</v>
      </c>
      <c r="D624" s="175">
        <f>INPUT!BS102</f>
        <v>104092098.67581166</v>
      </c>
      <c r="E624" s="175">
        <f>INPUT!BT102</f>
        <v>123240019.78823511</v>
      </c>
      <c r="F624" s="174">
        <f>IF(INPUT!CH102&lt;=0,(INPUT!AP102/10^6-G468/B624-H468/C624-I468/D624)*E624,-(INPUT!AO102/10^6+G468/B624+H468/C624+I468/D624)*E624)</f>
        <v>-46716.135249360021</v>
      </c>
      <c r="G624" s="175">
        <f>INPUT!BU102</f>
        <v>102289002.70150694</v>
      </c>
      <c r="H624" s="175">
        <f>INPUT!BV102</f>
        <v>102289002.70150694</v>
      </c>
      <c r="I624" s="175">
        <f>INPUT!BW102</f>
        <v>105151259.22625338</v>
      </c>
      <c r="J624" s="175">
        <f>INPUT!BX102</f>
        <v>109913620.18406133</v>
      </c>
      <c r="K624" s="174">
        <f>IF(INPUT!CH102&lt;=0,(INPUT!AO102/10^6-G468/G624-H468/H624-I468/I624)*J624,-(INPUT!AP102/10^6+G468/G624+H468/H624+I468/I624)*J624)</f>
        <v>-41669.926399814278</v>
      </c>
      <c r="L624" s="343">
        <f>MIN(ABS(F624),ABS(K624))</f>
        <v>41669.926399814278</v>
      </c>
      <c r="M624" s="343">
        <f>ABS(G468+H468+I468)+L624</f>
        <v>41761.35544485732</v>
      </c>
      <c r="N624" s="282">
        <f>(M624-N298)/N298</f>
        <v>-0.1503350135555645</v>
      </c>
    </row>
    <row r="625">
      <c r="A625" s="187">
        <f>A469</f>
        <v>101</v>
      </c>
      <c r="B625" s="175">
        <f>INPUT!BQ103</f>
        <v>94594968.220569268</v>
      </c>
      <c r="C625" s="175">
        <f>INPUT!BR103</f>
        <v>94594968.220569268</v>
      </c>
      <c r="D625" s="175">
        <f>INPUT!BS103</f>
        <v>104092098.67581166</v>
      </c>
      <c r="E625" s="175">
        <f>INPUT!BT103</f>
        <v>123240019.78823511</v>
      </c>
      <c r="F625" s="174">
        <f>IF(INPUT!CH103&lt;=0,(INPUT!AP103/10^6-G469/B625-H469/C625-I469/D625)*E625,-(INPUT!AO103/10^6+G469/B625+H469/C625+I469/D625)*E625)</f>
        <v>-46716.135249360021</v>
      </c>
      <c r="G625" s="175">
        <f>INPUT!BU103</f>
        <v>102289002.70150694</v>
      </c>
      <c r="H625" s="175">
        <f>INPUT!BV103</f>
        <v>102289002.70150694</v>
      </c>
      <c r="I625" s="175">
        <f>INPUT!BW103</f>
        <v>105151259.22625338</v>
      </c>
      <c r="J625" s="175">
        <f>INPUT!BX103</f>
        <v>109913620.18406133</v>
      </c>
      <c r="K625" s="174">
        <f>IF(INPUT!CH103&lt;=0,(INPUT!AO103/10^6-G469/G625-H469/H625-I469/I625)*J625,-(INPUT!AP103/10^6+G469/G625+H469/H625+I469/I625)*J625)</f>
        <v>-41669.926399814278</v>
      </c>
      <c r="L625" s="343">
        <f>MIN(ABS(F625),ABS(K625))</f>
        <v>41669.926399814278</v>
      </c>
      <c r="M625" s="343">
        <f>ABS(G469+H469+I469)+L625</f>
        <v>41761.35544485732</v>
      </c>
      <c r="N625" s="282">
        <f>(M625-N299)/N299</f>
        <v>-0.1503350135555645</v>
      </c>
    </row>
    <row r="626">
      <c r="A626" s="187">
        <f>A470</f>
        <v>101</v>
      </c>
      <c r="B626" s="175">
        <f>INPUT!BQ104</f>
        <v>94594968.220569268</v>
      </c>
      <c r="C626" s="175">
        <f>INPUT!BR104</f>
        <v>94594968.220569268</v>
      </c>
      <c r="D626" s="175">
        <f>INPUT!BS104</f>
        <v>104092098.67581166</v>
      </c>
      <c r="E626" s="175">
        <f>INPUT!BT104</f>
        <v>123240019.78823511</v>
      </c>
      <c r="F626" s="174">
        <f>IF(INPUT!CH104&lt;=0,(INPUT!AP104/10^6-G470/B626-H470/C626-I470/D626)*E626,-(INPUT!AO104/10^6+G470/B626+H470/C626+I470/D626)*E626)</f>
        <v>-46716.135249360021</v>
      </c>
      <c r="G626" s="175">
        <f>INPUT!BU104</f>
        <v>102289002.70150694</v>
      </c>
      <c r="H626" s="175">
        <f>INPUT!BV104</f>
        <v>102289002.70150694</v>
      </c>
      <c r="I626" s="175">
        <f>INPUT!BW104</f>
        <v>105151259.22625338</v>
      </c>
      <c r="J626" s="175">
        <f>INPUT!BX104</f>
        <v>109913620.18406133</v>
      </c>
      <c r="K626" s="174">
        <f>IF(INPUT!CH104&lt;=0,(INPUT!AO104/10^6-G470/G626-H470/H626-I470/I626)*J626,-(INPUT!AP104/10^6+G470/G626+H470/H626+I470/I626)*J626)</f>
        <v>-41669.926399814278</v>
      </c>
      <c r="L626" s="343">
        <f>MIN(ABS(F626),ABS(K626))</f>
        <v>41669.926399814278</v>
      </c>
      <c r="M626" s="343">
        <f>ABS(G470+H470+I470)+L626</f>
        <v>41761.35544485732</v>
      </c>
      <c r="N626" s="282">
        <f>(M626-N300)/N300</f>
        <v>-0.1503350135555645</v>
      </c>
    </row>
    <row r="627">
      <c r="A627" s="187">
        <f>A471</f>
        <v>101</v>
      </c>
      <c r="B627" s="175">
        <f>INPUT!BQ105</f>
        <v>94594968.220569268</v>
      </c>
      <c r="C627" s="175">
        <f>INPUT!BR105</f>
        <v>94594968.220569268</v>
      </c>
      <c r="D627" s="175">
        <f>INPUT!BS105</f>
        <v>104092098.67581166</v>
      </c>
      <c r="E627" s="175">
        <f>INPUT!BT105</f>
        <v>123240019.78823511</v>
      </c>
      <c r="F627" s="174">
        <f>IF(INPUT!CH105&lt;=0,(INPUT!AP105/10^6-G471/B627-H471/C627-I471/D627)*E627,-(INPUT!AO105/10^6+G471/B627+H471/C627+I471/D627)*E627)</f>
        <v>-46716.135249360021</v>
      </c>
      <c r="G627" s="175">
        <f>INPUT!BU105</f>
        <v>102289002.70150694</v>
      </c>
      <c r="H627" s="175">
        <f>INPUT!BV105</f>
        <v>102289002.70150694</v>
      </c>
      <c r="I627" s="175">
        <f>INPUT!BW105</f>
        <v>105151259.22625338</v>
      </c>
      <c r="J627" s="175">
        <f>INPUT!BX105</f>
        <v>109913620.18406133</v>
      </c>
      <c r="K627" s="174">
        <f>IF(INPUT!CH105&lt;=0,(INPUT!AO105/10^6-G471/G627-H471/H627-I471/I627)*J627,-(INPUT!AP105/10^6+G471/G627+H471/H627+I471/I627)*J627)</f>
        <v>-41669.926399814278</v>
      </c>
      <c r="L627" s="343">
        <f>MIN(ABS(F627),ABS(K627))</f>
        <v>41669.926399814278</v>
      </c>
      <c r="M627" s="343">
        <f>ABS(G471+H471+I471)+L627</f>
        <v>41761.35544485732</v>
      </c>
      <c r="N627" s="282">
        <f>(M627-N301)/N301</f>
        <v>-0.1503350135555645</v>
      </c>
    </row>
    <row r="628">
      <c r="A628" s="187">
        <f>A472</f>
        <v>101</v>
      </c>
      <c r="B628" s="175">
        <f>INPUT!BQ106</f>
        <v>94594968.220569268</v>
      </c>
      <c r="C628" s="175">
        <f>INPUT!BR106</f>
        <v>94594968.220569268</v>
      </c>
      <c r="D628" s="175">
        <f>INPUT!BS106</f>
        <v>104092098.67581166</v>
      </c>
      <c r="E628" s="175">
        <f>INPUT!BT106</f>
        <v>123240019.78823511</v>
      </c>
      <c r="F628" s="174">
        <f>IF(INPUT!CH106&lt;=0,(INPUT!AP106/10^6-G472/B628-H472/C628-I472/D628)*E628,-(INPUT!AO106/10^6+G472/B628+H472/C628+I472/D628)*E628)</f>
        <v>-46716.135249360021</v>
      </c>
      <c r="G628" s="175">
        <f>INPUT!BU106</f>
        <v>102289002.70150694</v>
      </c>
      <c r="H628" s="175">
        <f>INPUT!BV106</f>
        <v>102289002.70150694</v>
      </c>
      <c r="I628" s="175">
        <f>INPUT!BW106</f>
        <v>105151259.22625338</v>
      </c>
      <c r="J628" s="175">
        <f>INPUT!BX106</f>
        <v>109913620.18406133</v>
      </c>
      <c r="K628" s="174">
        <f>IF(INPUT!CH106&lt;=0,(INPUT!AO106/10^6-G472/G628-H472/H628-I472/I628)*J628,-(INPUT!AP106/10^6+G472/G628+H472/H628+I472/I628)*J628)</f>
        <v>-41669.926399814278</v>
      </c>
      <c r="L628" s="343">
        <f>MIN(ABS(F628),ABS(K628))</f>
        <v>41669.926399814278</v>
      </c>
      <c r="M628" s="343">
        <f>ABS(G472+H472+I472)+L628</f>
        <v>41761.35544485732</v>
      </c>
      <c r="N628" s="282">
        <f>(M628-N302)/N302</f>
        <v>-0.1503350135555645</v>
      </c>
    </row>
    <row r="629">
      <c r="A629" s="187">
        <f>A473</f>
        <v>101</v>
      </c>
      <c r="B629" s="175">
        <f>INPUT!BQ107</f>
        <v>94594968.220569268</v>
      </c>
      <c r="C629" s="175">
        <f>INPUT!BR107</f>
        <v>94594968.220569268</v>
      </c>
      <c r="D629" s="175">
        <f>INPUT!BS107</f>
        <v>104092098.67581166</v>
      </c>
      <c r="E629" s="175">
        <f>INPUT!BT107</f>
        <v>123240019.78823511</v>
      </c>
      <c r="F629" s="174">
        <f>IF(INPUT!CH107&lt;=0,(INPUT!AP107/10^6-G473/B629-H473/C629-I473/D629)*E629,-(INPUT!AO107/10^6+G473/B629+H473/C629+I473/D629)*E629)</f>
        <v>-46716.135249360021</v>
      </c>
      <c r="G629" s="175">
        <f>INPUT!BU107</f>
        <v>102289002.70150694</v>
      </c>
      <c r="H629" s="175">
        <f>INPUT!BV107</f>
        <v>102289002.70150694</v>
      </c>
      <c r="I629" s="175">
        <f>INPUT!BW107</f>
        <v>105151259.22625338</v>
      </c>
      <c r="J629" s="175">
        <f>INPUT!BX107</f>
        <v>109913620.18406133</v>
      </c>
      <c r="K629" s="174">
        <f>IF(INPUT!CH107&lt;=0,(INPUT!AO107/10^6-G473/G629-H473/H629-I473/I629)*J629,-(INPUT!AP107/10^6+G473/G629+H473/H629+I473/I629)*J629)</f>
        <v>-41669.926399814278</v>
      </c>
      <c r="L629" s="343">
        <f>MIN(ABS(F629),ABS(K629))</f>
        <v>41669.926399814278</v>
      </c>
      <c r="M629" s="343">
        <f>ABS(G473+H473+I473)+L629</f>
        <v>41761.35544485732</v>
      </c>
      <c r="N629" s="282">
        <f>(M629-N303)/N303</f>
        <v>-0.1503350135555645</v>
      </c>
    </row>
    <row r="630">
      <c r="A630" s="187">
        <f>A474</f>
        <v>101</v>
      </c>
      <c r="B630" s="175">
        <f>INPUT!BQ108</f>
        <v>94594968.220569268</v>
      </c>
      <c r="C630" s="175">
        <f>INPUT!BR108</f>
        <v>94594968.220569268</v>
      </c>
      <c r="D630" s="175">
        <f>INPUT!BS108</f>
        <v>104092098.67581166</v>
      </c>
      <c r="E630" s="175">
        <f>INPUT!BT108</f>
        <v>123240019.78823511</v>
      </c>
      <c r="F630" s="174">
        <f>IF(INPUT!CH108&lt;=0,(INPUT!AP108/10^6-G474/B630-H474/C630-I474/D630)*E630,-(INPUT!AO108/10^6+G474/B630+H474/C630+I474/D630)*E630)</f>
        <v>-46716.135249360021</v>
      </c>
      <c r="G630" s="175">
        <f>INPUT!BU108</f>
        <v>102289002.70150694</v>
      </c>
      <c r="H630" s="175">
        <f>INPUT!BV108</f>
        <v>102289002.70150694</v>
      </c>
      <c r="I630" s="175">
        <f>INPUT!BW108</f>
        <v>105151259.22625338</v>
      </c>
      <c r="J630" s="175">
        <f>INPUT!BX108</f>
        <v>109913620.18406133</v>
      </c>
      <c r="K630" s="174">
        <f>IF(INPUT!CH108&lt;=0,(INPUT!AO108/10^6-G474/G630-H474/H630-I474/I630)*J630,-(INPUT!AP108/10^6+G474/G630+H474/H630+I474/I630)*J630)</f>
        <v>-41669.926399814278</v>
      </c>
      <c r="L630" s="343">
        <f>MIN(ABS(F630),ABS(K630))</f>
        <v>41669.926399814278</v>
      </c>
      <c r="M630" s="343">
        <f>ABS(G474+H474+I474)+L630</f>
        <v>41761.35544485732</v>
      </c>
      <c r="N630" s="282">
        <f>(M630-N304)/N304</f>
        <v>-0.1503350135555645</v>
      </c>
    </row>
    <row r="631">
      <c r="A631" s="187">
        <f>A475</f>
        <v>101</v>
      </c>
      <c r="B631" s="175">
        <f>INPUT!BQ109</f>
        <v>94594968.220569268</v>
      </c>
      <c r="C631" s="175">
        <f>INPUT!BR109</f>
        <v>94594968.220569268</v>
      </c>
      <c r="D631" s="175">
        <f>INPUT!BS109</f>
        <v>104092098.67581166</v>
      </c>
      <c r="E631" s="175">
        <f>INPUT!BT109</f>
        <v>123240019.78823511</v>
      </c>
      <c r="F631" s="174">
        <f>IF(INPUT!CH109&lt;=0,(INPUT!AP109/10^6-G475/B631-H475/C631-I475/D631)*E631,-(INPUT!AO109/10^6+G475/B631+H475/C631+I475/D631)*E631)</f>
        <v>-46716.135249360021</v>
      </c>
      <c r="G631" s="175">
        <f>INPUT!BU109</f>
        <v>102289002.70150694</v>
      </c>
      <c r="H631" s="175">
        <f>INPUT!BV109</f>
        <v>102289002.70150694</v>
      </c>
      <c r="I631" s="175">
        <f>INPUT!BW109</f>
        <v>105151259.22625338</v>
      </c>
      <c r="J631" s="175">
        <f>INPUT!BX109</f>
        <v>109913620.18406133</v>
      </c>
      <c r="K631" s="174">
        <f>IF(INPUT!CH109&lt;=0,(INPUT!AO109/10^6-G475/G631-H475/H631-I475/I631)*J631,-(INPUT!AP109/10^6+G475/G631+H475/H631+I475/I631)*J631)</f>
        <v>-41669.926399814278</v>
      </c>
      <c r="L631" s="343">
        <f>MIN(ABS(F631),ABS(K631))</f>
        <v>41669.926399814278</v>
      </c>
      <c r="M631" s="343">
        <f>ABS(G475+H475+I475)+L631</f>
        <v>41761.35544485732</v>
      </c>
      <c r="N631" s="282">
        <f>(M631-N305)/N305</f>
        <v>-0.1503350135555645</v>
      </c>
    </row>
    <row r="632">
      <c r="A632" s="187">
        <f>A476</f>
        <v>101</v>
      </c>
      <c r="B632" s="175">
        <f>INPUT!BQ110</f>
        <v>94594968.220569268</v>
      </c>
      <c r="C632" s="175">
        <f>INPUT!BR110</f>
        <v>94594968.220569268</v>
      </c>
      <c r="D632" s="175">
        <f>INPUT!BS110</f>
        <v>104092098.67581166</v>
      </c>
      <c r="E632" s="175">
        <f>INPUT!BT110</f>
        <v>123240019.78823511</v>
      </c>
      <c r="F632" s="174">
        <f>IF(INPUT!CH110&lt;=0,(INPUT!AP110/10^6-G476/B632-H476/C632-I476/D632)*E632,-(INPUT!AO110/10^6+G476/B632+H476/C632+I476/D632)*E632)</f>
        <v>-46716.135249360021</v>
      </c>
      <c r="G632" s="175">
        <f>INPUT!BU110</f>
        <v>102289002.70150694</v>
      </c>
      <c r="H632" s="175">
        <f>INPUT!BV110</f>
        <v>102289002.70150694</v>
      </c>
      <c r="I632" s="175">
        <f>INPUT!BW110</f>
        <v>105151259.22625338</v>
      </c>
      <c r="J632" s="175">
        <f>INPUT!BX110</f>
        <v>109913620.18406133</v>
      </c>
      <c r="K632" s="174">
        <f>IF(INPUT!CH110&lt;=0,(INPUT!AO110/10^6-G476/G632-H476/H632-I476/I632)*J632,-(INPUT!AP110/10^6+G476/G632+H476/H632+I476/I632)*J632)</f>
        <v>-41669.926399814278</v>
      </c>
      <c r="L632" s="343">
        <f>MIN(ABS(F632),ABS(K632))</f>
        <v>41669.926399814278</v>
      </c>
      <c r="M632" s="343">
        <f>ABS(G476+H476+I476)+L632</f>
        <v>41761.35544485732</v>
      </c>
      <c r="N632" s="282">
        <f>(M632-N306)/N306</f>
        <v>-0.1503350135555645</v>
      </c>
    </row>
    <row r="633">
      <c r="A633" s="187">
        <f>A477</f>
        <v>101</v>
      </c>
      <c r="B633" s="175">
        <f>INPUT!BQ111</f>
        <v>94594968.220569268</v>
      </c>
      <c r="C633" s="175">
        <f>INPUT!BR111</f>
        <v>94594968.220569268</v>
      </c>
      <c r="D633" s="175">
        <f>INPUT!BS111</f>
        <v>104092098.67581166</v>
      </c>
      <c r="E633" s="175">
        <f>INPUT!BT111</f>
        <v>123240019.78823511</v>
      </c>
      <c r="F633" s="174">
        <f>IF(INPUT!CH111&lt;=0,(INPUT!AP111/10^6-G477/B633-H477/C633-I477/D633)*E633,-(INPUT!AO111/10^6+G477/B633+H477/C633+I477/D633)*E633)</f>
        <v>-46716.135249360021</v>
      </c>
      <c r="G633" s="175">
        <f>INPUT!BU111</f>
        <v>102289002.70150694</v>
      </c>
      <c r="H633" s="175">
        <f>INPUT!BV111</f>
        <v>102289002.70150694</v>
      </c>
      <c r="I633" s="175">
        <f>INPUT!BW111</f>
        <v>105151259.22625338</v>
      </c>
      <c r="J633" s="175">
        <f>INPUT!BX111</f>
        <v>109913620.18406133</v>
      </c>
      <c r="K633" s="174">
        <f>IF(INPUT!CH111&lt;=0,(INPUT!AO111/10^6-G477/G633-H477/H633-I477/I633)*J633,-(INPUT!AP111/10^6+G477/G633+H477/H633+I477/I633)*J633)</f>
        <v>-41669.926399814278</v>
      </c>
      <c r="L633" s="343">
        <f>MIN(ABS(F633),ABS(K633))</f>
        <v>41669.926399814278</v>
      </c>
      <c r="M633" s="343">
        <f>ABS(G477+H477+I477)+L633</f>
        <v>41761.35544485732</v>
      </c>
      <c r="N633" s="282">
        <f>(M633-N307)/N307</f>
        <v>-0.1503350135555645</v>
      </c>
    </row>
    <row r="634">
      <c r="A634" s="187">
        <f>A478</f>
        <v>101</v>
      </c>
      <c r="B634" s="175">
        <f>INPUT!BQ112</f>
        <v>94594968.220569268</v>
      </c>
      <c r="C634" s="175">
        <f>INPUT!BR112</f>
        <v>94594968.220569268</v>
      </c>
      <c r="D634" s="175">
        <f>INPUT!BS112</f>
        <v>104092098.67581166</v>
      </c>
      <c r="E634" s="175">
        <f>INPUT!BT112</f>
        <v>123240019.78823511</v>
      </c>
      <c r="F634" s="174">
        <f>IF(INPUT!CH112&lt;=0,(INPUT!AP112/10^6-G478/B634-H478/C634-I478/D634)*E634,-(INPUT!AO112/10^6+G478/B634+H478/C634+I478/D634)*E634)</f>
        <v>-46716.135249360021</v>
      </c>
      <c r="G634" s="175">
        <f>INPUT!BU112</f>
        <v>102289002.70150694</v>
      </c>
      <c r="H634" s="175">
        <f>INPUT!BV112</f>
        <v>102289002.70150694</v>
      </c>
      <c r="I634" s="175">
        <f>INPUT!BW112</f>
        <v>105151259.22625338</v>
      </c>
      <c r="J634" s="175">
        <f>INPUT!BX112</f>
        <v>109913620.18406133</v>
      </c>
      <c r="K634" s="174">
        <f>IF(INPUT!CH112&lt;=0,(INPUT!AO112/10^6-G478/G634-H478/H634-I478/I634)*J634,-(INPUT!AP112/10^6+G478/G634+H478/H634+I478/I634)*J634)</f>
        <v>-41669.926399814278</v>
      </c>
      <c r="L634" s="343">
        <f>MIN(ABS(F634),ABS(K634))</f>
        <v>41669.926399814278</v>
      </c>
      <c r="M634" s="343">
        <f>ABS(G478+H478+I478)+L634</f>
        <v>41761.35544485732</v>
      </c>
      <c r="N634" s="282">
        <f>(M634-N308)/N308</f>
        <v>-0.1503350135555645</v>
      </c>
    </row>
    <row r="635">
      <c r="A635" s="187">
        <f>A479</f>
        <v>101</v>
      </c>
      <c r="B635" s="175">
        <f>INPUT!BQ113</f>
        <v>94594968.220569268</v>
      </c>
      <c r="C635" s="175">
        <f>INPUT!BR113</f>
        <v>94594968.220569268</v>
      </c>
      <c r="D635" s="175">
        <f>INPUT!BS113</f>
        <v>104092098.67581166</v>
      </c>
      <c r="E635" s="175">
        <f>INPUT!BT113</f>
        <v>123240019.78823511</v>
      </c>
      <c r="F635" s="174">
        <f>IF(INPUT!CH113&lt;=0,(INPUT!AP113/10^6-G479/B635-H479/C635-I479/D635)*E635,-(INPUT!AO113/10^6+G479/B635+H479/C635+I479/D635)*E635)</f>
        <v>-46716.135249360021</v>
      </c>
      <c r="G635" s="175">
        <f>INPUT!BU113</f>
        <v>102289002.70150694</v>
      </c>
      <c r="H635" s="175">
        <f>INPUT!BV113</f>
        <v>102289002.70150694</v>
      </c>
      <c r="I635" s="175">
        <f>INPUT!BW113</f>
        <v>105151259.22625338</v>
      </c>
      <c r="J635" s="175">
        <f>INPUT!BX113</f>
        <v>109913620.18406133</v>
      </c>
      <c r="K635" s="174">
        <f>IF(INPUT!CH113&lt;=0,(INPUT!AO113/10^6-G479/G635-H479/H635-I479/I635)*J635,-(INPUT!AP113/10^6+G479/G635+H479/H635+I479/I635)*J635)</f>
        <v>-41669.926399814278</v>
      </c>
      <c r="L635" s="343">
        <f>MIN(ABS(F635),ABS(K635))</f>
        <v>41669.926399814278</v>
      </c>
      <c r="M635" s="343">
        <f>ABS(G479+H479+I479)+L635</f>
        <v>41761.35544485732</v>
      </c>
      <c r="N635" s="282">
        <f>(M635-N309)/N309</f>
        <v>-0.1503350135555645</v>
      </c>
    </row>
    <row r="636">
      <c r="A636" s="187">
        <f>A480</f>
        <v>101</v>
      </c>
      <c r="B636" s="175">
        <f>INPUT!BQ114</f>
        <v>94594968.220569268</v>
      </c>
      <c r="C636" s="175">
        <f>INPUT!BR114</f>
        <v>94594968.220569268</v>
      </c>
      <c r="D636" s="175">
        <f>INPUT!BS114</f>
        <v>104092098.67581166</v>
      </c>
      <c r="E636" s="175">
        <f>INPUT!BT114</f>
        <v>123240019.78823511</v>
      </c>
      <c r="F636" s="174">
        <f>IF(INPUT!CH114&lt;=0,(INPUT!AP114/10^6-G480/B636-H480/C636-I480/D636)*E636,-(INPUT!AO114/10^6+G480/B636+H480/C636+I480/D636)*E636)</f>
        <v>-46716.135249360021</v>
      </c>
      <c r="G636" s="175">
        <f>INPUT!BU114</f>
        <v>102289002.70150694</v>
      </c>
      <c r="H636" s="175">
        <f>INPUT!BV114</f>
        <v>102289002.70150694</v>
      </c>
      <c r="I636" s="175">
        <f>INPUT!BW114</f>
        <v>105151259.22625338</v>
      </c>
      <c r="J636" s="175">
        <f>INPUT!BX114</f>
        <v>109913620.18406133</v>
      </c>
      <c r="K636" s="174">
        <f>IF(INPUT!CH114&lt;=0,(INPUT!AO114/10^6-G480/G636-H480/H636-I480/I636)*J636,-(INPUT!AP114/10^6+G480/G636+H480/H636+I480/I636)*J636)</f>
        <v>-41669.926399814278</v>
      </c>
      <c r="L636" s="343">
        <f>MIN(ABS(F636),ABS(K636))</f>
        <v>41669.926399814278</v>
      </c>
      <c r="M636" s="343">
        <f>ABS(G480+H480+I480)+L636</f>
        <v>41761.35544485732</v>
      </c>
      <c r="N636" s="282">
        <f>(M636-N310)/N310</f>
        <v>-0.1503350135555645</v>
      </c>
    </row>
    <row r="637">
      <c r="A637" s="187">
        <f>A481</f>
        <v>101</v>
      </c>
      <c r="B637" s="175">
        <f>INPUT!BQ115</f>
        <v>94594968.220569268</v>
      </c>
      <c r="C637" s="175">
        <f>INPUT!BR115</f>
        <v>94594968.220569268</v>
      </c>
      <c r="D637" s="175">
        <f>INPUT!BS115</f>
        <v>104092098.67581166</v>
      </c>
      <c r="E637" s="175">
        <f>INPUT!BT115</f>
        <v>123240019.78823511</v>
      </c>
      <c r="F637" s="174">
        <f>IF(INPUT!CH115&lt;=0,(INPUT!AP115/10^6-G481/B637-H481/C637-I481/D637)*E637,-(INPUT!AO115/10^6+G481/B637+H481/C637+I481/D637)*E637)</f>
        <v>-46716.135249360021</v>
      </c>
      <c r="G637" s="175">
        <f>INPUT!BU115</f>
        <v>102289002.70150694</v>
      </c>
      <c r="H637" s="175">
        <f>INPUT!BV115</f>
        <v>102289002.70150694</v>
      </c>
      <c r="I637" s="175">
        <f>INPUT!BW115</f>
        <v>105151259.22625338</v>
      </c>
      <c r="J637" s="175">
        <f>INPUT!BX115</f>
        <v>109913620.18406133</v>
      </c>
      <c r="K637" s="174">
        <f>IF(INPUT!CH115&lt;=0,(INPUT!AO115/10^6-G481/G637-H481/H637-I481/I637)*J637,-(INPUT!AP115/10^6+G481/G637+H481/H637+I481/I637)*J637)</f>
        <v>-41669.926399814278</v>
      </c>
      <c r="L637" s="343">
        <f>MIN(ABS(F637),ABS(K637))</f>
        <v>41669.926399814278</v>
      </c>
      <c r="M637" s="343">
        <f>ABS(G481+H481+I481)+L637</f>
        <v>41761.35544485732</v>
      </c>
      <c r="N637" s="282">
        <f>(M637-N311)/N311</f>
        <v>-0.1503350135555645</v>
      </c>
    </row>
    <row r="638">
      <c r="A638" s="187">
        <f>A482</f>
        <v>101</v>
      </c>
      <c r="B638" s="175">
        <f>INPUT!BQ116</f>
        <v>94594968.220569268</v>
      </c>
      <c r="C638" s="175">
        <f>INPUT!BR116</f>
        <v>94594968.220569268</v>
      </c>
      <c r="D638" s="175">
        <f>INPUT!BS116</f>
        <v>104092098.67581166</v>
      </c>
      <c r="E638" s="175">
        <f>INPUT!BT116</f>
        <v>123240019.78823511</v>
      </c>
      <c r="F638" s="174">
        <f>IF(INPUT!CH116&lt;=0,(INPUT!AP116/10^6-G482/B638-H482/C638-I482/D638)*E638,-(INPUT!AO116/10^6+G482/B638+H482/C638+I482/D638)*E638)</f>
        <v>-46716.135249360021</v>
      </c>
      <c r="G638" s="175">
        <f>INPUT!BU116</f>
        <v>102289002.70150694</v>
      </c>
      <c r="H638" s="175">
        <f>INPUT!BV116</f>
        <v>102289002.70150694</v>
      </c>
      <c r="I638" s="175">
        <f>INPUT!BW116</f>
        <v>105151259.22625338</v>
      </c>
      <c r="J638" s="175">
        <f>INPUT!BX116</f>
        <v>109913620.18406133</v>
      </c>
      <c r="K638" s="174">
        <f>IF(INPUT!CH116&lt;=0,(INPUT!AO116/10^6-G482/G638-H482/H638-I482/I638)*J638,-(INPUT!AP116/10^6+G482/G638+H482/H638+I482/I638)*J638)</f>
        <v>-41669.926399814278</v>
      </c>
      <c r="L638" s="343">
        <f>MIN(ABS(F638),ABS(K638))</f>
        <v>41669.926399814278</v>
      </c>
      <c r="M638" s="343">
        <f>ABS(G482+H482+I482)+L638</f>
        <v>41761.35544485732</v>
      </c>
      <c r="N638" s="282">
        <f>(M638-N312)/N312</f>
        <v>-0.1503350135555645</v>
      </c>
    </row>
    <row r="639">
      <c r="A639" s="187">
        <f>A483</f>
        <v>101</v>
      </c>
      <c r="B639" s="175">
        <f>INPUT!BQ117</f>
        <v>94594968.220569268</v>
      </c>
      <c r="C639" s="175">
        <f>INPUT!BR117</f>
        <v>94594968.220569268</v>
      </c>
      <c r="D639" s="175">
        <f>INPUT!BS117</f>
        <v>104092098.67581166</v>
      </c>
      <c r="E639" s="175">
        <f>INPUT!BT117</f>
        <v>123240019.78823511</v>
      </c>
      <c r="F639" s="174">
        <f>IF(INPUT!CH117&lt;=0,(INPUT!AP117/10^6-G483/B639-H483/C639-I483/D639)*E639,-(INPUT!AO117/10^6+G483/B639+H483/C639+I483/D639)*E639)</f>
        <v>-46716.135249360021</v>
      </c>
      <c r="G639" s="175">
        <f>INPUT!BU117</f>
        <v>102289002.70150694</v>
      </c>
      <c r="H639" s="175">
        <f>INPUT!BV117</f>
        <v>102289002.70150694</v>
      </c>
      <c r="I639" s="175">
        <f>INPUT!BW117</f>
        <v>105151259.22625338</v>
      </c>
      <c r="J639" s="175">
        <f>INPUT!BX117</f>
        <v>109913620.18406133</v>
      </c>
      <c r="K639" s="174">
        <f>IF(INPUT!CH117&lt;=0,(INPUT!AO117/10^6-G483/G639-H483/H639-I483/I639)*J639,-(INPUT!AP117/10^6+G483/G639+H483/H639+I483/I639)*J639)</f>
        <v>-41669.926399814278</v>
      </c>
      <c r="L639" s="343">
        <f>MIN(ABS(F639),ABS(K639))</f>
        <v>41669.926399814278</v>
      </c>
      <c r="M639" s="343">
        <f>ABS(G483+H483+I483)+L639</f>
        <v>41761.35544485732</v>
      </c>
      <c r="N639" s="282">
        <f>(M639-N313)/N313</f>
        <v>-0.1503350135555645</v>
      </c>
    </row>
    <row r="640">
      <c r="A640" s="187">
        <f>A484</f>
        <v>101</v>
      </c>
      <c r="B640" s="175">
        <f>INPUT!BQ118</f>
        <v>94594968.220569268</v>
      </c>
      <c r="C640" s="175">
        <f>INPUT!BR118</f>
        <v>94594968.220569268</v>
      </c>
      <c r="D640" s="175">
        <f>INPUT!BS118</f>
        <v>104092098.67581166</v>
      </c>
      <c r="E640" s="175">
        <f>INPUT!BT118</f>
        <v>123240019.78823511</v>
      </c>
      <c r="F640" s="174">
        <f>IF(INPUT!CH118&lt;=0,(INPUT!AP118/10^6-G484/B640-H484/C640-I484/D640)*E640,-(INPUT!AO118/10^6+G484/B640+H484/C640+I484/D640)*E640)</f>
        <v>-46716.135249360021</v>
      </c>
      <c r="G640" s="175">
        <f>INPUT!BU118</f>
        <v>102289002.70150694</v>
      </c>
      <c r="H640" s="175">
        <f>INPUT!BV118</f>
        <v>102289002.70150694</v>
      </c>
      <c r="I640" s="175">
        <f>INPUT!BW118</f>
        <v>105151259.22625338</v>
      </c>
      <c r="J640" s="175">
        <f>INPUT!BX118</f>
        <v>109913620.18406133</v>
      </c>
      <c r="K640" s="174">
        <f>IF(INPUT!CH118&lt;=0,(INPUT!AO118/10^6-G484/G640-H484/H640-I484/I640)*J640,-(INPUT!AP118/10^6+G484/G640+H484/H640+I484/I640)*J640)</f>
        <v>-41669.926399814278</v>
      </c>
      <c r="L640" s="343">
        <f>MIN(ABS(F640),ABS(K640))</f>
        <v>41669.926399814278</v>
      </c>
      <c r="M640" s="343">
        <f>ABS(G484+H484+I484)+L640</f>
        <v>41761.35544485732</v>
      </c>
      <c r="N640" s="282">
        <f>(M640-N314)/N314</f>
        <v>-0.1503350135555645</v>
      </c>
    </row>
    <row r="641">
      <c r="A641" s="187">
        <f>A485</f>
        <v>101</v>
      </c>
      <c r="B641" s="175">
        <f>INPUT!BQ119</f>
        <v>94594968.220569268</v>
      </c>
      <c r="C641" s="175">
        <f>INPUT!BR119</f>
        <v>94594968.220569268</v>
      </c>
      <c r="D641" s="175">
        <f>INPUT!BS119</f>
        <v>104092098.67581166</v>
      </c>
      <c r="E641" s="175">
        <f>INPUT!BT119</f>
        <v>123240019.78823511</v>
      </c>
      <c r="F641" s="174">
        <f>IF(INPUT!CH119&lt;=0,(INPUT!AP119/10^6-G485/B641-H485/C641-I485/D641)*E641,-(INPUT!AO119/10^6+G485/B641+H485/C641+I485/D641)*E641)</f>
        <v>-46716.135249360021</v>
      </c>
      <c r="G641" s="175">
        <f>INPUT!BU119</f>
        <v>102289002.70150694</v>
      </c>
      <c r="H641" s="175">
        <f>INPUT!BV119</f>
        <v>102289002.70150694</v>
      </c>
      <c r="I641" s="175">
        <f>INPUT!BW119</f>
        <v>105151259.22625338</v>
      </c>
      <c r="J641" s="175">
        <f>INPUT!BX119</f>
        <v>109913620.18406133</v>
      </c>
      <c r="K641" s="174">
        <f>IF(INPUT!CH119&lt;=0,(INPUT!AO119/10^6-G485/G641-H485/H641-I485/I641)*J641,-(INPUT!AP119/10^6+G485/G641+H485/H641+I485/I641)*J641)</f>
        <v>-41669.926399814278</v>
      </c>
      <c r="L641" s="343">
        <f>MIN(ABS(F641),ABS(K641))</f>
        <v>41669.926399814278</v>
      </c>
      <c r="M641" s="343">
        <f>ABS(G485+H485+I485)+L641</f>
        <v>41761.35544485732</v>
      </c>
      <c r="N641" s="282">
        <f>(M641-N315)/N315</f>
        <v>-0.1503350135555645</v>
      </c>
    </row>
    <row r="642">
      <c r="A642" s="187">
        <f>A486</f>
        <v>101</v>
      </c>
      <c r="B642" s="175">
        <f>INPUT!BQ120</f>
        <v>94594968.220569268</v>
      </c>
      <c r="C642" s="175">
        <f>INPUT!BR120</f>
        <v>94594968.220569268</v>
      </c>
      <c r="D642" s="175">
        <f>INPUT!BS120</f>
        <v>104092098.67581166</v>
      </c>
      <c r="E642" s="175">
        <f>INPUT!BT120</f>
        <v>123240019.78823511</v>
      </c>
      <c r="F642" s="174">
        <f>IF(INPUT!CH120&lt;=0,(INPUT!AP120/10^6-G486/B642-H486/C642-I486/D642)*E642,-(INPUT!AO120/10^6+G486/B642+H486/C642+I486/D642)*E642)</f>
        <v>-46716.135249360021</v>
      </c>
      <c r="G642" s="175">
        <f>INPUT!BU120</f>
        <v>102289002.70150694</v>
      </c>
      <c r="H642" s="175">
        <f>INPUT!BV120</f>
        <v>102289002.70150694</v>
      </c>
      <c r="I642" s="175">
        <f>INPUT!BW120</f>
        <v>105151259.22625338</v>
      </c>
      <c r="J642" s="175">
        <f>INPUT!BX120</f>
        <v>109913620.18406133</v>
      </c>
      <c r="K642" s="174">
        <f>IF(INPUT!CH120&lt;=0,(INPUT!AO120/10^6-G486/G642-H486/H642-I486/I642)*J642,-(INPUT!AP120/10^6+G486/G642+H486/H642+I486/I642)*J642)</f>
        <v>-41669.926399814278</v>
      </c>
      <c r="L642" s="343">
        <f>MIN(ABS(F642),ABS(K642))</f>
        <v>41669.926399814278</v>
      </c>
      <c r="M642" s="343">
        <f>ABS(G486+H486+I486)+L642</f>
        <v>41761.35544485732</v>
      </c>
      <c r="N642" s="282">
        <f>(M642-N316)/N316</f>
        <v>-0.1503350135555645</v>
      </c>
    </row>
    <row r="643">
      <c r="A643" s="187">
        <f>A487</f>
        <v>101</v>
      </c>
      <c r="B643" s="175">
        <f>INPUT!BQ121</f>
        <v>94594968.220569268</v>
      </c>
      <c r="C643" s="175">
        <f>INPUT!BR121</f>
        <v>94594968.220569268</v>
      </c>
      <c r="D643" s="175">
        <f>INPUT!BS121</f>
        <v>104092098.67581166</v>
      </c>
      <c r="E643" s="175">
        <f>INPUT!BT121</f>
        <v>123240019.78823511</v>
      </c>
      <c r="F643" s="174">
        <f>IF(INPUT!CH121&lt;=0,(INPUT!AP121/10^6-G487/B643-H487/C643-I487/D643)*E643,-(INPUT!AO121/10^6+G487/B643+H487/C643+I487/D643)*E643)</f>
        <v>-46716.135249360021</v>
      </c>
      <c r="G643" s="175">
        <f>INPUT!BU121</f>
        <v>102289002.70150694</v>
      </c>
      <c r="H643" s="175">
        <f>INPUT!BV121</f>
        <v>102289002.70150694</v>
      </c>
      <c r="I643" s="175">
        <f>INPUT!BW121</f>
        <v>105151259.22625338</v>
      </c>
      <c r="J643" s="175">
        <f>INPUT!BX121</f>
        <v>109913620.18406133</v>
      </c>
      <c r="K643" s="174">
        <f>IF(INPUT!CH121&lt;=0,(INPUT!AO121/10^6-G487/G643-H487/H643-I487/I643)*J643,-(INPUT!AP121/10^6+G487/G643+H487/H643+I487/I643)*J643)</f>
        <v>-41669.926399814278</v>
      </c>
      <c r="L643" s="343">
        <f>MIN(ABS(F643),ABS(K643))</f>
        <v>41669.926399814278</v>
      </c>
      <c r="M643" s="343">
        <f>ABS(G487+H487+I487)+L643</f>
        <v>41761.35544485732</v>
      </c>
      <c r="N643" s="282">
        <f>(M643-N317)/N317</f>
        <v>-0.1503350135555645</v>
      </c>
    </row>
    <row r="644">
      <c r="A644" s="187">
        <f>A488</f>
        <v>101</v>
      </c>
      <c r="B644" s="175">
        <f>INPUT!BQ122</f>
        <v>94594968.220569268</v>
      </c>
      <c r="C644" s="175">
        <f>INPUT!BR122</f>
        <v>94594968.220569268</v>
      </c>
      <c r="D644" s="175">
        <f>INPUT!BS122</f>
        <v>104092098.67581166</v>
      </c>
      <c r="E644" s="175">
        <f>INPUT!BT122</f>
        <v>123240019.78823511</v>
      </c>
      <c r="F644" s="174">
        <f>IF(INPUT!CH122&lt;=0,(INPUT!AP122/10^6-G488/B644-H488/C644-I488/D644)*E644,-(INPUT!AO122/10^6+G488/B644+H488/C644+I488/D644)*E644)</f>
        <v>-46716.135249360021</v>
      </c>
      <c r="G644" s="175">
        <f>INPUT!BU122</f>
        <v>102289002.70150694</v>
      </c>
      <c r="H644" s="175">
        <f>INPUT!BV122</f>
        <v>102289002.70150694</v>
      </c>
      <c r="I644" s="175">
        <f>INPUT!BW122</f>
        <v>105151259.22625338</v>
      </c>
      <c r="J644" s="175">
        <f>INPUT!BX122</f>
        <v>109913620.18406133</v>
      </c>
      <c r="K644" s="174">
        <f>IF(INPUT!CH122&lt;=0,(INPUT!AO122/10^6-G488/G644-H488/H644-I488/I644)*J644,-(INPUT!AP122/10^6+G488/G644+H488/H644+I488/I644)*J644)</f>
        <v>-41669.926399814278</v>
      </c>
      <c r="L644" s="343">
        <f>MIN(ABS(F644),ABS(K644))</f>
        <v>41669.926399814278</v>
      </c>
      <c r="M644" s="343">
        <f>ABS(G488+H488+I488)+L644</f>
        <v>41761.35544485732</v>
      </c>
      <c r="N644" s="282">
        <f>(M644-N318)/N318</f>
        <v>-0.1503350135555645</v>
      </c>
    </row>
    <row r="645">
      <c r="A645" s="187">
        <f>A489</f>
        <v>101</v>
      </c>
      <c r="B645" s="175">
        <f>INPUT!BQ123</f>
        <v>94594968.220569268</v>
      </c>
      <c r="C645" s="175">
        <f>INPUT!BR123</f>
        <v>94594968.220569268</v>
      </c>
      <c r="D645" s="175">
        <f>INPUT!BS123</f>
        <v>104092098.67581166</v>
      </c>
      <c r="E645" s="175">
        <f>INPUT!BT123</f>
        <v>123240019.78823511</v>
      </c>
      <c r="F645" s="174">
        <f>IF(INPUT!CH123&lt;=0,(INPUT!AP123/10^6-G489/B645-H489/C645-I489/D645)*E645,-(INPUT!AO123/10^6+G489/B645+H489/C645+I489/D645)*E645)</f>
        <v>-46716.135249360021</v>
      </c>
      <c r="G645" s="175">
        <f>INPUT!BU123</f>
        <v>102289002.70150694</v>
      </c>
      <c r="H645" s="175">
        <f>INPUT!BV123</f>
        <v>102289002.70150694</v>
      </c>
      <c r="I645" s="175">
        <f>INPUT!BW123</f>
        <v>105151259.22625338</v>
      </c>
      <c r="J645" s="175">
        <f>INPUT!BX123</f>
        <v>109913620.18406133</v>
      </c>
      <c r="K645" s="174">
        <f>IF(INPUT!CH123&lt;=0,(INPUT!AO123/10^6-G489/G645-H489/H645-I489/I645)*J645,-(INPUT!AP123/10^6+G489/G645+H489/H645+I489/I645)*J645)</f>
        <v>-41669.926399814278</v>
      </c>
      <c r="L645" s="343">
        <f>MIN(ABS(F645),ABS(K645))</f>
        <v>41669.926399814278</v>
      </c>
      <c r="M645" s="343">
        <f>ABS(G489+H489+I489)+L645</f>
        <v>41761.35544485732</v>
      </c>
      <c r="N645" s="282">
        <f>(M645-N319)/N319</f>
        <v>-0.1503350135555645</v>
      </c>
    </row>
    <row r="646">
      <c r="A646" s="187">
        <f>A490</f>
        <v>101</v>
      </c>
      <c r="B646" s="175">
        <f>INPUT!BQ124</f>
        <v>94594968.220569268</v>
      </c>
      <c r="C646" s="175">
        <f>INPUT!BR124</f>
        <v>94594968.220569268</v>
      </c>
      <c r="D646" s="175">
        <f>INPUT!BS124</f>
        <v>104092098.67581166</v>
      </c>
      <c r="E646" s="175">
        <f>INPUT!BT124</f>
        <v>123240019.78823511</v>
      </c>
      <c r="F646" s="174">
        <f>IF(INPUT!CH124&lt;=0,(INPUT!AP124/10^6-G490/B646-H490/C646-I490/D646)*E646,-(INPUT!AO124/10^6+G490/B646+H490/C646+I490/D646)*E646)</f>
        <v>-46716.135249360021</v>
      </c>
      <c r="G646" s="175">
        <f>INPUT!BU124</f>
        <v>102289002.70150694</v>
      </c>
      <c r="H646" s="175">
        <f>INPUT!BV124</f>
        <v>102289002.70150694</v>
      </c>
      <c r="I646" s="175">
        <f>INPUT!BW124</f>
        <v>105151259.22625338</v>
      </c>
      <c r="J646" s="175">
        <f>INPUT!BX124</f>
        <v>109913620.18406133</v>
      </c>
      <c r="K646" s="174">
        <f>IF(INPUT!CH124&lt;=0,(INPUT!AO124/10^6-G490/G646-H490/H646-I490/I646)*J646,-(INPUT!AP124/10^6+G490/G646+H490/H646+I490/I646)*J646)</f>
        <v>-41669.926399814278</v>
      </c>
      <c r="L646" s="343">
        <f>MIN(ABS(F646),ABS(K646))</f>
        <v>41669.926399814278</v>
      </c>
      <c r="M646" s="343">
        <f>ABS(G490+H490+I490)+L646</f>
        <v>41761.35544485732</v>
      </c>
      <c r="N646" s="282">
        <f>(M646-N320)/N320</f>
        <v>-0.1503350135555645</v>
      </c>
    </row>
    <row r="647">
      <c r="A647" s="187">
        <f>A491</f>
        <v>101</v>
      </c>
      <c r="B647" s="175">
        <f>INPUT!BQ125</f>
        <v>94594968.220569268</v>
      </c>
      <c r="C647" s="175">
        <f>INPUT!BR125</f>
        <v>94594968.220569268</v>
      </c>
      <c r="D647" s="175">
        <f>INPUT!BS125</f>
        <v>104092098.67581166</v>
      </c>
      <c r="E647" s="175">
        <f>INPUT!BT125</f>
        <v>123240019.78823511</v>
      </c>
      <c r="F647" s="174">
        <f>IF(INPUT!CH125&lt;=0,(INPUT!AP125/10^6-G491/B647-H491/C647-I491/D647)*E647,-(INPUT!AO125/10^6+G491/B647+H491/C647+I491/D647)*E647)</f>
        <v>-46716.135249360021</v>
      </c>
      <c r="G647" s="175">
        <f>INPUT!BU125</f>
        <v>102289002.70150694</v>
      </c>
      <c r="H647" s="175">
        <f>INPUT!BV125</f>
        <v>102289002.70150694</v>
      </c>
      <c r="I647" s="175">
        <f>INPUT!BW125</f>
        <v>105151259.22625338</v>
      </c>
      <c r="J647" s="175">
        <f>INPUT!BX125</f>
        <v>109913620.18406133</v>
      </c>
      <c r="K647" s="174">
        <f>IF(INPUT!CH125&lt;=0,(INPUT!AO125/10^6-G491/G647-H491/H647-I491/I647)*J647,-(INPUT!AP125/10^6+G491/G647+H491/H647+I491/I647)*J647)</f>
        <v>-41669.926399814278</v>
      </c>
      <c r="L647" s="343">
        <f>MIN(ABS(F647),ABS(K647))</f>
        <v>41669.926399814278</v>
      </c>
      <c r="M647" s="343">
        <f>ABS(G491+H491+I491)+L647</f>
        <v>41761.35544485732</v>
      </c>
      <c r="N647" s="282">
        <f>(M647-N321)/N321</f>
        <v>-0.1503350135555645</v>
      </c>
    </row>
    <row r="648">
      <c r="A648" s="187">
        <f>A492</f>
        <v>101</v>
      </c>
      <c r="B648" s="175">
        <f>INPUT!BQ126</f>
        <v>94594968.220569268</v>
      </c>
      <c r="C648" s="175">
        <f>INPUT!BR126</f>
        <v>94594968.220569268</v>
      </c>
      <c r="D648" s="175">
        <f>INPUT!BS126</f>
        <v>104092098.67581166</v>
      </c>
      <c r="E648" s="175">
        <f>INPUT!BT126</f>
        <v>123240019.78823511</v>
      </c>
      <c r="F648" s="174">
        <f>IF(INPUT!CH126&lt;=0,(INPUT!AP126/10^6-G492/B648-H492/C648-I492/D648)*E648,-(INPUT!AO126/10^6+G492/B648+H492/C648+I492/D648)*E648)</f>
        <v>-46716.135249360021</v>
      </c>
      <c r="G648" s="175">
        <f>INPUT!BU126</f>
        <v>102289002.70150694</v>
      </c>
      <c r="H648" s="175">
        <f>INPUT!BV126</f>
        <v>102289002.70150694</v>
      </c>
      <c r="I648" s="175">
        <f>INPUT!BW126</f>
        <v>105151259.22625338</v>
      </c>
      <c r="J648" s="175">
        <f>INPUT!BX126</f>
        <v>109913620.18406133</v>
      </c>
      <c r="K648" s="174">
        <f>IF(INPUT!CH126&lt;=0,(INPUT!AO126/10^6-G492/G648-H492/H648-I492/I648)*J648,-(INPUT!AP126/10^6+G492/G648+H492/H648+I492/I648)*J648)</f>
        <v>-41669.926399814278</v>
      </c>
      <c r="L648" s="343">
        <f>MIN(ABS(F648),ABS(K648))</f>
        <v>41669.926399814278</v>
      </c>
      <c r="M648" s="343">
        <f>ABS(G492+H492+I492)+L648</f>
        <v>41761.35544485732</v>
      </c>
      <c r="N648" s="282">
        <f>(M648-N322)/N322</f>
        <v>-0.1503350135555645</v>
      </c>
    </row>
    <row r="649">
      <c r="A649" s="187">
        <f>A493</f>
        <v>101</v>
      </c>
      <c r="B649" s="175">
        <f>INPUT!BQ127</f>
        <v>94594968.220569268</v>
      </c>
      <c r="C649" s="175">
        <f>INPUT!BR127</f>
        <v>94594968.220569268</v>
      </c>
      <c r="D649" s="175">
        <f>INPUT!BS127</f>
        <v>104092098.67581166</v>
      </c>
      <c r="E649" s="175">
        <f>INPUT!BT127</f>
        <v>123240019.78823511</v>
      </c>
      <c r="F649" s="174">
        <f>IF(INPUT!CH127&lt;=0,(INPUT!AP127/10^6-G493/B649-H493/C649-I493/D649)*E649,-(INPUT!AO127/10^6+G493/B649+H493/C649+I493/D649)*E649)</f>
        <v>-46716.135249360021</v>
      </c>
      <c r="G649" s="175">
        <f>INPUT!BU127</f>
        <v>102289002.70150694</v>
      </c>
      <c r="H649" s="175">
        <f>INPUT!BV127</f>
        <v>102289002.70150694</v>
      </c>
      <c r="I649" s="175">
        <f>INPUT!BW127</f>
        <v>105151259.22625338</v>
      </c>
      <c r="J649" s="175">
        <f>INPUT!BX127</f>
        <v>109913620.18406133</v>
      </c>
      <c r="K649" s="174">
        <f>IF(INPUT!CH127&lt;=0,(INPUT!AO127/10^6-G493/G649-H493/H649-I493/I649)*J649,-(INPUT!AP127/10^6+G493/G649+H493/H649+I493/I649)*J649)</f>
        <v>-41669.926399814278</v>
      </c>
      <c r="L649" s="343">
        <f>MIN(ABS(F649),ABS(K649))</f>
        <v>41669.926399814278</v>
      </c>
      <c r="M649" s="343">
        <f>ABS(G493+H493+I493)+L649</f>
        <v>41761.35544485732</v>
      </c>
      <c r="N649" s="282">
        <f>(M649-N323)/N323</f>
        <v>-0.1503350135555645</v>
      </c>
    </row>
    <row r="650">
      <c r="A650" s="187">
        <f>A494</f>
        <v>101</v>
      </c>
      <c r="B650" s="175">
        <f>INPUT!BQ128</f>
        <v>94594968.220569268</v>
      </c>
      <c r="C650" s="175">
        <f>INPUT!BR128</f>
        <v>94594968.220569268</v>
      </c>
      <c r="D650" s="175">
        <f>INPUT!BS128</f>
        <v>104092098.67581166</v>
      </c>
      <c r="E650" s="175">
        <f>INPUT!BT128</f>
        <v>123240019.78823511</v>
      </c>
      <c r="F650" s="174">
        <f>IF(INPUT!CH128&lt;=0,(INPUT!AP128/10^6-G494/B650-H494/C650-I494/D650)*E650,-(INPUT!AO128/10^6+G494/B650+H494/C650+I494/D650)*E650)</f>
        <v>-46716.135249360021</v>
      </c>
      <c r="G650" s="175">
        <f>INPUT!BU128</f>
        <v>102289002.70150694</v>
      </c>
      <c r="H650" s="175">
        <f>INPUT!BV128</f>
        <v>102289002.70150694</v>
      </c>
      <c r="I650" s="175">
        <f>INPUT!BW128</f>
        <v>105151259.22625338</v>
      </c>
      <c r="J650" s="175">
        <f>INPUT!BX128</f>
        <v>109913620.18406133</v>
      </c>
      <c r="K650" s="174">
        <f>IF(INPUT!CH128&lt;=0,(INPUT!AO128/10^6-G494/G650-H494/H650-I494/I650)*J650,-(INPUT!AP128/10^6+G494/G650+H494/H650+I494/I650)*J650)</f>
        <v>-41669.926399814278</v>
      </c>
      <c r="L650" s="343">
        <f>MIN(ABS(F650),ABS(K650))</f>
        <v>41669.926399814278</v>
      </c>
      <c r="M650" s="343">
        <f>ABS(G494+H494+I494)+L650</f>
        <v>41761.35544485732</v>
      </c>
      <c r="N650" s="282">
        <f>(M650-N324)/N324</f>
        <v>-0.1503350135555645</v>
      </c>
    </row>
    <row r="651">
      <c r="A651" s="187">
        <f>A495</f>
        <v>101</v>
      </c>
      <c r="B651" s="175">
        <f>INPUT!BQ129</f>
        <v>94594968.220569268</v>
      </c>
      <c r="C651" s="175">
        <f>INPUT!BR129</f>
        <v>94594968.220569268</v>
      </c>
      <c r="D651" s="175">
        <f>INPUT!BS129</f>
        <v>104092098.67581166</v>
      </c>
      <c r="E651" s="175">
        <f>INPUT!BT129</f>
        <v>123240019.78823511</v>
      </c>
      <c r="F651" s="174">
        <f>IF(INPUT!CH129&lt;=0,(INPUT!AP129/10^6-G495/B651-H495/C651-I495/D651)*E651,-(INPUT!AO129/10^6+G495/B651+H495/C651+I495/D651)*E651)</f>
        <v>-46716.135249360021</v>
      </c>
      <c r="G651" s="175">
        <f>INPUT!BU129</f>
        <v>102289002.70150694</v>
      </c>
      <c r="H651" s="175">
        <f>INPUT!BV129</f>
        <v>102289002.70150694</v>
      </c>
      <c r="I651" s="175">
        <f>INPUT!BW129</f>
        <v>105151259.22625338</v>
      </c>
      <c r="J651" s="175">
        <f>INPUT!BX129</f>
        <v>109913620.18406133</v>
      </c>
      <c r="K651" s="174">
        <f>IF(INPUT!CH129&lt;=0,(INPUT!AO129/10^6-G495/G651-H495/H651-I495/I651)*J651,-(INPUT!AP129/10^6+G495/G651+H495/H651+I495/I651)*J651)</f>
        <v>-41669.926399814278</v>
      </c>
      <c r="L651" s="343">
        <f>MIN(ABS(F651),ABS(K651))</f>
        <v>41669.926399814278</v>
      </c>
      <c r="M651" s="343">
        <f>ABS(G495+H495+I495)+L651</f>
        <v>41761.35544485732</v>
      </c>
      <c r="N651" s="282">
        <f>(M651-N325)/N325</f>
        <v>-0.1503350135555645</v>
      </c>
    </row>
    <row r="652">
      <c r="A652" s="187">
        <f>A496</f>
        <v>101</v>
      </c>
      <c r="B652" s="175">
        <f>INPUT!BQ130</f>
        <v>94594968.220569268</v>
      </c>
      <c r="C652" s="175">
        <f>INPUT!BR130</f>
        <v>94594968.220569268</v>
      </c>
      <c r="D652" s="175">
        <f>INPUT!BS130</f>
        <v>104092098.67581166</v>
      </c>
      <c r="E652" s="175">
        <f>INPUT!BT130</f>
        <v>123240019.78823511</v>
      </c>
      <c r="F652" s="174">
        <f>IF(INPUT!CH130&lt;=0,(INPUT!AP130/10^6-G496/B652-H496/C652-I496/D652)*E652,-(INPUT!AO130/10^6+G496/B652+H496/C652+I496/D652)*E652)</f>
        <v>-46716.135249360021</v>
      </c>
      <c r="G652" s="175">
        <f>INPUT!BU130</f>
        <v>102289002.70150694</v>
      </c>
      <c r="H652" s="175">
        <f>INPUT!BV130</f>
        <v>102289002.70150694</v>
      </c>
      <c r="I652" s="175">
        <f>INPUT!BW130</f>
        <v>105151259.22625338</v>
      </c>
      <c r="J652" s="175">
        <f>INPUT!BX130</f>
        <v>109913620.18406133</v>
      </c>
      <c r="K652" s="174">
        <f>IF(INPUT!CH130&lt;=0,(INPUT!AO130/10^6-G496/G652-H496/H652-I496/I652)*J652,-(INPUT!AP130/10^6+G496/G652+H496/H652+I496/I652)*J652)</f>
        <v>-41669.926399814278</v>
      </c>
      <c r="L652" s="343">
        <f>MIN(ABS(F652),ABS(K652))</f>
        <v>41669.926399814278</v>
      </c>
      <c r="M652" s="343">
        <f>ABS(G496+H496+I496)+L652</f>
        <v>41761.35544485732</v>
      </c>
      <c r="N652" s="282">
        <f>(M652-N326)/N326</f>
        <v>-0.1503350135555645</v>
      </c>
    </row>
    <row r="653">
      <c r="A653" s="187">
        <f>A497</f>
        <v>101</v>
      </c>
      <c r="B653" s="175">
        <f>INPUT!BQ131</f>
        <v>94594968.220569268</v>
      </c>
      <c r="C653" s="175">
        <f>INPUT!BR131</f>
        <v>94594968.220569268</v>
      </c>
      <c r="D653" s="175">
        <f>INPUT!BS131</f>
        <v>104092098.67581166</v>
      </c>
      <c r="E653" s="175">
        <f>INPUT!BT131</f>
        <v>123240019.78823511</v>
      </c>
      <c r="F653" s="174">
        <f>IF(INPUT!CH131&lt;=0,(INPUT!AP131/10^6-G497/B653-H497/C653-I497/D653)*E653,-(INPUT!AO131/10^6+G497/B653+H497/C653+I497/D653)*E653)</f>
        <v>-46716.135249360021</v>
      </c>
      <c r="G653" s="175">
        <f>INPUT!BU131</f>
        <v>102289002.70150694</v>
      </c>
      <c r="H653" s="175">
        <f>INPUT!BV131</f>
        <v>102289002.70150694</v>
      </c>
      <c r="I653" s="175">
        <f>INPUT!BW131</f>
        <v>105151259.22625338</v>
      </c>
      <c r="J653" s="175">
        <f>INPUT!BX131</f>
        <v>109913620.18406133</v>
      </c>
      <c r="K653" s="174">
        <f>IF(INPUT!CH131&lt;=0,(INPUT!AO131/10^6-G497/G653-H497/H653-I497/I653)*J653,-(INPUT!AP131/10^6+G497/G653+H497/H653+I497/I653)*J653)</f>
        <v>-41669.926399814278</v>
      </c>
      <c r="L653" s="343">
        <f>MIN(ABS(F653),ABS(K653))</f>
        <v>41669.926399814278</v>
      </c>
      <c r="M653" s="343">
        <f>ABS(G497+H497+I497)+L653</f>
        <v>41761.35544485732</v>
      </c>
      <c r="N653" s="282">
        <f>(M653-N327)/N327</f>
        <v>-0.1503350135555645</v>
      </c>
    </row>
    <row r="654">
      <c r="A654" s="187">
        <f>A498</f>
        <v>101</v>
      </c>
      <c r="B654" s="175">
        <f>INPUT!BQ132</f>
        <v>94594968.220569268</v>
      </c>
      <c r="C654" s="175">
        <f>INPUT!BR132</f>
        <v>94594968.220569268</v>
      </c>
      <c r="D654" s="175">
        <f>INPUT!BS132</f>
        <v>104092098.67581166</v>
      </c>
      <c r="E654" s="175">
        <f>INPUT!BT132</f>
        <v>123240019.78823511</v>
      </c>
      <c r="F654" s="174">
        <f>IF(INPUT!CH132&lt;=0,(INPUT!AP132/10^6-G498/B654-H498/C654-I498/D654)*E654,-(INPUT!AO132/10^6+G498/B654+H498/C654+I498/D654)*E654)</f>
        <v>-46716.135249360021</v>
      </c>
      <c r="G654" s="175">
        <f>INPUT!BU132</f>
        <v>102289002.70150694</v>
      </c>
      <c r="H654" s="175">
        <f>INPUT!BV132</f>
        <v>102289002.70150694</v>
      </c>
      <c r="I654" s="175">
        <f>INPUT!BW132</f>
        <v>105151259.22625338</v>
      </c>
      <c r="J654" s="175">
        <f>INPUT!BX132</f>
        <v>109913620.18406133</v>
      </c>
      <c r="K654" s="174">
        <f>IF(INPUT!CH132&lt;=0,(INPUT!AO132/10^6-G498/G654-H498/H654-I498/I654)*J654,-(INPUT!AP132/10^6+G498/G654+H498/H654+I498/I654)*J654)</f>
        <v>-41669.926399814278</v>
      </c>
      <c r="L654" s="343">
        <f>MIN(ABS(F654),ABS(K654))</f>
        <v>41669.926399814278</v>
      </c>
      <c r="M654" s="343">
        <f>ABS(G498+H498+I498)+L654</f>
        <v>41761.35544485732</v>
      </c>
      <c r="N654" s="282">
        <f>(M654-N328)/N328</f>
        <v>-0.1503350135555645</v>
      </c>
    </row>
    <row r="655">
      <c r="A655" s="187">
        <f>A499</f>
        <v>101</v>
      </c>
      <c r="B655" s="175">
        <f>INPUT!BQ133</f>
        <v>94594968.220569268</v>
      </c>
      <c r="C655" s="175">
        <f>INPUT!BR133</f>
        <v>94594968.220569268</v>
      </c>
      <c r="D655" s="175">
        <f>INPUT!BS133</f>
        <v>104092098.67581166</v>
      </c>
      <c r="E655" s="175">
        <f>INPUT!BT133</f>
        <v>123240019.78823511</v>
      </c>
      <c r="F655" s="174">
        <f>IF(INPUT!CH133&lt;=0,(INPUT!AP133/10^6-G499/B655-H499/C655-I499/D655)*E655,-(INPUT!AO133/10^6+G499/B655+H499/C655+I499/D655)*E655)</f>
        <v>-46716.135249360021</v>
      </c>
      <c r="G655" s="175">
        <f>INPUT!BU133</f>
        <v>102289002.70150694</v>
      </c>
      <c r="H655" s="175">
        <f>INPUT!BV133</f>
        <v>102289002.70150694</v>
      </c>
      <c r="I655" s="175">
        <f>INPUT!BW133</f>
        <v>105151259.22625338</v>
      </c>
      <c r="J655" s="175">
        <f>INPUT!BX133</f>
        <v>109913620.18406133</v>
      </c>
      <c r="K655" s="174">
        <f>IF(INPUT!CH133&lt;=0,(INPUT!AO133/10^6-G499/G655-H499/H655-I499/I655)*J655,-(INPUT!AP133/10^6+G499/G655+H499/H655+I499/I655)*J655)</f>
        <v>-41669.926399814278</v>
      </c>
      <c r="L655" s="343">
        <f>MIN(ABS(F655),ABS(K655))</f>
        <v>41669.926399814278</v>
      </c>
      <c r="M655" s="343">
        <f>ABS(G499+H499+I499)+L655</f>
        <v>41761.35544485732</v>
      </c>
      <c r="N655" s="282">
        <f>(M655-N329)/N329</f>
        <v>-0.1503350135555645</v>
      </c>
    </row>
    <row r="656">
      <c r="A656" s="187">
        <f>A500</f>
        <v>101</v>
      </c>
      <c r="B656" s="175">
        <f>INPUT!BQ134</f>
        <v>94594968.220569268</v>
      </c>
      <c r="C656" s="175">
        <f>INPUT!BR134</f>
        <v>94594968.220569268</v>
      </c>
      <c r="D656" s="175">
        <f>INPUT!BS134</f>
        <v>104092098.67581166</v>
      </c>
      <c r="E656" s="175">
        <f>INPUT!BT134</f>
        <v>123240019.78823511</v>
      </c>
      <c r="F656" s="174">
        <f>IF(INPUT!CH134&lt;=0,(INPUT!AP134/10^6-G500/B656-H500/C656-I500/D656)*E656,-(INPUT!AO134/10^6+G500/B656+H500/C656+I500/D656)*E656)</f>
        <v>-46716.135249360021</v>
      </c>
      <c r="G656" s="175">
        <f>INPUT!BU134</f>
        <v>102289002.70150694</v>
      </c>
      <c r="H656" s="175">
        <f>INPUT!BV134</f>
        <v>102289002.70150694</v>
      </c>
      <c r="I656" s="175">
        <f>INPUT!BW134</f>
        <v>105151259.22625338</v>
      </c>
      <c r="J656" s="175">
        <f>INPUT!BX134</f>
        <v>109913620.18406133</v>
      </c>
      <c r="K656" s="174">
        <f>IF(INPUT!CH134&lt;=0,(INPUT!AO134/10^6-G500/G656-H500/H656-I500/I656)*J656,-(INPUT!AP134/10^6+G500/G656+H500/H656+I500/I656)*J656)</f>
        <v>-41669.926399814278</v>
      </c>
      <c r="L656" s="343">
        <f>MIN(ABS(F656),ABS(K656))</f>
        <v>41669.926399814278</v>
      </c>
      <c r="M656" s="343">
        <f>ABS(G500+H500+I500)+L656</f>
        <v>41761.35544485732</v>
      </c>
      <c r="N656" s="282">
        <f>(M656-N330)/N330</f>
        <v>-0.1503350135555645</v>
      </c>
    </row>
    <row r="657">
      <c r="A657" s="187">
        <f>A501</f>
        <v>101</v>
      </c>
      <c r="B657" s="175">
        <f>INPUT!BQ135</f>
        <v>94594968.220569268</v>
      </c>
      <c r="C657" s="175">
        <f>INPUT!BR135</f>
        <v>94594968.220569268</v>
      </c>
      <c r="D657" s="175">
        <f>INPUT!BS135</f>
        <v>104092098.67581166</v>
      </c>
      <c r="E657" s="175">
        <f>INPUT!BT135</f>
        <v>123240019.78823511</v>
      </c>
      <c r="F657" s="174">
        <f>IF(INPUT!CH135&lt;=0,(INPUT!AP135/10^6-G501/B657-H501/C657-I501/D657)*E657,-(INPUT!AO135/10^6+G501/B657+H501/C657+I501/D657)*E657)</f>
        <v>-46716.135249360021</v>
      </c>
      <c r="G657" s="175">
        <f>INPUT!BU135</f>
        <v>102289002.70150694</v>
      </c>
      <c r="H657" s="175">
        <f>INPUT!BV135</f>
        <v>102289002.70150694</v>
      </c>
      <c r="I657" s="175">
        <f>INPUT!BW135</f>
        <v>105151259.22625338</v>
      </c>
      <c r="J657" s="175">
        <f>INPUT!BX135</f>
        <v>109913620.18406133</v>
      </c>
      <c r="K657" s="174">
        <f>IF(INPUT!CH135&lt;=0,(INPUT!AO135/10^6-G501/G657-H501/H657-I501/I657)*J657,-(INPUT!AP135/10^6+G501/G657+H501/H657+I501/I657)*J657)</f>
        <v>-41669.926399814278</v>
      </c>
      <c r="L657" s="343">
        <f>MIN(ABS(F657),ABS(K657))</f>
        <v>41669.926399814278</v>
      </c>
      <c r="M657" s="343">
        <f>ABS(G501+H501+I501)+L657</f>
        <v>41761.35544485732</v>
      </c>
      <c r="N657" s="282">
        <f>(M657-N331)/N331</f>
        <v>-0.1503350135555645</v>
      </c>
    </row>
    <row r="658">
      <c r="A658" s="187">
        <f>A502</f>
        <v>101</v>
      </c>
      <c r="B658" s="175">
        <f>INPUT!BQ136</f>
        <v>94594968.220569268</v>
      </c>
      <c r="C658" s="175">
        <f>INPUT!BR136</f>
        <v>94594968.220569268</v>
      </c>
      <c r="D658" s="175">
        <f>INPUT!BS136</f>
        <v>104092098.67581166</v>
      </c>
      <c r="E658" s="175">
        <f>INPUT!BT136</f>
        <v>123240019.78823511</v>
      </c>
      <c r="F658" s="174">
        <f>IF(INPUT!CH136&lt;=0,(INPUT!AP136/10^6-G502/B658-H502/C658-I502/D658)*E658,-(INPUT!AO136/10^6+G502/B658+H502/C658+I502/D658)*E658)</f>
        <v>-46716.135249360021</v>
      </c>
      <c r="G658" s="175">
        <f>INPUT!BU136</f>
        <v>102289002.70150694</v>
      </c>
      <c r="H658" s="175">
        <f>INPUT!BV136</f>
        <v>102289002.70150694</v>
      </c>
      <c r="I658" s="175">
        <f>INPUT!BW136</f>
        <v>105151259.22625338</v>
      </c>
      <c r="J658" s="175">
        <f>INPUT!BX136</f>
        <v>109913620.18406133</v>
      </c>
      <c r="K658" s="174">
        <f>IF(INPUT!CH136&lt;=0,(INPUT!AO136/10^6-G502/G658-H502/H658-I502/I658)*J658,-(INPUT!AP136/10^6+G502/G658+H502/H658+I502/I658)*J658)</f>
        <v>-41669.926399814278</v>
      </c>
      <c r="L658" s="343">
        <f>MIN(ABS(F658),ABS(K658))</f>
        <v>41669.926399814278</v>
      </c>
      <c r="M658" s="343">
        <f>ABS(G502+H502+I502)+L658</f>
        <v>41761.35544485732</v>
      </c>
      <c r="N658" s="282">
        <f>(M658-N332)/N332</f>
        <v>-0.1503350135555645</v>
      </c>
    </row>
    <row r="659">
      <c r="A659" s="187">
        <f>A503</f>
        <v>101</v>
      </c>
      <c r="B659" s="175">
        <f>INPUT!BQ137</f>
        <v>94594968.220569268</v>
      </c>
      <c r="C659" s="175">
        <f>INPUT!BR137</f>
        <v>94594968.220569268</v>
      </c>
      <c r="D659" s="175">
        <f>INPUT!BS137</f>
        <v>104092098.67581166</v>
      </c>
      <c r="E659" s="175">
        <f>INPUT!BT137</f>
        <v>123240019.78823511</v>
      </c>
      <c r="F659" s="174">
        <f>IF(INPUT!CH137&lt;=0,(INPUT!AP137/10^6-G503/B659-H503/C659-I503/D659)*E659,-(INPUT!AO137/10^6+G503/B659+H503/C659+I503/D659)*E659)</f>
        <v>-46716.135249360021</v>
      </c>
      <c r="G659" s="175">
        <f>INPUT!BU137</f>
        <v>102289002.70150694</v>
      </c>
      <c r="H659" s="175">
        <f>INPUT!BV137</f>
        <v>102289002.70150694</v>
      </c>
      <c r="I659" s="175">
        <f>INPUT!BW137</f>
        <v>105151259.22625338</v>
      </c>
      <c r="J659" s="175">
        <f>INPUT!BX137</f>
        <v>109913620.18406133</v>
      </c>
      <c r="K659" s="174">
        <f>IF(INPUT!CH137&lt;=0,(INPUT!AO137/10^6-G503/G659-H503/H659-I503/I659)*J659,-(INPUT!AP137/10^6+G503/G659+H503/H659+I503/I659)*J659)</f>
        <v>-41669.926399814278</v>
      </c>
      <c r="L659" s="343">
        <f>MIN(ABS(F659),ABS(K659))</f>
        <v>41669.926399814278</v>
      </c>
      <c r="M659" s="343">
        <f>ABS(G503+H503+I503)+L659</f>
        <v>41761.35544485732</v>
      </c>
      <c r="N659" s="282">
        <f>(M659-N333)/N333</f>
        <v>-0.1503350135555645</v>
      </c>
    </row>
    <row r="660">
      <c r="A660" s="187">
        <f>A504</f>
        <v>101</v>
      </c>
      <c r="B660" s="175">
        <f>INPUT!BQ138</f>
        <v>94594968.220569268</v>
      </c>
      <c r="C660" s="175">
        <f>INPUT!BR138</f>
        <v>94594968.220569268</v>
      </c>
      <c r="D660" s="175">
        <f>INPUT!BS138</f>
        <v>104092098.67581166</v>
      </c>
      <c r="E660" s="175">
        <f>INPUT!BT138</f>
        <v>123240019.78823511</v>
      </c>
      <c r="F660" s="174">
        <f>IF(INPUT!CH138&lt;=0,(INPUT!AP138/10^6-G504/B660-H504/C660-I504/D660)*E660,-(INPUT!AO138/10^6+G504/B660+H504/C660+I504/D660)*E660)</f>
        <v>-46716.135249360021</v>
      </c>
      <c r="G660" s="175">
        <f>INPUT!BU138</f>
        <v>102289002.70150694</v>
      </c>
      <c r="H660" s="175">
        <f>INPUT!BV138</f>
        <v>102289002.70150694</v>
      </c>
      <c r="I660" s="175">
        <f>INPUT!BW138</f>
        <v>105151259.22625338</v>
      </c>
      <c r="J660" s="175">
        <f>INPUT!BX138</f>
        <v>109913620.18406133</v>
      </c>
      <c r="K660" s="174">
        <f>IF(INPUT!CH138&lt;=0,(INPUT!AO138/10^6-G504/G660-H504/H660-I504/I660)*J660,-(INPUT!AP138/10^6+G504/G660+H504/H660+I504/I660)*J660)</f>
        <v>-41669.926399814278</v>
      </c>
      <c r="L660" s="343">
        <f>MIN(ABS(F660),ABS(K660))</f>
        <v>41669.926399814278</v>
      </c>
      <c r="M660" s="343">
        <f>ABS(G504+H504+I504)+L660</f>
        <v>41761.35544485732</v>
      </c>
      <c r="N660" s="282">
        <f>(M660-N334)/N334</f>
        <v>-0.1503350135555645</v>
      </c>
    </row>
    <row r="661">
      <c r="A661" s="187">
        <f>A505</f>
        <v>101</v>
      </c>
      <c r="B661" s="175">
        <f>INPUT!BQ139</f>
        <v>94594968.220569268</v>
      </c>
      <c r="C661" s="175">
        <f>INPUT!BR139</f>
        <v>94594968.220569268</v>
      </c>
      <c r="D661" s="175">
        <f>INPUT!BS139</f>
        <v>104092098.67581166</v>
      </c>
      <c r="E661" s="175">
        <f>INPUT!BT139</f>
        <v>123240019.78823511</v>
      </c>
      <c r="F661" s="174">
        <f>IF(INPUT!CH139&lt;=0,(INPUT!AP139/10^6-G505/B661-H505/C661-I505/D661)*E661,-(INPUT!AO139/10^6+G505/B661+H505/C661+I505/D661)*E661)</f>
        <v>-46716.135249360021</v>
      </c>
      <c r="G661" s="175">
        <f>INPUT!BU139</f>
        <v>102289002.70150694</v>
      </c>
      <c r="H661" s="175">
        <f>INPUT!BV139</f>
        <v>102289002.70150694</v>
      </c>
      <c r="I661" s="175">
        <f>INPUT!BW139</f>
        <v>105151259.22625338</v>
      </c>
      <c r="J661" s="175">
        <f>INPUT!BX139</f>
        <v>109913620.18406133</v>
      </c>
      <c r="K661" s="174">
        <f>IF(INPUT!CH139&lt;=0,(INPUT!AO139/10^6-G505/G661-H505/H661-I505/I661)*J661,-(INPUT!AP139/10^6+G505/G661+H505/H661+I505/I661)*J661)</f>
        <v>-41669.926399814278</v>
      </c>
      <c r="L661" s="343">
        <f>MIN(ABS(F661),ABS(K661))</f>
        <v>41669.926399814278</v>
      </c>
      <c r="M661" s="343">
        <f>ABS(G505+H505+I505)+L661</f>
        <v>41761.35544485732</v>
      </c>
      <c r="N661" s="282">
        <f>(M661-N335)/N335</f>
        <v>-0.1503350135555645</v>
      </c>
    </row>
    <row r="662">
      <c r="A662" s="187">
        <f>A506</f>
        <v>101</v>
      </c>
      <c r="B662" s="175">
        <f>INPUT!BQ140</f>
        <v>94594968.220569268</v>
      </c>
      <c r="C662" s="175">
        <f>INPUT!BR140</f>
        <v>94594968.220569268</v>
      </c>
      <c r="D662" s="175">
        <f>INPUT!BS140</f>
        <v>104092098.67581166</v>
      </c>
      <c r="E662" s="175">
        <f>INPUT!BT140</f>
        <v>123240019.78823511</v>
      </c>
      <c r="F662" s="174">
        <f>IF(INPUT!CH140&lt;=0,(INPUT!AP140/10^6-G506/B662-H506/C662-I506/D662)*E662,-(INPUT!AO140/10^6+G506/B662+H506/C662+I506/D662)*E662)</f>
        <v>-46716.135249360021</v>
      </c>
      <c r="G662" s="175">
        <f>INPUT!BU140</f>
        <v>102289002.70150694</v>
      </c>
      <c r="H662" s="175">
        <f>INPUT!BV140</f>
        <v>102289002.70150694</v>
      </c>
      <c r="I662" s="175">
        <f>INPUT!BW140</f>
        <v>105151259.22625338</v>
      </c>
      <c r="J662" s="175">
        <f>INPUT!BX140</f>
        <v>109913620.18406133</v>
      </c>
      <c r="K662" s="174">
        <f>IF(INPUT!CH140&lt;=0,(INPUT!AO140/10^6-G506/G662-H506/H662-I506/I662)*J662,-(INPUT!AP140/10^6+G506/G662+H506/H662+I506/I662)*J662)</f>
        <v>-41669.926399814278</v>
      </c>
      <c r="L662" s="343">
        <f>MIN(ABS(F662),ABS(K662))</f>
        <v>41669.926399814278</v>
      </c>
      <c r="M662" s="343">
        <f>ABS(G506+H506+I506)+L662</f>
        <v>41761.35544485732</v>
      </c>
      <c r="N662" s="282">
        <f>(M662-N336)/N336</f>
        <v>-0.1503350135555645</v>
      </c>
    </row>
    <row r="663">
      <c r="A663" s="187">
        <f>A507</f>
        <v>101</v>
      </c>
      <c r="B663" s="175">
        <f>INPUT!BQ141</f>
        <v>94594968.220569268</v>
      </c>
      <c r="C663" s="175">
        <f>INPUT!BR141</f>
        <v>94594968.220569268</v>
      </c>
      <c r="D663" s="175">
        <f>INPUT!BS141</f>
        <v>104092098.67581166</v>
      </c>
      <c r="E663" s="175">
        <f>INPUT!BT141</f>
        <v>123240019.78823511</v>
      </c>
      <c r="F663" s="174">
        <f>IF(INPUT!CH141&lt;=0,(INPUT!AP141/10^6-G507/B663-H507/C663-I507/D663)*E663,-(INPUT!AO141/10^6+G507/B663+H507/C663+I507/D663)*E663)</f>
        <v>-46716.135249360021</v>
      </c>
      <c r="G663" s="175">
        <f>INPUT!BU141</f>
        <v>102289002.70150694</v>
      </c>
      <c r="H663" s="175">
        <f>INPUT!BV141</f>
        <v>102289002.70150694</v>
      </c>
      <c r="I663" s="175">
        <f>INPUT!BW141</f>
        <v>105151259.22625338</v>
      </c>
      <c r="J663" s="175">
        <f>INPUT!BX141</f>
        <v>109913620.18406133</v>
      </c>
      <c r="K663" s="174">
        <f>IF(INPUT!CH141&lt;=0,(INPUT!AO141/10^6-G507/G663-H507/H663-I507/I663)*J663,-(INPUT!AP141/10^6+G507/G663+H507/H663+I507/I663)*J663)</f>
        <v>-41669.926399814278</v>
      </c>
      <c r="L663" s="343">
        <f>MIN(ABS(F663),ABS(K663))</f>
        <v>41669.926399814278</v>
      </c>
      <c r="M663" s="343">
        <f>ABS(G507+H507+I507)+L663</f>
        <v>41761.35544485732</v>
      </c>
      <c r="N663" s="282">
        <f>(M663-N337)/N337</f>
        <v>-0.1503350135555645</v>
      </c>
    </row>
    <row r="664">
      <c r="A664" s="187">
        <f>A508</f>
        <v>101</v>
      </c>
      <c r="B664" s="175">
        <f>INPUT!BQ142</f>
        <v>94594968.220569268</v>
      </c>
      <c r="C664" s="175">
        <f>INPUT!BR142</f>
        <v>94594968.220569268</v>
      </c>
      <c r="D664" s="175">
        <f>INPUT!BS142</f>
        <v>104092098.67581166</v>
      </c>
      <c r="E664" s="175">
        <f>INPUT!BT142</f>
        <v>123240019.78823511</v>
      </c>
      <c r="F664" s="174">
        <f>IF(INPUT!CH142&lt;=0,(INPUT!AP142/10^6-G508/B664-H508/C664-I508/D664)*E664,-(INPUT!AO142/10^6+G508/B664+H508/C664+I508/D664)*E664)</f>
        <v>-46716.135249360021</v>
      </c>
      <c r="G664" s="175">
        <f>INPUT!BU142</f>
        <v>102289002.70150694</v>
      </c>
      <c r="H664" s="175">
        <f>INPUT!BV142</f>
        <v>102289002.70150694</v>
      </c>
      <c r="I664" s="175">
        <f>INPUT!BW142</f>
        <v>105151259.22625338</v>
      </c>
      <c r="J664" s="175">
        <f>INPUT!BX142</f>
        <v>109913620.18406133</v>
      </c>
      <c r="K664" s="174">
        <f>IF(INPUT!CH142&lt;=0,(INPUT!AO142/10^6-G508/G664-H508/H664-I508/I664)*J664,-(INPUT!AP142/10^6+G508/G664+H508/H664+I508/I664)*J664)</f>
        <v>-41669.926399814278</v>
      </c>
      <c r="L664" s="343">
        <f>MIN(ABS(F664),ABS(K664))</f>
        <v>41669.926399814278</v>
      </c>
      <c r="M664" s="343">
        <f>ABS(G508+H508+I508)+L664</f>
        <v>41761.35544485732</v>
      </c>
      <c r="N664" s="282">
        <f>(M664-N338)/N338</f>
        <v>-0.1503350135555645</v>
      </c>
    </row>
    <row r="665">
      <c r="A665" s="187">
        <f>A509</f>
        <v>101</v>
      </c>
      <c r="B665" s="175">
        <f>INPUT!BQ143</f>
        <v>94594968.220569268</v>
      </c>
      <c r="C665" s="175">
        <f>INPUT!BR143</f>
        <v>94594968.220569268</v>
      </c>
      <c r="D665" s="175">
        <f>INPUT!BS143</f>
        <v>104092098.67581166</v>
      </c>
      <c r="E665" s="175">
        <f>INPUT!BT143</f>
        <v>123240019.78823511</v>
      </c>
      <c r="F665" s="174">
        <f>IF(INPUT!CH143&lt;=0,(INPUT!AP143/10^6-G509/B665-H509/C665-I509/D665)*E665,-(INPUT!AO143/10^6+G509/B665+H509/C665+I509/D665)*E665)</f>
        <v>-46716.135249360021</v>
      </c>
      <c r="G665" s="175">
        <f>INPUT!BU143</f>
        <v>102289002.70150694</v>
      </c>
      <c r="H665" s="175">
        <f>INPUT!BV143</f>
        <v>102289002.70150694</v>
      </c>
      <c r="I665" s="175">
        <f>INPUT!BW143</f>
        <v>105151259.22625338</v>
      </c>
      <c r="J665" s="175">
        <f>INPUT!BX143</f>
        <v>109913620.18406133</v>
      </c>
      <c r="K665" s="174">
        <f>IF(INPUT!CH143&lt;=0,(INPUT!AO143/10^6-G509/G665-H509/H665-I509/I665)*J665,-(INPUT!AP143/10^6+G509/G665+H509/H665+I509/I665)*J665)</f>
        <v>-41669.926399814278</v>
      </c>
      <c r="L665" s="343">
        <f>MIN(ABS(F665),ABS(K665))</f>
        <v>41669.926399814278</v>
      </c>
      <c r="M665" s="343">
        <f>ABS(G509+H509+I509)+L665</f>
        <v>41761.35544485732</v>
      </c>
      <c r="N665" s="282">
        <f>(M665-N339)/N339</f>
        <v>-0.1503350135555645</v>
      </c>
    </row>
    <row r="666">
      <c r="A666" s="187">
        <f>A510</f>
        <v>101</v>
      </c>
      <c r="B666" s="175">
        <f>INPUT!BQ144</f>
        <v>94594968.220569268</v>
      </c>
      <c r="C666" s="175">
        <f>INPUT!BR144</f>
        <v>94594968.220569268</v>
      </c>
      <c r="D666" s="175">
        <f>INPUT!BS144</f>
        <v>104092098.67581166</v>
      </c>
      <c r="E666" s="175">
        <f>INPUT!BT144</f>
        <v>123240019.78823511</v>
      </c>
      <c r="F666" s="174">
        <f>IF(INPUT!CH144&lt;=0,(INPUT!AP144/10^6-G510/B666-H510/C666-I510/D666)*E666,-(INPUT!AO144/10^6+G510/B666+H510/C666+I510/D666)*E666)</f>
        <v>-46716.135249360021</v>
      </c>
      <c r="G666" s="175">
        <f>INPUT!BU144</f>
        <v>102289002.70150694</v>
      </c>
      <c r="H666" s="175">
        <f>INPUT!BV144</f>
        <v>102289002.70150694</v>
      </c>
      <c r="I666" s="175">
        <f>INPUT!BW144</f>
        <v>105151259.22625338</v>
      </c>
      <c r="J666" s="175">
        <f>INPUT!BX144</f>
        <v>109913620.18406133</v>
      </c>
      <c r="K666" s="174">
        <f>IF(INPUT!CH144&lt;=0,(INPUT!AO144/10^6-G510/G666-H510/H666-I510/I666)*J666,-(INPUT!AP144/10^6+G510/G666+H510/H666+I510/I666)*J666)</f>
        <v>-41669.926399814278</v>
      </c>
      <c r="L666" s="343">
        <f>MIN(ABS(F666),ABS(K666))</f>
        <v>41669.926399814278</v>
      </c>
      <c r="M666" s="343">
        <f>ABS(G510+H510+I510)+L666</f>
        <v>41761.35544485732</v>
      </c>
      <c r="N666" s="282">
        <f>(M666-N340)/N340</f>
        <v>-0.1503350135555645</v>
      </c>
    </row>
    <row r="667">
      <c r="A667" s="187">
        <f>A511</f>
        <v>101</v>
      </c>
      <c r="B667" s="175">
        <f>INPUT!BQ145</f>
        <v>94594968.220569268</v>
      </c>
      <c r="C667" s="175">
        <f>INPUT!BR145</f>
        <v>94594968.220569268</v>
      </c>
      <c r="D667" s="175">
        <f>INPUT!BS145</f>
        <v>104092098.67581166</v>
      </c>
      <c r="E667" s="175">
        <f>INPUT!BT145</f>
        <v>123240019.78823511</v>
      </c>
      <c r="F667" s="174">
        <f>IF(INPUT!CH145&lt;=0,(INPUT!AP145/10^6-G511/B667-H511/C667-I511/D667)*E667,-(INPUT!AO145/10^6+G511/B667+H511/C667+I511/D667)*E667)</f>
        <v>-46716.135249360021</v>
      </c>
      <c r="G667" s="175">
        <f>INPUT!BU145</f>
        <v>102289002.70150694</v>
      </c>
      <c r="H667" s="175">
        <f>INPUT!BV145</f>
        <v>102289002.70150694</v>
      </c>
      <c r="I667" s="175">
        <f>INPUT!BW145</f>
        <v>105151259.22625338</v>
      </c>
      <c r="J667" s="175">
        <f>INPUT!BX145</f>
        <v>109913620.18406133</v>
      </c>
      <c r="K667" s="174">
        <f>IF(INPUT!CH145&lt;=0,(INPUT!AO145/10^6-G511/G667-H511/H667-I511/I667)*J667,-(INPUT!AP145/10^6+G511/G667+H511/H667+I511/I667)*J667)</f>
        <v>-41669.926399814278</v>
      </c>
      <c r="L667" s="343">
        <f>MIN(ABS(F667),ABS(K667))</f>
        <v>41669.926399814278</v>
      </c>
      <c r="M667" s="343">
        <f>ABS(G511+H511+I511)+L667</f>
        <v>41761.35544485732</v>
      </c>
      <c r="N667" s="282">
        <f>(M667-N341)/N341</f>
        <v>-0.1503350135555645</v>
      </c>
    </row>
    <row r="668">
      <c r="A668" s="187">
        <f>A512</f>
        <v>101</v>
      </c>
      <c r="B668" s="175">
        <f>INPUT!BQ146</f>
        <v>94594968.220569268</v>
      </c>
      <c r="C668" s="175">
        <f>INPUT!BR146</f>
        <v>94594968.220569268</v>
      </c>
      <c r="D668" s="175">
        <f>INPUT!BS146</f>
        <v>104092098.67581166</v>
      </c>
      <c r="E668" s="175">
        <f>INPUT!BT146</f>
        <v>123240019.78823511</v>
      </c>
      <c r="F668" s="174">
        <f>IF(INPUT!CH146&lt;=0,(INPUT!AP146/10^6-G512/B668-H512/C668-I512/D668)*E668,-(INPUT!AO146/10^6+G512/B668+H512/C668+I512/D668)*E668)</f>
        <v>-46716.135249360021</v>
      </c>
      <c r="G668" s="175">
        <f>INPUT!BU146</f>
        <v>102289002.70150694</v>
      </c>
      <c r="H668" s="175">
        <f>INPUT!BV146</f>
        <v>102289002.70150694</v>
      </c>
      <c r="I668" s="175">
        <f>INPUT!BW146</f>
        <v>105151259.22625338</v>
      </c>
      <c r="J668" s="175">
        <f>INPUT!BX146</f>
        <v>109913620.18406133</v>
      </c>
      <c r="K668" s="174">
        <f>IF(INPUT!CH146&lt;=0,(INPUT!AO146/10^6-G512/G668-H512/H668-I512/I668)*J668,-(INPUT!AP146/10^6+G512/G668+H512/H668+I512/I668)*J668)</f>
        <v>-41669.926399814278</v>
      </c>
      <c r="L668" s="343">
        <f>MIN(ABS(F668),ABS(K668))</f>
        <v>41669.926399814278</v>
      </c>
      <c r="M668" s="343">
        <f>ABS(G512+H512+I512)+L668</f>
        <v>41761.35544485732</v>
      </c>
      <c r="N668" s="282">
        <f>(M668-N342)/N342</f>
        <v>-0.1503350135555645</v>
      </c>
    </row>
    <row r="669">
      <c r="A669" s="187">
        <f>A513</f>
        <v>101</v>
      </c>
      <c r="B669" s="175">
        <f>INPUT!BQ147</f>
        <v>94594968.220569268</v>
      </c>
      <c r="C669" s="175">
        <f>INPUT!BR147</f>
        <v>94594968.220569268</v>
      </c>
      <c r="D669" s="175">
        <f>INPUT!BS147</f>
        <v>104092098.67581166</v>
      </c>
      <c r="E669" s="175">
        <f>INPUT!BT147</f>
        <v>123240019.78823511</v>
      </c>
      <c r="F669" s="174">
        <f>IF(INPUT!CH147&lt;=0,(INPUT!AP147/10^6-G513/B669-H513/C669-I513/D669)*E669,-(INPUT!AO147/10^6+G513/B669+H513/C669+I513/D669)*E669)</f>
        <v>-46716.135249360021</v>
      </c>
      <c r="G669" s="175">
        <f>INPUT!BU147</f>
        <v>102289002.70150694</v>
      </c>
      <c r="H669" s="175">
        <f>INPUT!BV147</f>
        <v>102289002.70150694</v>
      </c>
      <c r="I669" s="175">
        <f>INPUT!BW147</f>
        <v>105151259.22625338</v>
      </c>
      <c r="J669" s="175">
        <f>INPUT!BX147</f>
        <v>109913620.18406133</v>
      </c>
      <c r="K669" s="174">
        <f>IF(INPUT!CH147&lt;=0,(INPUT!AO147/10^6-G513/G669-H513/H669-I513/I669)*J669,-(INPUT!AP147/10^6+G513/G669+H513/H669+I513/I669)*J669)</f>
        <v>-41669.926399814278</v>
      </c>
      <c r="L669" s="343">
        <f>MIN(ABS(F669),ABS(K669))</f>
        <v>41669.926399814278</v>
      </c>
      <c r="M669" s="343">
        <f>ABS(G513+H513+I513)+L669</f>
        <v>41761.35544485732</v>
      </c>
      <c r="N669" s="282">
        <f>(M669-N343)/N343</f>
        <v>-0.1503350135555645</v>
      </c>
    </row>
    <row r="670">
      <c r="A670" s="187">
        <f>A514</f>
        <v>101</v>
      </c>
      <c r="B670" s="175">
        <f>INPUT!BQ148</f>
        <v>94594968.220569268</v>
      </c>
      <c r="C670" s="175">
        <f>INPUT!BR148</f>
        <v>94594968.220569268</v>
      </c>
      <c r="D670" s="175">
        <f>INPUT!BS148</f>
        <v>104092098.67581166</v>
      </c>
      <c r="E670" s="175">
        <f>INPUT!BT148</f>
        <v>123240019.78823511</v>
      </c>
      <c r="F670" s="174">
        <f>IF(INPUT!CH148&lt;=0,(INPUT!AP148/10^6-G514/B670-H514/C670-I514/D670)*E670,-(INPUT!AO148/10^6+G514/B670+H514/C670+I514/D670)*E670)</f>
        <v>-46716.135249360021</v>
      </c>
      <c r="G670" s="175">
        <f>INPUT!BU148</f>
        <v>102289002.70150694</v>
      </c>
      <c r="H670" s="175">
        <f>INPUT!BV148</f>
        <v>102289002.70150694</v>
      </c>
      <c r="I670" s="175">
        <f>INPUT!BW148</f>
        <v>105151259.22625338</v>
      </c>
      <c r="J670" s="175">
        <f>INPUT!BX148</f>
        <v>109913620.18406133</v>
      </c>
      <c r="K670" s="174">
        <f>IF(INPUT!CH148&lt;=0,(INPUT!AO148/10^6-G514/G670-H514/H670-I514/I670)*J670,-(INPUT!AP148/10^6+G514/G670+H514/H670+I514/I670)*J670)</f>
        <v>-41669.926399814278</v>
      </c>
      <c r="L670" s="343">
        <f>MIN(ABS(F670),ABS(K670))</f>
        <v>41669.926399814278</v>
      </c>
      <c r="M670" s="343">
        <f>ABS(G514+H514+I514)+L670</f>
        <v>41761.35544485732</v>
      </c>
      <c r="N670" s="282">
        <f>(M670-N344)/N344</f>
        <v>-0.1503350135555645</v>
      </c>
    </row>
    <row r="671">
      <c r="A671" s="187">
        <f>A515</f>
        <v>101</v>
      </c>
      <c r="B671" s="175">
        <f>INPUT!BQ149</f>
        <v>94594968.220569268</v>
      </c>
      <c r="C671" s="175">
        <f>INPUT!BR149</f>
        <v>94594968.220569268</v>
      </c>
      <c r="D671" s="175">
        <f>INPUT!BS149</f>
        <v>104092098.67581166</v>
      </c>
      <c r="E671" s="175">
        <f>INPUT!BT149</f>
        <v>123240019.78823511</v>
      </c>
      <c r="F671" s="174">
        <f>IF(INPUT!CH149&lt;=0,(INPUT!AP149/10^6-G515/B671-H515/C671-I515/D671)*E671,-(INPUT!AO149/10^6+G515/B671+H515/C671+I515/D671)*E671)</f>
        <v>-46716.135249360021</v>
      </c>
      <c r="G671" s="175">
        <f>INPUT!BU149</f>
        <v>102289002.70150694</v>
      </c>
      <c r="H671" s="175">
        <f>INPUT!BV149</f>
        <v>102289002.70150694</v>
      </c>
      <c r="I671" s="175">
        <f>INPUT!BW149</f>
        <v>105151259.22625338</v>
      </c>
      <c r="J671" s="175">
        <f>INPUT!BX149</f>
        <v>109913620.18406133</v>
      </c>
      <c r="K671" s="174">
        <f>IF(INPUT!CH149&lt;=0,(INPUT!AO149/10^6-G515/G671-H515/H671-I515/I671)*J671,-(INPUT!AP149/10^6+G515/G671+H515/H671+I515/I671)*J671)</f>
        <v>-41669.926399814278</v>
      </c>
      <c r="L671" s="343">
        <f>MIN(ABS(F671),ABS(K671))</f>
        <v>41669.926399814278</v>
      </c>
      <c r="M671" s="343">
        <f>ABS(G515+H515+I515)+L671</f>
        <v>41761.35544485732</v>
      </c>
      <c r="N671" s="282">
        <f>(M671-N345)/N345</f>
        <v>-0.1503350135555645</v>
      </c>
    </row>
    <row r="672">
      <c r="A672" s="187">
        <f>A516</f>
        <v>101</v>
      </c>
      <c r="B672" s="175">
        <f>INPUT!BQ150</f>
        <v>94594968.220569268</v>
      </c>
      <c r="C672" s="175">
        <f>INPUT!BR150</f>
        <v>94594968.220569268</v>
      </c>
      <c r="D672" s="175">
        <f>INPUT!BS150</f>
        <v>104092098.67581166</v>
      </c>
      <c r="E672" s="175">
        <f>INPUT!BT150</f>
        <v>123240019.78823511</v>
      </c>
      <c r="F672" s="174">
        <f>IF(INPUT!CH150&lt;=0,(INPUT!AP150/10^6-G516/B672-H516/C672-I516/D672)*E672,-(INPUT!AO150/10^6+G516/B672+H516/C672+I516/D672)*E672)</f>
        <v>-46716.135249360021</v>
      </c>
      <c r="G672" s="175">
        <f>INPUT!BU150</f>
        <v>102289002.70150694</v>
      </c>
      <c r="H672" s="175">
        <f>INPUT!BV150</f>
        <v>102289002.70150694</v>
      </c>
      <c r="I672" s="175">
        <f>INPUT!BW150</f>
        <v>105151259.22625338</v>
      </c>
      <c r="J672" s="175">
        <f>INPUT!BX150</f>
        <v>109913620.18406133</v>
      </c>
      <c r="K672" s="174">
        <f>IF(INPUT!CH150&lt;=0,(INPUT!AO150/10^6-G516/G672-H516/H672-I516/I672)*J672,-(INPUT!AP150/10^6+G516/G672+H516/H672+I516/I672)*J672)</f>
        <v>-41669.926399814278</v>
      </c>
      <c r="L672" s="343">
        <f>MIN(ABS(F672),ABS(K672))</f>
        <v>41669.926399814278</v>
      </c>
      <c r="M672" s="343">
        <f>ABS(G516+H516+I516)+L672</f>
        <v>41761.35544485732</v>
      </c>
      <c r="N672" s="282">
        <f>(M672-N346)/N346</f>
        <v>-0.1503350135555645</v>
      </c>
    </row>
    <row r="673">
      <c r="A673" s="187">
        <f>A517</f>
        <v>101</v>
      </c>
      <c r="B673" s="175">
        <f>INPUT!BQ151</f>
        <v>94594968.220569268</v>
      </c>
      <c r="C673" s="175">
        <f>INPUT!BR151</f>
        <v>94594968.220569268</v>
      </c>
      <c r="D673" s="175">
        <f>INPUT!BS151</f>
        <v>104092098.67581166</v>
      </c>
      <c r="E673" s="175">
        <f>INPUT!BT151</f>
        <v>123240019.78823511</v>
      </c>
      <c r="F673" s="174">
        <f>IF(INPUT!CH151&lt;=0,(INPUT!AP151/10^6-G517/B673-H517/C673-I517/D673)*E673,-(INPUT!AO151/10^6+G517/B673+H517/C673+I517/D673)*E673)</f>
        <v>-46716.135249360021</v>
      </c>
      <c r="G673" s="175">
        <f>INPUT!BU151</f>
        <v>102289002.70150694</v>
      </c>
      <c r="H673" s="175">
        <f>INPUT!BV151</f>
        <v>102289002.70150694</v>
      </c>
      <c r="I673" s="175">
        <f>INPUT!BW151</f>
        <v>105151259.22625338</v>
      </c>
      <c r="J673" s="175">
        <f>INPUT!BX151</f>
        <v>109913620.18406133</v>
      </c>
      <c r="K673" s="174">
        <f>IF(INPUT!CH151&lt;=0,(INPUT!AO151/10^6-G517/G673-H517/H673-I517/I673)*J673,-(INPUT!AP151/10^6+G517/G673+H517/H673+I517/I673)*J673)</f>
        <v>-41669.926399814278</v>
      </c>
      <c r="L673" s="343">
        <f>MIN(ABS(F673),ABS(K673))</f>
        <v>41669.926399814278</v>
      </c>
      <c r="M673" s="343">
        <f>ABS(G517+H517+I517)+L673</f>
        <v>41761.35544485732</v>
      </c>
      <c r="N673" s="282">
        <f>(M673-N347)/N347</f>
        <v>-0.1503350135555645</v>
      </c>
    </row>
    <row r="674">
      <c r="A674" s="187">
        <f>A518</f>
        <v>101</v>
      </c>
      <c r="B674" s="175">
        <f>INPUT!BQ152</f>
        <v>94594968.220569268</v>
      </c>
      <c r="C674" s="175">
        <f>INPUT!BR152</f>
        <v>94594968.220569268</v>
      </c>
      <c r="D674" s="175">
        <f>INPUT!BS152</f>
        <v>104092098.67581166</v>
      </c>
      <c r="E674" s="175">
        <f>INPUT!BT152</f>
        <v>123240019.78823511</v>
      </c>
      <c r="F674" s="174">
        <f>IF(INPUT!CH152&lt;=0,(INPUT!AP152/10^6-G518/B674-H518/C674-I518/D674)*E674,-(INPUT!AO152/10^6+G518/B674+H518/C674+I518/D674)*E674)</f>
        <v>-46716.135249360021</v>
      </c>
      <c r="G674" s="175">
        <f>INPUT!BU152</f>
        <v>102289002.70150694</v>
      </c>
      <c r="H674" s="175">
        <f>INPUT!BV152</f>
        <v>102289002.70150694</v>
      </c>
      <c r="I674" s="175">
        <f>INPUT!BW152</f>
        <v>105151259.22625338</v>
      </c>
      <c r="J674" s="175">
        <f>INPUT!BX152</f>
        <v>109913620.18406133</v>
      </c>
      <c r="K674" s="174">
        <f>IF(INPUT!CH152&lt;=0,(INPUT!AO152/10^6-G518/G674-H518/H674-I518/I674)*J674,-(INPUT!AP152/10^6+G518/G674+H518/H674+I518/I674)*J674)</f>
        <v>-41669.926399814278</v>
      </c>
      <c r="L674" s="343">
        <f>MIN(ABS(F674),ABS(K674))</f>
        <v>41669.926399814278</v>
      </c>
      <c r="M674" s="343">
        <f>ABS(G518+H518+I518)+L674</f>
        <v>41761.35544485732</v>
      </c>
      <c r="N674" s="282">
        <f>(M674-N348)/N348</f>
        <v>-0.1503350135555645</v>
      </c>
    </row>
    <row r="675">
      <c r="A675" s="187">
        <f>A519</f>
        <v>101</v>
      </c>
      <c r="B675" s="175">
        <f>INPUT!BQ153</f>
        <v>94594968.220569268</v>
      </c>
      <c r="C675" s="175">
        <f>INPUT!BR153</f>
        <v>94594968.220569268</v>
      </c>
      <c r="D675" s="175">
        <f>INPUT!BS153</f>
        <v>104092098.67581166</v>
      </c>
      <c r="E675" s="175">
        <f>INPUT!BT153</f>
        <v>123240019.78823511</v>
      </c>
      <c r="F675" s="174">
        <f>IF(INPUT!CH153&lt;=0,(INPUT!AP153/10^6-G519/B675-H519/C675-I519/D675)*E675,-(INPUT!AO153/10^6+G519/B675+H519/C675+I519/D675)*E675)</f>
        <v>-46716.135249360021</v>
      </c>
      <c r="G675" s="175">
        <f>INPUT!BU153</f>
        <v>102289002.70150694</v>
      </c>
      <c r="H675" s="175">
        <f>INPUT!BV153</f>
        <v>102289002.70150694</v>
      </c>
      <c r="I675" s="175">
        <f>INPUT!BW153</f>
        <v>105151259.22625338</v>
      </c>
      <c r="J675" s="175">
        <f>INPUT!BX153</f>
        <v>109913620.18406133</v>
      </c>
      <c r="K675" s="174">
        <f>IF(INPUT!CH153&lt;=0,(INPUT!AO153/10^6-G519/G675-H519/H675-I519/I675)*J675,-(INPUT!AP153/10^6+G519/G675+H519/H675+I519/I675)*J675)</f>
        <v>-41669.926399814278</v>
      </c>
      <c r="L675" s="343">
        <f>MIN(ABS(F675),ABS(K675))</f>
        <v>41669.926399814278</v>
      </c>
      <c r="M675" s="343">
        <f>ABS(G519+H519+I519)+L675</f>
        <v>41761.35544485732</v>
      </c>
      <c r="N675" s="282">
        <f>(M675-N349)/N349</f>
        <v>-0.1503350135555645</v>
      </c>
    </row>
    <row r="676">
      <c r="A676" s="187">
        <f>A520</f>
        <v>101</v>
      </c>
      <c r="B676" s="175">
        <f>INPUT!BQ154</f>
        <v>94594968.220569268</v>
      </c>
      <c r="C676" s="175">
        <f>INPUT!BR154</f>
        <v>94594968.220569268</v>
      </c>
      <c r="D676" s="175">
        <f>INPUT!BS154</f>
        <v>104092098.67581166</v>
      </c>
      <c r="E676" s="175">
        <f>INPUT!BT154</f>
        <v>123240019.78823511</v>
      </c>
      <c r="F676" s="174">
        <f>IF(INPUT!CH154&lt;=0,(INPUT!AP154/10^6-G520/B676-H520/C676-I520/D676)*E676,-(INPUT!AO154/10^6+G520/B676+H520/C676+I520/D676)*E676)</f>
        <v>-46716.135249360021</v>
      </c>
      <c r="G676" s="175">
        <f>INPUT!BU154</f>
        <v>102289002.70150694</v>
      </c>
      <c r="H676" s="175">
        <f>INPUT!BV154</f>
        <v>102289002.70150694</v>
      </c>
      <c r="I676" s="175">
        <f>INPUT!BW154</f>
        <v>105151259.22625338</v>
      </c>
      <c r="J676" s="175">
        <f>INPUT!BX154</f>
        <v>109913620.18406133</v>
      </c>
      <c r="K676" s="174">
        <f>IF(INPUT!CH154&lt;=0,(INPUT!AO154/10^6-G520/G676-H520/H676-I520/I676)*J676,-(INPUT!AP154/10^6+G520/G676+H520/H676+I520/I676)*J676)</f>
        <v>-41669.926399814278</v>
      </c>
      <c r="L676" s="343">
        <f>MIN(ABS(F676),ABS(K676))</f>
        <v>41669.926399814278</v>
      </c>
      <c r="M676" s="343">
        <f>ABS(G520+H520+I520)+L676</f>
        <v>41761.35544485732</v>
      </c>
      <c r="N676" s="282">
        <f>(M676-N350)/N350</f>
        <v>-0.1503350135555645</v>
      </c>
    </row>
    <row r="677" ht="15" customHeight="1">
      <c r="A677" s="40"/>
      <c r="B677" s="4"/>
      <c r="C677" s="4"/>
      <c r="D677" s="4"/>
      <c r="E677" s="4"/>
      <c r="F677" s="4"/>
      <c r="G677" s="110"/>
      <c r="H677" s="110"/>
      <c r="I677" s="110"/>
      <c r="J677" s="4"/>
      <c r="K677" s="4"/>
      <c r="L677" s="207"/>
      <c r="M677" s="4"/>
      <c r="N677" s="4"/>
    </row>
    <row r="678" ht="15" customHeight="1">
      <c r="A678" s="40"/>
      <c r="B678" s="4"/>
      <c r="C678" s="4"/>
      <c r="D678" s="4"/>
      <c r="E678" s="4"/>
      <c r="F678" s="4"/>
      <c r="G678" s="110"/>
      <c r="H678" s="110"/>
      <c r="I678" s="110"/>
      <c r="J678" s="4"/>
      <c r="K678" s="4"/>
      <c r="L678" s="207"/>
      <c r="M678" s="4"/>
      <c r="N678" s="4"/>
    </row>
    <row r="679" ht="15" customHeight="1" s="4" customFormat="1">
      <c r="A679" s="39" t="s">
        <v>761</v>
      </c>
      <c r="G679" s="110"/>
      <c r="H679" s="110"/>
      <c r="I679" s="110"/>
      <c r="L679" s="207"/>
      <c r="N679" s="234" t="s">
        <v>762</v>
      </c>
      <c r="O679" s="296"/>
      <c r="P679" s="64"/>
      <c r="Z679" s="207"/>
      <c r="AB679" s="40"/>
      <c r="AE679" s="207"/>
    </row>
    <row r="680" ht="15" customHeight="1" s="4" customFormat="1">
      <c r="A680" s="39"/>
      <c r="G680" s="110"/>
      <c r="H680" s="110"/>
      <c r="I680" s="110"/>
      <c r="L680" s="207"/>
      <c r="O680" s="306"/>
      <c r="P680" s="64"/>
      <c r="Z680" s="207"/>
      <c r="AB680" s="40"/>
      <c r="AE680" s="207"/>
    </row>
    <row r="681" ht="15" customHeight="1" s="4" customFormat="1">
      <c r="A681" s="260" t="s">
        <v>197</v>
      </c>
      <c r="B681" s="4" t="s">
        <v>763</v>
      </c>
      <c r="G681" s="110"/>
      <c r="H681" s="110"/>
      <c r="I681" s="110"/>
      <c r="L681" s="207"/>
      <c r="O681" s="307"/>
      <c r="P681" s="64"/>
      <c r="Z681" s="207"/>
      <c r="AB681" s="207"/>
      <c r="AE681" s="207"/>
    </row>
    <row r="682" ht="15" customHeight="1" s="4" customFormat="1">
      <c r="D682" s="19" t="s">
        <v>764</v>
      </c>
      <c r="G682" s="110"/>
      <c r="H682" s="110"/>
      <c r="I682" s="110"/>
      <c r="L682" s="207"/>
      <c r="O682" s="307"/>
      <c r="P682" s="64"/>
      <c r="Z682" s="207"/>
      <c r="AB682" s="207"/>
      <c r="AE682" s="207"/>
    </row>
    <row r="683" ht="15" customHeight="1" s="4" customFormat="1">
      <c r="A683" s="260" t="s">
        <v>197</v>
      </c>
      <c r="B683" s="4" t="s">
        <v>765</v>
      </c>
      <c r="D683" s="19"/>
      <c r="G683" s="110"/>
      <c r="H683" s="110"/>
      <c r="I683" s="110"/>
      <c r="L683" s="207"/>
      <c r="O683" s="307"/>
      <c r="P683" s="64"/>
      <c r="Z683" s="207"/>
      <c r="AB683" s="207"/>
      <c r="AE683" s="207"/>
    </row>
    <row r="684" ht="15" customHeight="1" s="4" customFormat="1">
      <c r="C684" s="287"/>
      <c r="D684" s="19" t="s">
        <v>528</v>
      </c>
      <c r="H684" s="109"/>
      <c r="I684" s="132"/>
      <c r="J684" s="109"/>
      <c r="L684" s="132"/>
      <c r="M684" s="132"/>
      <c r="N684" s="134"/>
      <c r="O684" s="307"/>
      <c r="P684" s="64"/>
      <c r="R684" s="109"/>
      <c r="Z684" s="207"/>
      <c r="AB684" s="207"/>
      <c r="AE684" s="207"/>
    </row>
    <row r="685" ht="15" customHeight="1" s="4" customFormat="1">
      <c r="B685" s="19"/>
      <c r="D685" s="109"/>
      <c r="G685" s="110"/>
      <c r="H685" s="110"/>
      <c r="I685" s="110"/>
      <c r="L685" s="207"/>
      <c r="O685" s="307"/>
      <c r="P685" s="64"/>
      <c r="Z685" s="207"/>
      <c r="AB685" s="207"/>
      <c r="AE685" s="207"/>
    </row>
    <row r="686" ht="15" customHeight="1" s="4" customFormat="1">
      <c r="B686" s="4" t="s">
        <v>171</v>
      </c>
      <c r="C686" s="19"/>
      <c r="E686" s="109"/>
      <c r="G686" s="110"/>
      <c r="H686" s="110"/>
      <c r="I686" s="110"/>
      <c r="L686" s="207"/>
      <c r="O686" s="307"/>
      <c r="P686" s="64"/>
      <c r="Z686" s="207"/>
      <c r="AB686" s="207"/>
      <c r="AE686" s="207"/>
    </row>
    <row r="687" ht="15" customHeight="1" s="4" customFormat="1">
      <c r="B687" s="4" t="s">
        <v>766</v>
      </c>
      <c r="C687" s="30" t="s">
        <v>173</v>
      </c>
      <c r="D687" s="4" t="s">
        <v>767</v>
      </c>
      <c r="G687" s="110"/>
      <c r="H687" s="110"/>
      <c r="I687" s="110"/>
      <c r="L687" s="207"/>
      <c r="O687" s="307"/>
      <c r="P687" s="64"/>
      <c r="Z687" s="207"/>
      <c r="AB687" s="207"/>
      <c r="AE687" s="207"/>
    </row>
    <row r="688" ht="15" customHeight="1" s="4" customFormat="1">
      <c r="B688" s="4" t="s">
        <v>768</v>
      </c>
      <c r="C688" s="30" t="s">
        <v>173</v>
      </c>
      <c r="D688" s="4" t="s">
        <v>769</v>
      </c>
      <c r="G688" s="110"/>
      <c r="H688" s="110"/>
      <c r="I688" s="110"/>
      <c r="L688" s="207"/>
      <c r="O688" s="307"/>
      <c r="P688" s="64"/>
      <c r="Z688" s="207"/>
      <c r="AB688" s="207"/>
      <c r="AE688" s="207"/>
    </row>
    <row r="689" ht="15" customHeight="1" s="4" customFormat="1">
      <c r="D689" s="30"/>
      <c r="G689" s="110"/>
      <c r="H689" s="110"/>
      <c r="I689" s="110"/>
      <c r="L689" s="207"/>
      <c r="O689" s="307"/>
      <c r="P689" s="64"/>
      <c r="Z689" s="207"/>
      <c r="AB689" s="207"/>
      <c r="AE689" s="207"/>
    </row>
    <row r="690" ht="15" customHeight="1" s="4" customFormat="1">
      <c r="D690" s="30"/>
      <c r="G690" s="110"/>
      <c r="H690" s="110"/>
      <c r="I690" s="110"/>
      <c r="L690" s="207"/>
      <c r="O690" s="307"/>
      <c r="P690" s="64"/>
      <c r="Z690" s="207"/>
      <c r="AB690" s="207"/>
      <c r="AE690" s="207"/>
    </row>
    <row r="691" ht="15" customHeight="1" s="4" customFormat="1">
      <c r="D691" s="30"/>
      <c r="G691" s="110"/>
      <c r="H691" s="110"/>
      <c r="I691" s="110"/>
      <c r="L691" s="207"/>
      <c r="O691" s="307"/>
      <c r="P691" s="64"/>
      <c r="Z691" s="207"/>
      <c r="AB691" s="207"/>
      <c r="AE691" s="207"/>
    </row>
    <row r="692" ht="15" customHeight="1" s="4" customFormat="1">
      <c r="D692" s="30"/>
      <c r="G692" s="110"/>
      <c r="H692" s="110"/>
      <c r="I692" s="110"/>
      <c r="L692" s="207"/>
      <c r="O692" s="307"/>
      <c r="P692" s="64"/>
      <c r="Z692" s="207"/>
      <c r="AB692" s="207"/>
      <c r="AE692" s="207"/>
    </row>
    <row r="693" ht="15" customHeight="1" s="4" customFormat="1">
      <c r="D693" s="30"/>
      <c r="G693" s="110"/>
      <c r="H693" s="110"/>
      <c r="I693" s="110"/>
      <c r="L693" s="207"/>
      <c r="O693" s="307"/>
      <c r="P693" s="64"/>
      <c r="Z693" s="207"/>
      <c r="AB693" s="207"/>
      <c r="AE693" s="207"/>
    </row>
    <row r="694" ht="15" customHeight="1" s="4" customFormat="1">
      <c r="D694" s="30"/>
      <c r="G694" s="110"/>
      <c r="H694" s="110"/>
      <c r="I694" s="110"/>
      <c r="L694" s="207"/>
      <c r="O694" s="307"/>
      <c r="P694" s="64"/>
      <c r="Z694" s="207"/>
      <c r="AB694" s="207"/>
      <c r="AE694" s="207"/>
    </row>
    <row r="695" ht="15" customHeight="1" s="4" customFormat="1">
      <c r="D695" s="30"/>
      <c r="G695" s="110"/>
      <c r="H695" s="110"/>
      <c r="I695" s="110"/>
      <c r="L695" s="207"/>
      <c r="O695" s="307"/>
      <c r="P695" s="64"/>
      <c r="Z695" s="207"/>
      <c r="AB695" s="207"/>
      <c r="AE695" s="207"/>
    </row>
    <row r="696" ht="15" customHeight="1" s="4" customFormat="1">
      <c r="D696" s="30"/>
      <c r="G696" s="110"/>
      <c r="H696" s="110"/>
      <c r="I696" s="110"/>
      <c r="L696" s="207"/>
      <c r="O696" s="307"/>
      <c r="P696" s="64"/>
      <c r="Z696" s="207"/>
      <c r="AB696" s="207"/>
      <c r="AE696" s="207"/>
    </row>
    <row r="697" ht="15" customHeight="1" s="4" customFormat="1">
      <c r="D697" s="30"/>
      <c r="G697" s="110"/>
      <c r="H697" s="110"/>
      <c r="I697" s="110"/>
      <c r="L697" s="207"/>
      <c r="O697" s="307"/>
      <c r="P697" s="64"/>
      <c r="Z697" s="207"/>
      <c r="AB697" s="207"/>
      <c r="AE697" s="207"/>
    </row>
    <row r="698" ht="15" customHeight="1" s="4" customFormat="1">
      <c r="D698" s="30"/>
      <c r="G698" s="110"/>
      <c r="H698" s="110"/>
      <c r="I698" s="110"/>
      <c r="L698" s="207"/>
      <c r="O698" s="307"/>
      <c r="P698" s="64"/>
      <c r="Z698" s="207"/>
      <c r="AB698" s="207"/>
      <c r="AE698" s="207"/>
    </row>
    <row r="699" ht="15" customHeight="1" s="4" customFormat="1">
      <c r="A699" s="288" t="s">
        <v>770</v>
      </c>
      <c r="C699" s="19"/>
      <c r="E699" s="109"/>
      <c r="G699" s="110"/>
      <c r="H699" s="110"/>
      <c r="I699" s="110"/>
      <c r="L699" s="207"/>
      <c r="O699" s="307"/>
      <c r="P699" s="64"/>
      <c r="Z699" s="207"/>
      <c r="AB699" s="207"/>
      <c r="AE699" s="207"/>
    </row>
    <row r="700" ht="15" customHeight="1" s="4" customFormat="1">
      <c r="A700" s="273" t="s">
        <v>230</v>
      </c>
      <c r="B700" s="274" t="s">
        <v>242</v>
      </c>
      <c r="C700" s="494" t="s">
        <v>771</v>
      </c>
      <c r="D700" s="498"/>
      <c r="E700" s="495"/>
      <c r="F700" s="494" t="s">
        <v>772</v>
      </c>
      <c r="G700" s="498"/>
      <c r="H700" s="498"/>
      <c r="I700" s="498"/>
      <c r="J700" s="498"/>
      <c r="K700" s="495"/>
      <c r="L700" s="274" t="s">
        <v>773</v>
      </c>
      <c r="M700" s="275" t="s">
        <v>246</v>
      </c>
      <c r="O700" s="308"/>
      <c r="P700" s="64"/>
      <c r="R700" s="207"/>
    </row>
    <row r="701" ht="15" customHeight="1" s="4" customFormat="1">
      <c r="A701" s="276"/>
      <c r="B701" s="277" t="s">
        <v>250</v>
      </c>
      <c r="C701" s="277" t="s">
        <v>163</v>
      </c>
      <c r="D701" s="277" t="s">
        <v>724</v>
      </c>
      <c r="E701" s="277" t="s">
        <v>774</v>
      </c>
      <c r="F701" s="277" t="s">
        <v>356</v>
      </c>
      <c r="G701" s="277" t="s">
        <v>357</v>
      </c>
      <c r="H701" s="277" t="s">
        <v>25</v>
      </c>
      <c r="I701" s="277" t="s">
        <v>775</v>
      </c>
      <c r="J701" s="277" t="s">
        <v>776</v>
      </c>
      <c r="K701" s="277" t="s">
        <v>777</v>
      </c>
      <c r="L701" s="277"/>
      <c r="M701" s="278"/>
      <c r="O701" s="308"/>
      <c r="P701" s="64"/>
      <c r="R701" s="372"/>
    </row>
    <row r="702" ht="15" customHeight="1">
      <c r="A702" s="187">
        <f>A525</f>
        <v>101</v>
      </c>
      <c r="B702" s="175" t="str">
        <f>IF(INPUT!CH3&lt;=0,"Positive","Negative")</f>
        <v>Negative</v>
      </c>
      <c r="C702" s="174" t="str">
        <f>L199</f>
        <v>8</v>
      </c>
      <c r="D702" s="191">
        <f>M199</f>
        <v>1245.273804662846</v>
      </c>
      <c r="E702" s="191">
        <f>IF(OR(C702="1",C702="a"),J702+I702+D702,IF(OR(C702="8",C702="b",C702="c",C702="d"),H702-D702,IF(C702="2",J702+I702-F702+D702,IF(C702=9,F702-D702+H702,D702))))</f>
        <v>1554.726195337154</v>
      </c>
      <c r="F702" s="174">
        <f>INPUT!J3</f>
        <v>22</v>
      </c>
      <c r="G702" s="174">
        <f>INPUT!L3</f>
        <v>12</v>
      </c>
      <c r="H702" s="174">
        <f>INPUT!N3</f>
        <v>2800</v>
      </c>
      <c r="I702" s="174">
        <f>INPUT!S3</f>
        <v>0</v>
      </c>
      <c r="J702" s="174">
        <f>INPUT!R3</f>
        <v>290</v>
      </c>
      <c r="K702" s="191">
        <f>IF(B702="Positive",G702+H702+I702+J702,F702+H702)</f>
        <v>2822</v>
      </c>
      <c r="L702" s="191">
        <f>0.42*K702</f>
        <v>1185.24</v>
      </c>
      <c r="M702" s="391" t="str">
        <f>IF(AND(INPUT!CH3&gt;=0,INPUT!Q3=0),"-",IF(E702&lt;=0.42*K702,"OK","NG"))</f>
        <v>-</v>
      </c>
      <c r="N702" s="4"/>
      <c r="Q702" s="4"/>
      <c r="R702" s="372"/>
      <c r="S702" s="4"/>
    </row>
    <row r="703">
      <c r="A703" s="187">
        <f>A526</f>
        <v>101</v>
      </c>
      <c r="B703" s="175" t="str">
        <f>IF(INPUT!CH4&lt;=0,"Positive","Negative")</f>
        <v>Negative</v>
      </c>
      <c r="C703" s="174" t="str">
        <f>L200</f>
        <v>8</v>
      </c>
      <c r="D703" s="191">
        <f>M200</f>
        <v>1245.273804662846</v>
      </c>
      <c r="E703" s="191">
        <f>IF(OR(C703="1",C703="a"),J703+I703+D703,IF(OR(C703="8",C703="b",C703="c",C703="d"),H703-D703,IF(C703="2",J703+I703-F703+D703,IF(C703=9,F703-D703+H703,D703))))</f>
        <v>1554.726195337154</v>
      </c>
      <c r="F703" s="174">
        <f>INPUT!J4</f>
        <v>22</v>
      </c>
      <c r="G703" s="174">
        <f>INPUT!L4</f>
        <v>12</v>
      </c>
      <c r="H703" s="174">
        <f>INPUT!N4</f>
        <v>2800</v>
      </c>
      <c r="I703" s="174">
        <f>INPUT!S4</f>
        <v>0</v>
      </c>
      <c r="J703" s="174">
        <f>INPUT!R4</f>
        <v>290</v>
      </c>
      <c r="K703" s="191">
        <f>IF(B703="Positive",G703+H703+I703+J703,F703+H703)</f>
        <v>2822</v>
      </c>
      <c r="L703" s="191">
        <f>0.42*K703</f>
        <v>1185.24</v>
      </c>
      <c r="M703" s="391" t="str">
        <f>IF(AND(INPUT!CH4&gt;=0,INPUT!Q4=0),"-",IF(E703&lt;=0.42*K703,"OK","NG"))</f>
        <v>-</v>
      </c>
      <c r="N703" s="4"/>
      <c r="Q703" s="4"/>
      <c r="R703" s="372"/>
      <c r="S703" s="4"/>
    </row>
    <row r="704">
      <c r="A704" s="187">
        <f>A527</f>
        <v>101</v>
      </c>
      <c r="B704" s="175" t="str">
        <f>IF(INPUT!CH5&lt;=0,"Positive","Negative")</f>
        <v>Negative</v>
      </c>
      <c r="C704" s="174" t="str">
        <f>L201</f>
        <v>8</v>
      </c>
      <c r="D704" s="191">
        <f>M201</f>
        <v>1245.273804662846</v>
      </c>
      <c r="E704" s="191">
        <f>IF(OR(C704="1",C704="a"),J704+I704+D704,IF(OR(C704="8",C704="b",C704="c",C704="d"),H704-D704,IF(C704="2",J704+I704-F704+D704,IF(C704=9,F704-D704+H704,D704))))</f>
        <v>1554.726195337154</v>
      </c>
      <c r="F704" s="174">
        <f>INPUT!J5</f>
        <v>22</v>
      </c>
      <c r="G704" s="174">
        <f>INPUT!L5</f>
        <v>12</v>
      </c>
      <c r="H704" s="174">
        <f>INPUT!N5</f>
        <v>2800</v>
      </c>
      <c r="I704" s="174">
        <f>INPUT!S5</f>
        <v>0</v>
      </c>
      <c r="J704" s="174">
        <f>INPUT!R5</f>
        <v>290</v>
      </c>
      <c r="K704" s="191">
        <f>IF(B704="Positive",G704+H704+I704+J704,F704+H704)</f>
        <v>2822</v>
      </c>
      <c r="L704" s="191">
        <f>0.42*K704</f>
        <v>1185.24</v>
      </c>
      <c r="M704" s="391" t="str">
        <f>IF(AND(INPUT!CH5&gt;=0,INPUT!Q5=0),"-",IF(E704&lt;=0.42*K704,"OK","NG"))</f>
        <v>-</v>
      </c>
      <c r="N704" s="4"/>
      <c r="Q704" s="4"/>
      <c r="R704" s="372"/>
      <c r="S704" s="4"/>
    </row>
    <row r="705">
      <c r="A705" s="187">
        <f>A528</f>
        <v>101</v>
      </c>
      <c r="B705" s="175" t="str">
        <f>IF(INPUT!CH6&lt;=0,"Positive","Negative")</f>
        <v>Negative</v>
      </c>
      <c r="C705" s="174" t="str">
        <f>L202</f>
        <v>8</v>
      </c>
      <c r="D705" s="191">
        <f>M202</f>
        <v>1245.273804662846</v>
      </c>
      <c r="E705" s="191">
        <f>IF(OR(C705="1",C705="a"),J705+I705+D705,IF(OR(C705="8",C705="b",C705="c",C705="d"),H705-D705,IF(C705="2",J705+I705-F705+D705,IF(C705=9,F705-D705+H705,D705))))</f>
        <v>1554.726195337154</v>
      </c>
      <c r="F705" s="174">
        <f>INPUT!J6</f>
        <v>22</v>
      </c>
      <c r="G705" s="174">
        <f>INPUT!L6</f>
        <v>12</v>
      </c>
      <c r="H705" s="174">
        <f>INPUT!N6</f>
        <v>2800</v>
      </c>
      <c r="I705" s="174">
        <f>INPUT!S6</f>
        <v>0</v>
      </c>
      <c r="J705" s="174">
        <f>INPUT!R6</f>
        <v>290</v>
      </c>
      <c r="K705" s="191">
        <f>IF(B705="Positive",G705+H705+I705+J705,F705+H705)</f>
        <v>2822</v>
      </c>
      <c r="L705" s="191">
        <f>0.42*K705</f>
        <v>1185.24</v>
      </c>
      <c r="M705" s="391" t="str">
        <f>IF(AND(INPUT!CH6&gt;=0,INPUT!Q6=0),"-",IF(E705&lt;=0.42*K705,"OK","NG"))</f>
        <v>-</v>
      </c>
      <c r="N705" s="4"/>
      <c r="Q705" s="4"/>
      <c r="R705" s="372"/>
      <c r="S705" s="4"/>
    </row>
    <row r="706">
      <c r="A706" s="187">
        <f>A529</f>
        <v>101</v>
      </c>
      <c r="B706" s="175" t="str">
        <f>IF(INPUT!CH7&lt;=0,"Positive","Negative")</f>
        <v>Negative</v>
      </c>
      <c r="C706" s="174" t="str">
        <f>L203</f>
        <v>8</v>
      </c>
      <c r="D706" s="191">
        <f>M203</f>
        <v>1245.273804662846</v>
      </c>
      <c r="E706" s="191">
        <f>IF(OR(C706="1",C706="a"),J706+I706+D706,IF(OR(C706="8",C706="b",C706="c",C706="d"),H706-D706,IF(C706="2",J706+I706-F706+D706,IF(C706=9,F706-D706+H706,D706))))</f>
        <v>1554.726195337154</v>
      </c>
      <c r="F706" s="174">
        <f>INPUT!J7</f>
        <v>22</v>
      </c>
      <c r="G706" s="174">
        <f>INPUT!L7</f>
        <v>12</v>
      </c>
      <c r="H706" s="174">
        <f>INPUT!N7</f>
        <v>2800</v>
      </c>
      <c r="I706" s="174">
        <f>INPUT!S7</f>
        <v>0</v>
      </c>
      <c r="J706" s="174">
        <f>INPUT!R7</f>
        <v>290</v>
      </c>
      <c r="K706" s="191">
        <f>IF(B706="Positive",G706+H706+I706+J706,F706+H706)</f>
        <v>2822</v>
      </c>
      <c r="L706" s="191">
        <f>0.42*K706</f>
        <v>1185.24</v>
      </c>
      <c r="M706" s="391" t="str">
        <f>IF(AND(INPUT!CH7&gt;=0,INPUT!Q7=0),"-",IF(E706&lt;=0.42*K706,"OK","NG"))</f>
        <v>-</v>
      </c>
      <c r="N706" s="4"/>
      <c r="Q706" s="4"/>
      <c r="R706" s="372"/>
      <c r="S706" s="4"/>
    </row>
    <row r="707">
      <c r="A707" s="187">
        <f>A530</f>
        <v>101</v>
      </c>
      <c r="B707" s="175" t="str">
        <f>IF(INPUT!CH8&lt;=0,"Positive","Negative")</f>
        <v>Negative</v>
      </c>
      <c r="C707" s="174" t="str">
        <f>L204</f>
        <v>8</v>
      </c>
      <c r="D707" s="191">
        <f>M204</f>
        <v>1245.273804662846</v>
      </c>
      <c r="E707" s="191">
        <f>IF(OR(C707="1",C707="a"),J707+I707+D707,IF(OR(C707="8",C707="b",C707="c",C707="d"),H707-D707,IF(C707="2",J707+I707-F707+D707,IF(C707=9,F707-D707+H707,D707))))</f>
        <v>1554.726195337154</v>
      </c>
      <c r="F707" s="174">
        <f>INPUT!J8</f>
        <v>22</v>
      </c>
      <c r="G707" s="174">
        <f>INPUT!L8</f>
        <v>12</v>
      </c>
      <c r="H707" s="174">
        <f>INPUT!N8</f>
        <v>2800</v>
      </c>
      <c r="I707" s="174">
        <f>INPUT!S8</f>
        <v>0</v>
      </c>
      <c r="J707" s="174">
        <f>INPUT!R8</f>
        <v>290</v>
      </c>
      <c r="K707" s="191">
        <f>IF(B707="Positive",G707+H707+I707+J707,F707+H707)</f>
        <v>2822</v>
      </c>
      <c r="L707" s="191">
        <f>0.42*K707</f>
        <v>1185.24</v>
      </c>
      <c r="M707" s="391" t="str">
        <f>IF(AND(INPUT!CH8&gt;=0,INPUT!Q8=0),"-",IF(E707&lt;=0.42*K707,"OK","NG"))</f>
        <v>-</v>
      </c>
      <c r="N707" s="4"/>
      <c r="Q707" s="4"/>
      <c r="R707" s="372"/>
      <c r="S707" s="4"/>
    </row>
    <row r="708">
      <c r="A708" s="187">
        <f>A531</f>
        <v>101</v>
      </c>
      <c r="B708" s="175" t="str">
        <f>IF(INPUT!CH9&lt;=0,"Positive","Negative")</f>
        <v>Negative</v>
      </c>
      <c r="C708" s="174" t="str">
        <f>L205</f>
        <v>8</v>
      </c>
      <c r="D708" s="191">
        <f>M205</f>
        <v>1245.273804662846</v>
      </c>
      <c r="E708" s="191">
        <f>IF(OR(C708="1",C708="a"),J708+I708+D708,IF(OR(C708="8",C708="b",C708="c",C708="d"),H708-D708,IF(C708="2",J708+I708-F708+D708,IF(C708=9,F708-D708+H708,D708))))</f>
        <v>1554.726195337154</v>
      </c>
      <c r="F708" s="174">
        <f>INPUT!J9</f>
        <v>22</v>
      </c>
      <c r="G708" s="174">
        <f>INPUT!L9</f>
        <v>12</v>
      </c>
      <c r="H708" s="174">
        <f>INPUT!N9</f>
        <v>2800</v>
      </c>
      <c r="I708" s="174">
        <f>INPUT!S9</f>
        <v>0</v>
      </c>
      <c r="J708" s="174">
        <f>INPUT!R9</f>
        <v>290</v>
      </c>
      <c r="K708" s="191">
        <f>IF(B708="Positive",G708+H708+I708+J708,F708+H708)</f>
        <v>2822</v>
      </c>
      <c r="L708" s="191">
        <f>0.42*K708</f>
        <v>1185.24</v>
      </c>
      <c r="M708" s="391" t="str">
        <f>IF(AND(INPUT!CH9&gt;=0,INPUT!Q9=0),"-",IF(E708&lt;=0.42*K708,"OK","NG"))</f>
        <v>-</v>
      </c>
      <c r="N708" s="4"/>
      <c r="Q708" s="4"/>
      <c r="R708" s="372"/>
      <c r="S708" s="4"/>
    </row>
    <row r="709">
      <c r="A709" s="187">
        <f>A532</f>
        <v>101</v>
      </c>
      <c r="B709" s="175" t="str">
        <f>IF(INPUT!CH10&lt;=0,"Positive","Negative")</f>
        <v>Negative</v>
      </c>
      <c r="C709" s="174" t="str">
        <f>L206</f>
        <v>8</v>
      </c>
      <c r="D709" s="191">
        <f>M206</f>
        <v>1245.273804662846</v>
      </c>
      <c r="E709" s="191">
        <f>IF(OR(C709="1",C709="a"),J709+I709+D709,IF(OR(C709="8",C709="b",C709="c",C709="d"),H709-D709,IF(C709="2",J709+I709-F709+D709,IF(C709=9,F709-D709+H709,D709))))</f>
        <v>1554.726195337154</v>
      </c>
      <c r="F709" s="174">
        <f>INPUT!J10</f>
        <v>22</v>
      </c>
      <c r="G709" s="174">
        <f>INPUT!L10</f>
        <v>12</v>
      </c>
      <c r="H709" s="174">
        <f>INPUT!N10</f>
        <v>2800</v>
      </c>
      <c r="I709" s="174">
        <f>INPUT!S10</f>
        <v>0</v>
      </c>
      <c r="J709" s="174">
        <f>INPUT!R10</f>
        <v>290</v>
      </c>
      <c r="K709" s="191">
        <f>IF(B709="Positive",G709+H709+I709+J709,F709+H709)</f>
        <v>2822</v>
      </c>
      <c r="L709" s="191">
        <f>0.42*K709</f>
        <v>1185.24</v>
      </c>
      <c r="M709" s="391" t="str">
        <f>IF(AND(INPUT!CH10&gt;=0,INPUT!Q10=0),"-",IF(E709&lt;=0.42*K709,"OK","NG"))</f>
        <v>-</v>
      </c>
      <c r="N709" s="4"/>
      <c r="Q709" s="4"/>
      <c r="R709" s="372"/>
      <c r="S709" s="4"/>
    </row>
    <row r="710">
      <c r="A710" s="187">
        <f>A533</f>
        <v>101</v>
      </c>
      <c r="B710" s="175" t="str">
        <f>IF(INPUT!CH11&lt;=0,"Positive","Negative")</f>
        <v>Negative</v>
      </c>
      <c r="C710" s="174" t="str">
        <f>L207</f>
        <v>8</v>
      </c>
      <c r="D710" s="191">
        <f>M207</f>
        <v>1245.273804662846</v>
      </c>
      <c r="E710" s="191">
        <f>IF(OR(C710="1",C710="a"),J710+I710+D710,IF(OR(C710="8",C710="b",C710="c",C710="d"),H710-D710,IF(C710="2",J710+I710-F710+D710,IF(C710=9,F710-D710+H710,D710))))</f>
        <v>1554.726195337154</v>
      </c>
      <c r="F710" s="174">
        <f>INPUT!J11</f>
        <v>22</v>
      </c>
      <c r="G710" s="174">
        <f>INPUT!L11</f>
        <v>12</v>
      </c>
      <c r="H710" s="174">
        <f>INPUT!N11</f>
        <v>2800</v>
      </c>
      <c r="I710" s="174">
        <f>INPUT!S11</f>
        <v>0</v>
      </c>
      <c r="J710" s="174">
        <f>INPUT!R11</f>
        <v>290</v>
      </c>
      <c r="K710" s="191">
        <f>IF(B710="Positive",G710+H710+I710+J710,F710+H710)</f>
        <v>2822</v>
      </c>
      <c r="L710" s="191">
        <f>0.42*K710</f>
        <v>1185.24</v>
      </c>
      <c r="M710" s="391" t="str">
        <f>IF(AND(INPUT!CH11&gt;=0,INPUT!Q11=0),"-",IF(E710&lt;=0.42*K710,"OK","NG"))</f>
        <v>-</v>
      </c>
      <c r="N710" s="4"/>
      <c r="Q710" s="4"/>
      <c r="R710" s="372"/>
      <c r="S710" s="4"/>
    </row>
    <row r="711">
      <c r="A711" s="187">
        <f>A534</f>
        <v>101</v>
      </c>
      <c r="B711" s="175" t="str">
        <f>IF(INPUT!CH12&lt;=0,"Positive","Negative")</f>
        <v>Negative</v>
      </c>
      <c r="C711" s="174" t="str">
        <f>L208</f>
        <v>8</v>
      </c>
      <c r="D711" s="191">
        <f>M208</f>
        <v>1245.273804662846</v>
      </c>
      <c r="E711" s="191">
        <f>IF(OR(C711="1",C711="a"),J711+I711+D711,IF(OR(C711="8",C711="b",C711="c",C711="d"),H711-D711,IF(C711="2",J711+I711-F711+D711,IF(C711=9,F711-D711+H711,D711))))</f>
        <v>1554.726195337154</v>
      </c>
      <c r="F711" s="174">
        <f>INPUT!J12</f>
        <v>22</v>
      </c>
      <c r="G711" s="174">
        <f>INPUT!L12</f>
        <v>12</v>
      </c>
      <c r="H711" s="174">
        <f>INPUT!N12</f>
        <v>2800</v>
      </c>
      <c r="I711" s="174">
        <f>INPUT!S12</f>
        <v>0</v>
      </c>
      <c r="J711" s="174">
        <f>INPUT!R12</f>
        <v>290</v>
      </c>
      <c r="K711" s="191">
        <f>IF(B711="Positive",G711+H711+I711+J711,F711+H711)</f>
        <v>2822</v>
      </c>
      <c r="L711" s="191">
        <f>0.42*K711</f>
        <v>1185.24</v>
      </c>
      <c r="M711" s="391" t="str">
        <f>IF(AND(INPUT!CH12&gt;=0,INPUT!Q12=0),"-",IF(E711&lt;=0.42*K711,"OK","NG"))</f>
        <v>-</v>
      </c>
      <c r="N711" s="4"/>
      <c r="Q711" s="4"/>
      <c r="R711" s="372"/>
      <c r="S711" s="4"/>
    </row>
    <row r="712">
      <c r="A712" s="187">
        <f>A535</f>
        <v>101</v>
      </c>
      <c r="B712" s="175" t="str">
        <f>IF(INPUT!CH13&lt;=0,"Positive","Negative")</f>
        <v>Negative</v>
      </c>
      <c r="C712" s="174" t="str">
        <f>L209</f>
        <v>8</v>
      </c>
      <c r="D712" s="191">
        <f>M209</f>
        <v>1245.273804662846</v>
      </c>
      <c r="E712" s="191">
        <f>IF(OR(C712="1",C712="a"),J712+I712+D712,IF(OR(C712="8",C712="b",C712="c",C712="d"),H712-D712,IF(C712="2",J712+I712-F712+D712,IF(C712=9,F712-D712+H712,D712))))</f>
        <v>1554.726195337154</v>
      </c>
      <c r="F712" s="174">
        <f>INPUT!J13</f>
        <v>22</v>
      </c>
      <c r="G712" s="174">
        <f>INPUT!L13</f>
        <v>12</v>
      </c>
      <c r="H712" s="174">
        <f>INPUT!N13</f>
        <v>2800</v>
      </c>
      <c r="I712" s="174">
        <f>INPUT!S13</f>
        <v>0</v>
      </c>
      <c r="J712" s="174">
        <f>INPUT!R13</f>
        <v>290</v>
      </c>
      <c r="K712" s="191">
        <f>IF(B712="Positive",G712+H712+I712+J712,F712+H712)</f>
        <v>2822</v>
      </c>
      <c r="L712" s="191">
        <f>0.42*K712</f>
        <v>1185.24</v>
      </c>
      <c r="M712" s="391" t="str">
        <f>IF(AND(INPUT!CH13&gt;=0,INPUT!Q13=0),"-",IF(E712&lt;=0.42*K712,"OK","NG"))</f>
        <v>-</v>
      </c>
      <c r="N712" s="4"/>
      <c r="Q712" s="4"/>
      <c r="R712" s="372"/>
      <c r="S712" s="4"/>
    </row>
    <row r="713">
      <c r="A713" s="187">
        <f>A536</f>
        <v>101</v>
      </c>
      <c r="B713" s="175" t="str">
        <f>IF(INPUT!CH14&lt;=0,"Positive","Negative")</f>
        <v>Negative</v>
      </c>
      <c r="C713" s="174" t="str">
        <f>L210</f>
        <v>8</v>
      </c>
      <c r="D713" s="191">
        <f>M210</f>
        <v>1245.273804662846</v>
      </c>
      <c r="E713" s="191">
        <f>IF(OR(C713="1",C713="a"),J713+I713+D713,IF(OR(C713="8",C713="b",C713="c",C713="d"),H713-D713,IF(C713="2",J713+I713-F713+D713,IF(C713=9,F713-D713+H713,D713))))</f>
        <v>1554.726195337154</v>
      </c>
      <c r="F713" s="174">
        <f>INPUT!J14</f>
        <v>22</v>
      </c>
      <c r="G713" s="174">
        <f>INPUT!L14</f>
        <v>12</v>
      </c>
      <c r="H713" s="174">
        <f>INPUT!N14</f>
        <v>2800</v>
      </c>
      <c r="I713" s="174">
        <f>INPUT!S14</f>
        <v>0</v>
      </c>
      <c r="J713" s="174">
        <f>INPUT!R14</f>
        <v>290</v>
      </c>
      <c r="K713" s="191">
        <f>IF(B713="Positive",G713+H713+I713+J713,F713+H713)</f>
        <v>2822</v>
      </c>
      <c r="L713" s="191">
        <f>0.42*K713</f>
        <v>1185.24</v>
      </c>
      <c r="M713" s="391" t="str">
        <f>IF(AND(INPUT!CH14&gt;=0,INPUT!Q14=0),"-",IF(E713&lt;=0.42*K713,"OK","NG"))</f>
        <v>-</v>
      </c>
      <c r="N713" s="4"/>
      <c r="Q713" s="4"/>
      <c r="R713" s="372"/>
      <c r="S713" s="4"/>
    </row>
    <row r="714">
      <c r="A714" s="187">
        <f>A537</f>
        <v>101</v>
      </c>
      <c r="B714" s="175" t="str">
        <f>IF(INPUT!CH15&lt;=0,"Positive","Negative")</f>
        <v>Negative</v>
      </c>
      <c r="C714" s="174" t="str">
        <f>L211</f>
        <v>8</v>
      </c>
      <c r="D714" s="191">
        <f>M211</f>
        <v>1245.273804662846</v>
      </c>
      <c r="E714" s="191">
        <f>IF(OR(C714="1",C714="a"),J714+I714+D714,IF(OR(C714="8",C714="b",C714="c",C714="d"),H714-D714,IF(C714="2",J714+I714-F714+D714,IF(C714=9,F714-D714+H714,D714))))</f>
        <v>1554.726195337154</v>
      </c>
      <c r="F714" s="174">
        <f>INPUT!J15</f>
        <v>22</v>
      </c>
      <c r="G714" s="174">
        <f>INPUT!L15</f>
        <v>12</v>
      </c>
      <c r="H714" s="174">
        <f>INPUT!N15</f>
        <v>2800</v>
      </c>
      <c r="I714" s="174">
        <f>INPUT!S15</f>
        <v>0</v>
      </c>
      <c r="J714" s="174">
        <f>INPUT!R15</f>
        <v>290</v>
      </c>
      <c r="K714" s="191">
        <f>IF(B714="Positive",G714+H714+I714+J714,F714+H714)</f>
        <v>2822</v>
      </c>
      <c r="L714" s="191">
        <f>0.42*K714</f>
        <v>1185.24</v>
      </c>
      <c r="M714" s="391" t="str">
        <f>IF(AND(INPUT!CH15&gt;=0,INPUT!Q15=0),"-",IF(E714&lt;=0.42*K714,"OK","NG"))</f>
        <v>-</v>
      </c>
      <c r="N714" s="4"/>
      <c r="Q714" s="4"/>
      <c r="R714" s="372"/>
      <c r="S714" s="4"/>
    </row>
    <row r="715">
      <c r="A715" s="187">
        <f>A538</f>
        <v>101</v>
      </c>
      <c r="B715" s="175" t="str">
        <f>IF(INPUT!CH16&lt;=0,"Positive","Negative")</f>
        <v>Negative</v>
      </c>
      <c r="C715" s="174" t="str">
        <f>L212</f>
        <v>8</v>
      </c>
      <c r="D715" s="191">
        <f>M212</f>
        <v>1245.273804662846</v>
      </c>
      <c r="E715" s="191">
        <f>IF(OR(C715="1",C715="a"),J715+I715+D715,IF(OR(C715="8",C715="b",C715="c",C715="d"),H715-D715,IF(C715="2",J715+I715-F715+D715,IF(C715=9,F715-D715+H715,D715))))</f>
        <v>1554.726195337154</v>
      </c>
      <c r="F715" s="174">
        <f>INPUT!J16</f>
        <v>22</v>
      </c>
      <c r="G715" s="174">
        <f>INPUT!L16</f>
        <v>12</v>
      </c>
      <c r="H715" s="174">
        <f>INPUT!N16</f>
        <v>2800</v>
      </c>
      <c r="I715" s="174">
        <f>INPUT!S16</f>
        <v>0</v>
      </c>
      <c r="J715" s="174">
        <f>INPUT!R16</f>
        <v>290</v>
      </c>
      <c r="K715" s="191">
        <f>IF(B715="Positive",G715+H715+I715+J715,F715+H715)</f>
        <v>2822</v>
      </c>
      <c r="L715" s="191">
        <f>0.42*K715</f>
        <v>1185.24</v>
      </c>
      <c r="M715" s="391" t="str">
        <f>IF(AND(INPUT!CH16&gt;=0,INPUT!Q16=0),"-",IF(E715&lt;=0.42*K715,"OK","NG"))</f>
        <v>-</v>
      </c>
      <c r="N715" s="4"/>
      <c r="Q715" s="4"/>
      <c r="R715" s="372"/>
      <c r="S715" s="4"/>
    </row>
    <row r="716">
      <c r="A716" s="187">
        <f>A539</f>
        <v>101</v>
      </c>
      <c r="B716" s="175" t="str">
        <f>IF(INPUT!CH17&lt;=0,"Positive","Negative")</f>
        <v>Negative</v>
      </c>
      <c r="C716" s="174" t="str">
        <f>L213</f>
        <v>8</v>
      </c>
      <c r="D716" s="191">
        <f>M213</f>
        <v>1245.273804662846</v>
      </c>
      <c r="E716" s="191">
        <f>IF(OR(C716="1",C716="a"),J716+I716+D716,IF(OR(C716="8",C716="b",C716="c",C716="d"),H716-D716,IF(C716="2",J716+I716-F716+D716,IF(C716=9,F716-D716+H716,D716))))</f>
        <v>1554.726195337154</v>
      </c>
      <c r="F716" s="174">
        <f>INPUT!J17</f>
        <v>22</v>
      </c>
      <c r="G716" s="174">
        <f>INPUT!L17</f>
        <v>12</v>
      </c>
      <c r="H716" s="174">
        <f>INPUT!N17</f>
        <v>2800</v>
      </c>
      <c r="I716" s="174">
        <f>INPUT!S17</f>
        <v>0</v>
      </c>
      <c r="J716" s="174">
        <f>INPUT!R17</f>
        <v>290</v>
      </c>
      <c r="K716" s="191">
        <f>IF(B716="Positive",G716+H716+I716+J716,F716+H716)</f>
        <v>2822</v>
      </c>
      <c r="L716" s="191">
        <f>0.42*K716</f>
        <v>1185.24</v>
      </c>
      <c r="M716" s="391" t="str">
        <f>IF(AND(INPUT!CH17&gt;=0,INPUT!Q17=0),"-",IF(E716&lt;=0.42*K716,"OK","NG"))</f>
        <v>-</v>
      </c>
      <c r="N716" s="4"/>
      <c r="Q716" s="4"/>
      <c r="R716" s="372"/>
      <c r="S716" s="4"/>
    </row>
    <row r="717">
      <c r="A717" s="187">
        <f>A540</f>
        <v>101</v>
      </c>
      <c r="B717" s="175" t="str">
        <f>IF(INPUT!CH18&lt;=0,"Positive","Negative")</f>
        <v>Negative</v>
      </c>
      <c r="C717" s="174" t="str">
        <f>L214</f>
        <v>8</v>
      </c>
      <c r="D717" s="191">
        <f>M214</f>
        <v>1245.273804662846</v>
      </c>
      <c r="E717" s="191">
        <f>IF(OR(C717="1",C717="a"),J717+I717+D717,IF(OR(C717="8",C717="b",C717="c",C717="d"),H717-D717,IF(C717="2",J717+I717-F717+D717,IF(C717=9,F717-D717+H717,D717))))</f>
        <v>1554.726195337154</v>
      </c>
      <c r="F717" s="174">
        <f>INPUT!J18</f>
        <v>22</v>
      </c>
      <c r="G717" s="174">
        <f>INPUT!L18</f>
        <v>12</v>
      </c>
      <c r="H717" s="174">
        <f>INPUT!N18</f>
        <v>2800</v>
      </c>
      <c r="I717" s="174">
        <f>INPUT!S18</f>
        <v>0</v>
      </c>
      <c r="J717" s="174">
        <f>INPUT!R18</f>
        <v>290</v>
      </c>
      <c r="K717" s="191">
        <f>IF(B717="Positive",G717+H717+I717+J717,F717+H717)</f>
        <v>2822</v>
      </c>
      <c r="L717" s="191">
        <f>0.42*K717</f>
        <v>1185.24</v>
      </c>
      <c r="M717" s="391" t="str">
        <f>IF(AND(INPUT!CH18&gt;=0,INPUT!Q18=0),"-",IF(E717&lt;=0.42*K717,"OK","NG"))</f>
        <v>-</v>
      </c>
      <c r="N717" s="4"/>
      <c r="Q717" s="4"/>
      <c r="R717" s="372"/>
      <c r="S717" s="4"/>
    </row>
    <row r="718">
      <c r="A718" s="187">
        <f>A541</f>
        <v>101</v>
      </c>
      <c r="B718" s="175" t="str">
        <f>IF(INPUT!CH19&lt;=0,"Positive","Negative")</f>
        <v>Negative</v>
      </c>
      <c r="C718" s="174" t="str">
        <f>L215</f>
        <v>8</v>
      </c>
      <c r="D718" s="191">
        <f>M215</f>
        <v>1245.273804662846</v>
      </c>
      <c r="E718" s="191">
        <f>IF(OR(C718="1",C718="a"),J718+I718+D718,IF(OR(C718="8",C718="b",C718="c",C718="d"),H718-D718,IF(C718="2",J718+I718-F718+D718,IF(C718=9,F718-D718+H718,D718))))</f>
        <v>1554.726195337154</v>
      </c>
      <c r="F718" s="174">
        <f>INPUT!J19</f>
        <v>22</v>
      </c>
      <c r="G718" s="174">
        <f>INPUT!L19</f>
        <v>12</v>
      </c>
      <c r="H718" s="174">
        <f>INPUT!N19</f>
        <v>2800</v>
      </c>
      <c r="I718" s="174">
        <f>INPUT!S19</f>
        <v>0</v>
      </c>
      <c r="J718" s="174">
        <f>INPUT!R19</f>
        <v>290</v>
      </c>
      <c r="K718" s="191">
        <f>IF(B718="Positive",G718+H718+I718+J718,F718+H718)</f>
        <v>2822</v>
      </c>
      <c r="L718" s="191">
        <f>0.42*K718</f>
        <v>1185.24</v>
      </c>
      <c r="M718" s="391" t="str">
        <f>IF(AND(INPUT!CH19&gt;=0,INPUT!Q19=0),"-",IF(E718&lt;=0.42*K718,"OK","NG"))</f>
        <v>-</v>
      </c>
      <c r="N718" s="4"/>
      <c r="Q718" s="4"/>
      <c r="R718" s="372"/>
      <c r="S718" s="4"/>
    </row>
    <row r="719">
      <c r="A719" s="187">
        <f>A542</f>
        <v>101</v>
      </c>
      <c r="B719" s="175" t="str">
        <f>IF(INPUT!CH20&lt;=0,"Positive","Negative")</f>
        <v>Negative</v>
      </c>
      <c r="C719" s="174" t="str">
        <f>L216</f>
        <v>8</v>
      </c>
      <c r="D719" s="191">
        <f>M216</f>
        <v>1245.273804662846</v>
      </c>
      <c r="E719" s="191">
        <f>IF(OR(C719="1",C719="a"),J719+I719+D719,IF(OR(C719="8",C719="b",C719="c",C719="d"),H719-D719,IF(C719="2",J719+I719-F719+D719,IF(C719=9,F719-D719+H719,D719))))</f>
        <v>1554.726195337154</v>
      </c>
      <c r="F719" s="174">
        <f>INPUT!J20</f>
        <v>22</v>
      </c>
      <c r="G719" s="174">
        <f>INPUT!L20</f>
        <v>12</v>
      </c>
      <c r="H719" s="174">
        <f>INPUT!N20</f>
        <v>2800</v>
      </c>
      <c r="I719" s="174">
        <f>INPUT!S20</f>
        <v>0</v>
      </c>
      <c r="J719" s="174">
        <f>INPUT!R20</f>
        <v>290</v>
      </c>
      <c r="K719" s="191">
        <f>IF(B719="Positive",G719+H719+I719+J719,F719+H719)</f>
        <v>2822</v>
      </c>
      <c r="L719" s="191">
        <f>0.42*K719</f>
        <v>1185.24</v>
      </c>
      <c r="M719" s="391" t="str">
        <f>IF(AND(INPUT!CH20&gt;=0,INPUT!Q20=0),"-",IF(E719&lt;=0.42*K719,"OK","NG"))</f>
        <v>-</v>
      </c>
      <c r="N719" s="4"/>
      <c r="Q719" s="4"/>
      <c r="R719" s="372"/>
      <c r="S719" s="4"/>
    </row>
    <row r="720">
      <c r="A720" s="187">
        <f>A543</f>
        <v>101</v>
      </c>
      <c r="B720" s="175" t="str">
        <f>IF(INPUT!CH21&lt;=0,"Positive","Negative")</f>
        <v>Negative</v>
      </c>
      <c r="C720" s="174" t="str">
        <f>L217</f>
        <v>8</v>
      </c>
      <c r="D720" s="191">
        <f>M217</f>
        <v>1245.273804662846</v>
      </c>
      <c r="E720" s="191">
        <f>IF(OR(C720="1",C720="a"),J720+I720+D720,IF(OR(C720="8",C720="b",C720="c",C720="d"),H720-D720,IF(C720="2",J720+I720-F720+D720,IF(C720=9,F720-D720+H720,D720))))</f>
        <v>1554.726195337154</v>
      </c>
      <c r="F720" s="174">
        <f>INPUT!J21</f>
        <v>22</v>
      </c>
      <c r="G720" s="174">
        <f>INPUT!L21</f>
        <v>12</v>
      </c>
      <c r="H720" s="174">
        <f>INPUT!N21</f>
        <v>2800</v>
      </c>
      <c r="I720" s="174">
        <f>INPUT!S21</f>
        <v>0</v>
      </c>
      <c r="J720" s="174">
        <f>INPUT!R21</f>
        <v>290</v>
      </c>
      <c r="K720" s="191">
        <f>IF(B720="Positive",G720+H720+I720+J720,F720+H720)</f>
        <v>2822</v>
      </c>
      <c r="L720" s="191">
        <f>0.42*K720</f>
        <v>1185.24</v>
      </c>
      <c r="M720" s="391" t="str">
        <f>IF(AND(INPUT!CH21&gt;=0,INPUT!Q21=0),"-",IF(E720&lt;=0.42*K720,"OK","NG"))</f>
        <v>-</v>
      </c>
      <c r="N720" s="4"/>
      <c r="Q720" s="4"/>
      <c r="R720" s="372"/>
      <c r="S720" s="4"/>
    </row>
    <row r="721">
      <c r="A721" s="187">
        <f>A544</f>
        <v>101</v>
      </c>
      <c r="B721" s="175" t="str">
        <f>IF(INPUT!CH22&lt;=0,"Positive","Negative")</f>
        <v>Negative</v>
      </c>
      <c r="C721" s="174" t="str">
        <f>L218</f>
        <v>8</v>
      </c>
      <c r="D721" s="191">
        <f>M218</f>
        <v>1245.273804662846</v>
      </c>
      <c r="E721" s="191">
        <f>IF(OR(C721="1",C721="a"),J721+I721+D721,IF(OR(C721="8",C721="b",C721="c",C721="d"),H721-D721,IF(C721="2",J721+I721-F721+D721,IF(C721=9,F721-D721+H721,D721))))</f>
        <v>1554.726195337154</v>
      </c>
      <c r="F721" s="174">
        <f>INPUT!J22</f>
        <v>22</v>
      </c>
      <c r="G721" s="174">
        <f>INPUT!L22</f>
        <v>12</v>
      </c>
      <c r="H721" s="174">
        <f>INPUT!N22</f>
        <v>2800</v>
      </c>
      <c r="I721" s="174">
        <f>INPUT!S22</f>
        <v>0</v>
      </c>
      <c r="J721" s="174">
        <f>INPUT!R22</f>
        <v>290</v>
      </c>
      <c r="K721" s="191">
        <f>IF(B721="Positive",G721+H721+I721+J721,F721+H721)</f>
        <v>2822</v>
      </c>
      <c r="L721" s="191">
        <f>0.42*K721</f>
        <v>1185.24</v>
      </c>
      <c r="M721" s="391" t="str">
        <f>IF(AND(INPUT!CH22&gt;=0,INPUT!Q22=0),"-",IF(E721&lt;=0.42*K721,"OK","NG"))</f>
        <v>-</v>
      </c>
      <c r="N721" s="4"/>
      <c r="Q721" s="4"/>
      <c r="R721" s="372"/>
      <c r="S721" s="4"/>
    </row>
    <row r="722">
      <c r="A722" s="187">
        <f>A545</f>
        <v>101</v>
      </c>
      <c r="B722" s="175" t="str">
        <f>IF(INPUT!CH23&lt;=0,"Positive","Negative")</f>
        <v>Negative</v>
      </c>
      <c r="C722" s="174" t="str">
        <f>L219</f>
        <v>8</v>
      </c>
      <c r="D722" s="191">
        <f>M219</f>
        <v>1245.273804662846</v>
      </c>
      <c r="E722" s="191">
        <f>IF(OR(C722="1",C722="a"),J722+I722+D722,IF(OR(C722="8",C722="b",C722="c",C722="d"),H722-D722,IF(C722="2",J722+I722-F722+D722,IF(C722=9,F722-D722+H722,D722))))</f>
        <v>1554.726195337154</v>
      </c>
      <c r="F722" s="174">
        <f>INPUT!J23</f>
        <v>22</v>
      </c>
      <c r="G722" s="174">
        <f>INPUT!L23</f>
        <v>12</v>
      </c>
      <c r="H722" s="174">
        <f>INPUT!N23</f>
        <v>2800</v>
      </c>
      <c r="I722" s="174">
        <f>INPUT!S23</f>
        <v>0</v>
      </c>
      <c r="J722" s="174">
        <f>INPUT!R23</f>
        <v>290</v>
      </c>
      <c r="K722" s="191">
        <f>IF(B722="Positive",G722+H722+I722+J722,F722+H722)</f>
        <v>2822</v>
      </c>
      <c r="L722" s="191">
        <f>0.42*K722</f>
        <v>1185.24</v>
      </c>
      <c r="M722" s="391" t="str">
        <f>IF(AND(INPUT!CH23&gt;=0,INPUT!Q23=0),"-",IF(E722&lt;=0.42*K722,"OK","NG"))</f>
        <v>-</v>
      </c>
      <c r="N722" s="4"/>
      <c r="Q722" s="4"/>
      <c r="R722" s="372"/>
      <c r="S722" s="4"/>
    </row>
    <row r="723">
      <c r="A723" s="187">
        <f>A546</f>
        <v>101</v>
      </c>
      <c r="B723" s="175" t="str">
        <f>IF(INPUT!CH24&lt;=0,"Positive","Negative")</f>
        <v>Negative</v>
      </c>
      <c r="C723" s="174" t="str">
        <f>L220</f>
        <v>8</v>
      </c>
      <c r="D723" s="191">
        <f>M220</f>
        <v>1245.273804662846</v>
      </c>
      <c r="E723" s="191">
        <f>IF(OR(C723="1",C723="a"),J723+I723+D723,IF(OR(C723="8",C723="b",C723="c",C723="d"),H723-D723,IF(C723="2",J723+I723-F723+D723,IF(C723=9,F723-D723+H723,D723))))</f>
        <v>1554.726195337154</v>
      </c>
      <c r="F723" s="174">
        <f>INPUT!J24</f>
        <v>22</v>
      </c>
      <c r="G723" s="174">
        <f>INPUT!L24</f>
        <v>12</v>
      </c>
      <c r="H723" s="174">
        <f>INPUT!N24</f>
        <v>2800</v>
      </c>
      <c r="I723" s="174">
        <f>INPUT!S24</f>
        <v>0</v>
      </c>
      <c r="J723" s="174">
        <f>INPUT!R24</f>
        <v>290</v>
      </c>
      <c r="K723" s="191">
        <f>IF(B723="Positive",G723+H723+I723+J723,F723+H723)</f>
        <v>2822</v>
      </c>
      <c r="L723" s="191">
        <f>0.42*K723</f>
        <v>1185.24</v>
      </c>
      <c r="M723" s="391" t="str">
        <f>IF(AND(INPUT!CH24&gt;=0,INPUT!Q24=0),"-",IF(E723&lt;=0.42*K723,"OK","NG"))</f>
        <v>-</v>
      </c>
      <c r="N723" s="4"/>
      <c r="Q723" s="4"/>
      <c r="R723" s="372"/>
      <c r="S723" s="4"/>
    </row>
    <row r="724">
      <c r="A724" s="187">
        <f>A547</f>
        <v>101</v>
      </c>
      <c r="B724" s="175" t="str">
        <f>IF(INPUT!CH25&lt;=0,"Positive","Negative")</f>
        <v>Negative</v>
      </c>
      <c r="C724" s="174" t="str">
        <f>L221</f>
        <v>8</v>
      </c>
      <c r="D724" s="191">
        <f>M221</f>
        <v>1245.273804662846</v>
      </c>
      <c r="E724" s="191">
        <f>IF(OR(C724="1",C724="a"),J724+I724+D724,IF(OR(C724="8",C724="b",C724="c",C724="d"),H724-D724,IF(C724="2",J724+I724-F724+D724,IF(C724=9,F724-D724+H724,D724))))</f>
        <v>1554.726195337154</v>
      </c>
      <c r="F724" s="174">
        <f>INPUT!J25</f>
        <v>22</v>
      </c>
      <c r="G724" s="174">
        <f>INPUT!L25</f>
        <v>12</v>
      </c>
      <c r="H724" s="174">
        <f>INPUT!N25</f>
        <v>2800</v>
      </c>
      <c r="I724" s="174">
        <f>INPUT!S25</f>
        <v>0</v>
      </c>
      <c r="J724" s="174">
        <f>INPUT!R25</f>
        <v>290</v>
      </c>
      <c r="K724" s="191">
        <f>IF(B724="Positive",G724+H724+I724+J724,F724+H724)</f>
        <v>2822</v>
      </c>
      <c r="L724" s="191">
        <f>0.42*K724</f>
        <v>1185.24</v>
      </c>
      <c r="M724" s="391" t="str">
        <f>IF(AND(INPUT!CH25&gt;=0,INPUT!Q25=0),"-",IF(E724&lt;=0.42*K724,"OK","NG"))</f>
        <v>-</v>
      </c>
      <c r="N724" s="4"/>
      <c r="Q724" s="4"/>
      <c r="R724" s="372"/>
      <c r="S724" s="4"/>
    </row>
    <row r="725">
      <c r="A725" s="187">
        <f>A548</f>
        <v>101</v>
      </c>
      <c r="B725" s="175" t="str">
        <f>IF(INPUT!CH26&lt;=0,"Positive","Negative")</f>
        <v>Negative</v>
      </c>
      <c r="C725" s="174" t="str">
        <f>L222</f>
        <v>8</v>
      </c>
      <c r="D725" s="191">
        <f>M222</f>
        <v>1245.273804662846</v>
      </c>
      <c r="E725" s="191">
        <f>IF(OR(C725="1",C725="a"),J725+I725+D725,IF(OR(C725="8",C725="b",C725="c",C725="d"),H725-D725,IF(C725="2",J725+I725-F725+D725,IF(C725=9,F725-D725+H725,D725))))</f>
        <v>1554.726195337154</v>
      </c>
      <c r="F725" s="174">
        <f>INPUT!J26</f>
        <v>22</v>
      </c>
      <c r="G725" s="174">
        <f>INPUT!L26</f>
        <v>12</v>
      </c>
      <c r="H725" s="174">
        <f>INPUT!N26</f>
        <v>2800</v>
      </c>
      <c r="I725" s="174">
        <f>INPUT!S26</f>
        <v>0</v>
      </c>
      <c r="J725" s="174">
        <f>INPUT!R26</f>
        <v>290</v>
      </c>
      <c r="K725" s="191">
        <f>IF(B725="Positive",G725+H725+I725+J725,F725+H725)</f>
        <v>2822</v>
      </c>
      <c r="L725" s="191">
        <f>0.42*K725</f>
        <v>1185.24</v>
      </c>
      <c r="M725" s="391" t="str">
        <f>IF(AND(INPUT!CH26&gt;=0,INPUT!Q26=0),"-",IF(E725&lt;=0.42*K725,"OK","NG"))</f>
        <v>-</v>
      </c>
      <c r="N725" s="4"/>
      <c r="Q725" s="4"/>
      <c r="R725" s="372"/>
      <c r="S725" s="4"/>
    </row>
    <row r="726">
      <c r="A726" s="187">
        <f>A549</f>
        <v>101</v>
      </c>
      <c r="B726" s="175" t="str">
        <f>IF(INPUT!CH27&lt;=0,"Positive","Negative")</f>
        <v>Negative</v>
      </c>
      <c r="C726" s="174" t="str">
        <f>L223</f>
        <v>8</v>
      </c>
      <c r="D726" s="191">
        <f>M223</f>
        <v>1245.273804662846</v>
      </c>
      <c r="E726" s="191">
        <f>IF(OR(C726="1",C726="a"),J726+I726+D726,IF(OR(C726="8",C726="b",C726="c",C726="d"),H726-D726,IF(C726="2",J726+I726-F726+D726,IF(C726=9,F726-D726+H726,D726))))</f>
        <v>1554.726195337154</v>
      </c>
      <c r="F726" s="174">
        <f>INPUT!J27</f>
        <v>22</v>
      </c>
      <c r="G726" s="174">
        <f>INPUT!L27</f>
        <v>12</v>
      </c>
      <c r="H726" s="174">
        <f>INPUT!N27</f>
        <v>2800</v>
      </c>
      <c r="I726" s="174">
        <f>INPUT!S27</f>
        <v>0</v>
      </c>
      <c r="J726" s="174">
        <f>INPUT!R27</f>
        <v>290</v>
      </c>
      <c r="K726" s="191">
        <f>IF(B726="Positive",G726+H726+I726+J726,F726+H726)</f>
        <v>2822</v>
      </c>
      <c r="L726" s="191">
        <f>0.42*K726</f>
        <v>1185.24</v>
      </c>
      <c r="M726" s="391" t="str">
        <f>IF(AND(INPUT!CH27&gt;=0,INPUT!Q27=0),"-",IF(E726&lt;=0.42*K726,"OK","NG"))</f>
        <v>-</v>
      </c>
      <c r="N726" s="4"/>
      <c r="Q726" s="4"/>
      <c r="R726" s="372"/>
      <c r="S726" s="4"/>
    </row>
    <row r="727">
      <c r="A727" s="187">
        <f>A550</f>
        <v>101</v>
      </c>
      <c r="B727" s="175" t="str">
        <f>IF(INPUT!CH28&lt;=0,"Positive","Negative")</f>
        <v>Negative</v>
      </c>
      <c r="C727" s="174" t="str">
        <f>L224</f>
        <v>8</v>
      </c>
      <c r="D727" s="191">
        <f>M224</f>
        <v>1245.273804662846</v>
      </c>
      <c r="E727" s="191">
        <f>IF(OR(C727="1",C727="a"),J727+I727+D727,IF(OR(C727="8",C727="b",C727="c",C727="d"),H727-D727,IF(C727="2",J727+I727-F727+D727,IF(C727=9,F727-D727+H727,D727))))</f>
        <v>1554.726195337154</v>
      </c>
      <c r="F727" s="174">
        <f>INPUT!J28</f>
        <v>22</v>
      </c>
      <c r="G727" s="174">
        <f>INPUT!L28</f>
        <v>12</v>
      </c>
      <c r="H727" s="174">
        <f>INPUT!N28</f>
        <v>2800</v>
      </c>
      <c r="I727" s="174">
        <f>INPUT!S28</f>
        <v>0</v>
      </c>
      <c r="J727" s="174">
        <f>INPUT!R28</f>
        <v>290</v>
      </c>
      <c r="K727" s="191">
        <f>IF(B727="Positive",G727+H727+I727+J727,F727+H727)</f>
        <v>2822</v>
      </c>
      <c r="L727" s="191">
        <f>0.42*K727</f>
        <v>1185.24</v>
      </c>
      <c r="M727" s="391" t="str">
        <f>IF(AND(INPUT!CH28&gt;=0,INPUT!Q28=0),"-",IF(E727&lt;=0.42*K727,"OK","NG"))</f>
        <v>-</v>
      </c>
      <c r="N727" s="4"/>
      <c r="Q727" s="4"/>
      <c r="R727" s="372"/>
      <c r="S727" s="4"/>
    </row>
    <row r="728">
      <c r="A728" s="187">
        <f>A551</f>
        <v>101</v>
      </c>
      <c r="B728" s="175" t="str">
        <f>IF(INPUT!CH29&lt;=0,"Positive","Negative")</f>
        <v>Negative</v>
      </c>
      <c r="C728" s="174" t="str">
        <f>L225</f>
        <v>8</v>
      </c>
      <c r="D728" s="191">
        <f>M225</f>
        <v>1245.273804662846</v>
      </c>
      <c r="E728" s="191">
        <f>IF(OR(C728="1",C728="a"),J728+I728+D728,IF(OR(C728="8",C728="b",C728="c",C728="d"),H728-D728,IF(C728="2",J728+I728-F728+D728,IF(C728=9,F728-D728+H728,D728))))</f>
        <v>1554.726195337154</v>
      </c>
      <c r="F728" s="174">
        <f>INPUT!J29</f>
        <v>22</v>
      </c>
      <c r="G728" s="174">
        <f>INPUT!L29</f>
        <v>12</v>
      </c>
      <c r="H728" s="174">
        <f>INPUT!N29</f>
        <v>2800</v>
      </c>
      <c r="I728" s="174">
        <f>INPUT!S29</f>
        <v>0</v>
      </c>
      <c r="J728" s="174">
        <f>INPUT!R29</f>
        <v>290</v>
      </c>
      <c r="K728" s="191">
        <f>IF(B728="Positive",G728+H728+I728+J728,F728+H728)</f>
        <v>2822</v>
      </c>
      <c r="L728" s="191">
        <f>0.42*K728</f>
        <v>1185.24</v>
      </c>
      <c r="M728" s="391" t="str">
        <f>IF(AND(INPUT!CH29&gt;=0,INPUT!Q29=0),"-",IF(E728&lt;=0.42*K728,"OK","NG"))</f>
        <v>-</v>
      </c>
      <c r="N728" s="4"/>
      <c r="Q728" s="4"/>
      <c r="R728" s="372"/>
      <c r="S728" s="4"/>
    </row>
    <row r="729">
      <c r="A729" s="187">
        <f>A552</f>
        <v>101</v>
      </c>
      <c r="B729" s="175" t="str">
        <f>IF(INPUT!CH30&lt;=0,"Positive","Negative")</f>
        <v>Negative</v>
      </c>
      <c r="C729" s="174" t="str">
        <f>L226</f>
        <v>8</v>
      </c>
      <c r="D729" s="191">
        <f>M226</f>
        <v>1245.273804662846</v>
      </c>
      <c r="E729" s="191">
        <f>IF(OR(C729="1",C729="a"),J729+I729+D729,IF(OR(C729="8",C729="b",C729="c",C729="d"),H729-D729,IF(C729="2",J729+I729-F729+D729,IF(C729=9,F729-D729+H729,D729))))</f>
        <v>1554.726195337154</v>
      </c>
      <c r="F729" s="174">
        <f>INPUT!J30</f>
        <v>22</v>
      </c>
      <c r="G729" s="174">
        <f>INPUT!L30</f>
        <v>12</v>
      </c>
      <c r="H729" s="174">
        <f>INPUT!N30</f>
        <v>2800</v>
      </c>
      <c r="I729" s="174">
        <f>INPUT!S30</f>
        <v>0</v>
      </c>
      <c r="J729" s="174">
        <f>INPUT!R30</f>
        <v>290</v>
      </c>
      <c r="K729" s="191">
        <f>IF(B729="Positive",G729+H729+I729+J729,F729+H729)</f>
        <v>2822</v>
      </c>
      <c r="L729" s="191">
        <f>0.42*K729</f>
        <v>1185.24</v>
      </c>
      <c r="M729" s="391" t="str">
        <f>IF(AND(INPUT!CH30&gt;=0,INPUT!Q30=0),"-",IF(E729&lt;=0.42*K729,"OK","NG"))</f>
        <v>-</v>
      </c>
      <c r="N729" s="4"/>
      <c r="Q729" s="4"/>
      <c r="R729" s="372"/>
      <c r="S729" s="4"/>
    </row>
    <row r="730">
      <c r="A730" s="187">
        <f>A553</f>
        <v>101</v>
      </c>
      <c r="B730" s="175" t="str">
        <f>IF(INPUT!CH31&lt;=0,"Positive","Negative")</f>
        <v>Negative</v>
      </c>
      <c r="C730" s="174" t="str">
        <f>L227</f>
        <v>8</v>
      </c>
      <c r="D730" s="191">
        <f>M227</f>
        <v>1245.273804662846</v>
      </c>
      <c r="E730" s="191">
        <f>IF(OR(C730="1",C730="a"),J730+I730+D730,IF(OR(C730="8",C730="b",C730="c",C730="d"),H730-D730,IF(C730="2",J730+I730-F730+D730,IF(C730=9,F730-D730+H730,D730))))</f>
        <v>1554.726195337154</v>
      </c>
      <c r="F730" s="174">
        <f>INPUT!J31</f>
        <v>22</v>
      </c>
      <c r="G730" s="174">
        <f>INPUT!L31</f>
        <v>12</v>
      </c>
      <c r="H730" s="174">
        <f>INPUT!N31</f>
        <v>2800</v>
      </c>
      <c r="I730" s="174">
        <f>INPUT!S31</f>
        <v>0</v>
      </c>
      <c r="J730" s="174">
        <f>INPUT!R31</f>
        <v>290</v>
      </c>
      <c r="K730" s="191">
        <f>IF(B730="Positive",G730+H730+I730+J730,F730+H730)</f>
        <v>2822</v>
      </c>
      <c r="L730" s="191">
        <f>0.42*K730</f>
        <v>1185.24</v>
      </c>
      <c r="M730" s="391" t="str">
        <f>IF(AND(INPUT!CH31&gt;=0,INPUT!Q31=0),"-",IF(E730&lt;=0.42*K730,"OK","NG"))</f>
        <v>-</v>
      </c>
      <c r="N730" s="4"/>
      <c r="Q730" s="4"/>
      <c r="R730" s="372"/>
      <c r="S730" s="4"/>
    </row>
    <row r="731">
      <c r="A731" s="187">
        <f>A554</f>
        <v>101</v>
      </c>
      <c r="B731" s="175" t="str">
        <f>IF(INPUT!CH32&lt;=0,"Positive","Negative")</f>
        <v>Negative</v>
      </c>
      <c r="C731" s="174" t="str">
        <f>L228</f>
        <v>8</v>
      </c>
      <c r="D731" s="191">
        <f>M228</f>
        <v>1245.273804662846</v>
      </c>
      <c r="E731" s="191">
        <f>IF(OR(C731="1",C731="a"),J731+I731+D731,IF(OR(C731="8",C731="b",C731="c",C731="d"),H731-D731,IF(C731="2",J731+I731-F731+D731,IF(C731=9,F731-D731+H731,D731))))</f>
        <v>1554.726195337154</v>
      </c>
      <c r="F731" s="174">
        <f>INPUT!J32</f>
        <v>22</v>
      </c>
      <c r="G731" s="174">
        <f>INPUT!L32</f>
        <v>12</v>
      </c>
      <c r="H731" s="174">
        <f>INPUT!N32</f>
        <v>2800</v>
      </c>
      <c r="I731" s="174">
        <f>INPUT!S32</f>
        <v>0</v>
      </c>
      <c r="J731" s="174">
        <f>INPUT!R32</f>
        <v>290</v>
      </c>
      <c r="K731" s="191">
        <f>IF(B731="Positive",G731+H731+I731+J731,F731+H731)</f>
        <v>2822</v>
      </c>
      <c r="L731" s="191">
        <f>0.42*K731</f>
        <v>1185.24</v>
      </c>
      <c r="M731" s="391" t="str">
        <f>IF(AND(INPUT!CH32&gt;=0,INPUT!Q32=0),"-",IF(E731&lt;=0.42*K731,"OK","NG"))</f>
        <v>-</v>
      </c>
      <c r="N731" s="4"/>
      <c r="Q731" s="4"/>
      <c r="R731" s="372"/>
      <c r="S731" s="4"/>
    </row>
    <row r="732">
      <c r="A732" s="187">
        <f>A555</f>
        <v>101</v>
      </c>
      <c r="B732" s="175" t="str">
        <f>IF(INPUT!CH33&lt;=0,"Positive","Negative")</f>
        <v>Negative</v>
      </c>
      <c r="C732" s="174" t="str">
        <f>L229</f>
        <v>8</v>
      </c>
      <c r="D732" s="191">
        <f>M229</f>
        <v>1245.273804662846</v>
      </c>
      <c r="E732" s="191">
        <f>IF(OR(C732="1",C732="a"),J732+I732+D732,IF(OR(C732="8",C732="b",C732="c",C732="d"),H732-D732,IF(C732="2",J732+I732-F732+D732,IF(C732=9,F732-D732+H732,D732))))</f>
        <v>1554.726195337154</v>
      </c>
      <c r="F732" s="174">
        <f>INPUT!J33</f>
        <v>22</v>
      </c>
      <c r="G732" s="174">
        <f>INPUT!L33</f>
        <v>12</v>
      </c>
      <c r="H732" s="174">
        <f>INPUT!N33</f>
        <v>2800</v>
      </c>
      <c r="I732" s="174">
        <f>INPUT!S33</f>
        <v>0</v>
      </c>
      <c r="J732" s="174">
        <f>INPUT!R33</f>
        <v>290</v>
      </c>
      <c r="K732" s="191">
        <f>IF(B732="Positive",G732+H732+I732+J732,F732+H732)</f>
        <v>2822</v>
      </c>
      <c r="L732" s="191">
        <f>0.42*K732</f>
        <v>1185.24</v>
      </c>
      <c r="M732" s="391" t="str">
        <f>IF(AND(INPUT!CH33&gt;=0,INPUT!Q33=0),"-",IF(E732&lt;=0.42*K732,"OK","NG"))</f>
        <v>-</v>
      </c>
      <c r="N732" s="4"/>
      <c r="Q732" s="4"/>
      <c r="R732" s="372"/>
      <c r="S732" s="4"/>
    </row>
    <row r="733">
      <c r="A733" s="187">
        <f>A556</f>
        <v>101</v>
      </c>
      <c r="B733" s="175" t="str">
        <f>IF(INPUT!CH34&lt;=0,"Positive","Negative")</f>
        <v>Negative</v>
      </c>
      <c r="C733" s="174" t="str">
        <f>L230</f>
        <v>8</v>
      </c>
      <c r="D733" s="191">
        <f>M230</f>
        <v>1245.273804662846</v>
      </c>
      <c r="E733" s="191">
        <f>IF(OR(C733="1",C733="a"),J733+I733+D733,IF(OR(C733="8",C733="b",C733="c",C733="d"),H733-D733,IF(C733="2",J733+I733-F733+D733,IF(C733=9,F733-D733+H733,D733))))</f>
        <v>1554.726195337154</v>
      </c>
      <c r="F733" s="174">
        <f>INPUT!J34</f>
        <v>22</v>
      </c>
      <c r="G733" s="174">
        <f>INPUT!L34</f>
        <v>12</v>
      </c>
      <c r="H733" s="174">
        <f>INPUT!N34</f>
        <v>2800</v>
      </c>
      <c r="I733" s="174">
        <f>INPUT!S34</f>
        <v>0</v>
      </c>
      <c r="J733" s="174">
        <f>INPUT!R34</f>
        <v>290</v>
      </c>
      <c r="K733" s="191">
        <f>IF(B733="Positive",G733+H733+I733+J733,F733+H733)</f>
        <v>2822</v>
      </c>
      <c r="L733" s="191">
        <f>0.42*K733</f>
        <v>1185.24</v>
      </c>
      <c r="M733" s="391" t="str">
        <f>IF(AND(INPUT!CH34&gt;=0,INPUT!Q34=0),"-",IF(E733&lt;=0.42*K733,"OK","NG"))</f>
        <v>-</v>
      </c>
      <c r="N733" s="4"/>
      <c r="Q733" s="4"/>
      <c r="R733" s="372"/>
      <c r="S733" s="4"/>
    </row>
    <row r="734">
      <c r="A734" s="187">
        <f>A557</f>
        <v>101</v>
      </c>
      <c r="B734" s="175" t="str">
        <f>IF(INPUT!CH35&lt;=0,"Positive","Negative")</f>
        <v>Negative</v>
      </c>
      <c r="C734" s="174" t="str">
        <f>L231</f>
        <v>8</v>
      </c>
      <c r="D734" s="191">
        <f>M231</f>
        <v>1245.273804662846</v>
      </c>
      <c r="E734" s="191">
        <f>IF(OR(C734="1",C734="a"),J734+I734+D734,IF(OR(C734="8",C734="b",C734="c",C734="d"),H734-D734,IF(C734="2",J734+I734-F734+D734,IF(C734=9,F734-D734+H734,D734))))</f>
        <v>1554.726195337154</v>
      </c>
      <c r="F734" s="174">
        <f>INPUT!J35</f>
        <v>22</v>
      </c>
      <c r="G734" s="174">
        <f>INPUT!L35</f>
        <v>12</v>
      </c>
      <c r="H734" s="174">
        <f>INPUT!N35</f>
        <v>2800</v>
      </c>
      <c r="I734" s="174">
        <f>INPUT!S35</f>
        <v>0</v>
      </c>
      <c r="J734" s="174">
        <f>INPUT!R35</f>
        <v>290</v>
      </c>
      <c r="K734" s="191">
        <f>IF(B734="Positive",G734+H734+I734+J734,F734+H734)</f>
        <v>2822</v>
      </c>
      <c r="L734" s="191">
        <f>0.42*K734</f>
        <v>1185.24</v>
      </c>
      <c r="M734" s="391" t="str">
        <f>IF(AND(INPUT!CH35&gt;=0,INPUT!Q35=0),"-",IF(E734&lt;=0.42*K734,"OK","NG"))</f>
        <v>-</v>
      </c>
      <c r="N734" s="4"/>
      <c r="Q734" s="4"/>
      <c r="R734" s="372"/>
      <c r="S734" s="4"/>
    </row>
    <row r="735">
      <c r="A735" s="187">
        <f>A558</f>
        <v>101</v>
      </c>
      <c r="B735" s="175" t="str">
        <f>IF(INPUT!CH36&lt;=0,"Positive","Negative")</f>
        <v>Negative</v>
      </c>
      <c r="C735" s="174" t="str">
        <f>L232</f>
        <v>8</v>
      </c>
      <c r="D735" s="191">
        <f>M232</f>
        <v>1245.273804662846</v>
      </c>
      <c r="E735" s="191">
        <f>IF(OR(C735="1",C735="a"),J735+I735+D735,IF(OR(C735="8",C735="b",C735="c",C735="d"),H735-D735,IF(C735="2",J735+I735-F735+D735,IF(C735=9,F735-D735+H735,D735))))</f>
        <v>1554.726195337154</v>
      </c>
      <c r="F735" s="174">
        <f>INPUT!J36</f>
        <v>22</v>
      </c>
      <c r="G735" s="174">
        <f>INPUT!L36</f>
        <v>12</v>
      </c>
      <c r="H735" s="174">
        <f>INPUT!N36</f>
        <v>2800</v>
      </c>
      <c r="I735" s="174">
        <f>INPUT!S36</f>
        <v>0</v>
      </c>
      <c r="J735" s="174">
        <f>INPUT!R36</f>
        <v>290</v>
      </c>
      <c r="K735" s="191">
        <f>IF(B735="Positive",G735+H735+I735+J735,F735+H735)</f>
        <v>2822</v>
      </c>
      <c r="L735" s="191">
        <f>0.42*K735</f>
        <v>1185.24</v>
      </c>
      <c r="M735" s="391" t="str">
        <f>IF(AND(INPUT!CH36&gt;=0,INPUT!Q36=0),"-",IF(E735&lt;=0.42*K735,"OK","NG"))</f>
        <v>-</v>
      </c>
      <c r="N735" s="4"/>
      <c r="Q735" s="4"/>
      <c r="R735" s="372"/>
      <c r="S735" s="4"/>
    </row>
    <row r="736">
      <c r="A736" s="187">
        <f>A559</f>
        <v>101</v>
      </c>
      <c r="B736" s="175" t="str">
        <f>IF(INPUT!CH37&lt;=0,"Positive","Negative")</f>
        <v>Negative</v>
      </c>
      <c r="C736" s="174" t="str">
        <f>L233</f>
        <v>8</v>
      </c>
      <c r="D736" s="191">
        <f>M233</f>
        <v>1245.273804662846</v>
      </c>
      <c r="E736" s="191">
        <f>IF(OR(C736="1",C736="a"),J736+I736+D736,IF(OR(C736="8",C736="b",C736="c",C736="d"),H736-D736,IF(C736="2",J736+I736-F736+D736,IF(C736=9,F736-D736+H736,D736))))</f>
        <v>1554.726195337154</v>
      </c>
      <c r="F736" s="174">
        <f>INPUT!J37</f>
        <v>22</v>
      </c>
      <c r="G736" s="174">
        <f>INPUT!L37</f>
        <v>12</v>
      </c>
      <c r="H736" s="174">
        <f>INPUT!N37</f>
        <v>2800</v>
      </c>
      <c r="I736" s="174">
        <f>INPUT!S37</f>
        <v>0</v>
      </c>
      <c r="J736" s="174">
        <f>INPUT!R37</f>
        <v>290</v>
      </c>
      <c r="K736" s="191">
        <f>IF(B736="Positive",G736+H736+I736+J736,F736+H736)</f>
        <v>2822</v>
      </c>
      <c r="L736" s="191">
        <f>0.42*K736</f>
        <v>1185.24</v>
      </c>
      <c r="M736" s="391" t="str">
        <f>IF(AND(INPUT!CH37&gt;=0,INPUT!Q37=0),"-",IF(E736&lt;=0.42*K736,"OK","NG"))</f>
        <v>-</v>
      </c>
      <c r="N736" s="4"/>
      <c r="Q736" s="4"/>
      <c r="R736" s="372"/>
      <c r="S736" s="4"/>
    </row>
    <row r="737">
      <c r="A737" s="187">
        <f>A560</f>
        <v>101</v>
      </c>
      <c r="B737" s="175" t="str">
        <f>IF(INPUT!CH38&lt;=0,"Positive","Negative")</f>
        <v>Negative</v>
      </c>
      <c r="C737" s="174" t="str">
        <f>L234</f>
        <v>8</v>
      </c>
      <c r="D737" s="191">
        <f>M234</f>
        <v>1245.273804662846</v>
      </c>
      <c r="E737" s="191">
        <f>IF(OR(C737="1",C737="a"),J737+I737+D737,IF(OR(C737="8",C737="b",C737="c",C737="d"),H737-D737,IF(C737="2",J737+I737-F737+D737,IF(C737=9,F737-D737+H737,D737))))</f>
        <v>1554.726195337154</v>
      </c>
      <c r="F737" s="174">
        <f>INPUT!J38</f>
        <v>22</v>
      </c>
      <c r="G737" s="174">
        <f>INPUT!L38</f>
        <v>12</v>
      </c>
      <c r="H737" s="174">
        <f>INPUT!N38</f>
        <v>2800</v>
      </c>
      <c r="I737" s="174">
        <f>INPUT!S38</f>
        <v>0</v>
      </c>
      <c r="J737" s="174">
        <f>INPUT!R38</f>
        <v>290</v>
      </c>
      <c r="K737" s="191">
        <f>IF(B737="Positive",G737+H737+I737+J737,F737+H737)</f>
        <v>2822</v>
      </c>
      <c r="L737" s="191">
        <f>0.42*K737</f>
        <v>1185.24</v>
      </c>
      <c r="M737" s="391" t="str">
        <f>IF(AND(INPUT!CH38&gt;=0,INPUT!Q38=0),"-",IF(E737&lt;=0.42*K737,"OK","NG"))</f>
        <v>-</v>
      </c>
      <c r="N737" s="4"/>
      <c r="Q737" s="4"/>
      <c r="R737" s="372"/>
      <c r="S737" s="4"/>
    </row>
    <row r="738">
      <c r="A738" s="187">
        <f>A561</f>
        <v>101</v>
      </c>
      <c r="B738" s="175" t="str">
        <f>IF(INPUT!CH39&lt;=0,"Positive","Negative")</f>
        <v>Negative</v>
      </c>
      <c r="C738" s="174" t="str">
        <f>L235</f>
        <v>8</v>
      </c>
      <c r="D738" s="191">
        <f>M235</f>
        <v>1245.273804662846</v>
      </c>
      <c r="E738" s="191">
        <f>IF(OR(C738="1",C738="a"),J738+I738+D738,IF(OR(C738="8",C738="b",C738="c",C738="d"),H738-D738,IF(C738="2",J738+I738-F738+D738,IF(C738=9,F738-D738+H738,D738))))</f>
        <v>1554.726195337154</v>
      </c>
      <c r="F738" s="174">
        <f>INPUT!J39</f>
        <v>22</v>
      </c>
      <c r="G738" s="174">
        <f>INPUT!L39</f>
        <v>12</v>
      </c>
      <c r="H738" s="174">
        <f>INPUT!N39</f>
        <v>2800</v>
      </c>
      <c r="I738" s="174">
        <f>INPUT!S39</f>
        <v>0</v>
      </c>
      <c r="J738" s="174">
        <f>INPUT!R39</f>
        <v>290</v>
      </c>
      <c r="K738" s="191">
        <f>IF(B738="Positive",G738+H738+I738+J738,F738+H738)</f>
        <v>2822</v>
      </c>
      <c r="L738" s="191">
        <f>0.42*K738</f>
        <v>1185.24</v>
      </c>
      <c r="M738" s="391" t="str">
        <f>IF(AND(INPUT!CH39&gt;=0,INPUT!Q39=0),"-",IF(E738&lt;=0.42*K738,"OK","NG"))</f>
        <v>-</v>
      </c>
      <c r="N738" s="4"/>
      <c r="Q738" s="4"/>
      <c r="R738" s="372"/>
      <c r="S738" s="4"/>
    </row>
    <row r="739">
      <c r="A739" s="187">
        <f>A562</f>
        <v>101</v>
      </c>
      <c r="B739" s="175" t="str">
        <f>IF(INPUT!CH40&lt;=0,"Positive","Negative")</f>
        <v>Negative</v>
      </c>
      <c r="C739" s="174" t="str">
        <f>L236</f>
        <v>8</v>
      </c>
      <c r="D739" s="191">
        <f>M236</f>
        <v>1245.273804662846</v>
      </c>
      <c r="E739" s="191">
        <f>IF(OR(C739="1",C739="a"),J739+I739+D739,IF(OR(C739="8",C739="b",C739="c",C739="d"),H739-D739,IF(C739="2",J739+I739-F739+D739,IF(C739=9,F739-D739+H739,D739))))</f>
        <v>1554.726195337154</v>
      </c>
      <c r="F739" s="174">
        <f>INPUT!J40</f>
        <v>22</v>
      </c>
      <c r="G739" s="174">
        <f>INPUT!L40</f>
        <v>12</v>
      </c>
      <c r="H739" s="174">
        <f>INPUT!N40</f>
        <v>2800</v>
      </c>
      <c r="I739" s="174">
        <f>INPUT!S40</f>
        <v>0</v>
      </c>
      <c r="J739" s="174">
        <f>INPUT!R40</f>
        <v>290</v>
      </c>
      <c r="K739" s="191">
        <f>IF(B739="Positive",G739+H739+I739+J739,F739+H739)</f>
        <v>2822</v>
      </c>
      <c r="L739" s="191">
        <f>0.42*K739</f>
        <v>1185.24</v>
      </c>
      <c r="M739" s="391" t="str">
        <f>IF(AND(INPUT!CH40&gt;=0,INPUT!Q40=0),"-",IF(E739&lt;=0.42*K739,"OK","NG"))</f>
        <v>-</v>
      </c>
      <c r="N739" s="4"/>
      <c r="Q739" s="4"/>
      <c r="R739" s="372"/>
      <c r="S739" s="4"/>
    </row>
    <row r="740">
      <c r="A740" s="187">
        <f>A563</f>
        <v>101</v>
      </c>
      <c r="B740" s="175" t="str">
        <f>IF(INPUT!CH41&lt;=0,"Positive","Negative")</f>
        <v>Negative</v>
      </c>
      <c r="C740" s="174" t="str">
        <f>L237</f>
        <v>8</v>
      </c>
      <c r="D740" s="191">
        <f>M237</f>
        <v>1245.273804662846</v>
      </c>
      <c r="E740" s="191">
        <f>IF(OR(C740="1",C740="a"),J740+I740+D740,IF(OR(C740="8",C740="b",C740="c",C740="d"),H740-D740,IF(C740="2",J740+I740-F740+D740,IF(C740=9,F740-D740+H740,D740))))</f>
        <v>1554.726195337154</v>
      </c>
      <c r="F740" s="174">
        <f>INPUT!J41</f>
        <v>22</v>
      </c>
      <c r="G740" s="174">
        <f>INPUT!L41</f>
        <v>12</v>
      </c>
      <c r="H740" s="174">
        <f>INPUT!N41</f>
        <v>2800</v>
      </c>
      <c r="I740" s="174">
        <f>INPUT!S41</f>
        <v>0</v>
      </c>
      <c r="J740" s="174">
        <f>INPUT!R41</f>
        <v>290</v>
      </c>
      <c r="K740" s="191">
        <f>IF(B740="Positive",G740+H740+I740+J740,F740+H740)</f>
        <v>2822</v>
      </c>
      <c r="L740" s="191">
        <f>0.42*K740</f>
        <v>1185.24</v>
      </c>
      <c r="M740" s="391" t="str">
        <f>IF(AND(INPUT!CH41&gt;=0,INPUT!Q41=0),"-",IF(E740&lt;=0.42*K740,"OK","NG"))</f>
        <v>-</v>
      </c>
      <c r="N740" s="4"/>
      <c r="Q740" s="4"/>
      <c r="R740" s="372"/>
      <c r="S740" s="4"/>
    </row>
    <row r="741">
      <c r="A741" s="187">
        <f>A564</f>
        <v>101</v>
      </c>
      <c r="B741" s="175" t="str">
        <f>IF(INPUT!CH42&lt;=0,"Positive","Negative")</f>
        <v>Negative</v>
      </c>
      <c r="C741" s="174" t="str">
        <f>L238</f>
        <v>8</v>
      </c>
      <c r="D741" s="191">
        <f>M238</f>
        <v>1245.273804662846</v>
      </c>
      <c r="E741" s="191">
        <f>IF(OR(C741="1",C741="a"),J741+I741+D741,IF(OR(C741="8",C741="b",C741="c",C741="d"),H741-D741,IF(C741="2",J741+I741-F741+D741,IF(C741=9,F741-D741+H741,D741))))</f>
        <v>1554.726195337154</v>
      </c>
      <c r="F741" s="174">
        <f>INPUT!J42</f>
        <v>22</v>
      </c>
      <c r="G741" s="174">
        <f>INPUT!L42</f>
        <v>12</v>
      </c>
      <c r="H741" s="174">
        <f>INPUT!N42</f>
        <v>2800</v>
      </c>
      <c r="I741" s="174">
        <f>INPUT!S42</f>
        <v>0</v>
      </c>
      <c r="J741" s="174">
        <f>INPUT!R42</f>
        <v>290</v>
      </c>
      <c r="K741" s="191">
        <f>IF(B741="Positive",G741+H741+I741+J741,F741+H741)</f>
        <v>2822</v>
      </c>
      <c r="L741" s="191">
        <f>0.42*K741</f>
        <v>1185.24</v>
      </c>
      <c r="M741" s="391" t="str">
        <f>IF(AND(INPUT!CH42&gt;=0,INPUT!Q42=0),"-",IF(E741&lt;=0.42*K741,"OK","NG"))</f>
        <v>-</v>
      </c>
      <c r="N741" s="4"/>
      <c r="Q741" s="4"/>
      <c r="R741" s="372"/>
      <c r="S741" s="4"/>
    </row>
    <row r="742">
      <c r="A742" s="187">
        <f>A565</f>
        <v>101</v>
      </c>
      <c r="B742" s="175" t="str">
        <f>IF(INPUT!CH43&lt;=0,"Positive","Negative")</f>
        <v>Negative</v>
      </c>
      <c r="C742" s="174" t="str">
        <f>L239</f>
        <v>8</v>
      </c>
      <c r="D742" s="191">
        <f>M239</f>
        <v>1245.273804662846</v>
      </c>
      <c r="E742" s="191">
        <f>IF(OR(C742="1",C742="a"),J742+I742+D742,IF(OR(C742="8",C742="b",C742="c",C742="d"),H742-D742,IF(C742="2",J742+I742-F742+D742,IF(C742=9,F742-D742+H742,D742))))</f>
        <v>1554.726195337154</v>
      </c>
      <c r="F742" s="174">
        <f>INPUT!J43</f>
        <v>22</v>
      </c>
      <c r="G742" s="174">
        <f>INPUT!L43</f>
        <v>12</v>
      </c>
      <c r="H742" s="174">
        <f>INPUT!N43</f>
        <v>2800</v>
      </c>
      <c r="I742" s="174">
        <f>INPUT!S43</f>
        <v>0</v>
      </c>
      <c r="J742" s="174">
        <f>INPUT!R43</f>
        <v>290</v>
      </c>
      <c r="K742" s="191">
        <f>IF(B742="Positive",G742+H742+I742+J742,F742+H742)</f>
        <v>2822</v>
      </c>
      <c r="L742" s="191">
        <f>0.42*K742</f>
        <v>1185.24</v>
      </c>
      <c r="M742" s="391" t="str">
        <f>IF(AND(INPUT!CH43&gt;=0,INPUT!Q43=0),"-",IF(E742&lt;=0.42*K742,"OK","NG"))</f>
        <v>-</v>
      </c>
      <c r="N742" s="4"/>
      <c r="Q742" s="4"/>
      <c r="R742" s="372"/>
      <c r="S742" s="4"/>
    </row>
    <row r="743">
      <c r="A743" s="187">
        <f>A566</f>
        <v>101</v>
      </c>
      <c r="B743" s="175" t="str">
        <f>IF(INPUT!CH44&lt;=0,"Positive","Negative")</f>
        <v>Negative</v>
      </c>
      <c r="C743" s="174" t="str">
        <f>L240</f>
        <v>8</v>
      </c>
      <c r="D743" s="191">
        <f>M240</f>
        <v>1245.273804662846</v>
      </c>
      <c r="E743" s="191">
        <f>IF(OR(C743="1",C743="a"),J743+I743+D743,IF(OR(C743="8",C743="b",C743="c",C743="d"),H743-D743,IF(C743="2",J743+I743-F743+D743,IF(C743=9,F743-D743+H743,D743))))</f>
        <v>1554.726195337154</v>
      </c>
      <c r="F743" s="174">
        <f>INPUT!J44</f>
        <v>22</v>
      </c>
      <c r="G743" s="174">
        <f>INPUT!L44</f>
        <v>12</v>
      </c>
      <c r="H743" s="174">
        <f>INPUT!N44</f>
        <v>2800</v>
      </c>
      <c r="I743" s="174">
        <f>INPUT!S44</f>
        <v>0</v>
      </c>
      <c r="J743" s="174">
        <f>INPUT!R44</f>
        <v>290</v>
      </c>
      <c r="K743" s="191">
        <f>IF(B743="Positive",G743+H743+I743+J743,F743+H743)</f>
        <v>2822</v>
      </c>
      <c r="L743" s="191">
        <f>0.42*K743</f>
        <v>1185.24</v>
      </c>
      <c r="M743" s="391" t="str">
        <f>IF(AND(INPUT!CH44&gt;=0,INPUT!Q44=0),"-",IF(E743&lt;=0.42*K743,"OK","NG"))</f>
        <v>-</v>
      </c>
      <c r="N743" s="4"/>
      <c r="Q743" s="4"/>
      <c r="R743" s="372"/>
      <c r="S743" s="4"/>
    </row>
    <row r="744">
      <c r="A744" s="187">
        <f>A567</f>
        <v>101</v>
      </c>
      <c r="B744" s="175" t="str">
        <f>IF(INPUT!CH45&lt;=0,"Positive","Negative")</f>
        <v>Negative</v>
      </c>
      <c r="C744" s="174" t="str">
        <f>L241</f>
        <v>8</v>
      </c>
      <c r="D744" s="191">
        <f>M241</f>
        <v>1245.273804662846</v>
      </c>
      <c r="E744" s="191">
        <f>IF(OR(C744="1",C744="a"),J744+I744+D744,IF(OR(C744="8",C744="b",C744="c",C744="d"),H744-D744,IF(C744="2",J744+I744-F744+D744,IF(C744=9,F744-D744+H744,D744))))</f>
        <v>1554.726195337154</v>
      </c>
      <c r="F744" s="174">
        <f>INPUT!J45</f>
        <v>22</v>
      </c>
      <c r="G744" s="174">
        <f>INPUT!L45</f>
        <v>12</v>
      </c>
      <c r="H744" s="174">
        <f>INPUT!N45</f>
        <v>2800</v>
      </c>
      <c r="I744" s="174">
        <f>INPUT!S45</f>
        <v>0</v>
      </c>
      <c r="J744" s="174">
        <f>INPUT!R45</f>
        <v>290</v>
      </c>
      <c r="K744" s="191">
        <f>IF(B744="Positive",G744+H744+I744+J744,F744+H744)</f>
        <v>2822</v>
      </c>
      <c r="L744" s="191">
        <f>0.42*K744</f>
        <v>1185.24</v>
      </c>
      <c r="M744" s="391" t="str">
        <f>IF(AND(INPUT!CH45&gt;=0,INPUT!Q45=0),"-",IF(E744&lt;=0.42*K744,"OK","NG"))</f>
        <v>-</v>
      </c>
      <c r="N744" s="4"/>
      <c r="Q744" s="4"/>
      <c r="R744" s="372"/>
      <c r="S744" s="4"/>
    </row>
    <row r="745">
      <c r="A745" s="187">
        <f>A568</f>
        <v>101</v>
      </c>
      <c r="B745" s="175" t="str">
        <f>IF(INPUT!CH46&lt;=0,"Positive","Negative")</f>
        <v>Negative</v>
      </c>
      <c r="C745" s="174" t="str">
        <f>L242</f>
        <v>8</v>
      </c>
      <c r="D745" s="191">
        <f>M242</f>
        <v>1245.273804662846</v>
      </c>
      <c r="E745" s="191">
        <f>IF(OR(C745="1",C745="a"),J745+I745+D745,IF(OR(C745="8",C745="b",C745="c",C745="d"),H745-D745,IF(C745="2",J745+I745-F745+D745,IF(C745=9,F745-D745+H745,D745))))</f>
        <v>1554.726195337154</v>
      </c>
      <c r="F745" s="174">
        <f>INPUT!J46</f>
        <v>22</v>
      </c>
      <c r="G745" s="174">
        <f>INPUT!L46</f>
        <v>12</v>
      </c>
      <c r="H745" s="174">
        <f>INPUT!N46</f>
        <v>2800</v>
      </c>
      <c r="I745" s="174">
        <f>INPUT!S46</f>
        <v>0</v>
      </c>
      <c r="J745" s="174">
        <f>INPUT!R46</f>
        <v>290</v>
      </c>
      <c r="K745" s="191">
        <f>IF(B745="Positive",G745+H745+I745+J745,F745+H745)</f>
        <v>2822</v>
      </c>
      <c r="L745" s="191">
        <f>0.42*K745</f>
        <v>1185.24</v>
      </c>
      <c r="M745" s="391" t="str">
        <f>IF(AND(INPUT!CH46&gt;=0,INPUT!Q46=0),"-",IF(E745&lt;=0.42*K745,"OK","NG"))</f>
        <v>-</v>
      </c>
      <c r="N745" s="4"/>
      <c r="Q745" s="4"/>
      <c r="R745" s="372"/>
      <c r="S745" s="4"/>
    </row>
    <row r="746">
      <c r="A746" s="187">
        <f>A569</f>
        <v>101</v>
      </c>
      <c r="B746" s="175" t="str">
        <f>IF(INPUT!CH47&lt;=0,"Positive","Negative")</f>
        <v>Negative</v>
      </c>
      <c r="C746" s="174" t="str">
        <f>L243</f>
        <v>8</v>
      </c>
      <c r="D746" s="191">
        <f>M243</f>
        <v>1245.273804662846</v>
      </c>
      <c r="E746" s="191">
        <f>IF(OR(C746="1",C746="a"),J746+I746+D746,IF(OR(C746="8",C746="b",C746="c",C746="d"),H746-D746,IF(C746="2",J746+I746-F746+D746,IF(C746=9,F746-D746+H746,D746))))</f>
        <v>1554.726195337154</v>
      </c>
      <c r="F746" s="174">
        <f>INPUT!J47</f>
        <v>22</v>
      </c>
      <c r="G746" s="174">
        <f>INPUT!L47</f>
        <v>12</v>
      </c>
      <c r="H746" s="174">
        <f>INPUT!N47</f>
        <v>2800</v>
      </c>
      <c r="I746" s="174">
        <f>INPUT!S47</f>
        <v>0</v>
      </c>
      <c r="J746" s="174">
        <f>INPUT!R47</f>
        <v>290</v>
      </c>
      <c r="K746" s="191">
        <f>IF(B746="Positive",G746+H746+I746+J746,F746+H746)</f>
        <v>2822</v>
      </c>
      <c r="L746" s="191">
        <f>0.42*K746</f>
        <v>1185.24</v>
      </c>
      <c r="M746" s="391" t="str">
        <f>IF(AND(INPUT!CH47&gt;=0,INPUT!Q47=0),"-",IF(E746&lt;=0.42*K746,"OK","NG"))</f>
        <v>-</v>
      </c>
      <c r="N746" s="4"/>
      <c r="Q746" s="4"/>
      <c r="R746" s="372"/>
      <c r="S746" s="4"/>
    </row>
    <row r="747">
      <c r="A747" s="187">
        <f>A570</f>
        <v>101</v>
      </c>
      <c r="B747" s="175" t="str">
        <f>IF(INPUT!CH48&lt;=0,"Positive","Negative")</f>
        <v>Negative</v>
      </c>
      <c r="C747" s="174" t="str">
        <f>L244</f>
        <v>8</v>
      </c>
      <c r="D747" s="191">
        <f>M244</f>
        <v>1245.273804662846</v>
      </c>
      <c r="E747" s="191">
        <f>IF(OR(C747="1",C747="a"),J747+I747+D747,IF(OR(C747="8",C747="b",C747="c",C747="d"),H747-D747,IF(C747="2",J747+I747-F747+D747,IF(C747=9,F747-D747+H747,D747))))</f>
        <v>1554.726195337154</v>
      </c>
      <c r="F747" s="174">
        <f>INPUT!J48</f>
        <v>22</v>
      </c>
      <c r="G747" s="174">
        <f>INPUT!L48</f>
        <v>12</v>
      </c>
      <c r="H747" s="174">
        <f>INPUT!N48</f>
        <v>2800</v>
      </c>
      <c r="I747" s="174">
        <f>INPUT!S48</f>
        <v>0</v>
      </c>
      <c r="J747" s="174">
        <f>INPUT!R48</f>
        <v>290</v>
      </c>
      <c r="K747" s="191">
        <f>IF(B747="Positive",G747+H747+I747+J747,F747+H747)</f>
        <v>2822</v>
      </c>
      <c r="L747" s="191">
        <f>0.42*K747</f>
        <v>1185.24</v>
      </c>
      <c r="M747" s="391" t="str">
        <f>IF(AND(INPUT!CH48&gt;=0,INPUT!Q48=0),"-",IF(E747&lt;=0.42*K747,"OK","NG"))</f>
        <v>-</v>
      </c>
      <c r="N747" s="4"/>
      <c r="Q747" s="4"/>
      <c r="R747" s="372"/>
      <c r="S747" s="4"/>
    </row>
    <row r="748">
      <c r="A748" s="187">
        <f>A571</f>
        <v>101</v>
      </c>
      <c r="B748" s="175" t="str">
        <f>IF(INPUT!CH49&lt;=0,"Positive","Negative")</f>
        <v>Negative</v>
      </c>
      <c r="C748" s="174" t="str">
        <f>L245</f>
        <v>8</v>
      </c>
      <c r="D748" s="191">
        <f>M245</f>
        <v>1245.273804662846</v>
      </c>
      <c r="E748" s="191">
        <f>IF(OR(C748="1",C748="a"),J748+I748+D748,IF(OR(C748="8",C748="b",C748="c",C748="d"),H748-D748,IF(C748="2",J748+I748-F748+D748,IF(C748=9,F748-D748+H748,D748))))</f>
        <v>1554.726195337154</v>
      </c>
      <c r="F748" s="174">
        <f>INPUT!J49</f>
        <v>22</v>
      </c>
      <c r="G748" s="174">
        <f>INPUT!L49</f>
        <v>12</v>
      </c>
      <c r="H748" s="174">
        <f>INPUT!N49</f>
        <v>2800</v>
      </c>
      <c r="I748" s="174">
        <f>INPUT!S49</f>
        <v>0</v>
      </c>
      <c r="J748" s="174">
        <f>INPUT!R49</f>
        <v>290</v>
      </c>
      <c r="K748" s="191">
        <f>IF(B748="Positive",G748+H748+I748+J748,F748+H748)</f>
        <v>2822</v>
      </c>
      <c r="L748" s="191">
        <f>0.42*K748</f>
        <v>1185.24</v>
      </c>
      <c r="M748" s="391" t="str">
        <f>IF(AND(INPUT!CH49&gt;=0,INPUT!Q49=0),"-",IF(E748&lt;=0.42*K748,"OK","NG"))</f>
        <v>-</v>
      </c>
      <c r="N748" s="4"/>
      <c r="Q748" s="4"/>
      <c r="R748" s="372"/>
      <c r="S748" s="4"/>
    </row>
    <row r="749">
      <c r="A749" s="187">
        <f>A572</f>
        <v>101</v>
      </c>
      <c r="B749" s="175" t="str">
        <f>IF(INPUT!CH50&lt;=0,"Positive","Negative")</f>
        <v>Negative</v>
      </c>
      <c r="C749" s="174" t="str">
        <f>L246</f>
        <v>8</v>
      </c>
      <c r="D749" s="191">
        <f>M246</f>
        <v>1245.273804662846</v>
      </c>
      <c r="E749" s="191">
        <f>IF(OR(C749="1",C749="a"),J749+I749+D749,IF(OR(C749="8",C749="b",C749="c",C749="d"),H749-D749,IF(C749="2",J749+I749-F749+D749,IF(C749=9,F749-D749+H749,D749))))</f>
        <v>1554.726195337154</v>
      </c>
      <c r="F749" s="174">
        <f>INPUT!J50</f>
        <v>22</v>
      </c>
      <c r="G749" s="174">
        <f>INPUT!L50</f>
        <v>12</v>
      </c>
      <c r="H749" s="174">
        <f>INPUT!N50</f>
        <v>2800</v>
      </c>
      <c r="I749" s="174">
        <f>INPUT!S50</f>
        <v>0</v>
      </c>
      <c r="J749" s="174">
        <f>INPUT!R50</f>
        <v>290</v>
      </c>
      <c r="K749" s="191">
        <f>IF(B749="Positive",G749+H749+I749+J749,F749+H749)</f>
        <v>2822</v>
      </c>
      <c r="L749" s="191">
        <f>0.42*K749</f>
        <v>1185.24</v>
      </c>
      <c r="M749" s="391" t="str">
        <f>IF(AND(INPUT!CH50&gt;=0,INPUT!Q50=0),"-",IF(E749&lt;=0.42*K749,"OK","NG"))</f>
        <v>-</v>
      </c>
      <c r="N749" s="4"/>
      <c r="Q749" s="4"/>
      <c r="R749" s="372"/>
      <c r="S749" s="4"/>
    </row>
    <row r="750">
      <c r="A750" s="187">
        <f>A573</f>
        <v>101</v>
      </c>
      <c r="B750" s="175" t="str">
        <f>IF(INPUT!CH51&lt;=0,"Positive","Negative")</f>
        <v>Negative</v>
      </c>
      <c r="C750" s="174" t="str">
        <f>L247</f>
        <v>8</v>
      </c>
      <c r="D750" s="191">
        <f>M247</f>
        <v>1245.273804662846</v>
      </c>
      <c r="E750" s="191">
        <f>IF(OR(C750="1",C750="a"),J750+I750+D750,IF(OR(C750="8",C750="b",C750="c",C750="d"),H750-D750,IF(C750="2",J750+I750-F750+D750,IF(C750=9,F750-D750+H750,D750))))</f>
        <v>1554.726195337154</v>
      </c>
      <c r="F750" s="174">
        <f>INPUT!J51</f>
        <v>22</v>
      </c>
      <c r="G750" s="174">
        <f>INPUT!L51</f>
        <v>12</v>
      </c>
      <c r="H750" s="174">
        <f>INPUT!N51</f>
        <v>2800</v>
      </c>
      <c r="I750" s="174">
        <f>INPUT!S51</f>
        <v>0</v>
      </c>
      <c r="J750" s="174">
        <f>INPUT!R51</f>
        <v>290</v>
      </c>
      <c r="K750" s="191">
        <f>IF(B750="Positive",G750+H750+I750+J750,F750+H750)</f>
        <v>2822</v>
      </c>
      <c r="L750" s="191">
        <f>0.42*K750</f>
        <v>1185.24</v>
      </c>
      <c r="M750" s="391" t="str">
        <f>IF(AND(INPUT!CH51&gt;=0,INPUT!Q51=0),"-",IF(E750&lt;=0.42*K750,"OK","NG"))</f>
        <v>-</v>
      </c>
      <c r="N750" s="4"/>
      <c r="Q750" s="4"/>
      <c r="R750" s="372"/>
      <c r="S750" s="4"/>
    </row>
    <row r="751">
      <c r="A751" s="187">
        <f>A574</f>
        <v>101</v>
      </c>
      <c r="B751" s="175" t="str">
        <f>IF(INPUT!CH52&lt;=0,"Positive","Negative")</f>
        <v>Negative</v>
      </c>
      <c r="C751" s="174" t="str">
        <f>L248</f>
        <v>8</v>
      </c>
      <c r="D751" s="191">
        <f>M248</f>
        <v>1245.273804662846</v>
      </c>
      <c r="E751" s="191">
        <f>IF(OR(C751="1",C751="a"),J751+I751+D751,IF(OR(C751="8",C751="b",C751="c",C751="d"),H751-D751,IF(C751="2",J751+I751-F751+D751,IF(C751=9,F751-D751+H751,D751))))</f>
        <v>1554.726195337154</v>
      </c>
      <c r="F751" s="174">
        <f>INPUT!J52</f>
        <v>22</v>
      </c>
      <c r="G751" s="174">
        <f>INPUT!L52</f>
        <v>12</v>
      </c>
      <c r="H751" s="174">
        <f>INPUT!N52</f>
        <v>2800</v>
      </c>
      <c r="I751" s="174">
        <f>INPUT!S52</f>
        <v>0</v>
      </c>
      <c r="J751" s="174">
        <f>INPUT!R52</f>
        <v>290</v>
      </c>
      <c r="K751" s="191">
        <f>IF(B751="Positive",G751+H751+I751+J751,F751+H751)</f>
        <v>2822</v>
      </c>
      <c r="L751" s="191">
        <f>0.42*K751</f>
        <v>1185.24</v>
      </c>
      <c r="M751" s="391" t="str">
        <f>IF(AND(INPUT!CH52&gt;=0,INPUT!Q52=0),"-",IF(E751&lt;=0.42*K751,"OK","NG"))</f>
        <v>-</v>
      </c>
      <c r="N751" s="4"/>
      <c r="Q751" s="4"/>
      <c r="R751" s="372"/>
      <c r="S751" s="4"/>
    </row>
    <row r="752">
      <c r="A752" s="187">
        <f>A575</f>
        <v>101</v>
      </c>
      <c r="B752" s="175" t="str">
        <f>IF(INPUT!CH53&lt;=0,"Positive","Negative")</f>
        <v>Negative</v>
      </c>
      <c r="C752" s="174" t="str">
        <f>L249</f>
        <v>8</v>
      </c>
      <c r="D752" s="191">
        <f>M249</f>
        <v>1245.273804662846</v>
      </c>
      <c r="E752" s="191">
        <f>IF(OR(C752="1",C752="a"),J752+I752+D752,IF(OR(C752="8",C752="b",C752="c",C752="d"),H752-D752,IF(C752="2",J752+I752-F752+D752,IF(C752=9,F752-D752+H752,D752))))</f>
        <v>1554.726195337154</v>
      </c>
      <c r="F752" s="174">
        <f>INPUT!J53</f>
        <v>22</v>
      </c>
      <c r="G752" s="174">
        <f>INPUT!L53</f>
        <v>12</v>
      </c>
      <c r="H752" s="174">
        <f>INPUT!N53</f>
        <v>2800</v>
      </c>
      <c r="I752" s="174">
        <f>INPUT!S53</f>
        <v>0</v>
      </c>
      <c r="J752" s="174">
        <f>INPUT!R53</f>
        <v>290</v>
      </c>
      <c r="K752" s="191">
        <f>IF(B752="Positive",G752+H752+I752+J752,F752+H752)</f>
        <v>2822</v>
      </c>
      <c r="L752" s="191">
        <f>0.42*K752</f>
        <v>1185.24</v>
      </c>
      <c r="M752" s="391" t="str">
        <f>IF(AND(INPUT!CH53&gt;=0,INPUT!Q53=0),"-",IF(E752&lt;=0.42*K752,"OK","NG"))</f>
        <v>-</v>
      </c>
      <c r="N752" s="4"/>
      <c r="Q752" s="4"/>
      <c r="R752" s="372"/>
      <c r="S752" s="4"/>
    </row>
    <row r="753">
      <c r="A753" s="187">
        <f>A576</f>
        <v>101</v>
      </c>
      <c r="B753" s="175" t="str">
        <f>IF(INPUT!CH54&lt;=0,"Positive","Negative")</f>
        <v>Negative</v>
      </c>
      <c r="C753" s="174" t="str">
        <f>L250</f>
        <v>8</v>
      </c>
      <c r="D753" s="191">
        <f>M250</f>
        <v>1245.273804662846</v>
      </c>
      <c r="E753" s="191">
        <f>IF(OR(C753="1",C753="a"),J753+I753+D753,IF(OR(C753="8",C753="b",C753="c",C753="d"),H753-D753,IF(C753="2",J753+I753-F753+D753,IF(C753=9,F753-D753+H753,D753))))</f>
        <v>1554.726195337154</v>
      </c>
      <c r="F753" s="174">
        <f>INPUT!J54</f>
        <v>22</v>
      </c>
      <c r="G753" s="174">
        <f>INPUT!L54</f>
        <v>12</v>
      </c>
      <c r="H753" s="174">
        <f>INPUT!N54</f>
        <v>2800</v>
      </c>
      <c r="I753" s="174">
        <f>INPUT!S54</f>
        <v>0</v>
      </c>
      <c r="J753" s="174">
        <f>INPUT!R54</f>
        <v>290</v>
      </c>
      <c r="K753" s="191">
        <f>IF(B753="Positive",G753+H753+I753+J753,F753+H753)</f>
        <v>2822</v>
      </c>
      <c r="L753" s="191">
        <f>0.42*K753</f>
        <v>1185.24</v>
      </c>
      <c r="M753" s="391" t="str">
        <f>IF(AND(INPUT!CH54&gt;=0,INPUT!Q54=0),"-",IF(E753&lt;=0.42*K753,"OK","NG"))</f>
        <v>-</v>
      </c>
      <c r="N753" s="4"/>
      <c r="Q753" s="4"/>
      <c r="R753" s="372"/>
      <c r="S753" s="4"/>
    </row>
    <row r="754">
      <c r="A754" s="187">
        <f>A577</f>
        <v>101</v>
      </c>
      <c r="B754" s="175" t="str">
        <f>IF(INPUT!CH55&lt;=0,"Positive","Negative")</f>
        <v>Negative</v>
      </c>
      <c r="C754" s="174" t="str">
        <f>L251</f>
        <v>8</v>
      </c>
      <c r="D754" s="191">
        <f>M251</f>
        <v>1245.273804662846</v>
      </c>
      <c r="E754" s="191">
        <f>IF(OR(C754="1",C754="a"),J754+I754+D754,IF(OR(C754="8",C754="b",C754="c",C754="d"),H754-D754,IF(C754="2",J754+I754-F754+D754,IF(C754=9,F754-D754+H754,D754))))</f>
        <v>1554.726195337154</v>
      </c>
      <c r="F754" s="174">
        <f>INPUT!J55</f>
        <v>22</v>
      </c>
      <c r="G754" s="174">
        <f>INPUT!L55</f>
        <v>12</v>
      </c>
      <c r="H754" s="174">
        <f>INPUT!N55</f>
        <v>2800</v>
      </c>
      <c r="I754" s="174">
        <f>INPUT!S55</f>
        <v>0</v>
      </c>
      <c r="J754" s="174">
        <f>INPUT!R55</f>
        <v>290</v>
      </c>
      <c r="K754" s="191">
        <f>IF(B754="Positive",G754+H754+I754+J754,F754+H754)</f>
        <v>2822</v>
      </c>
      <c r="L754" s="191">
        <f>0.42*K754</f>
        <v>1185.24</v>
      </c>
      <c r="M754" s="391" t="str">
        <f>IF(AND(INPUT!CH55&gt;=0,INPUT!Q55=0),"-",IF(E754&lt;=0.42*K754,"OK","NG"))</f>
        <v>-</v>
      </c>
      <c r="N754" s="4"/>
      <c r="Q754" s="4"/>
      <c r="R754" s="372"/>
      <c r="S754" s="4"/>
    </row>
    <row r="755">
      <c r="A755" s="187">
        <f>A578</f>
        <v>101</v>
      </c>
      <c r="B755" s="175" t="str">
        <f>IF(INPUT!CH56&lt;=0,"Positive","Negative")</f>
        <v>Negative</v>
      </c>
      <c r="C755" s="174" t="str">
        <f>L252</f>
        <v>8</v>
      </c>
      <c r="D755" s="191">
        <f>M252</f>
        <v>1245.273804662846</v>
      </c>
      <c r="E755" s="191">
        <f>IF(OR(C755="1",C755="a"),J755+I755+D755,IF(OR(C755="8",C755="b",C755="c",C755="d"),H755-D755,IF(C755="2",J755+I755-F755+D755,IF(C755=9,F755-D755+H755,D755))))</f>
        <v>1554.726195337154</v>
      </c>
      <c r="F755" s="174">
        <f>INPUT!J56</f>
        <v>22</v>
      </c>
      <c r="G755" s="174">
        <f>INPUT!L56</f>
        <v>12</v>
      </c>
      <c r="H755" s="174">
        <f>INPUT!N56</f>
        <v>2800</v>
      </c>
      <c r="I755" s="174">
        <f>INPUT!S56</f>
        <v>0</v>
      </c>
      <c r="J755" s="174">
        <f>INPUT!R56</f>
        <v>290</v>
      </c>
      <c r="K755" s="191">
        <f>IF(B755="Positive",G755+H755+I755+J755,F755+H755)</f>
        <v>2822</v>
      </c>
      <c r="L755" s="191">
        <f>0.42*K755</f>
        <v>1185.24</v>
      </c>
      <c r="M755" s="391" t="str">
        <f>IF(AND(INPUT!CH56&gt;=0,INPUT!Q56=0),"-",IF(E755&lt;=0.42*K755,"OK","NG"))</f>
        <v>-</v>
      </c>
      <c r="N755" s="4"/>
      <c r="Q755" s="4"/>
      <c r="R755" s="372"/>
      <c r="S755" s="4"/>
    </row>
    <row r="756">
      <c r="A756" s="187">
        <f>A579</f>
        <v>101</v>
      </c>
      <c r="B756" s="175" t="str">
        <f>IF(INPUT!CH57&lt;=0,"Positive","Negative")</f>
        <v>Negative</v>
      </c>
      <c r="C756" s="174" t="str">
        <f>L253</f>
        <v>8</v>
      </c>
      <c r="D756" s="191">
        <f>M253</f>
        <v>1245.273804662846</v>
      </c>
      <c r="E756" s="191">
        <f>IF(OR(C756="1",C756="a"),J756+I756+D756,IF(OR(C756="8",C756="b",C756="c",C756="d"),H756-D756,IF(C756="2",J756+I756-F756+D756,IF(C756=9,F756-D756+H756,D756))))</f>
        <v>1554.726195337154</v>
      </c>
      <c r="F756" s="174">
        <f>INPUT!J57</f>
        <v>22</v>
      </c>
      <c r="G756" s="174">
        <f>INPUT!L57</f>
        <v>12</v>
      </c>
      <c r="H756" s="174">
        <f>INPUT!N57</f>
        <v>2800</v>
      </c>
      <c r="I756" s="174">
        <f>INPUT!S57</f>
        <v>0</v>
      </c>
      <c r="J756" s="174">
        <f>INPUT!R57</f>
        <v>290</v>
      </c>
      <c r="K756" s="191">
        <f>IF(B756="Positive",G756+H756+I756+J756,F756+H756)</f>
        <v>2822</v>
      </c>
      <c r="L756" s="191">
        <f>0.42*K756</f>
        <v>1185.24</v>
      </c>
      <c r="M756" s="391" t="str">
        <f>IF(AND(INPUT!CH57&gt;=0,INPUT!Q57=0),"-",IF(E756&lt;=0.42*K756,"OK","NG"))</f>
        <v>-</v>
      </c>
      <c r="N756" s="4"/>
      <c r="Q756" s="4"/>
      <c r="R756" s="372"/>
      <c r="S756" s="4"/>
    </row>
    <row r="757">
      <c r="A757" s="187">
        <f>A580</f>
        <v>101</v>
      </c>
      <c r="B757" s="175" t="str">
        <f>IF(INPUT!CH58&lt;=0,"Positive","Negative")</f>
        <v>Negative</v>
      </c>
      <c r="C757" s="174" t="str">
        <f>L254</f>
        <v>8</v>
      </c>
      <c r="D757" s="191">
        <f>M254</f>
        <v>1245.273804662846</v>
      </c>
      <c r="E757" s="191">
        <f>IF(OR(C757="1",C757="a"),J757+I757+D757,IF(OR(C757="8",C757="b",C757="c",C757="d"),H757-D757,IF(C757="2",J757+I757-F757+D757,IF(C757=9,F757-D757+H757,D757))))</f>
        <v>1554.726195337154</v>
      </c>
      <c r="F757" s="174">
        <f>INPUT!J58</f>
        <v>22</v>
      </c>
      <c r="G757" s="174">
        <f>INPUT!L58</f>
        <v>12</v>
      </c>
      <c r="H757" s="174">
        <f>INPUT!N58</f>
        <v>2800</v>
      </c>
      <c r="I757" s="174">
        <f>INPUT!S58</f>
        <v>0</v>
      </c>
      <c r="J757" s="174">
        <f>INPUT!R58</f>
        <v>290</v>
      </c>
      <c r="K757" s="191">
        <f>IF(B757="Positive",G757+H757+I757+J757,F757+H757)</f>
        <v>2822</v>
      </c>
      <c r="L757" s="191">
        <f>0.42*K757</f>
        <v>1185.24</v>
      </c>
      <c r="M757" s="391" t="str">
        <f>IF(AND(INPUT!CH58&gt;=0,INPUT!Q58=0),"-",IF(E757&lt;=0.42*K757,"OK","NG"))</f>
        <v>-</v>
      </c>
      <c r="N757" s="4"/>
      <c r="Q757" s="4"/>
      <c r="R757" s="372"/>
      <c r="S757" s="4"/>
    </row>
    <row r="758">
      <c r="A758" s="187">
        <f>A581</f>
        <v>101</v>
      </c>
      <c r="B758" s="175" t="str">
        <f>IF(INPUT!CH59&lt;=0,"Positive","Negative")</f>
        <v>Negative</v>
      </c>
      <c r="C758" s="174" t="str">
        <f>L255</f>
        <v>8</v>
      </c>
      <c r="D758" s="191">
        <f>M255</f>
        <v>1245.273804662846</v>
      </c>
      <c r="E758" s="191">
        <f>IF(OR(C758="1",C758="a"),J758+I758+D758,IF(OR(C758="8",C758="b",C758="c",C758="d"),H758-D758,IF(C758="2",J758+I758-F758+D758,IF(C758=9,F758-D758+H758,D758))))</f>
        <v>1554.726195337154</v>
      </c>
      <c r="F758" s="174">
        <f>INPUT!J59</f>
        <v>22</v>
      </c>
      <c r="G758" s="174">
        <f>INPUT!L59</f>
        <v>12</v>
      </c>
      <c r="H758" s="174">
        <f>INPUT!N59</f>
        <v>2800</v>
      </c>
      <c r="I758" s="174">
        <f>INPUT!S59</f>
        <v>0</v>
      </c>
      <c r="J758" s="174">
        <f>INPUT!R59</f>
        <v>290</v>
      </c>
      <c r="K758" s="191">
        <f>IF(B758="Positive",G758+H758+I758+J758,F758+H758)</f>
        <v>2822</v>
      </c>
      <c r="L758" s="191">
        <f>0.42*K758</f>
        <v>1185.24</v>
      </c>
      <c r="M758" s="391" t="str">
        <f>IF(AND(INPUT!CH59&gt;=0,INPUT!Q59=0),"-",IF(E758&lt;=0.42*K758,"OK","NG"))</f>
        <v>-</v>
      </c>
      <c r="N758" s="4"/>
      <c r="Q758" s="4"/>
      <c r="R758" s="372"/>
      <c r="S758" s="4"/>
    </row>
    <row r="759">
      <c r="A759" s="187">
        <f>A582</f>
        <v>101</v>
      </c>
      <c r="B759" s="175" t="str">
        <f>IF(INPUT!CH60&lt;=0,"Positive","Negative")</f>
        <v>Negative</v>
      </c>
      <c r="C759" s="174" t="str">
        <f>L256</f>
        <v>8</v>
      </c>
      <c r="D759" s="191">
        <f>M256</f>
        <v>1245.273804662846</v>
      </c>
      <c r="E759" s="191">
        <f>IF(OR(C759="1",C759="a"),J759+I759+D759,IF(OR(C759="8",C759="b",C759="c",C759="d"),H759-D759,IF(C759="2",J759+I759-F759+D759,IF(C759=9,F759-D759+H759,D759))))</f>
        <v>1554.726195337154</v>
      </c>
      <c r="F759" s="174">
        <f>INPUT!J60</f>
        <v>22</v>
      </c>
      <c r="G759" s="174">
        <f>INPUT!L60</f>
        <v>12</v>
      </c>
      <c r="H759" s="174">
        <f>INPUT!N60</f>
        <v>2800</v>
      </c>
      <c r="I759" s="174">
        <f>INPUT!S60</f>
        <v>0</v>
      </c>
      <c r="J759" s="174">
        <f>INPUT!R60</f>
        <v>290</v>
      </c>
      <c r="K759" s="191">
        <f>IF(B759="Positive",G759+H759+I759+J759,F759+H759)</f>
        <v>2822</v>
      </c>
      <c r="L759" s="191">
        <f>0.42*K759</f>
        <v>1185.24</v>
      </c>
      <c r="M759" s="391" t="str">
        <f>IF(AND(INPUT!CH60&gt;=0,INPUT!Q60=0),"-",IF(E759&lt;=0.42*K759,"OK","NG"))</f>
        <v>-</v>
      </c>
      <c r="N759" s="4"/>
      <c r="Q759" s="4"/>
      <c r="R759" s="372"/>
      <c r="S759" s="4"/>
    </row>
    <row r="760">
      <c r="A760" s="187">
        <f>A583</f>
        <v>101</v>
      </c>
      <c r="B760" s="175" t="str">
        <f>IF(INPUT!CH61&lt;=0,"Positive","Negative")</f>
        <v>Negative</v>
      </c>
      <c r="C760" s="174" t="str">
        <f>L257</f>
        <v>8</v>
      </c>
      <c r="D760" s="191">
        <f>M257</f>
        <v>1245.273804662846</v>
      </c>
      <c r="E760" s="191">
        <f>IF(OR(C760="1",C760="a"),J760+I760+D760,IF(OR(C760="8",C760="b",C760="c",C760="d"),H760-D760,IF(C760="2",J760+I760-F760+D760,IF(C760=9,F760-D760+H760,D760))))</f>
        <v>1554.726195337154</v>
      </c>
      <c r="F760" s="174">
        <f>INPUT!J61</f>
        <v>22</v>
      </c>
      <c r="G760" s="174">
        <f>INPUT!L61</f>
        <v>12</v>
      </c>
      <c r="H760" s="174">
        <f>INPUT!N61</f>
        <v>2800</v>
      </c>
      <c r="I760" s="174">
        <f>INPUT!S61</f>
        <v>0</v>
      </c>
      <c r="J760" s="174">
        <f>INPUT!R61</f>
        <v>290</v>
      </c>
      <c r="K760" s="191">
        <f>IF(B760="Positive",G760+H760+I760+J760,F760+H760)</f>
        <v>2822</v>
      </c>
      <c r="L760" s="191">
        <f>0.42*K760</f>
        <v>1185.24</v>
      </c>
      <c r="M760" s="391" t="str">
        <f>IF(AND(INPUT!CH61&gt;=0,INPUT!Q61=0),"-",IF(E760&lt;=0.42*K760,"OK","NG"))</f>
        <v>-</v>
      </c>
      <c r="N760" s="4"/>
      <c r="Q760" s="4"/>
      <c r="R760" s="372"/>
      <c r="S760" s="4"/>
    </row>
    <row r="761">
      <c r="A761" s="187">
        <f>A584</f>
        <v>101</v>
      </c>
      <c r="B761" s="175" t="str">
        <f>IF(INPUT!CH62&lt;=0,"Positive","Negative")</f>
        <v>Negative</v>
      </c>
      <c r="C761" s="174" t="str">
        <f>L258</f>
        <v>8</v>
      </c>
      <c r="D761" s="191">
        <f>M258</f>
        <v>1245.273804662846</v>
      </c>
      <c r="E761" s="191">
        <f>IF(OR(C761="1",C761="a"),J761+I761+D761,IF(OR(C761="8",C761="b",C761="c",C761="d"),H761-D761,IF(C761="2",J761+I761-F761+D761,IF(C761=9,F761-D761+H761,D761))))</f>
        <v>1554.726195337154</v>
      </c>
      <c r="F761" s="174">
        <f>INPUT!J62</f>
        <v>22</v>
      </c>
      <c r="G761" s="174">
        <f>INPUT!L62</f>
        <v>12</v>
      </c>
      <c r="H761" s="174">
        <f>INPUT!N62</f>
        <v>2800</v>
      </c>
      <c r="I761" s="174">
        <f>INPUT!S62</f>
        <v>0</v>
      </c>
      <c r="J761" s="174">
        <f>INPUT!R62</f>
        <v>290</v>
      </c>
      <c r="K761" s="191">
        <f>IF(B761="Positive",G761+H761+I761+J761,F761+H761)</f>
        <v>2822</v>
      </c>
      <c r="L761" s="191">
        <f>0.42*K761</f>
        <v>1185.24</v>
      </c>
      <c r="M761" s="391" t="str">
        <f>IF(AND(INPUT!CH62&gt;=0,INPUT!Q62=0),"-",IF(E761&lt;=0.42*K761,"OK","NG"))</f>
        <v>-</v>
      </c>
      <c r="N761" s="4"/>
      <c r="Q761" s="4"/>
      <c r="R761" s="372"/>
      <c r="S761" s="4"/>
    </row>
    <row r="762">
      <c r="A762" s="187">
        <f>A585</f>
        <v>101</v>
      </c>
      <c r="B762" s="175" t="str">
        <f>IF(INPUT!CH63&lt;=0,"Positive","Negative")</f>
        <v>Negative</v>
      </c>
      <c r="C762" s="174" t="str">
        <f>L259</f>
        <v>8</v>
      </c>
      <c r="D762" s="191">
        <f>M259</f>
        <v>1245.273804662846</v>
      </c>
      <c r="E762" s="191">
        <f>IF(OR(C762="1",C762="a"),J762+I762+D762,IF(OR(C762="8",C762="b",C762="c",C762="d"),H762-D762,IF(C762="2",J762+I762-F762+D762,IF(C762=9,F762-D762+H762,D762))))</f>
        <v>1554.726195337154</v>
      </c>
      <c r="F762" s="174">
        <f>INPUT!J63</f>
        <v>22</v>
      </c>
      <c r="G762" s="174">
        <f>INPUT!L63</f>
        <v>12</v>
      </c>
      <c r="H762" s="174">
        <f>INPUT!N63</f>
        <v>2800</v>
      </c>
      <c r="I762" s="174">
        <f>INPUT!S63</f>
        <v>0</v>
      </c>
      <c r="J762" s="174">
        <f>INPUT!R63</f>
        <v>290</v>
      </c>
      <c r="K762" s="191">
        <f>IF(B762="Positive",G762+H762+I762+J762,F762+H762)</f>
        <v>2822</v>
      </c>
      <c r="L762" s="191">
        <f>0.42*K762</f>
        <v>1185.24</v>
      </c>
      <c r="M762" s="391" t="str">
        <f>IF(AND(INPUT!CH63&gt;=0,INPUT!Q63=0),"-",IF(E762&lt;=0.42*K762,"OK","NG"))</f>
        <v>-</v>
      </c>
      <c r="N762" s="4"/>
      <c r="Q762" s="4"/>
      <c r="R762" s="372"/>
      <c r="S762" s="4"/>
    </row>
    <row r="763">
      <c r="A763" s="187">
        <f>A586</f>
        <v>101</v>
      </c>
      <c r="B763" s="175" t="str">
        <f>IF(INPUT!CH64&lt;=0,"Positive","Negative")</f>
        <v>Negative</v>
      </c>
      <c r="C763" s="174" t="str">
        <f>L260</f>
        <v>8</v>
      </c>
      <c r="D763" s="191">
        <f>M260</f>
        <v>1245.273804662846</v>
      </c>
      <c r="E763" s="191">
        <f>IF(OR(C763="1",C763="a"),J763+I763+D763,IF(OR(C763="8",C763="b",C763="c",C763="d"),H763-D763,IF(C763="2",J763+I763-F763+D763,IF(C763=9,F763-D763+H763,D763))))</f>
        <v>1554.726195337154</v>
      </c>
      <c r="F763" s="174">
        <f>INPUT!J64</f>
        <v>22</v>
      </c>
      <c r="G763" s="174">
        <f>INPUT!L64</f>
        <v>12</v>
      </c>
      <c r="H763" s="174">
        <f>INPUT!N64</f>
        <v>2800</v>
      </c>
      <c r="I763" s="174">
        <f>INPUT!S64</f>
        <v>0</v>
      </c>
      <c r="J763" s="174">
        <f>INPUT!R64</f>
        <v>290</v>
      </c>
      <c r="K763" s="191">
        <f>IF(B763="Positive",G763+H763+I763+J763,F763+H763)</f>
        <v>2822</v>
      </c>
      <c r="L763" s="191">
        <f>0.42*K763</f>
        <v>1185.24</v>
      </c>
      <c r="M763" s="391" t="str">
        <f>IF(AND(INPUT!CH64&gt;=0,INPUT!Q64=0),"-",IF(E763&lt;=0.42*K763,"OK","NG"))</f>
        <v>-</v>
      </c>
      <c r="N763" s="4"/>
      <c r="Q763" s="4"/>
      <c r="R763" s="372"/>
      <c r="S763" s="4"/>
    </row>
    <row r="764">
      <c r="A764" s="187">
        <f>A587</f>
        <v>101</v>
      </c>
      <c r="B764" s="175" t="str">
        <f>IF(INPUT!CH65&lt;=0,"Positive","Negative")</f>
        <v>Negative</v>
      </c>
      <c r="C764" s="174" t="str">
        <f>L261</f>
        <v>8</v>
      </c>
      <c r="D764" s="191">
        <f>M261</f>
        <v>1245.273804662846</v>
      </c>
      <c r="E764" s="191">
        <f>IF(OR(C764="1",C764="a"),J764+I764+D764,IF(OR(C764="8",C764="b",C764="c",C764="d"),H764-D764,IF(C764="2",J764+I764-F764+D764,IF(C764=9,F764-D764+H764,D764))))</f>
        <v>1554.726195337154</v>
      </c>
      <c r="F764" s="174">
        <f>INPUT!J65</f>
        <v>22</v>
      </c>
      <c r="G764" s="174">
        <f>INPUT!L65</f>
        <v>12</v>
      </c>
      <c r="H764" s="174">
        <f>INPUT!N65</f>
        <v>2800</v>
      </c>
      <c r="I764" s="174">
        <f>INPUT!S65</f>
        <v>0</v>
      </c>
      <c r="J764" s="174">
        <f>INPUT!R65</f>
        <v>290</v>
      </c>
      <c r="K764" s="191">
        <f>IF(B764="Positive",G764+H764+I764+J764,F764+H764)</f>
        <v>2822</v>
      </c>
      <c r="L764" s="191">
        <f>0.42*K764</f>
        <v>1185.24</v>
      </c>
      <c r="M764" s="391" t="str">
        <f>IF(AND(INPUT!CH65&gt;=0,INPUT!Q65=0),"-",IF(E764&lt;=0.42*K764,"OK","NG"))</f>
        <v>-</v>
      </c>
      <c r="N764" s="4"/>
      <c r="Q764" s="4"/>
      <c r="R764" s="372"/>
      <c r="S764" s="4"/>
    </row>
    <row r="765">
      <c r="A765" s="187">
        <f>A588</f>
        <v>101</v>
      </c>
      <c r="B765" s="175" t="str">
        <f>IF(INPUT!CH66&lt;=0,"Positive","Negative")</f>
        <v>Negative</v>
      </c>
      <c r="C765" s="174" t="str">
        <f>L262</f>
        <v>8</v>
      </c>
      <c r="D765" s="191">
        <f>M262</f>
        <v>1245.273804662846</v>
      </c>
      <c r="E765" s="191">
        <f>IF(OR(C765="1",C765="a"),J765+I765+D765,IF(OR(C765="8",C765="b",C765="c",C765="d"),H765-D765,IF(C765="2",J765+I765-F765+D765,IF(C765=9,F765-D765+H765,D765))))</f>
        <v>1554.726195337154</v>
      </c>
      <c r="F765" s="174">
        <f>INPUT!J66</f>
        <v>22</v>
      </c>
      <c r="G765" s="174">
        <f>INPUT!L66</f>
        <v>12</v>
      </c>
      <c r="H765" s="174">
        <f>INPUT!N66</f>
        <v>2800</v>
      </c>
      <c r="I765" s="174">
        <f>INPUT!S66</f>
        <v>0</v>
      </c>
      <c r="J765" s="174">
        <f>INPUT!R66</f>
        <v>290</v>
      </c>
      <c r="K765" s="191">
        <f>IF(B765="Positive",G765+H765+I765+J765,F765+H765)</f>
        <v>2822</v>
      </c>
      <c r="L765" s="191">
        <f>0.42*K765</f>
        <v>1185.24</v>
      </c>
      <c r="M765" s="391" t="str">
        <f>IF(AND(INPUT!CH66&gt;=0,INPUT!Q66=0),"-",IF(E765&lt;=0.42*K765,"OK","NG"))</f>
        <v>-</v>
      </c>
      <c r="N765" s="4"/>
      <c r="Q765" s="4"/>
      <c r="R765" s="372"/>
      <c r="S765" s="4"/>
    </row>
    <row r="766">
      <c r="A766" s="187">
        <f>A589</f>
        <v>101</v>
      </c>
      <c r="B766" s="175" t="str">
        <f>IF(INPUT!CH67&lt;=0,"Positive","Negative")</f>
        <v>Negative</v>
      </c>
      <c r="C766" s="174" t="str">
        <f>L263</f>
        <v>8</v>
      </c>
      <c r="D766" s="191">
        <f>M263</f>
        <v>1245.273804662846</v>
      </c>
      <c r="E766" s="191">
        <f>IF(OR(C766="1",C766="a"),J766+I766+D766,IF(OR(C766="8",C766="b",C766="c",C766="d"),H766-D766,IF(C766="2",J766+I766-F766+D766,IF(C766=9,F766-D766+H766,D766))))</f>
        <v>1554.726195337154</v>
      </c>
      <c r="F766" s="174">
        <f>INPUT!J67</f>
        <v>22</v>
      </c>
      <c r="G766" s="174">
        <f>INPUT!L67</f>
        <v>12</v>
      </c>
      <c r="H766" s="174">
        <f>INPUT!N67</f>
        <v>2800</v>
      </c>
      <c r="I766" s="174">
        <f>INPUT!S67</f>
        <v>0</v>
      </c>
      <c r="J766" s="174">
        <f>INPUT!R67</f>
        <v>290</v>
      </c>
      <c r="K766" s="191">
        <f>IF(B766="Positive",G766+H766+I766+J766,F766+H766)</f>
        <v>2822</v>
      </c>
      <c r="L766" s="191">
        <f>0.42*K766</f>
        <v>1185.24</v>
      </c>
      <c r="M766" s="391" t="str">
        <f>IF(AND(INPUT!CH67&gt;=0,INPUT!Q67=0),"-",IF(E766&lt;=0.42*K766,"OK","NG"))</f>
        <v>-</v>
      </c>
      <c r="N766" s="4"/>
      <c r="Q766" s="4"/>
      <c r="R766" s="372"/>
      <c r="S766" s="4"/>
    </row>
    <row r="767">
      <c r="A767" s="187">
        <f>A590</f>
        <v>101</v>
      </c>
      <c r="B767" s="175" t="str">
        <f>IF(INPUT!CH68&lt;=0,"Positive","Negative")</f>
        <v>Negative</v>
      </c>
      <c r="C767" s="174" t="str">
        <f>L264</f>
        <v>8</v>
      </c>
      <c r="D767" s="191">
        <f>M264</f>
        <v>1245.273804662846</v>
      </c>
      <c r="E767" s="191">
        <f>IF(OR(C767="1",C767="a"),J767+I767+D767,IF(OR(C767="8",C767="b",C767="c",C767="d"),H767-D767,IF(C767="2",J767+I767-F767+D767,IF(C767=9,F767-D767+H767,D767))))</f>
        <v>1554.726195337154</v>
      </c>
      <c r="F767" s="174">
        <f>INPUT!J68</f>
        <v>22</v>
      </c>
      <c r="G767" s="174">
        <f>INPUT!L68</f>
        <v>12</v>
      </c>
      <c r="H767" s="174">
        <f>INPUT!N68</f>
        <v>2800</v>
      </c>
      <c r="I767" s="174">
        <f>INPUT!S68</f>
        <v>0</v>
      </c>
      <c r="J767" s="174">
        <f>INPUT!R68</f>
        <v>290</v>
      </c>
      <c r="K767" s="191">
        <f>IF(B767="Positive",G767+H767+I767+J767,F767+H767)</f>
        <v>2822</v>
      </c>
      <c r="L767" s="191">
        <f>0.42*K767</f>
        <v>1185.24</v>
      </c>
      <c r="M767" s="391" t="str">
        <f>IF(AND(INPUT!CH68&gt;=0,INPUT!Q68=0),"-",IF(E767&lt;=0.42*K767,"OK","NG"))</f>
        <v>-</v>
      </c>
      <c r="N767" s="4"/>
      <c r="Q767" s="4"/>
      <c r="R767" s="372"/>
      <c r="S767" s="4"/>
    </row>
    <row r="768">
      <c r="A768" s="187">
        <f>A591</f>
        <v>101</v>
      </c>
      <c r="B768" s="175" t="str">
        <f>IF(INPUT!CH69&lt;=0,"Positive","Negative")</f>
        <v>Negative</v>
      </c>
      <c r="C768" s="174" t="str">
        <f>L265</f>
        <v>8</v>
      </c>
      <c r="D768" s="191">
        <f>M265</f>
        <v>1245.273804662846</v>
      </c>
      <c r="E768" s="191">
        <f>IF(OR(C768="1",C768="a"),J768+I768+D768,IF(OR(C768="8",C768="b",C768="c",C768="d"),H768-D768,IF(C768="2",J768+I768-F768+D768,IF(C768=9,F768-D768+H768,D768))))</f>
        <v>1554.726195337154</v>
      </c>
      <c r="F768" s="174">
        <f>INPUT!J69</f>
        <v>22</v>
      </c>
      <c r="G768" s="174">
        <f>INPUT!L69</f>
        <v>12</v>
      </c>
      <c r="H768" s="174">
        <f>INPUT!N69</f>
        <v>2800</v>
      </c>
      <c r="I768" s="174">
        <f>INPUT!S69</f>
        <v>0</v>
      </c>
      <c r="J768" s="174">
        <f>INPUT!R69</f>
        <v>290</v>
      </c>
      <c r="K768" s="191">
        <f>IF(B768="Positive",G768+H768+I768+J768,F768+H768)</f>
        <v>2822</v>
      </c>
      <c r="L768" s="191">
        <f>0.42*K768</f>
        <v>1185.24</v>
      </c>
      <c r="M768" s="391" t="str">
        <f>IF(AND(INPUT!CH69&gt;=0,INPUT!Q69=0),"-",IF(E768&lt;=0.42*K768,"OK","NG"))</f>
        <v>-</v>
      </c>
      <c r="N768" s="4"/>
      <c r="Q768" s="4"/>
      <c r="R768" s="372"/>
      <c r="S768" s="4"/>
    </row>
    <row r="769">
      <c r="A769" s="187">
        <f>A592</f>
        <v>101</v>
      </c>
      <c r="B769" s="175" t="str">
        <f>IF(INPUT!CH70&lt;=0,"Positive","Negative")</f>
        <v>Negative</v>
      </c>
      <c r="C769" s="174" t="str">
        <f>L266</f>
        <v>8</v>
      </c>
      <c r="D769" s="191">
        <f>M266</f>
        <v>1245.273804662846</v>
      </c>
      <c r="E769" s="191">
        <f>IF(OR(C769="1",C769="a"),J769+I769+D769,IF(OR(C769="8",C769="b",C769="c",C769="d"),H769-D769,IF(C769="2",J769+I769-F769+D769,IF(C769=9,F769-D769+H769,D769))))</f>
        <v>1554.726195337154</v>
      </c>
      <c r="F769" s="174">
        <f>INPUT!J70</f>
        <v>22</v>
      </c>
      <c r="G769" s="174">
        <f>INPUT!L70</f>
        <v>12</v>
      </c>
      <c r="H769" s="174">
        <f>INPUT!N70</f>
        <v>2800</v>
      </c>
      <c r="I769" s="174">
        <f>INPUT!S70</f>
        <v>0</v>
      </c>
      <c r="J769" s="174">
        <f>INPUT!R70</f>
        <v>290</v>
      </c>
      <c r="K769" s="191">
        <f>IF(B769="Positive",G769+H769+I769+J769,F769+H769)</f>
        <v>2822</v>
      </c>
      <c r="L769" s="191">
        <f>0.42*K769</f>
        <v>1185.24</v>
      </c>
      <c r="M769" s="391" t="str">
        <f>IF(AND(INPUT!CH70&gt;=0,INPUT!Q70=0),"-",IF(E769&lt;=0.42*K769,"OK","NG"))</f>
        <v>-</v>
      </c>
      <c r="N769" s="4"/>
      <c r="Q769" s="4"/>
      <c r="R769" s="372"/>
      <c r="S769" s="4"/>
    </row>
    <row r="770">
      <c r="A770" s="187">
        <f>A593</f>
        <v>101</v>
      </c>
      <c r="B770" s="175" t="str">
        <f>IF(INPUT!CH71&lt;=0,"Positive","Negative")</f>
        <v>Negative</v>
      </c>
      <c r="C770" s="174" t="str">
        <f>L267</f>
        <v>8</v>
      </c>
      <c r="D770" s="191">
        <f>M267</f>
        <v>1245.273804662846</v>
      </c>
      <c r="E770" s="191">
        <f>IF(OR(C770="1",C770="a"),J770+I770+D770,IF(OR(C770="8",C770="b",C770="c",C770="d"),H770-D770,IF(C770="2",J770+I770-F770+D770,IF(C770=9,F770-D770+H770,D770))))</f>
        <v>1554.726195337154</v>
      </c>
      <c r="F770" s="174">
        <f>INPUT!J71</f>
        <v>22</v>
      </c>
      <c r="G770" s="174">
        <f>INPUT!L71</f>
        <v>12</v>
      </c>
      <c r="H770" s="174">
        <f>INPUT!N71</f>
        <v>2800</v>
      </c>
      <c r="I770" s="174">
        <f>INPUT!S71</f>
        <v>0</v>
      </c>
      <c r="J770" s="174">
        <f>INPUT!R71</f>
        <v>290</v>
      </c>
      <c r="K770" s="191">
        <f>IF(B770="Positive",G770+H770+I770+J770,F770+H770)</f>
        <v>2822</v>
      </c>
      <c r="L770" s="191">
        <f>0.42*K770</f>
        <v>1185.24</v>
      </c>
      <c r="M770" s="391" t="str">
        <f>IF(AND(INPUT!CH71&gt;=0,INPUT!Q71=0),"-",IF(E770&lt;=0.42*K770,"OK","NG"))</f>
        <v>-</v>
      </c>
      <c r="N770" s="4"/>
      <c r="Q770" s="4"/>
      <c r="R770" s="372"/>
      <c r="S770" s="4"/>
    </row>
    <row r="771">
      <c r="A771" s="187">
        <f>A594</f>
        <v>101</v>
      </c>
      <c r="B771" s="175" t="str">
        <f>IF(INPUT!CH72&lt;=0,"Positive","Negative")</f>
        <v>Negative</v>
      </c>
      <c r="C771" s="174" t="str">
        <f>L268</f>
        <v>8</v>
      </c>
      <c r="D771" s="191">
        <f>M268</f>
        <v>1245.273804662846</v>
      </c>
      <c r="E771" s="191">
        <f>IF(OR(C771="1",C771="a"),J771+I771+D771,IF(OR(C771="8",C771="b",C771="c",C771="d"),H771-D771,IF(C771="2",J771+I771-F771+D771,IF(C771=9,F771-D771+H771,D771))))</f>
        <v>1554.726195337154</v>
      </c>
      <c r="F771" s="174">
        <f>INPUT!J72</f>
        <v>22</v>
      </c>
      <c r="G771" s="174">
        <f>INPUT!L72</f>
        <v>12</v>
      </c>
      <c r="H771" s="174">
        <f>INPUT!N72</f>
        <v>2800</v>
      </c>
      <c r="I771" s="174">
        <f>INPUT!S72</f>
        <v>0</v>
      </c>
      <c r="J771" s="174">
        <f>INPUT!R72</f>
        <v>290</v>
      </c>
      <c r="K771" s="191">
        <f>IF(B771="Positive",G771+H771+I771+J771,F771+H771)</f>
        <v>2822</v>
      </c>
      <c r="L771" s="191">
        <f>0.42*K771</f>
        <v>1185.24</v>
      </c>
      <c r="M771" s="391" t="str">
        <f>IF(AND(INPUT!CH72&gt;=0,INPUT!Q72=0),"-",IF(E771&lt;=0.42*K771,"OK","NG"))</f>
        <v>-</v>
      </c>
      <c r="N771" s="4"/>
      <c r="Q771" s="4"/>
      <c r="R771" s="372"/>
      <c r="S771" s="4"/>
    </row>
    <row r="772">
      <c r="A772" s="187">
        <f>A595</f>
        <v>101</v>
      </c>
      <c r="B772" s="175" t="str">
        <f>IF(INPUT!CH73&lt;=0,"Positive","Negative")</f>
        <v>Negative</v>
      </c>
      <c r="C772" s="174" t="str">
        <f>L269</f>
        <v>8</v>
      </c>
      <c r="D772" s="191">
        <f>M269</f>
        <v>1245.273804662846</v>
      </c>
      <c r="E772" s="191">
        <f>IF(OR(C772="1",C772="a"),J772+I772+D772,IF(OR(C772="8",C772="b",C772="c",C772="d"),H772-D772,IF(C772="2",J772+I772-F772+D772,IF(C772=9,F772-D772+H772,D772))))</f>
        <v>1554.726195337154</v>
      </c>
      <c r="F772" s="174">
        <f>INPUT!J73</f>
        <v>22</v>
      </c>
      <c r="G772" s="174">
        <f>INPUT!L73</f>
        <v>12</v>
      </c>
      <c r="H772" s="174">
        <f>INPUT!N73</f>
        <v>2800</v>
      </c>
      <c r="I772" s="174">
        <f>INPUT!S73</f>
        <v>0</v>
      </c>
      <c r="J772" s="174">
        <f>INPUT!R73</f>
        <v>290</v>
      </c>
      <c r="K772" s="191">
        <f>IF(B772="Positive",G772+H772+I772+J772,F772+H772)</f>
        <v>2822</v>
      </c>
      <c r="L772" s="191">
        <f>0.42*K772</f>
        <v>1185.24</v>
      </c>
      <c r="M772" s="391" t="str">
        <f>IF(AND(INPUT!CH73&gt;=0,INPUT!Q73=0),"-",IF(E772&lt;=0.42*K772,"OK","NG"))</f>
        <v>-</v>
      </c>
      <c r="N772" s="4"/>
      <c r="Q772" s="4"/>
      <c r="R772" s="372"/>
      <c r="S772" s="4"/>
    </row>
    <row r="773">
      <c r="A773" s="187">
        <f>A596</f>
        <v>101</v>
      </c>
      <c r="B773" s="175" t="str">
        <f>IF(INPUT!CH74&lt;=0,"Positive","Negative")</f>
        <v>Negative</v>
      </c>
      <c r="C773" s="174" t="str">
        <f>L270</f>
        <v>8</v>
      </c>
      <c r="D773" s="191">
        <f>M270</f>
        <v>1245.273804662846</v>
      </c>
      <c r="E773" s="191">
        <f>IF(OR(C773="1",C773="a"),J773+I773+D773,IF(OR(C773="8",C773="b",C773="c",C773="d"),H773-D773,IF(C773="2",J773+I773-F773+D773,IF(C773=9,F773-D773+H773,D773))))</f>
        <v>1554.726195337154</v>
      </c>
      <c r="F773" s="174">
        <f>INPUT!J74</f>
        <v>22</v>
      </c>
      <c r="G773" s="174">
        <f>INPUT!L74</f>
        <v>12</v>
      </c>
      <c r="H773" s="174">
        <f>INPUT!N74</f>
        <v>2800</v>
      </c>
      <c r="I773" s="174">
        <f>INPUT!S74</f>
        <v>0</v>
      </c>
      <c r="J773" s="174">
        <f>INPUT!R74</f>
        <v>290</v>
      </c>
      <c r="K773" s="191">
        <f>IF(B773="Positive",G773+H773+I773+J773,F773+H773)</f>
        <v>2822</v>
      </c>
      <c r="L773" s="191">
        <f>0.42*K773</f>
        <v>1185.24</v>
      </c>
      <c r="M773" s="391" t="str">
        <f>IF(AND(INPUT!CH74&gt;=0,INPUT!Q74=0),"-",IF(E773&lt;=0.42*K773,"OK","NG"))</f>
        <v>-</v>
      </c>
      <c r="N773" s="4"/>
      <c r="Q773" s="4"/>
      <c r="R773" s="372"/>
      <c r="S773" s="4"/>
    </row>
    <row r="774">
      <c r="A774" s="187">
        <f>A597</f>
        <v>101</v>
      </c>
      <c r="B774" s="175" t="str">
        <f>IF(INPUT!CH75&lt;=0,"Positive","Negative")</f>
        <v>Negative</v>
      </c>
      <c r="C774" s="174" t="str">
        <f>L271</f>
        <v>8</v>
      </c>
      <c r="D774" s="191">
        <f>M271</f>
        <v>1245.273804662846</v>
      </c>
      <c r="E774" s="191">
        <f>IF(OR(C774="1",C774="a"),J774+I774+D774,IF(OR(C774="8",C774="b",C774="c",C774="d"),H774-D774,IF(C774="2",J774+I774-F774+D774,IF(C774=9,F774-D774+H774,D774))))</f>
        <v>1554.726195337154</v>
      </c>
      <c r="F774" s="174">
        <f>INPUT!J75</f>
        <v>22</v>
      </c>
      <c r="G774" s="174">
        <f>INPUT!L75</f>
        <v>12</v>
      </c>
      <c r="H774" s="174">
        <f>INPUT!N75</f>
        <v>2800</v>
      </c>
      <c r="I774" s="174">
        <f>INPUT!S75</f>
        <v>0</v>
      </c>
      <c r="J774" s="174">
        <f>INPUT!R75</f>
        <v>290</v>
      </c>
      <c r="K774" s="191">
        <f>IF(B774="Positive",G774+H774+I774+J774,F774+H774)</f>
        <v>2822</v>
      </c>
      <c r="L774" s="191">
        <f>0.42*K774</f>
        <v>1185.24</v>
      </c>
      <c r="M774" s="391" t="str">
        <f>IF(AND(INPUT!CH75&gt;=0,INPUT!Q75=0),"-",IF(E774&lt;=0.42*K774,"OK","NG"))</f>
        <v>-</v>
      </c>
      <c r="N774" s="4"/>
      <c r="Q774" s="4"/>
      <c r="R774" s="372"/>
      <c r="S774" s="4"/>
    </row>
    <row r="775">
      <c r="A775" s="187">
        <f>A598</f>
        <v>101</v>
      </c>
      <c r="B775" s="175" t="str">
        <f>IF(INPUT!CH76&lt;=0,"Positive","Negative")</f>
        <v>Negative</v>
      </c>
      <c r="C775" s="174" t="str">
        <f>L272</f>
        <v>8</v>
      </c>
      <c r="D775" s="191">
        <f>M272</f>
        <v>1245.273804662846</v>
      </c>
      <c r="E775" s="191">
        <f>IF(OR(C775="1",C775="a"),J775+I775+D775,IF(OR(C775="8",C775="b",C775="c",C775="d"),H775-D775,IF(C775="2",J775+I775-F775+D775,IF(C775=9,F775-D775+H775,D775))))</f>
        <v>1554.726195337154</v>
      </c>
      <c r="F775" s="174">
        <f>INPUT!J76</f>
        <v>22</v>
      </c>
      <c r="G775" s="174">
        <f>INPUT!L76</f>
        <v>12</v>
      </c>
      <c r="H775" s="174">
        <f>INPUT!N76</f>
        <v>2800</v>
      </c>
      <c r="I775" s="174">
        <f>INPUT!S76</f>
        <v>0</v>
      </c>
      <c r="J775" s="174">
        <f>INPUT!R76</f>
        <v>290</v>
      </c>
      <c r="K775" s="191">
        <f>IF(B775="Positive",G775+H775+I775+J775,F775+H775)</f>
        <v>2822</v>
      </c>
      <c r="L775" s="191">
        <f>0.42*K775</f>
        <v>1185.24</v>
      </c>
      <c r="M775" s="391" t="str">
        <f>IF(AND(INPUT!CH76&gt;=0,INPUT!Q76=0),"-",IF(E775&lt;=0.42*K775,"OK","NG"))</f>
        <v>-</v>
      </c>
      <c r="N775" s="4"/>
      <c r="Q775" s="4"/>
      <c r="R775" s="372"/>
      <c r="S775" s="4"/>
    </row>
    <row r="776">
      <c r="A776" s="187">
        <f>A599</f>
        <v>101</v>
      </c>
      <c r="B776" s="175" t="str">
        <f>IF(INPUT!CH77&lt;=0,"Positive","Negative")</f>
        <v>Negative</v>
      </c>
      <c r="C776" s="174" t="str">
        <f>L273</f>
        <v>8</v>
      </c>
      <c r="D776" s="191">
        <f>M273</f>
        <v>1245.273804662846</v>
      </c>
      <c r="E776" s="191">
        <f>IF(OR(C776="1",C776="a"),J776+I776+D776,IF(OR(C776="8",C776="b",C776="c",C776="d"),H776-D776,IF(C776="2",J776+I776-F776+D776,IF(C776=9,F776-D776+H776,D776))))</f>
        <v>1554.726195337154</v>
      </c>
      <c r="F776" s="174">
        <f>INPUT!J77</f>
        <v>22</v>
      </c>
      <c r="G776" s="174">
        <f>INPUT!L77</f>
        <v>12</v>
      </c>
      <c r="H776" s="174">
        <f>INPUT!N77</f>
        <v>2800</v>
      </c>
      <c r="I776" s="174">
        <f>INPUT!S77</f>
        <v>0</v>
      </c>
      <c r="J776" s="174">
        <f>INPUT!R77</f>
        <v>290</v>
      </c>
      <c r="K776" s="191">
        <f>IF(B776="Positive",G776+H776+I776+J776,F776+H776)</f>
        <v>2822</v>
      </c>
      <c r="L776" s="191">
        <f>0.42*K776</f>
        <v>1185.24</v>
      </c>
      <c r="M776" s="391" t="str">
        <f>IF(AND(INPUT!CH77&gt;=0,INPUT!Q77=0),"-",IF(E776&lt;=0.42*K776,"OK","NG"))</f>
        <v>-</v>
      </c>
      <c r="N776" s="4"/>
      <c r="Q776" s="4"/>
      <c r="R776" s="372"/>
      <c r="S776" s="4"/>
    </row>
    <row r="777">
      <c r="A777" s="187">
        <f>A600</f>
        <v>101</v>
      </c>
      <c r="B777" s="175" t="str">
        <f>IF(INPUT!CH78&lt;=0,"Positive","Negative")</f>
        <v>Negative</v>
      </c>
      <c r="C777" s="174" t="str">
        <f>L274</f>
        <v>8</v>
      </c>
      <c r="D777" s="191">
        <f>M274</f>
        <v>1245.273804662846</v>
      </c>
      <c r="E777" s="191">
        <f>IF(OR(C777="1",C777="a"),J777+I777+D777,IF(OR(C777="8",C777="b",C777="c",C777="d"),H777-D777,IF(C777="2",J777+I777-F777+D777,IF(C777=9,F777-D777+H777,D777))))</f>
        <v>1554.726195337154</v>
      </c>
      <c r="F777" s="174">
        <f>INPUT!J78</f>
        <v>22</v>
      </c>
      <c r="G777" s="174">
        <f>INPUT!L78</f>
        <v>12</v>
      </c>
      <c r="H777" s="174">
        <f>INPUT!N78</f>
        <v>2800</v>
      </c>
      <c r="I777" s="174">
        <f>INPUT!S78</f>
        <v>0</v>
      </c>
      <c r="J777" s="174">
        <f>INPUT!R78</f>
        <v>290</v>
      </c>
      <c r="K777" s="191">
        <f>IF(B777="Positive",G777+H777+I777+J777,F777+H777)</f>
        <v>2822</v>
      </c>
      <c r="L777" s="191">
        <f>0.42*K777</f>
        <v>1185.24</v>
      </c>
      <c r="M777" s="391" t="str">
        <f>IF(AND(INPUT!CH78&gt;=0,INPUT!Q78=0),"-",IF(E777&lt;=0.42*K777,"OK","NG"))</f>
        <v>-</v>
      </c>
      <c r="N777" s="4"/>
      <c r="Q777" s="4"/>
      <c r="R777" s="372"/>
      <c r="S777" s="4"/>
    </row>
    <row r="778">
      <c r="A778" s="187">
        <f>A601</f>
        <v>101</v>
      </c>
      <c r="B778" s="175" t="str">
        <f>IF(INPUT!CH79&lt;=0,"Positive","Negative")</f>
        <v>Negative</v>
      </c>
      <c r="C778" s="174" t="str">
        <f>L275</f>
        <v>8</v>
      </c>
      <c r="D778" s="191">
        <f>M275</f>
        <v>1245.273804662846</v>
      </c>
      <c r="E778" s="191">
        <f>IF(OR(C778="1",C778="a"),J778+I778+D778,IF(OR(C778="8",C778="b",C778="c",C778="d"),H778-D778,IF(C778="2",J778+I778-F778+D778,IF(C778=9,F778-D778+H778,D778))))</f>
        <v>1554.726195337154</v>
      </c>
      <c r="F778" s="174">
        <f>INPUT!J79</f>
        <v>22</v>
      </c>
      <c r="G778" s="174">
        <f>INPUT!L79</f>
        <v>12</v>
      </c>
      <c r="H778" s="174">
        <f>INPUT!N79</f>
        <v>2800</v>
      </c>
      <c r="I778" s="174">
        <f>INPUT!S79</f>
        <v>0</v>
      </c>
      <c r="J778" s="174">
        <f>INPUT!R79</f>
        <v>290</v>
      </c>
      <c r="K778" s="191">
        <f>IF(B778="Positive",G778+H778+I778+J778,F778+H778)</f>
        <v>2822</v>
      </c>
      <c r="L778" s="191">
        <f>0.42*K778</f>
        <v>1185.24</v>
      </c>
      <c r="M778" s="391" t="str">
        <f>IF(AND(INPUT!CH79&gt;=0,INPUT!Q79=0),"-",IF(E778&lt;=0.42*K778,"OK","NG"))</f>
        <v>-</v>
      </c>
      <c r="N778" s="4"/>
      <c r="Q778" s="4"/>
      <c r="R778" s="372"/>
      <c r="S778" s="4"/>
    </row>
    <row r="779">
      <c r="A779" s="187">
        <f>A602</f>
        <v>101</v>
      </c>
      <c r="B779" s="175" t="str">
        <f>IF(INPUT!CH80&lt;=0,"Positive","Negative")</f>
        <v>Negative</v>
      </c>
      <c r="C779" s="174" t="str">
        <f>L276</f>
        <v>8</v>
      </c>
      <c r="D779" s="191">
        <f>M276</f>
        <v>1245.273804662846</v>
      </c>
      <c r="E779" s="191">
        <f>IF(OR(C779="1",C779="a"),J779+I779+D779,IF(OR(C779="8",C779="b",C779="c",C779="d"),H779-D779,IF(C779="2",J779+I779-F779+D779,IF(C779=9,F779-D779+H779,D779))))</f>
        <v>1554.726195337154</v>
      </c>
      <c r="F779" s="174">
        <f>INPUT!J80</f>
        <v>22</v>
      </c>
      <c r="G779" s="174">
        <f>INPUT!L80</f>
        <v>12</v>
      </c>
      <c r="H779" s="174">
        <f>INPUT!N80</f>
        <v>2800</v>
      </c>
      <c r="I779" s="174">
        <f>INPUT!S80</f>
        <v>0</v>
      </c>
      <c r="J779" s="174">
        <f>INPUT!R80</f>
        <v>290</v>
      </c>
      <c r="K779" s="191">
        <f>IF(B779="Positive",G779+H779+I779+J779,F779+H779)</f>
        <v>2822</v>
      </c>
      <c r="L779" s="191">
        <f>0.42*K779</f>
        <v>1185.24</v>
      </c>
      <c r="M779" s="391" t="str">
        <f>IF(AND(INPUT!CH80&gt;=0,INPUT!Q80=0),"-",IF(E779&lt;=0.42*K779,"OK","NG"))</f>
        <v>-</v>
      </c>
      <c r="N779" s="4"/>
      <c r="Q779" s="4"/>
      <c r="R779" s="372"/>
      <c r="S779" s="4"/>
    </row>
    <row r="780">
      <c r="A780" s="187">
        <f>A603</f>
        <v>101</v>
      </c>
      <c r="B780" s="175" t="str">
        <f>IF(INPUT!CH81&lt;=0,"Positive","Negative")</f>
        <v>Negative</v>
      </c>
      <c r="C780" s="174" t="str">
        <f>L277</f>
        <v>8</v>
      </c>
      <c r="D780" s="191">
        <f>M277</f>
        <v>1245.273804662846</v>
      </c>
      <c r="E780" s="191">
        <f>IF(OR(C780="1",C780="a"),J780+I780+D780,IF(OR(C780="8",C780="b",C780="c",C780="d"),H780-D780,IF(C780="2",J780+I780-F780+D780,IF(C780=9,F780-D780+H780,D780))))</f>
        <v>1554.726195337154</v>
      </c>
      <c r="F780" s="174">
        <f>INPUT!J81</f>
        <v>22</v>
      </c>
      <c r="G780" s="174">
        <f>INPUT!L81</f>
        <v>12</v>
      </c>
      <c r="H780" s="174">
        <f>INPUT!N81</f>
        <v>2800</v>
      </c>
      <c r="I780" s="174">
        <f>INPUT!S81</f>
        <v>0</v>
      </c>
      <c r="J780" s="174">
        <f>INPUT!R81</f>
        <v>290</v>
      </c>
      <c r="K780" s="191">
        <f>IF(B780="Positive",G780+H780+I780+J780,F780+H780)</f>
        <v>2822</v>
      </c>
      <c r="L780" s="191">
        <f>0.42*K780</f>
        <v>1185.24</v>
      </c>
      <c r="M780" s="391" t="str">
        <f>IF(AND(INPUT!CH81&gt;=0,INPUT!Q81=0),"-",IF(E780&lt;=0.42*K780,"OK","NG"))</f>
        <v>-</v>
      </c>
      <c r="N780" s="4"/>
      <c r="Q780" s="4"/>
      <c r="R780" s="372"/>
      <c r="S780" s="4"/>
    </row>
    <row r="781">
      <c r="A781" s="187">
        <f>A604</f>
        <v>101</v>
      </c>
      <c r="B781" s="175" t="str">
        <f>IF(INPUT!CH82&lt;=0,"Positive","Negative")</f>
        <v>Negative</v>
      </c>
      <c r="C781" s="174" t="str">
        <f>L278</f>
        <v>8</v>
      </c>
      <c r="D781" s="191">
        <f>M278</f>
        <v>1245.273804662846</v>
      </c>
      <c r="E781" s="191">
        <f>IF(OR(C781="1",C781="a"),J781+I781+D781,IF(OR(C781="8",C781="b",C781="c",C781="d"),H781-D781,IF(C781="2",J781+I781-F781+D781,IF(C781=9,F781-D781+H781,D781))))</f>
        <v>1554.726195337154</v>
      </c>
      <c r="F781" s="174">
        <f>INPUT!J82</f>
        <v>22</v>
      </c>
      <c r="G781" s="174">
        <f>INPUT!L82</f>
        <v>12</v>
      </c>
      <c r="H781" s="174">
        <f>INPUT!N82</f>
        <v>2800</v>
      </c>
      <c r="I781" s="174">
        <f>INPUT!S82</f>
        <v>0</v>
      </c>
      <c r="J781" s="174">
        <f>INPUT!R82</f>
        <v>290</v>
      </c>
      <c r="K781" s="191">
        <f>IF(B781="Positive",G781+H781+I781+J781,F781+H781)</f>
        <v>2822</v>
      </c>
      <c r="L781" s="191">
        <f>0.42*K781</f>
        <v>1185.24</v>
      </c>
      <c r="M781" s="391" t="str">
        <f>IF(AND(INPUT!CH82&gt;=0,INPUT!Q82=0),"-",IF(E781&lt;=0.42*K781,"OK","NG"))</f>
        <v>-</v>
      </c>
      <c r="N781" s="4"/>
      <c r="Q781" s="4"/>
      <c r="R781" s="372"/>
      <c r="S781" s="4"/>
    </row>
    <row r="782">
      <c r="A782" s="187">
        <f>A605</f>
        <v>101</v>
      </c>
      <c r="B782" s="175" t="str">
        <f>IF(INPUT!CH83&lt;=0,"Positive","Negative")</f>
        <v>Negative</v>
      </c>
      <c r="C782" s="174" t="str">
        <f>L279</f>
        <v>8</v>
      </c>
      <c r="D782" s="191">
        <f>M279</f>
        <v>1245.273804662846</v>
      </c>
      <c r="E782" s="191">
        <f>IF(OR(C782="1",C782="a"),J782+I782+D782,IF(OR(C782="8",C782="b",C782="c",C782="d"),H782-D782,IF(C782="2",J782+I782-F782+D782,IF(C782=9,F782-D782+H782,D782))))</f>
        <v>1554.726195337154</v>
      </c>
      <c r="F782" s="174">
        <f>INPUT!J83</f>
        <v>22</v>
      </c>
      <c r="G782" s="174">
        <f>INPUT!L83</f>
        <v>12</v>
      </c>
      <c r="H782" s="174">
        <f>INPUT!N83</f>
        <v>2800</v>
      </c>
      <c r="I782" s="174">
        <f>INPUT!S83</f>
        <v>0</v>
      </c>
      <c r="J782" s="174">
        <f>INPUT!R83</f>
        <v>290</v>
      </c>
      <c r="K782" s="191">
        <f>IF(B782="Positive",G782+H782+I782+J782,F782+H782)</f>
        <v>2822</v>
      </c>
      <c r="L782" s="191">
        <f>0.42*K782</f>
        <v>1185.24</v>
      </c>
      <c r="M782" s="391" t="str">
        <f>IF(AND(INPUT!CH83&gt;=0,INPUT!Q83=0),"-",IF(E782&lt;=0.42*K782,"OK","NG"))</f>
        <v>-</v>
      </c>
      <c r="N782" s="4"/>
      <c r="Q782" s="4"/>
      <c r="R782" s="372"/>
      <c r="S782" s="4"/>
    </row>
    <row r="783">
      <c r="A783" s="187">
        <f>A606</f>
        <v>101</v>
      </c>
      <c r="B783" s="175" t="str">
        <f>IF(INPUT!CH84&lt;=0,"Positive","Negative")</f>
        <v>Negative</v>
      </c>
      <c r="C783" s="174" t="str">
        <f>L280</f>
        <v>8</v>
      </c>
      <c r="D783" s="191">
        <f>M280</f>
        <v>1245.273804662846</v>
      </c>
      <c r="E783" s="191">
        <f>IF(OR(C783="1",C783="a"),J783+I783+D783,IF(OR(C783="8",C783="b",C783="c",C783="d"),H783-D783,IF(C783="2",J783+I783-F783+D783,IF(C783=9,F783-D783+H783,D783))))</f>
        <v>1554.726195337154</v>
      </c>
      <c r="F783" s="174">
        <f>INPUT!J84</f>
        <v>22</v>
      </c>
      <c r="G783" s="174">
        <f>INPUT!L84</f>
        <v>12</v>
      </c>
      <c r="H783" s="174">
        <f>INPUT!N84</f>
        <v>2800</v>
      </c>
      <c r="I783" s="174">
        <f>INPUT!S84</f>
        <v>0</v>
      </c>
      <c r="J783" s="174">
        <f>INPUT!R84</f>
        <v>290</v>
      </c>
      <c r="K783" s="191">
        <f>IF(B783="Positive",G783+H783+I783+J783,F783+H783)</f>
        <v>2822</v>
      </c>
      <c r="L783" s="191">
        <f>0.42*K783</f>
        <v>1185.24</v>
      </c>
      <c r="M783" s="391" t="str">
        <f>IF(AND(INPUT!CH84&gt;=0,INPUT!Q84=0),"-",IF(E783&lt;=0.42*K783,"OK","NG"))</f>
        <v>-</v>
      </c>
      <c r="N783" s="4"/>
      <c r="Q783" s="4"/>
      <c r="R783" s="372"/>
      <c r="S783" s="4"/>
    </row>
    <row r="784">
      <c r="A784" s="187">
        <f>A607</f>
        <v>101</v>
      </c>
      <c r="B784" s="175" t="str">
        <f>IF(INPUT!CH85&lt;=0,"Positive","Negative")</f>
        <v>Negative</v>
      </c>
      <c r="C784" s="174" t="str">
        <f>L281</f>
        <v>8</v>
      </c>
      <c r="D784" s="191">
        <f>M281</f>
        <v>1245.273804662846</v>
      </c>
      <c r="E784" s="191">
        <f>IF(OR(C784="1",C784="a"),J784+I784+D784,IF(OR(C784="8",C784="b",C784="c",C784="d"),H784-D784,IF(C784="2",J784+I784-F784+D784,IF(C784=9,F784-D784+H784,D784))))</f>
        <v>1554.726195337154</v>
      </c>
      <c r="F784" s="174">
        <f>INPUT!J85</f>
        <v>22</v>
      </c>
      <c r="G784" s="174">
        <f>INPUT!L85</f>
        <v>12</v>
      </c>
      <c r="H784" s="174">
        <f>INPUT!N85</f>
        <v>2800</v>
      </c>
      <c r="I784" s="174">
        <f>INPUT!S85</f>
        <v>0</v>
      </c>
      <c r="J784" s="174">
        <f>INPUT!R85</f>
        <v>290</v>
      </c>
      <c r="K784" s="191">
        <f>IF(B784="Positive",G784+H784+I784+J784,F784+H784)</f>
        <v>2822</v>
      </c>
      <c r="L784" s="191">
        <f>0.42*K784</f>
        <v>1185.24</v>
      </c>
      <c r="M784" s="391" t="str">
        <f>IF(AND(INPUT!CH85&gt;=0,INPUT!Q85=0),"-",IF(E784&lt;=0.42*K784,"OK","NG"))</f>
        <v>-</v>
      </c>
      <c r="N784" s="4"/>
      <c r="Q784" s="4"/>
      <c r="R784" s="372"/>
      <c r="S784" s="4"/>
    </row>
    <row r="785">
      <c r="A785" s="187">
        <f>A608</f>
        <v>101</v>
      </c>
      <c r="B785" s="175" t="str">
        <f>IF(INPUT!CH86&lt;=0,"Positive","Negative")</f>
        <v>Negative</v>
      </c>
      <c r="C785" s="174" t="str">
        <f>L282</f>
        <v>8</v>
      </c>
      <c r="D785" s="191">
        <f>M282</f>
        <v>1245.273804662846</v>
      </c>
      <c r="E785" s="191">
        <f>IF(OR(C785="1",C785="a"),J785+I785+D785,IF(OR(C785="8",C785="b",C785="c",C785="d"),H785-D785,IF(C785="2",J785+I785-F785+D785,IF(C785=9,F785-D785+H785,D785))))</f>
        <v>1554.726195337154</v>
      </c>
      <c r="F785" s="174">
        <f>INPUT!J86</f>
        <v>22</v>
      </c>
      <c r="G785" s="174">
        <f>INPUT!L86</f>
        <v>12</v>
      </c>
      <c r="H785" s="174">
        <f>INPUT!N86</f>
        <v>2800</v>
      </c>
      <c r="I785" s="174">
        <f>INPUT!S86</f>
        <v>0</v>
      </c>
      <c r="J785" s="174">
        <f>INPUT!R86</f>
        <v>290</v>
      </c>
      <c r="K785" s="191">
        <f>IF(B785="Positive",G785+H785+I785+J785,F785+H785)</f>
        <v>2822</v>
      </c>
      <c r="L785" s="191">
        <f>0.42*K785</f>
        <v>1185.24</v>
      </c>
      <c r="M785" s="391" t="str">
        <f>IF(AND(INPUT!CH86&gt;=0,INPUT!Q86=0),"-",IF(E785&lt;=0.42*K785,"OK","NG"))</f>
        <v>-</v>
      </c>
      <c r="N785" s="4"/>
      <c r="Q785" s="4"/>
      <c r="R785" s="372"/>
      <c r="S785" s="4"/>
    </row>
    <row r="786">
      <c r="A786" s="187">
        <f>A609</f>
        <v>101</v>
      </c>
      <c r="B786" s="175" t="str">
        <f>IF(INPUT!CH87&lt;=0,"Positive","Negative")</f>
        <v>Negative</v>
      </c>
      <c r="C786" s="174" t="str">
        <f>L283</f>
        <v>8</v>
      </c>
      <c r="D786" s="191">
        <f>M283</f>
        <v>1245.273804662846</v>
      </c>
      <c r="E786" s="191">
        <f>IF(OR(C786="1",C786="a"),J786+I786+D786,IF(OR(C786="8",C786="b",C786="c",C786="d"),H786-D786,IF(C786="2",J786+I786-F786+D786,IF(C786=9,F786-D786+H786,D786))))</f>
        <v>1554.726195337154</v>
      </c>
      <c r="F786" s="174">
        <f>INPUT!J87</f>
        <v>22</v>
      </c>
      <c r="G786" s="174">
        <f>INPUT!L87</f>
        <v>12</v>
      </c>
      <c r="H786" s="174">
        <f>INPUT!N87</f>
        <v>2800</v>
      </c>
      <c r="I786" s="174">
        <f>INPUT!S87</f>
        <v>0</v>
      </c>
      <c r="J786" s="174">
        <f>INPUT!R87</f>
        <v>290</v>
      </c>
      <c r="K786" s="191">
        <f>IF(B786="Positive",G786+H786+I786+J786,F786+H786)</f>
        <v>2822</v>
      </c>
      <c r="L786" s="191">
        <f>0.42*K786</f>
        <v>1185.24</v>
      </c>
      <c r="M786" s="391" t="str">
        <f>IF(AND(INPUT!CH87&gt;=0,INPUT!Q87=0),"-",IF(E786&lt;=0.42*K786,"OK","NG"))</f>
        <v>-</v>
      </c>
      <c r="N786" s="4"/>
      <c r="Q786" s="4"/>
      <c r="R786" s="372"/>
      <c r="S786" s="4"/>
    </row>
    <row r="787">
      <c r="A787" s="187">
        <f>A610</f>
        <v>101</v>
      </c>
      <c r="B787" s="175" t="str">
        <f>IF(INPUT!CH88&lt;=0,"Positive","Negative")</f>
        <v>Negative</v>
      </c>
      <c r="C787" s="174" t="str">
        <f>L284</f>
        <v>8</v>
      </c>
      <c r="D787" s="191">
        <f>M284</f>
        <v>1245.273804662846</v>
      </c>
      <c r="E787" s="191">
        <f>IF(OR(C787="1",C787="a"),J787+I787+D787,IF(OR(C787="8",C787="b",C787="c",C787="d"),H787-D787,IF(C787="2",J787+I787-F787+D787,IF(C787=9,F787-D787+H787,D787))))</f>
        <v>1554.726195337154</v>
      </c>
      <c r="F787" s="174">
        <f>INPUT!J88</f>
        <v>22</v>
      </c>
      <c r="G787" s="174">
        <f>INPUT!L88</f>
        <v>12</v>
      </c>
      <c r="H787" s="174">
        <f>INPUT!N88</f>
        <v>2800</v>
      </c>
      <c r="I787" s="174">
        <f>INPUT!S88</f>
        <v>0</v>
      </c>
      <c r="J787" s="174">
        <f>INPUT!R88</f>
        <v>290</v>
      </c>
      <c r="K787" s="191">
        <f>IF(B787="Positive",G787+H787+I787+J787,F787+H787)</f>
        <v>2822</v>
      </c>
      <c r="L787" s="191">
        <f>0.42*K787</f>
        <v>1185.24</v>
      </c>
      <c r="M787" s="391" t="str">
        <f>IF(AND(INPUT!CH88&gt;=0,INPUT!Q88=0),"-",IF(E787&lt;=0.42*K787,"OK","NG"))</f>
        <v>-</v>
      </c>
      <c r="N787" s="4"/>
      <c r="Q787" s="4"/>
      <c r="R787" s="372"/>
      <c r="S787" s="4"/>
    </row>
    <row r="788">
      <c r="A788" s="187">
        <f>A611</f>
        <v>101</v>
      </c>
      <c r="B788" s="175" t="str">
        <f>IF(INPUT!CH89&lt;=0,"Positive","Negative")</f>
        <v>Negative</v>
      </c>
      <c r="C788" s="174" t="str">
        <f>L285</f>
        <v>8</v>
      </c>
      <c r="D788" s="191">
        <f>M285</f>
        <v>1245.273804662846</v>
      </c>
      <c r="E788" s="191">
        <f>IF(OR(C788="1",C788="a"),J788+I788+D788,IF(OR(C788="8",C788="b",C788="c",C788="d"),H788-D788,IF(C788="2",J788+I788-F788+D788,IF(C788=9,F788-D788+H788,D788))))</f>
        <v>1554.726195337154</v>
      </c>
      <c r="F788" s="174">
        <f>INPUT!J89</f>
        <v>22</v>
      </c>
      <c r="G788" s="174">
        <f>INPUT!L89</f>
        <v>12</v>
      </c>
      <c r="H788" s="174">
        <f>INPUT!N89</f>
        <v>2800</v>
      </c>
      <c r="I788" s="174">
        <f>INPUT!S89</f>
        <v>0</v>
      </c>
      <c r="J788" s="174">
        <f>INPUT!R89</f>
        <v>290</v>
      </c>
      <c r="K788" s="191">
        <f>IF(B788="Positive",G788+H788+I788+J788,F788+H788)</f>
        <v>2822</v>
      </c>
      <c r="L788" s="191">
        <f>0.42*K788</f>
        <v>1185.24</v>
      </c>
      <c r="M788" s="391" t="str">
        <f>IF(AND(INPUT!CH89&gt;=0,INPUT!Q89=0),"-",IF(E788&lt;=0.42*K788,"OK","NG"))</f>
        <v>-</v>
      </c>
      <c r="N788" s="4"/>
      <c r="Q788" s="4"/>
      <c r="R788" s="372"/>
      <c r="S788" s="4"/>
    </row>
    <row r="789">
      <c r="A789" s="187">
        <f>A612</f>
        <v>101</v>
      </c>
      <c r="B789" s="175" t="str">
        <f>IF(INPUT!CH90&lt;=0,"Positive","Negative")</f>
        <v>Negative</v>
      </c>
      <c r="C789" s="174" t="str">
        <f>L286</f>
        <v>8</v>
      </c>
      <c r="D789" s="191">
        <f>M286</f>
        <v>1245.273804662846</v>
      </c>
      <c r="E789" s="191">
        <f>IF(OR(C789="1",C789="a"),J789+I789+D789,IF(OR(C789="8",C789="b",C789="c",C789="d"),H789-D789,IF(C789="2",J789+I789-F789+D789,IF(C789=9,F789-D789+H789,D789))))</f>
        <v>1554.726195337154</v>
      </c>
      <c r="F789" s="174">
        <f>INPUT!J90</f>
        <v>22</v>
      </c>
      <c r="G789" s="174">
        <f>INPUT!L90</f>
        <v>12</v>
      </c>
      <c r="H789" s="174">
        <f>INPUT!N90</f>
        <v>2800</v>
      </c>
      <c r="I789" s="174">
        <f>INPUT!S90</f>
        <v>0</v>
      </c>
      <c r="J789" s="174">
        <f>INPUT!R90</f>
        <v>290</v>
      </c>
      <c r="K789" s="191">
        <f>IF(B789="Positive",G789+H789+I789+J789,F789+H789)</f>
        <v>2822</v>
      </c>
      <c r="L789" s="191">
        <f>0.42*K789</f>
        <v>1185.24</v>
      </c>
      <c r="M789" s="391" t="str">
        <f>IF(AND(INPUT!CH90&gt;=0,INPUT!Q90=0),"-",IF(E789&lt;=0.42*K789,"OK","NG"))</f>
        <v>-</v>
      </c>
      <c r="N789" s="4"/>
      <c r="Q789" s="4"/>
      <c r="R789" s="372"/>
      <c r="S789" s="4"/>
    </row>
    <row r="790">
      <c r="A790" s="187">
        <f>A613</f>
        <v>101</v>
      </c>
      <c r="B790" s="175" t="str">
        <f>IF(INPUT!CH91&lt;=0,"Positive","Negative")</f>
        <v>Negative</v>
      </c>
      <c r="C790" s="174" t="str">
        <f>L287</f>
        <v>8</v>
      </c>
      <c r="D790" s="191">
        <f>M287</f>
        <v>1245.273804662846</v>
      </c>
      <c r="E790" s="191">
        <f>IF(OR(C790="1",C790="a"),J790+I790+D790,IF(OR(C790="8",C790="b",C790="c",C790="d"),H790-D790,IF(C790="2",J790+I790-F790+D790,IF(C790=9,F790-D790+H790,D790))))</f>
        <v>1554.726195337154</v>
      </c>
      <c r="F790" s="174">
        <f>INPUT!J91</f>
        <v>22</v>
      </c>
      <c r="G790" s="174">
        <f>INPUT!L91</f>
        <v>12</v>
      </c>
      <c r="H790" s="174">
        <f>INPUT!N91</f>
        <v>2800</v>
      </c>
      <c r="I790" s="174">
        <f>INPUT!S91</f>
        <v>0</v>
      </c>
      <c r="J790" s="174">
        <f>INPUT!R91</f>
        <v>290</v>
      </c>
      <c r="K790" s="191">
        <f>IF(B790="Positive",G790+H790+I790+J790,F790+H790)</f>
        <v>2822</v>
      </c>
      <c r="L790" s="191">
        <f>0.42*K790</f>
        <v>1185.24</v>
      </c>
      <c r="M790" s="391" t="str">
        <f>IF(AND(INPUT!CH91&gt;=0,INPUT!Q91=0),"-",IF(E790&lt;=0.42*K790,"OK","NG"))</f>
        <v>-</v>
      </c>
      <c r="N790" s="4"/>
      <c r="Q790" s="4"/>
      <c r="R790" s="372"/>
      <c r="S790" s="4"/>
    </row>
    <row r="791">
      <c r="A791" s="187">
        <f>A614</f>
        <v>101</v>
      </c>
      <c r="B791" s="175" t="str">
        <f>IF(INPUT!CH92&lt;=0,"Positive","Negative")</f>
        <v>Negative</v>
      </c>
      <c r="C791" s="174" t="str">
        <f>L288</f>
        <v>8</v>
      </c>
      <c r="D791" s="191">
        <f>M288</f>
        <v>1245.273804662846</v>
      </c>
      <c r="E791" s="191">
        <f>IF(OR(C791="1",C791="a"),J791+I791+D791,IF(OR(C791="8",C791="b",C791="c",C791="d"),H791-D791,IF(C791="2",J791+I791-F791+D791,IF(C791=9,F791-D791+H791,D791))))</f>
        <v>1554.726195337154</v>
      </c>
      <c r="F791" s="174">
        <f>INPUT!J92</f>
        <v>22</v>
      </c>
      <c r="G791" s="174">
        <f>INPUT!L92</f>
        <v>12</v>
      </c>
      <c r="H791" s="174">
        <f>INPUT!N92</f>
        <v>2800</v>
      </c>
      <c r="I791" s="174">
        <f>INPUT!S92</f>
        <v>0</v>
      </c>
      <c r="J791" s="174">
        <f>INPUT!R92</f>
        <v>290</v>
      </c>
      <c r="K791" s="191">
        <f>IF(B791="Positive",G791+H791+I791+J791,F791+H791)</f>
        <v>2822</v>
      </c>
      <c r="L791" s="191">
        <f>0.42*K791</f>
        <v>1185.24</v>
      </c>
      <c r="M791" s="391" t="str">
        <f>IF(AND(INPUT!CH92&gt;=0,INPUT!Q92=0),"-",IF(E791&lt;=0.42*K791,"OK","NG"))</f>
        <v>-</v>
      </c>
      <c r="N791" s="4"/>
      <c r="Q791" s="4"/>
      <c r="R791" s="372"/>
      <c r="S791" s="4"/>
    </row>
    <row r="792">
      <c r="A792" s="187">
        <f>A615</f>
        <v>101</v>
      </c>
      <c r="B792" s="175" t="str">
        <f>IF(INPUT!CH93&lt;=0,"Positive","Negative")</f>
        <v>Negative</v>
      </c>
      <c r="C792" s="174" t="str">
        <f>L289</f>
        <v>8</v>
      </c>
      <c r="D792" s="191">
        <f>M289</f>
        <v>1245.273804662846</v>
      </c>
      <c r="E792" s="191">
        <f>IF(OR(C792="1",C792="a"),J792+I792+D792,IF(OR(C792="8",C792="b",C792="c",C792="d"),H792-D792,IF(C792="2",J792+I792-F792+D792,IF(C792=9,F792-D792+H792,D792))))</f>
        <v>1554.726195337154</v>
      </c>
      <c r="F792" s="174">
        <f>INPUT!J93</f>
        <v>22</v>
      </c>
      <c r="G792" s="174">
        <f>INPUT!L93</f>
        <v>12</v>
      </c>
      <c r="H792" s="174">
        <f>INPUT!N93</f>
        <v>2800</v>
      </c>
      <c r="I792" s="174">
        <f>INPUT!S93</f>
        <v>0</v>
      </c>
      <c r="J792" s="174">
        <f>INPUT!R93</f>
        <v>290</v>
      </c>
      <c r="K792" s="191">
        <f>IF(B792="Positive",G792+H792+I792+J792,F792+H792)</f>
        <v>2822</v>
      </c>
      <c r="L792" s="191">
        <f>0.42*K792</f>
        <v>1185.24</v>
      </c>
      <c r="M792" s="391" t="str">
        <f>IF(AND(INPUT!CH93&gt;=0,INPUT!Q93=0),"-",IF(E792&lt;=0.42*K792,"OK","NG"))</f>
        <v>-</v>
      </c>
      <c r="N792" s="4"/>
      <c r="Q792" s="4"/>
      <c r="R792" s="372"/>
      <c r="S792" s="4"/>
    </row>
    <row r="793">
      <c r="A793" s="187">
        <f>A616</f>
        <v>101</v>
      </c>
      <c r="B793" s="175" t="str">
        <f>IF(INPUT!CH94&lt;=0,"Positive","Negative")</f>
        <v>Negative</v>
      </c>
      <c r="C793" s="174" t="str">
        <f>L290</f>
        <v>8</v>
      </c>
      <c r="D793" s="191">
        <f>M290</f>
        <v>1245.273804662846</v>
      </c>
      <c r="E793" s="191">
        <f>IF(OR(C793="1",C793="a"),J793+I793+D793,IF(OR(C793="8",C793="b",C793="c",C793="d"),H793-D793,IF(C793="2",J793+I793-F793+D793,IF(C793=9,F793-D793+H793,D793))))</f>
        <v>1554.726195337154</v>
      </c>
      <c r="F793" s="174">
        <f>INPUT!J94</f>
        <v>22</v>
      </c>
      <c r="G793" s="174">
        <f>INPUT!L94</f>
        <v>12</v>
      </c>
      <c r="H793" s="174">
        <f>INPUT!N94</f>
        <v>2800</v>
      </c>
      <c r="I793" s="174">
        <f>INPUT!S94</f>
        <v>0</v>
      </c>
      <c r="J793" s="174">
        <f>INPUT!R94</f>
        <v>290</v>
      </c>
      <c r="K793" s="191">
        <f>IF(B793="Positive",G793+H793+I793+J793,F793+H793)</f>
        <v>2822</v>
      </c>
      <c r="L793" s="191">
        <f>0.42*K793</f>
        <v>1185.24</v>
      </c>
      <c r="M793" s="391" t="str">
        <f>IF(AND(INPUT!CH94&gt;=0,INPUT!Q94=0),"-",IF(E793&lt;=0.42*K793,"OK","NG"))</f>
        <v>-</v>
      </c>
      <c r="N793" s="4"/>
      <c r="Q793" s="4"/>
      <c r="R793" s="372"/>
      <c r="S793" s="4"/>
    </row>
    <row r="794">
      <c r="A794" s="187">
        <f>A617</f>
        <v>101</v>
      </c>
      <c r="B794" s="175" t="str">
        <f>IF(INPUT!CH95&lt;=0,"Positive","Negative")</f>
        <v>Negative</v>
      </c>
      <c r="C794" s="174" t="str">
        <f>L291</f>
        <v>8</v>
      </c>
      <c r="D794" s="191">
        <f>M291</f>
        <v>1245.273804662846</v>
      </c>
      <c r="E794" s="191">
        <f>IF(OR(C794="1",C794="a"),J794+I794+D794,IF(OR(C794="8",C794="b",C794="c",C794="d"),H794-D794,IF(C794="2",J794+I794-F794+D794,IF(C794=9,F794-D794+H794,D794))))</f>
        <v>1554.726195337154</v>
      </c>
      <c r="F794" s="174">
        <f>INPUT!J95</f>
        <v>22</v>
      </c>
      <c r="G794" s="174">
        <f>INPUT!L95</f>
        <v>12</v>
      </c>
      <c r="H794" s="174">
        <f>INPUT!N95</f>
        <v>2800</v>
      </c>
      <c r="I794" s="174">
        <f>INPUT!S95</f>
        <v>0</v>
      </c>
      <c r="J794" s="174">
        <f>INPUT!R95</f>
        <v>290</v>
      </c>
      <c r="K794" s="191">
        <f>IF(B794="Positive",G794+H794+I794+J794,F794+H794)</f>
        <v>2822</v>
      </c>
      <c r="L794" s="191">
        <f>0.42*K794</f>
        <v>1185.24</v>
      </c>
      <c r="M794" s="391" t="str">
        <f>IF(AND(INPUT!CH95&gt;=0,INPUT!Q95=0),"-",IF(E794&lt;=0.42*K794,"OK","NG"))</f>
        <v>-</v>
      </c>
      <c r="N794" s="4"/>
      <c r="Q794" s="4"/>
      <c r="R794" s="372"/>
      <c r="S794" s="4"/>
    </row>
    <row r="795">
      <c r="A795" s="187">
        <f>A618</f>
        <v>101</v>
      </c>
      <c r="B795" s="175" t="str">
        <f>IF(INPUT!CH96&lt;=0,"Positive","Negative")</f>
        <v>Negative</v>
      </c>
      <c r="C795" s="174" t="str">
        <f>L292</f>
        <v>8</v>
      </c>
      <c r="D795" s="191">
        <f>M292</f>
        <v>1245.273804662846</v>
      </c>
      <c r="E795" s="191">
        <f>IF(OR(C795="1",C795="a"),J795+I795+D795,IF(OR(C795="8",C795="b",C795="c",C795="d"),H795-D795,IF(C795="2",J795+I795-F795+D795,IF(C795=9,F795-D795+H795,D795))))</f>
        <v>1554.726195337154</v>
      </c>
      <c r="F795" s="174">
        <f>INPUT!J96</f>
        <v>22</v>
      </c>
      <c r="G795" s="174">
        <f>INPUT!L96</f>
        <v>12</v>
      </c>
      <c r="H795" s="174">
        <f>INPUT!N96</f>
        <v>2800</v>
      </c>
      <c r="I795" s="174">
        <f>INPUT!S96</f>
        <v>0</v>
      </c>
      <c r="J795" s="174">
        <f>INPUT!R96</f>
        <v>290</v>
      </c>
      <c r="K795" s="191">
        <f>IF(B795="Positive",G795+H795+I795+J795,F795+H795)</f>
        <v>2822</v>
      </c>
      <c r="L795" s="191">
        <f>0.42*K795</f>
        <v>1185.24</v>
      </c>
      <c r="M795" s="391" t="str">
        <f>IF(AND(INPUT!CH96&gt;=0,INPUT!Q96=0),"-",IF(E795&lt;=0.42*K795,"OK","NG"))</f>
        <v>-</v>
      </c>
      <c r="N795" s="4"/>
      <c r="Q795" s="4"/>
      <c r="R795" s="372"/>
      <c r="S795" s="4"/>
    </row>
    <row r="796">
      <c r="A796" s="187">
        <f>A619</f>
        <v>101</v>
      </c>
      <c r="B796" s="175" t="str">
        <f>IF(INPUT!CH97&lt;=0,"Positive","Negative")</f>
        <v>Negative</v>
      </c>
      <c r="C796" s="174" t="str">
        <f>L293</f>
        <v>8</v>
      </c>
      <c r="D796" s="191">
        <f>M293</f>
        <v>1245.273804662846</v>
      </c>
      <c r="E796" s="191">
        <f>IF(OR(C796="1",C796="a"),J796+I796+D796,IF(OR(C796="8",C796="b",C796="c",C796="d"),H796-D796,IF(C796="2",J796+I796-F796+D796,IF(C796=9,F796-D796+H796,D796))))</f>
        <v>1554.726195337154</v>
      </c>
      <c r="F796" s="174">
        <f>INPUT!J97</f>
        <v>22</v>
      </c>
      <c r="G796" s="174">
        <f>INPUT!L97</f>
        <v>12</v>
      </c>
      <c r="H796" s="174">
        <f>INPUT!N97</f>
        <v>2800</v>
      </c>
      <c r="I796" s="174">
        <f>INPUT!S97</f>
        <v>0</v>
      </c>
      <c r="J796" s="174">
        <f>INPUT!R97</f>
        <v>290</v>
      </c>
      <c r="K796" s="191">
        <f>IF(B796="Positive",G796+H796+I796+J796,F796+H796)</f>
        <v>2822</v>
      </c>
      <c r="L796" s="191">
        <f>0.42*K796</f>
        <v>1185.24</v>
      </c>
      <c r="M796" s="391" t="str">
        <f>IF(AND(INPUT!CH97&gt;=0,INPUT!Q97=0),"-",IF(E796&lt;=0.42*K796,"OK","NG"))</f>
        <v>-</v>
      </c>
      <c r="N796" s="4"/>
      <c r="Q796" s="4"/>
      <c r="R796" s="372"/>
      <c r="S796" s="4"/>
    </row>
    <row r="797">
      <c r="A797" s="187">
        <f>A620</f>
        <v>101</v>
      </c>
      <c r="B797" s="175" t="str">
        <f>IF(INPUT!CH98&lt;=0,"Positive","Negative")</f>
        <v>Negative</v>
      </c>
      <c r="C797" s="174" t="str">
        <f>L294</f>
        <v>8</v>
      </c>
      <c r="D797" s="191">
        <f>M294</f>
        <v>1245.273804662846</v>
      </c>
      <c r="E797" s="191">
        <f>IF(OR(C797="1",C797="a"),J797+I797+D797,IF(OR(C797="8",C797="b",C797="c",C797="d"),H797-D797,IF(C797="2",J797+I797-F797+D797,IF(C797=9,F797-D797+H797,D797))))</f>
        <v>1554.726195337154</v>
      </c>
      <c r="F797" s="174">
        <f>INPUT!J98</f>
        <v>22</v>
      </c>
      <c r="G797" s="174">
        <f>INPUT!L98</f>
        <v>12</v>
      </c>
      <c r="H797" s="174">
        <f>INPUT!N98</f>
        <v>2800</v>
      </c>
      <c r="I797" s="174">
        <f>INPUT!S98</f>
        <v>0</v>
      </c>
      <c r="J797" s="174">
        <f>INPUT!R98</f>
        <v>290</v>
      </c>
      <c r="K797" s="191">
        <f>IF(B797="Positive",G797+H797+I797+J797,F797+H797)</f>
        <v>2822</v>
      </c>
      <c r="L797" s="191">
        <f>0.42*K797</f>
        <v>1185.24</v>
      </c>
      <c r="M797" s="391" t="str">
        <f>IF(AND(INPUT!CH98&gt;=0,INPUT!Q98=0),"-",IF(E797&lt;=0.42*K797,"OK","NG"))</f>
        <v>-</v>
      </c>
      <c r="N797" s="4"/>
      <c r="Q797" s="4"/>
      <c r="R797" s="372"/>
      <c r="S797" s="4"/>
    </row>
    <row r="798">
      <c r="A798" s="187">
        <f>A621</f>
        <v>101</v>
      </c>
      <c r="B798" s="175" t="str">
        <f>IF(INPUT!CH99&lt;=0,"Positive","Negative")</f>
        <v>Negative</v>
      </c>
      <c r="C798" s="174" t="str">
        <f>L295</f>
        <v>8</v>
      </c>
      <c r="D798" s="191">
        <f>M295</f>
        <v>1245.273804662846</v>
      </c>
      <c r="E798" s="191">
        <f>IF(OR(C798="1",C798="a"),J798+I798+D798,IF(OR(C798="8",C798="b",C798="c",C798="d"),H798-D798,IF(C798="2",J798+I798-F798+D798,IF(C798=9,F798-D798+H798,D798))))</f>
        <v>1554.726195337154</v>
      </c>
      <c r="F798" s="174">
        <f>INPUT!J99</f>
        <v>22</v>
      </c>
      <c r="G798" s="174">
        <f>INPUT!L99</f>
        <v>12</v>
      </c>
      <c r="H798" s="174">
        <f>INPUT!N99</f>
        <v>2800</v>
      </c>
      <c r="I798" s="174">
        <f>INPUT!S99</f>
        <v>0</v>
      </c>
      <c r="J798" s="174">
        <f>INPUT!R99</f>
        <v>290</v>
      </c>
      <c r="K798" s="191">
        <f>IF(B798="Positive",G798+H798+I798+J798,F798+H798)</f>
        <v>2822</v>
      </c>
      <c r="L798" s="191">
        <f>0.42*K798</f>
        <v>1185.24</v>
      </c>
      <c r="M798" s="391" t="str">
        <f>IF(AND(INPUT!CH99&gt;=0,INPUT!Q99=0),"-",IF(E798&lt;=0.42*K798,"OK","NG"))</f>
        <v>-</v>
      </c>
      <c r="N798" s="4"/>
      <c r="Q798" s="4"/>
      <c r="R798" s="372"/>
      <c r="S798" s="4"/>
    </row>
    <row r="799">
      <c r="A799" s="187">
        <f>A622</f>
        <v>101</v>
      </c>
      <c r="B799" s="175" t="str">
        <f>IF(INPUT!CH100&lt;=0,"Positive","Negative")</f>
        <v>Negative</v>
      </c>
      <c r="C799" s="174" t="str">
        <f>L296</f>
        <v>8</v>
      </c>
      <c r="D799" s="191">
        <f>M296</f>
        <v>1245.273804662846</v>
      </c>
      <c r="E799" s="191">
        <f>IF(OR(C799="1",C799="a"),J799+I799+D799,IF(OR(C799="8",C799="b",C799="c",C799="d"),H799-D799,IF(C799="2",J799+I799-F799+D799,IF(C799=9,F799-D799+H799,D799))))</f>
        <v>1554.726195337154</v>
      </c>
      <c r="F799" s="174">
        <f>INPUT!J100</f>
        <v>22</v>
      </c>
      <c r="G799" s="174">
        <f>INPUT!L100</f>
        <v>12</v>
      </c>
      <c r="H799" s="174">
        <f>INPUT!N100</f>
        <v>2800</v>
      </c>
      <c r="I799" s="174">
        <f>INPUT!S100</f>
        <v>0</v>
      </c>
      <c r="J799" s="174">
        <f>INPUT!R100</f>
        <v>290</v>
      </c>
      <c r="K799" s="191">
        <f>IF(B799="Positive",G799+H799+I799+J799,F799+H799)</f>
        <v>2822</v>
      </c>
      <c r="L799" s="191">
        <f>0.42*K799</f>
        <v>1185.24</v>
      </c>
      <c r="M799" s="391" t="str">
        <f>IF(AND(INPUT!CH100&gt;=0,INPUT!Q100=0),"-",IF(E799&lt;=0.42*K799,"OK","NG"))</f>
        <v>-</v>
      </c>
      <c r="N799" s="4"/>
      <c r="Q799" s="4"/>
      <c r="R799" s="372"/>
      <c r="S799" s="4"/>
    </row>
    <row r="800">
      <c r="A800" s="187">
        <f>A623</f>
        <v>101</v>
      </c>
      <c r="B800" s="175" t="str">
        <f>IF(INPUT!CH101&lt;=0,"Positive","Negative")</f>
        <v>Negative</v>
      </c>
      <c r="C800" s="174" t="str">
        <f>L297</f>
        <v>8</v>
      </c>
      <c r="D800" s="191">
        <f>M297</f>
        <v>1245.273804662846</v>
      </c>
      <c r="E800" s="191">
        <f>IF(OR(C800="1",C800="a"),J800+I800+D800,IF(OR(C800="8",C800="b",C800="c",C800="d"),H800-D800,IF(C800="2",J800+I800-F800+D800,IF(C800=9,F800-D800+H800,D800))))</f>
        <v>1554.726195337154</v>
      </c>
      <c r="F800" s="174">
        <f>INPUT!J101</f>
        <v>22</v>
      </c>
      <c r="G800" s="174">
        <f>INPUT!L101</f>
        <v>12</v>
      </c>
      <c r="H800" s="174">
        <f>INPUT!N101</f>
        <v>2800</v>
      </c>
      <c r="I800" s="174">
        <f>INPUT!S101</f>
        <v>0</v>
      </c>
      <c r="J800" s="174">
        <f>INPUT!R101</f>
        <v>290</v>
      </c>
      <c r="K800" s="191">
        <f>IF(B800="Positive",G800+H800+I800+J800,F800+H800)</f>
        <v>2822</v>
      </c>
      <c r="L800" s="191">
        <f>0.42*K800</f>
        <v>1185.24</v>
      </c>
      <c r="M800" s="391" t="str">
        <f>IF(AND(INPUT!CH101&gt;=0,INPUT!Q101=0),"-",IF(E800&lt;=0.42*K800,"OK","NG"))</f>
        <v>-</v>
      </c>
      <c r="N800" s="4"/>
      <c r="Q800" s="4"/>
      <c r="R800" s="372"/>
      <c r="S800" s="4"/>
    </row>
    <row r="801">
      <c r="A801" s="187">
        <f>A624</f>
        <v>101</v>
      </c>
      <c r="B801" s="175" t="str">
        <f>IF(INPUT!CH102&lt;=0,"Positive","Negative")</f>
        <v>Negative</v>
      </c>
      <c r="C801" s="174" t="str">
        <f>L298</f>
        <v>8</v>
      </c>
      <c r="D801" s="191">
        <f>M298</f>
        <v>1245.273804662846</v>
      </c>
      <c r="E801" s="191">
        <f>IF(OR(C801="1",C801="a"),J801+I801+D801,IF(OR(C801="8",C801="b",C801="c",C801="d"),H801-D801,IF(C801="2",J801+I801-F801+D801,IF(C801=9,F801-D801+H801,D801))))</f>
        <v>1554.726195337154</v>
      </c>
      <c r="F801" s="174">
        <f>INPUT!J102</f>
        <v>22</v>
      </c>
      <c r="G801" s="174">
        <f>INPUT!L102</f>
        <v>12</v>
      </c>
      <c r="H801" s="174">
        <f>INPUT!N102</f>
        <v>2800</v>
      </c>
      <c r="I801" s="174">
        <f>INPUT!S102</f>
        <v>0</v>
      </c>
      <c r="J801" s="174">
        <f>INPUT!R102</f>
        <v>290</v>
      </c>
      <c r="K801" s="191">
        <f>IF(B801="Positive",G801+H801+I801+J801,F801+H801)</f>
        <v>2822</v>
      </c>
      <c r="L801" s="191">
        <f>0.42*K801</f>
        <v>1185.24</v>
      </c>
      <c r="M801" s="391" t="str">
        <f>IF(AND(INPUT!CH102&gt;=0,INPUT!Q102=0),"-",IF(E801&lt;=0.42*K801,"OK","NG"))</f>
        <v>-</v>
      </c>
      <c r="N801" s="4"/>
      <c r="Q801" s="4"/>
      <c r="R801" s="372"/>
      <c r="S801" s="4"/>
    </row>
    <row r="802">
      <c r="A802" s="187">
        <f>A625</f>
        <v>101</v>
      </c>
      <c r="B802" s="175" t="str">
        <f>IF(INPUT!CH103&lt;=0,"Positive","Negative")</f>
        <v>Negative</v>
      </c>
      <c r="C802" s="174" t="str">
        <f>L299</f>
        <v>8</v>
      </c>
      <c r="D802" s="191">
        <f>M299</f>
        <v>1245.273804662846</v>
      </c>
      <c r="E802" s="191">
        <f>IF(OR(C802="1",C802="a"),J802+I802+D802,IF(OR(C802="8",C802="b",C802="c",C802="d"),H802-D802,IF(C802="2",J802+I802-F802+D802,IF(C802=9,F802-D802+H802,D802))))</f>
        <v>1554.726195337154</v>
      </c>
      <c r="F802" s="174">
        <f>INPUT!J103</f>
        <v>22</v>
      </c>
      <c r="G802" s="174">
        <f>INPUT!L103</f>
        <v>12</v>
      </c>
      <c r="H802" s="174">
        <f>INPUT!N103</f>
        <v>2800</v>
      </c>
      <c r="I802" s="174">
        <f>INPUT!S103</f>
        <v>0</v>
      </c>
      <c r="J802" s="174">
        <f>INPUT!R103</f>
        <v>290</v>
      </c>
      <c r="K802" s="191">
        <f>IF(B802="Positive",G802+H802+I802+J802,F802+H802)</f>
        <v>2822</v>
      </c>
      <c r="L802" s="191">
        <f>0.42*K802</f>
        <v>1185.24</v>
      </c>
      <c r="M802" s="391" t="str">
        <f>IF(AND(INPUT!CH103&gt;=0,INPUT!Q103=0),"-",IF(E802&lt;=0.42*K802,"OK","NG"))</f>
        <v>-</v>
      </c>
      <c r="N802" s="4"/>
      <c r="Q802" s="4"/>
      <c r="R802" s="372"/>
      <c r="S802" s="4"/>
    </row>
    <row r="803">
      <c r="A803" s="187">
        <f>A626</f>
        <v>101</v>
      </c>
      <c r="B803" s="175" t="str">
        <f>IF(INPUT!CH104&lt;=0,"Positive","Negative")</f>
        <v>Negative</v>
      </c>
      <c r="C803" s="174" t="str">
        <f>L300</f>
        <v>8</v>
      </c>
      <c r="D803" s="191">
        <f>M300</f>
        <v>1245.273804662846</v>
      </c>
      <c r="E803" s="191">
        <f>IF(OR(C803="1",C803="a"),J803+I803+D803,IF(OR(C803="8",C803="b",C803="c",C803="d"),H803-D803,IF(C803="2",J803+I803-F803+D803,IF(C803=9,F803-D803+H803,D803))))</f>
        <v>1554.726195337154</v>
      </c>
      <c r="F803" s="174">
        <f>INPUT!J104</f>
        <v>22</v>
      </c>
      <c r="G803" s="174">
        <f>INPUT!L104</f>
        <v>12</v>
      </c>
      <c r="H803" s="174">
        <f>INPUT!N104</f>
        <v>2800</v>
      </c>
      <c r="I803" s="174">
        <f>INPUT!S104</f>
        <v>0</v>
      </c>
      <c r="J803" s="174">
        <f>INPUT!R104</f>
        <v>290</v>
      </c>
      <c r="K803" s="191">
        <f>IF(B803="Positive",G803+H803+I803+J803,F803+H803)</f>
        <v>2822</v>
      </c>
      <c r="L803" s="191">
        <f>0.42*K803</f>
        <v>1185.24</v>
      </c>
      <c r="M803" s="391" t="str">
        <f>IF(AND(INPUT!CH104&gt;=0,INPUT!Q104=0),"-",IF(E803&lt;=0.42*K803,"OK","NG"))</f>
        <v>-</v>
      </c>
      <c r="N803" s="4"/>
      <c r="Q803" s="4"/>
      <c r="R803" s="372"/>
      <c r="S803" s="4"/>
    </row>
    <row r="804">
      <c r="A804" s="187">
        <f>A627</f>
        <v>101</v>
      </c>
      <c r="B804" s="175" t="str">
        <f>IF(INPUT!CH105&lt;=0,"Positive","Negative")</f>
        <v>Negative</v>
      </c>
      <c r="C804" s="174" t="str">
        <f>L301</f>
        <v>8</v>
      </c>
      <c r="D804" s="191">
        <f>M301</f>
        <v>1245.273804662846</v>
      </c>
      <c r="E804" s="191">
        <f>IF(OR(C804="1",C804="a"),J804+I804+D804,IF(OR(C804="8",C804="b",C804="c",C804="d"),H804-D804,IF(C804="2",J804+I804-F804+D804,IF(C804=9,F804-D804+H804,D804))))</f>
        <v>1554.726195337154</v>
      </c>
      <c r="F804" s="174">
        <f>INPUT!J105</f>
        <v>22</v>
      </c>
      <c r="G804" s="174">
        <f>INPUT!L105</f>
        <v>12</v>
      </c>
      <c r="H804" s="174">
        <f>INPUT!N105</f>
        <v>2800</v>
      </c>
      <c r="I804" s="174">
        <f>INPUT!S105</f>
        <v>0</v>
      </c>
      <c r="J804" s="174">
        <f>INPUT!R105</f>
        <v>290</v>
      </c>
      <c r="K804" s="191">
        <f>IF(B804="Positive",G804+H804+I804+J804,F804+H804)</f>
        <v>2822</v>
      </c>
      <c r="L804" s="191">
        <f>0.42*K804</f>
        <v>1185.24</v>
      </c>
      <c r="M804" s="391" t="str">
        <f>IF(AND(INPUT!CH105&gt;=0,INPUT!Q105=0),"-",IF(E804&lt;=0.42*K804,"OK","NG"))</f>
        <v>-</v>
      </c>
      <c r="N804" s="4"/>
      <c r="Q804" s="4"/>
      <c r="R804" s="372"/>
      <c r="S804" s="4"/>
    </row>
    <row r="805">
      <c r="A805" s="187">
        <f>A628</f>
        <v>101</v>
      </c>
      <c r="B805" s="175" t="str">
        <f>IF(INPUT!CH106&lt;=0,"Positive","Negative")</f>
        <v>Negative</v>
      </c>
      <c r="C805" s="174" t="str">
        <f>L302</f>
        <v>8</v>
      </c>
      <c r="D805" s="191">
        <f>M302</f>
        <v>1245.273804662846</v>
      </c>
      <c r="E805" s="191">
        <f>IF(OR(C805="1",C805="a"),J805+I805+D805,IF(OR(C805="8",C805="b",C805="c",C805="d"),H805-D805,IF(C805="2",J805+I805-F805+D805,IF(C805=9,F805-D805+H805,D805))))</f>
        <v>1554.726195337154</v>
      </c>
      <c r="F805" s="174">
        <f>INPUT!J106</f>
        <v>22</v>
      </c>
      <c r="G805" s="174">
        <f>INPUT!L106</f>
        <v>12</v>
      </c>
      <c r="H805" s="174">
        <f>INPUT!N106</f>
        <v>2800</v>
      </c>
      <c r="I805" s="174">
        <f>INPUT!S106</f>
        <v>0</v>
      </c>
      <c r="J805" s="174">
        <f>INPUT!R106</f>
        <v>290</v>
      </c>
      <c r="K805" s="191">
        <f>IF(B805="Positive",G805+H805+I805+J805,F805+H805)</f>
        <v>2822</v>
      </c>
      <c r="L805" s="191">
        <f>0.42*K805</f>
        <v>1185.24</v>
      </c>
      <c r="M805" s="391" t="str">
        <f>IF(AND(INPUT!CH106&gt;=0,INPUT!Q106=0),"-",IF(E805&lt;=0.42*K805,"OK","NG"))</f>
        <v>-</v>
      </c>
      <c r="N805" s="4"/>
      <c r="Q805" s="4"/>
      <c r="R805" s="372"/>
      <c r="S805" s="4"/>
    </row>
    <row r="806">
      <c r="A806" s="187">
        <f>A629</f>
        <v>101</v>
      </c>
      <c r="B806" s="175" t="str">
        <f>IF(INPUT!CH107&lt;=0,"Positive","Negative")</f>
        <v>Negative</v>
      </c>
      <c r="C806" s="174" t="str">
        <f>L303</f>
        <v>8</v>
      </c>
      <c r="D806" s="191">
        <f>M303</f>
        <v>1245.273804662846</v>
      </c>
      <c r="E806" s="191">
        <f>IF(OR(C806="1",C806="a"),J806+I806+D806,IF(OR(C806="8",C806="b",C806="c",C806="d"),H806-D806,IF(C806="2",J806+I806-F806+D806,IF(C806=9,F806-D806+H806,D806))))</f>
        <v>1554.726195337154</v>
      </c>
      <c r="F806" s="174">
        <f>INPUT!J107</f>
        <v>22</v>
      </c>
      <c r="G806" s="174">
        <f>INPUT!L107</f>
        <v>12</v>
      </c>
      <c r="H806" s="174">
        <f>INPUT!N107</f>
        <v>2800</v>
      </c>
      <c r="I806" s="174">
        <f>INPUT!S107</f>
        <v>0</v>
      </c>
      <c r="J806" s="174">
        <f>INPUT!R107</f>
        <v>290</v>
      </c>
      <c r="K806" s="191">
        <f>IF(B806="Positive",G806+H806+I806+J806,F806+H806)</f>
        <v>2822</v>
      </c>
      <c r="L806" s="191">
        <f>0.42*K806</f>
        <v>1185.24</v>
      </c>
      <c r="M806" s="391" t="str">
        <f>IF(AND(INPUT!CH107&gt;=0,INPUT!Q107=0),"-",IF(E806&lt;=0.42*K806,"OK","NG"))</f>
        <v>-</v>
      </c>
      <c r="N806" s="4"/>
      <c r="Q806" s="4"/>
      <c r="R806" s="372"/>
      <c r="S806" s="4"/>
    </row>
    <row r="807">
      <c r="A807" s="187">
        <f>A630</f>
        <v>101</v>
      </c>
      <c r="B807" s="175" t="str">
        <f>IF(INPUT!CH108&lt;=0,"Positive","Negative")</f>
        <v>Negative</v>
      </c>
      <c r="C807" s="174" t="str">
        <f>L304</f>
        <v>8</v>
      </c>
      <c r="D807" s="191">
        <f>M304</f>
        <v>1245.273804662846</v>
      </c>
      <c r="E807" s="191">
        <f>IF(OR(C807="1",C807="a"),J807+I807+D807,IF(OR(C807="8",C807="b",C807="c",C807="d"),H807-D807,IF(C807="2",J807+I807-F807+D807,IF(C807=9,F807-D807+H807,D807))))</f>
        <v>1554.726195337154</v>
      </c>
      <c r="F807" s="174">
        <f>INPUT!J108</f>
        <v>22</v>
      </c>
      <c r="G807" s="174">
        <f>INPUT!L108</f>
        <v>12</v>
      </c>
      <c r="H807" s="174">
        <f>INPUT!N108</f>
        <v>2800</v>
      </c>
      <c r="I807" s="174">
        <f>INPUT!S108</f>
        <v>0</v>
      </c>
      <c r="J807" s="174">
        <f>INPUT!R108</f>
        <v>290</v>
      </c>
      <c r="K807" s="191">
        <f>IF(B807="Positive",G807+H807+I807+J807,F807+H807)</f>
        <v>2822</v>
      </c>
      <c r="L807" s="191">
        <f>0.42*K807</f>
        <v>1185.24</v>
      </c>
      <c r="M807" s="391" t="str">
        <f>IF(AND(INPUT!CH108&gt;=0,INPUT!Q108=0),"-",IF(E807&lt;=0.42*K807,"OK","NG"))</f>
        <v>-</v>
      </c>
      <c r="N807" s="4"/>
      <c r="Q807" s="4"/>
      <c r="R807" s="372"/>
      <c r="S807" s="4"/>
    </row>
    <row r="808">
      <c r="A808" s="187">
        <f>A631</f>
        <v>101</v>
      </c>
      <c r="B808" s="175" t="str">
        <f>IF(INPUT!CH109&lt;=0,"Positive","Negative")</f>
        <v>Negative</v>
      </c>
      <c r="C808" s="174" t="str">
        <f>L305</f>
        <v>8</v>
      </c>
      <c r="D808" s="191">
        <f>M305</f>
        <v>1245.273804662846</v>
      </c>
      <c r="E808" s="191">
        <f>IF(OR(C808="1",C808="a"),J808+I808+D808,IF(OR(C808="8",C808="b",C808="c",C808="d"),H808-D808,IF(C808="2",J808+I808-F808+D808,IF(C808=9,F808-D808+H808,D808))))</f>
        <v>1554.726195337154</v>
      </c>
      <c r="F808" s="174">
        <f>INPUT!J109</f>
        <v>22</v>
      </c>
      <c r="G808" s="174">
        <f>INPUT!L109</f>
        <v>12</v>
      </c>
      <c r="H808" s="174">
        <f>INPUT!N109</f>
        <v>2800</v>
      </c>
      <c r="I808" s="174">
        <f>INPUT!S109</f>
        <v>0</v>
      </c>
      <c r="J808" s="174">
        <f>INPUT!R109</f>
        <v>290</v>
      </c>
      <c r="K808" s="191">
        <f>IF(B808="Positive",G808+H808+I808+J808,F808+H808)</f>
        <v>2822</v>
      </c>
      <c r="L808" s="191">
        <f>0.42*K808</f>
        <v>1185.24</v>
      </c>
      <c r="M808" s="391" t="str">
        <f>IF(AND(INPUT!CH109&gt;=0,INPUT!Q109=0),"-",IF(E808&lt;=0.42*K808,"OK","NG"))</f>
        <v>-</v>
      </c>
      <c r="N808" s="4"/>
      <c r="Q808" s="4"/>
      <c r="R808" s="372"/>
      <c r="S808" s="4"/>
    </row>
    <row r="809">
      <c r="A809" s="187">
        <f>A632</f>
        <v>101</v>
      </c>
      <c r="B809" s="175" t="str">
        <f>IF(INPUT!CH110&lt;=0,"Positive","Negative")</f>
        <v>Negative</v>
      </c>
      <c r="C809" s="174" t="str">
        <f>L306</f>
        <v>8</v>
      </c>
      <c r="D809" s="191">
        <f>M306</f>
        <v>1245.273804662846</v>
      </c>
      <c r="E809" s="191">
        <f>IF(OR(C809="1",C809="a"),J809+I809+D809,IF(OR(C809="8",C809="b",C809="c",C809="d"),H809-D809,IF(C809="2",J809+I809-F809+D809,IF(C809=9,F809-D809+H809,D809))))</f>
        <v>1554.726195337154</v>
      </c>
      <c r="F809" s="174">
        <f>INPUT!J110</f>
        <v>22</v>
      </c>
      <c r="G809" s="174">
        <f>INPUT!L110</f>
        <v>12</v>
      </c>
      <c r="H809" s="174">
        <f>INPUT!N110</f>
        <v>2800</v>
      </c>
      <c r="I809" s="174">
        <f>INPUT!S110</f>
        <v>0</v>
      </c>
      <c r="J809" s="174">
        <f>INPUT!R110</f>
        <v>290</v>
      </c>
      <c r="K809" s="191">
        <f>IF(B809="Positive",G809+H809+I809+J809,F809+H809)</f>
        <v>2822</v>
      </c>
      <c r="L809" s="191">
        <f>0.42*K809</f>
        <v>1185.24</v>
      </c>
      <c r="M809" s="391" t="str">
        <f>IF(AND(INPUT!CH110&gt;=0,INPUT!Q110=0),"-",IF(E809&lt;=0.42*K809,"OK","NG"))</f>
        <v>-</v>
      </c>
      <c r="N809" s="4"/>
      <c r="Q809" s="4"/>
      <c r="R809" s="372"/>
      <c r="S809" s="4"/>
    </row>
    <row r="810">
      <c r="A810" s="187">
        <f>A633</f>
        <v>101</v>
      </c>
      <c r="B810" s="175" t="str">
        <f>IF(INPUT!CH111&lt;=0,"Positive","Negative")</f>
        <v>Negative</v>
      </c>
      <c r="C810" s="174" t="str">
        <f>L307</f>
        <v>8</v>
      </c>
      <c r="D810" s="191">
        <f>M307</f>
        <v>1245.273804662846</v>
      </c>
      <c r="E810" s="191">
        <f>IF(OR(C810="1",C810="a"),J810+I810+D810,IF(OR(C810="8",C810="b",C810="c",C810="d"),H810-D810,IF(C810="2",J810+I810-F810+D810,IF(C810=9,F810-D810+H810,D810))))</f>
        <v>1554.726195337154</v>
      </c>
      <c r="F810" s="174">
        <f>INPUT!J111</f>
        <v>22</v>
      </c>
      <c r="G810" s="174">
        <f>INPUT!L111</f>
        <v>12</v>
      </c>
      <c r="H810" s="174">
        <f>INPUT!N111</f>
        <v>2800</v>
      </c>
      <c r="I810" s="174">
        <f>INPUT!S111</f>
        <v>0</v>
      </c>
      <c r="J810" s="174">
        <f>INPUT!R111</f>
        <v>290</v>
      </c>
      <c r="K810" s="191">
        <f>IF(B810="Positive",G810+H810+I810+J810,F810+H810)</f>
        <v>2822</v>
      </c>
      <c r="L810" s="191">
        <f>0.42*K810</f>
        <v>1185.24</v>
      </c>
      <c r="M810" s="391" t="str">
        <f>IF(AND(INPUT!CH111&gt;=0,INPUT!Q111=0),"-",IF(E810&lt;=0.42*K810,"OK","NG"))</f>
        <v>-</v>
      </c>
      <c r="N810" s="4"/>
      <c r="Q810" s="4"/>
      <c r="R810" s="372"/>
      <c r="S810" s="4"/>
    </row>
    <row r="811">
      <c r="A811" s="187">
        <f>A634</f>
        <v>101</v>
      </c>
      <c r="B811" s="175" t="str">
        <f>IF(INPUT!CH112&lt;=0,"Positive","Negative")</f>
        <v>Negative</v>
      </c>
      <c r="C811" s="174" t="str">
        <f>L308</f>
        <v>8</v>
      </c>
      <c r="D811" s="191">
        <f>M308</f>
        <v>1245.273804662846</v>
      </c>
      <c r="E811" s="191">
        <f>IF(OR(C811="1",C811="a"),J811+I811+D811,IF(OR(C811="8",C811="b",C811="c",C811="d"),H811-D811,IF(C811="2",J811+I811-F811+D811,IF(C811=9,F811-D811+H811,D811))))</f>
        <v>1554.726195337154</v>
      </c>
      <c r="F811" s="174">
        <f>INPUT!J112</f>
        <v>22</v>
      </c>
      <c r="G811" s="174">
        <f>INPUT!L112</f>
        <v>12</v>
      </c>
      <c r="H811" s="174">
        <f>INPUT!N112</f>
        <v>2800</v>
      </c>
      <c r="I811" s="174">
        <f>INPUT!S112</f>
        <v>0</v>
      </c>
      <c r="J811" s="174">
        <f>INPUT!R112</f>
        <v>290</v>
      </c>
      <c r="K811" s="191">
        <f>IF(B811="Positive",G811+H811+I811+J811,F811+H811)</f>
        <v>2822</v>
      </c>
      <c r="L811" s="191">
        <f>0.42*K811</f>
        <v>1185.24</v>
      </c>
      <c r="M811" s="391" t="str">
        <f>IF(AND(INPUT!CH112&gt;=0,INPUT!Q112=0),"-",IF(E811&lt;=0.42*K811,"OK","NG"))</f>
        <v>-</v>
      </c>
      <c r="N811" s="4"/>
      <c r="Q811" s="4"/>
      <c r="R811" s="372"/>
      <c r="S811" s="4"/>
    </row>
    <row r="812">
      <c r="A812" s="187">
        <f>A635</f>
        <v>101</v>
      </c>
      <c r="B812" s="175" t="str">
        <f>IF(INPUT!CH113&lt;=0,"Positive","Negative")</f>
        <v>Negative</v>
      </c>
      <c r="C812" s="174" t="str">
        <f>L309</f>
        <v>8</v>
      </c>
      <c r="D812" s="191">
        <f>M309</f>
        <v>1245.273804662846</v>
      </c>
      <c r="E812" s="191">
        <f>IF(OR(C812="1",C812="a"),J812+I812+D812,IF(OR(C812="8",C812="b",C812="c",C812="d"),H812-D812,IF(C812="2",J812+I812-F812+D812,IF(C812=9,F812-D812+H812,D812))))</f>
        <v>1554.726195337154</v>
      </c>
      <c r="F812" s="174">
        <f>INPUT!J113</f>
        <v>22</v>
      </c>
      <c r="G812" s="174">
        <f>INPUT!L113</f>
        <v>12</v>
      </c>
      <c r="H812" s="174">
        <f>INPUT!N113</f>
        <v>2800</v>
      </c>
      <c r="I812" s="174">
        <f>INPUT!S113</f>
        <v>0</v>
      </c>
      <c r="J812" s="174">
        <f>INPUT!R113</f>
        <v>290</v>
      </c>
      <c r="K812" s="191">
        <f>IF(B812="Positive",G812+H812+I812+J812,F812+H812)</f>
        <v>2822</v>
      </c>
      <c r="L812" s="191">
        <f>0.42*K812</f>
        <v>1185.24</v>
      </c>
      <c r="M812" s="391" t="str">
        <f>IF(AND(INPUT!CH113&gt;=0,INPUT!Q113=0),"-",IF(E812&lt;=0.42*K812,"OK","NG"))</f>
        <v>-</v>
      </c>
      <c r="N812" s="4"/>
      <c r="Q812" s="4"/>
      <c r="R812" s="372"/>
      <c r="S812" s="4"/>
    </row>
    <row r="813">
      <c r="A813" s="187">
        <f>A636</f>
        <v>101</v>
      </c>
      <c r="B813" s="175" t="str">
        <f>IF(INPUT!CH114&lt;=0,"Positive","Negative")</f>
        <v>Negative</v>
      </c>
      <c r="C813" s="174" t="str">
        <f>L310</f>
        <v>8</v>
      </c>
      <c r="D813" s="191">
        <f>M310</f>
        <v>1245.273804662846</v>
      </c>
      <c r="E813" s="191">
        <f>IF(OR(C813="1",C813="a"),J813+I813+D813,IF(OR(C813="8",C813="b",C813="c",C813="d"),H813-D813,IF(C813="2",J813+I813-F813+D813,IF(C813=9,F813-D813+H813,D813))))</f>
        <v>1554.726195337154</v>
      </c>
      <c r="F813" s="174">
        <f>INPUT!J114</f>
        <v>22</v>
      </c>
      <c r="G813" s="174">
        <f>INPUT!L114</f>
        <v>12</v>
      </c>
      <c r="H813" s="174">
        <f>INPUT!N114</f>
        <v>2800</v>
      </c>
      <c r="I813" s="174">
        <f>INPUT!S114</f>
        <v>0</v>
      </c>
      <c r="J813" s="174">
        <f>INPUT!R114</f>
        <v>290</v>
      </c>
      <c r="K813" s="191">
        <f>IF(B813="Positive",G813+H813+I813+J813,F813+H813)</f>
        <v>2822</v>
      </c>
      <c r="L813" s="191">
        <f>0.42*K813</f>
        <v>1185.24</v>
      </c>
      <c r="M813" s="391" t="str">
        <f>IF(AND(INPUT!CH114&gt;=0,INPUT!Q114=0),"-",IF(E813&lt;=0.42*K813,"OK","NG"))</f>
        <v>-</v>
      </c>
      <c r="N813" s="4"/>
      <c r="Q813" s="4"/>
      <c r="R813" s="372"/>
      <c r="S813" s="4"/>
    </row>
    <row r="814">
      <c r="A814" s="187">
        <f>A637</f>
        <v>101</v>
      </c>
      <c r="B814" s="175" t="str">
        <f>IF(INPUT!CH115&lt;=0,"Positive","Negative")</f>
        <v>Negative</v>
      </c>
      <c r="C814" s="174" t="str">
        <f>L311</f>
        <v>8</v>
      </c>
      <c r="D814" s="191">
        <f>M311</f>
        <v>1245.273804662846</v>
      </c>
      <c r="E814" s="191">
        <f>IF(OR(C814="1",C814="a"),J814+I814+D814,IF(OR(C814="8",C814="b",C814="c",C814="d"),H814-D814,IF(C814="2",J814+I814-F814+D814,IF(C814=9,F814-D814+H814,D814))))</f>
        <v>1554.726195337154</v>
      </c>
      <c r="F814" s="174">
        <f>INPUT!J115</f>
        <v>22</v>
      </c>
      <c r="G814" s="174">
        <f>INPUT!L115</f>
        <v>12</v>
      </c>
      <c r="H814" s="174">
        <f>INPUT!N115</f>
        <v>2800</v>
      </c>
      <c r="I814" s="174">
        <f>INPUT!S115</f>
        <v>0</v>
      </c>
      <c r="J814" s="174">
        <f>INPUT!R115</f>
        <v>290</v>
      </c>
      <c r="K814" s="191">
        <f>IF(B814="Positive",G814+H814+I814+J814,F814+H814)</f>
        <v>2822</v>
      </c>
      <c r="L814" s="191">
        <f>0.42*K814</f>
        <v>1185.24</v>
      </c>
      <c r="M814" s="391" t="str">
        <f>IF(AND(INPUT!CH115&gt;=0,INPUT!Q115=0),"-",IF(E814&lt;=0.42*K814,"OK","NG"))</f>
        <v>-</v>
      </c>
      <c r="N814" s="4"/>
      <c r="Q814" s="4"/>
      <c r="R814" s="372"/>
      <c r="S814" s="4"/>
    </row>
    <row r="815">
      <c r="A815" s="187">
        <f>A638</f>
        <v>101</v>
      </c>
      <c r="B815" s="175" t="str">
        <f>IF(INPUT!CH116&lt;=0,"Positive","Negative")</f>
        <v>Negative</v>
      </c>
      <c r="C815" s="174" t="str">
        <f>L312</f>
        <v>8</v>
      </c>
      <c r="D815" s="191">
        <f>M312</f>
        <v>1245.273804662846</v>
      </c>
      <c r="E815" s="191">
        <f>IF(OR(C815="1",C815="a"),J815+I815+D815,IF(OR(C815="8",C815="b",C815="c",C815="d"),H815-D815,IF(C815="2",J815+I815-F815+D815,IF(C815=9,F815-D815+H815,D815))))</f>
        <v>1554.726195337154</v>
      </c>
      <c r="F815" s="174">
        <f>INPUT!J116</f>
        <v>22</v>
      </c>
      <c r="G815" s="174">
        <f>INPUT!L116</f>
        <v>12</v>
      </c>
      <c r="H815" s="174">
        <f>INPUT!N116</f>
        <v>2800</v>
      </c>
      <c r="I815" s="174">
        <f>INPUT!S116</f>
        <v>0</v>
      </c>
      <c r="J815" s="174">
        <f>INPUT!R116</f>
        <v>290</v>
      </c>
      <c r="K815" s="191">
        <f>IF(B815="Positive",G815+H815+I815+J815,F815+H815)</f>
        <v>2822</v>
      </c>
      <c r="L815" s="191">
        <f>0.42*K815</f>
        <v>1185.24</v>
      </c>
      <c r="M815" s="391" t="str">
        <f>IF(AND(INPUT!CH116&gt;=0,INPUT!Q116=0),"-",IF(E815&lt;=0.42*K815,"OK","NG"))</f>
        <v>-</v>
      </c>
      <c r="N815" s="4"/>
      <c r="Q815" s="4"/>
      <c r="R815" s="372"/>
      <c r="S815" s="4"/>
    </row>
    <row r="816">
      <c r="A816" s="187">
        <f>A639</f>
        <v>101</v>
      </c>
      <c r="B816" s="175" t="str">
        <f>IF(INPUT!CH117&lt;=0,"Positive","Negative")</f>
        <v>Negative</v>
      </c>
      <c r="C816" s="174" t="str">
        <f>L313</f>
        <v>8</v>
      </c>
      <c r="D816" s="191">
        <f>M313</f>
        <v>1245.273804662846</v>
      </c>
      <c r="E816" s="191">
        <f>IF(OR(C816="1",C816="a"),J816+I816+D816,IF(OR(C816="8",C816="b",C816="c",C816="d"),H816-D816,IF(C816="2",J816+I816-F816+D816,IF(C816=9,F816-D816+H816,D816))))</f>
        <v>1554.726195337154</v>
      </c>
      <c r="F816" s="174">
        <f>INPUT!J117</f>
        <v>22</v>
      </c>
      <c r="G816" s="174">
        <f>INPUT!L117</f>
        <v>12</v>
      </c>
      <c r="H816" s="174">
        <f>INPUT!N117</f>
        <v>2800</v>
      </c>
      <c r="I816" s="174">
        <f>INPUT!S117</f>
        <v>0</v>
      </c>
      <c r="J816" s="174">
        <f>INPUT!R117</f>
        <v>290</v>
      </c>
      <c r="K816" s="191">
        <f>IF(B816="Positive",G816+H816+I816+J816,F816+H816)</f>
        <v>2822</v>
      </c>
      <c r="L816" s="191">
        <f>0.42*K816</f>
        <v>1185.24</v>
      </c>
      <c r="M816" s="391" t="str">
        <f>IF(AND(INPUT!CH117&gt;=0,INPUT!Q117=0),"-",IF(E816&lt;=0.42*K816,"OK","NG"))</f>
        <v>-</v>
      </c>
      <c r="N816" s="4"/>
      <c r="Q816" s="4"/>
      <c r="R816" s="372"/>
      <c r="S816" s="4"/>
    </row>
    <row r="817">
      <c r="A817" s="187">
        <f>A640</f>
        <v>101</v>
      </c>
      <c r="B817" s="175" t="str">
        <f>IF(INPUT!CH118&lt;=0,"Positive","Negative")</f>
        <v>Negative</v>
      </c>
      <c r="C817" s="174" t="str">
        <f>L314</f>
        <v>8</v>
      </c>
      <c r="D817" s="191">
        <f>M314</f>
        <v>1245.273804662846</v>
      </c>
      <c r="E817" s="191">
        <f>IF(OR(C817="1",C817="a"),J817+I817+D817,IF(OR(C817="8",C817="b",C817="c",C817="d"),H817-D817,IF(C817="2",J817+I817-F817+D817,IF(C817=9,F817-D817+H817,D817))))</f>
        <v>1554.726195337154</v>
      </c>
      <c r="F817" s="174">
        <f>INPUT!J118</f>
        <v>22</v>
      </c>
      <c r="G817" s="174">
        <f>INPUT!L118</f>
        <v>12</v>
      </c>
      <c r="H817" s="174">
        <f>INPUT!N118</f>
        <v>2800</v>
      </c>
      <c r="I817" s="174">
        <f>INPUT!S118</f>
        <v>0</v>
      </c>
      <c r="J817" s="174">
        <f>INPUT!R118</f>
        <v>290</v>
      </c>
      <c r="K817" s="191">
        <f>IF(B817="Positive",G817+H817+I817+J817,F817+H817)</f>
        <v>2822</v>
      </c>
      <c r="L817" s="191">
        <f>0.42*K817</f>
        <v>1185.24</v>
      </c>
      <c r="M817" s="391" t="str">
        <f>IF(AND(INPUT!CH118&gt;=0,INPUT!Q118=0),"-",IF(E817&lt;=0.42*K817,"OK","NG"))</f>
        <v>-</v>
      </c>
      <c r="N817" s="4"/>
      <c r="Q817" s="4"/>
      <c r="R817" s="372"/>
      <c r="S817" s="4"/>
    </row>
    <row r="818">
      <c r="A818" s="187">
        <f>A641</f>
        <v>101</v>
      </c>
      <c r="B818" s="175" t="str">
        <f>IF(INPUT!CH119&lt;=0,"Positive","Negative")</f>
        <v>Negative</v>
      </c>
      <c r="C818" s="174" t="str">
        <f>L315</f>
        <v>8</v>
      </c>
      <c r="D818" s="191">
        <f>M315</f>
        <v>1245.273804662846</v>
      </c>
      <c r="E818" s="191">
        <f>IF(OR(C818="1",C818="a"),J818+I818+D818,IF(OR(C818="8",C818="b",C818="c",C818="d"),H818-D818,IF(C818="2",J818+I818-F818+D818,IF(C818=9,F818-D818+H818,D818))))</f>
        <v>1554.726195337154</v>
      </c>
      <c r="F818" s="174">
        <f>INPUT!J119</f>
        <v>22</v>
      </c>
      <c r="G818" s="174">
        <f>INPUT!L119</f>
        <v>12</v>
      </c>
      <c r="H818" s="174">
        <f>INPUT!N119</f>
        <v>2800</v>
      </c>
      <c r="I818" s="174">
        <f>INPUT!S119</f>
        <v>0</v>
      </c>
      <c r="J818" s="174">
        <f>INPUT!R119</f>
        <v>290</v>
      </c>
      <c r="K818" s="191">
        <f>IF(B818="Positive",G818+H818+I818+J818,F818+H818)</f>
        <v>2822</v>
      </c>
      <c r="L818" s="191">
        <f>0.42*K818</f>
        <v>1185.24</v>
      </c>
      <c r="M818" s="391" t="str">
        <f>IF(AND(INPUT!CH119&gt;=0,INPUT!Q119=0),"-",IF(E818&lt;=0.42*K818,"OK","NG"))</f>
        <v>-</v>
      </c>
      <c r="N818" s="4"/>
      <c r="Q818" s="4"/>
      <c r="R818" s="372"/>
      <c r="S818" s="4"/>
    </row>
    <row r="819">
      <c r="A819" s="187">
        <f>A642</f>
        <v>101</v>
      </c>
      <c r="B819" s="175" t="str">
        <f>IF(INPUT!CH120&lt;=0,"Positive","Negative")</f>
        <v>Negative</v>
      </c>
      <c r="C819" s="174" t="str">
        <f>L316</f>
        <v>8</v>
      </c>
      <c r="D819" s="191">
        <f>M316</f>
        <v>1245.273804662846</v>
      </c>
      <c r="E819" s="191">
        <f>IF(OR(C819="1",C819="a"),J819+I819+D819,IF(OR(C819="8",C819="b",C819="c",C819="d"),H819-D819,IF(C819="2",J819+I819-F819+D819,IF(C819=9,F819-D819+H819,D819))))</f>
        <v>1554.726195337154</v>
      </c>
      <c r="F819" s="174">
        <f>INPUT!J120</f>
        <v>22</v>
      </c>
      <c r="G819" s="174">
        <f>INPUT!L120</f>
        <v>12</v>
      </c>
      <c r="H819" s="174">
        <f>INPUT!N120</f>
        <v>2800</v>
      </c>
      <c r="I819" s="174">
        <f>INPUT!S120</f>
        <v>0</v>
      </c>
      <c r="J819" s="174">
        <f>INPUT!R120</f>
        <v>290</v>
      </c>
      <c r="K819" s="191">
        <f>IF(B819="Positive",G819+H819+I819+J819,F819+H819)</f>
        <v>2822</v>
      </c>
      <c r="L819" s="191">
        <f>0.42*K819</f>
        <v>1185.24</v>
      </c>
      <c r="M819" s="391" t="str">
        <f>IF(AND(INPUT!CH120&gt;=0,INPUT!Q120=0),"-",IF(E819&lt;=0.42*K819,"OK","NG"))</f>
        <v>-</v>
      </c>
      <c r="N819" s="4"/>
      <c r="Q819" s="4"/>
      <c r="R819" s="372"/>
      <c r="S819" s="4"/>
    </row>
    <row r="820">
      <c r="A820" s="187">
        <f>A643</f>
        <v>101</v>
      </c>
      <c r="B820" s="175" t="str">
        <f>IF(INPUT!CH121&lt;=0,"Positive","Negative")</f>
        <v>Negative</v>
      </c>
      <c r="C820" s="174" t="str">
        <f>L317</f>
        <v>8</v>
      </c>
      <c r="D820" s="191">
        <f>M317</f>
        <v>1245.273804662846</v>
      </c>
      <c r="E820" s="191">
        <f>IF(OR(C820="1",C820="a"),J820+I820+D820,IF(OR(C820="8",C820="b",C820="c",C820="d"),H820-D820,IF(C820="2",J820+I820-F820+D820,IF(C820=9,F820-D820+H820,D820))))</f>
        <v>1554.726195337154</v>
      </c>
      <c r="F820" s="174">
        <f>INPUT!J121</f>
        <v>22</v>
      </c>
      <c r="G820" s="174">
        <f>INPUT!L121</f>
        <v>12</v>
      </c>
      <c r="H820" s="174">
        <f>INPUT!N121</f>
        <v>2800</v>
      </c>
      <c r="I820" s="174">
        <f>INPUT!S121</f>
        <v>0</v>
      </c>
      <c r="J820" s="174">
        <f>INPUT!R121</f>
        <v>290</v>
      </c>
      <c r="K820" s="191">
        <f>IF(B820="Positive",G820+H820+I820+J820,F820+H820)</f>
        <v>2822</v>
      </c>
      <c r="L820" s="191">
        <f>0.42*K820</f>
        <v>1185.24</v>
      </c>
      <c r="M820" s="391" t="str">
        <f>IF(AND(INPUT!CH121&gt;=0,INPUT!Q121=0),"-",IF(E820&lt;=0.42*K820,"OK","NG"))</f>
        <v>-</v>
      </c>
      <c r="N820" s="4"/>
      <c r="Q820" s="4"/>
      <c r="R820" s="372"/>
      <c r="S820" s="4"/>
    </row>
    <row r="821">
      <c r="A821" s="187">
        <f>A644</f>
        <v>101</v>
      </c>
      <c r="B821" s="175" t="str">
        <f>IF(INPUT!CH122&lt;=0,"Positive","Negative")</f>
        <v>Negative</v>
      </c>
      <c r="C821" s="174" t="str">
        <f>L318</f>
        <v>8</v>
      </c>
      <c r="D821" s="191">
        <f>M318</f>
        <v>1245.273804662846</v>
      </c>
      <c r="E821" s="191">
        <f>IF(OR(C821="1",C821="a"),J821+I821+D821,IF(OR(C821="8",C821="b",C821="c",C821="d"),H821-D821,IF(C821="2",J821+I821-F821+D821,IF(C821=9,F821-D821+H821,D821))))</f>
        <v>1554.726195337154</v>
      </c>
      <c r="F821" s="174">
        <f>INPUT!J122</f>
        <v>22</v>
      </c>
      <c r="G821" s="174">
        <f>INPUT!L122</f>
        <v>12</v>
      </c>
      <c r="H821" s="174">
        <f>INPUT!N122</f>
        <v>2800</v>
      </c>
      <c r="I821" s="174">
        <f>INPUT!S122</f>
        <v>0</v>
      </c>
      <c r="J821" s="174">
        <f>INPUT!R122</f>
        <v>290</v>
      </c>
      <c r="K821" s="191">
        <f>IF(B821="Positive",G821+H821+I821+J821,F821+H821)</f>
        <v>2822</v>
      </c>
      <c r="L821" s="191">
        <f>0.42*K821</f>
        <v>1185.24</v>
      </c>
      <c r="M821" s="391" t="str">
        <f>IF(AND(INPUT!CH122&gt;=0,INPUT!Q122=0),"-",IF(E821&lt;=0.42*K821,"OK","NG"))</f>
        <v>-</v>
      </c>
      <c r="N821" s="4"/>
      <c r="Q821" s="4"/>
      <c r="R821" s="372"/>
      <c r="S821" s="4"/>
    </row>
    <row r="822">
      <c r="A822" s="187">
        <f>A645</f>
        <v>101</v>
      </c>
      <c r="B822" s="175" t="str">
        <f>IF(INPUT!CH123&lt;=0,"Positive","Negative")</f>
        <v>Negative</v>
      </c>
      <c r="C822" s="174" t="str">
        <f>L319</f>
        <v>8</v>
      </c>
      <c r="D822" s="191">
        <f>M319</f>
        <v>1245.273804662846</v>
      </c>
      <c r="E822" s="191">
        <f>IF(OR(C822="1",C822="a"),J822+I822+D822,IF(OR(C822="8",C822="b",C822="c",C822="d"),H822-D822,IF(C822="2",J822+I822-F822+D822,IF(C822=9,F822-D822+H822,D822))))</f>
        <v>1554.726195337154</v>
      </c>
      <c r="F822" s="174">
        <f>INPUT!J123</f>
        <v>22</v>
      </c>
      <c r="G822" s="174">
        <f>INPUT!L123</f>
        <v>12</v>
      </c>
      <c r="H822" s="174">
        <f>INPUT!N123</f>
        <v>2800</v>
      </c>
      <c r="I822" s="174">
        <f>INPUT!S123</f>
        <v>0</v>
      </c>
      <c r="J822" s="174">
        <f>INPUT!R123</f>
        <v>290</v>
      </c>
      <c r="K822" s="191">
        <f>IF(B822="Positive",G822+H822+I822+J822,F822+H822)</f>
        <v>2822</v>
      </c>
      <c r="L822" s="191">
        <f>0.42*K822</f>
        <v>1185.24</v>
      </c>
      <c r="M822" s="391" t="str">
        <f>IF(AND(INPUT!CH123&gt;=0,INPUT!Q123=0),"-",IF(E822&lt;=0.42*K822,"OK","NG"))</f>
        <v>-</v>
      </c>
      <c r="N822" s="4"/>
      <c r="Q822" s="4"/>
      <c r="R822" s="372"/>
      <c r="S822" s="4"/>
    </row>
    <row r="823">
      <c r="A823" s="187">
        <f>A646</f>
        <v>101</v>
      </c>
      <c r="B823" s="175" t="str">
        <f>IF(INPUT!CH124&lt;=0,"Positive","Negative")</f>
        <v>Negative</v>
      </c>
      <c r="C823" s="174" t="str">
        <f>L320</f>
        <v>8</v>
      </c>
      <c r="D823" s="191">
        <f>M320</f>
        <v>1245.273804662846</v>
      </c>
      <c r="E823" s="191">
        <f>IF(OR(C823="1",C823="a"),J823+I823+D823,IF(OR(C823="8",C823="b",C823="c",C823="d"),H823-D823,IF(C823="2",J823+I823-F823+D823,IF(C823=9,F823-D823+H823,D823))))</f>
        <v>1554.726195337154</v>
      </c>
      <c r="F823" s="174">
        <f>INPUT!J124</f>
        <v>22</v>
      </c>
      <c r="G823" s="174">
        <f>INPUT!L124</f>
        <v>12</v>
      </c>
      <c r="H823" s="174">
        <f>INPUT!N124</f>
        <v>2800</v>
      </c>
      <c r="I823" s="174">
        <f>INPUT!S124</f>
        <v>0</v>
      </c>
      <c r="J823" s="174">
        <f>INPUT!R124</f>
        <v>290</v>
      </c>
      <c r="K823" s="191">
        <f>IF(B823="Positive",G823+H823+I823+J823,F823+H823)</f>
        <v>2822</v>
      </c>
      <c r="L823" s="191">
        <f>0.42*K823</f>
        <v>1185.24</v>
      </c>
      <c r="M823" s="391" t="str">
        <f>IF(AND(INPUT!CH124&gt;=0,INPUT!Q124=0),"-",IF(E823&lt;=0.42*K823,"OK","NG"))</f>
        <v>-</v>
      </c>
      <c r="N823" s="4"/>
      <c r="Q823" s="4"/>
      <c r="R823" s="372"/>
      <c r="S823" s="4"/>
    </row>
    <row r="824">
      <c r="A824" s="187">
        <f>A647</f>
        <v>101</v>
      </c>
      <c r="B824" s="175" t="str">
        <f>IF(INPUT!CH125&lt;=0,"Positive","Negative")</f>
        <v>Negative</v>
      </c>
      <c r="C824" s="174" t="str">
        <f>L321</f>
        <v>8</v>
      </c>
      <c r="D824" s="191">
        <f>M321</f>
        <v>1245.273804662846</v>
      </c>
      <c r="E824" s="191">
        <f>IF(OR(C824="1",C824="a"),J824+I824+D824,IF(OR(C824="8",C824="b",C824="c",C824="d"),H824-D824,IF(C824="2",J824+I824-F824+D824,IF(C824=9,F824-D824+H824,D824))))</f>
        <v>1554.726195337154</v>
      </c>
      <c r="F824" s="174">
        <f>INPUT!J125</f>
        <v>22</v>
      </c>
      <c r="G824" s="174">
        <f>INPUT!L125</f>
        <v>12</v>
      </c>
      <c r="H824" s="174">
        <f>INPUT!N125</f>
        <v>2800</v>
      </c>
      <c r="I824" s="174">
        <f>INPUT!S125</f>
        <v>0</v>
      </c>
      <c r="J824" s="174">
        <f>INPUT!R125</f>
        <v>290</v>
      </c>
      <c r="K824" s="191">
        <f>IF(B824="Positive",G824+H824+I824+J824,F824+H824)</f>
        <v>2822</v>
      </c>
      <c r="L824" s="191">
        <f>0.42*K824</f>
        <v>1185.24</v>
      </c>
      <c r="M824" s="391" t="str">
        <f>IF(AND(INPUT!CH125&gt;=0,INPUT!Q125=0),"-",IF(E824&lt;=0.42*K824,"OK","NG"))</f>
        <v>-</v>
      </c>
      <c r="N824" s="4"/>
      <c r="Q824" s="4"/>
      <c r="R824" s="372"/>
      <c r="S824" s="4"/>
    </row>
    <row r="825">
      <c r="A825" s="187">
        <f>A648</f>
        <v>101</v>
      </c>
      <c r="B825" s="175" t="str">
        <f>IF(INPUT!CH126&lt;=0,"Positive","Negative")</f>
        <v>Negative</v>
      </c>
      <c r="C825" s="174" t="str">
        <f>L322</f>
        <v>8</v>
      </c>
      <c r="D825" s="191">
        <f>M322</f>
        <v>1245.273804662846</v>
      </c>
      <c r="E825" s="191">
        <f>IF(OR(C825="1",C825="a"),J825+I825+D825,IF(OR(C825="8",C825="b",C825="c",C825="d"),H825-D825,IF(C825="2",J825+I825-F825+D825,IF(C825=9,F825-D825+H825,D825))))</f>
        <v>1554.726195337154</v>
      </c>
      <c r="F825" s="174">
        <f>INPUT!J126</f>
        <v>22</v>
      </c>
      <c r="G825" s="174">
        <f>INPUT!L126</f>
        <v>12</v>
      </c>
      <c r="H825" s="174">
        <f>INPUT!N126</f>
        <v>2800</v>
      </c>
      <c r="I825" s="174">
        <f>INPUT!S126</f>
        <v>0</v>
      </c>
      <c r="J825" s="174">
        <f>INPUT!R126</f>
        <v>290</v>
      </c>
      <c r="K825" s="191">
        <f>IF(B825="Positive",G825+H825+I825+J825,F825+H825)</f>
        <v>2822</v>
      </c>
      <c r="L825" s="191">
        <f>0.42*K825</f>
        <v>1185.24</v>
      </c>
      <c r="M825" s="391" t="str">
        <f>IF(AND(INPUT!CH126&gt;=0,INPUT!Q126=0),"-",IF(E825&lt;=0.42*K825,"OK","NG"))</f>
        <v>-</v>
      </c>
      <c r="N825" s="4"/>
      <c r="Q825" s="4"/>
      <c r="R825" s="372"/>
      <c r="S825" s="4"/>
    </row>
    <row r="826">
      <c r="A826" s="187">
        <f>A649</f>
        <v>101</v>
      </c>
      <c r="B826" s="175" t="str">
        <f>IF(INPUT!CH127&lt;=0,"Positive","Negative")</f>
        <v>Negative</v>
      </c>
      <c r="C826" s="174" t="str">
        <f>L323</f>
        <v>8</v>
      </c>
      <c r="D826" s="191">
        <f>M323</f>
        <v>1245.273804662846</v>
      </c>
      <c r="E826" s="191">
        <f>IF(OR(C826="1",C826="a"),J826+I826+D826,IF(OR(C826="8",C826="b",C826="c",C826="d"),H826-D826,IF(C826="2",J826+I826-F826+D826,IF(C826=9,F826-D826+H826,D826))))</f>
        <v>1554.726195337154</v>
      </c>
      <c r="F826" s="174">
        <f>INPUT!J127</f>
        <v>22</v>
      </c>
      <c r="G826" s="174">
        <f>INPUT!L127</f>
        <v>12</v>
      </c>
      <c r="H826" s="174">
        <f>INPUT!N127</f>
        <v>2800</v>
      </c>
      <c r="I826" s="174">
        <f>INPUT!S127</f>
        <v>0</v>
      </c>
      <c r="J826" s="174">
        <f>INPUT!R127</f>
        <v>290</v>
      </c>
      <c r="K826" s="191">
        <f>IF(B826="Positive",G826+H826+I826+J826,F826+H826)</f>
        <v>2822</v>
      </c>
      <c r="L826" s="191">
        <f>0.42*K826</f>
        <v>1185.24</v>
      </c>
      <c r="M826" s="391" t="str">
        <f>IF(AND(INPUT!CH127&gt;=0,INPUT!Q127=0),"-",IF(E826&lt;=0.42*K826,"OK","NG"))</f>
        <v>-</v>
      </c>
      <c r="N826" s="4"/>
      <c r="Q826" s="4"/>
      <c r="R826" s="372"/>
      <c r="S826" s="4"/>
    </row>
    <row r="827">
      <c r="A827" s="187">
        <f>A650</f>
        <v>101</v>
      </c>
      <c r="B827" s="175" t="str">
        <f>IF(INPUT!CH128&lt;=0,"Positive","Negative")</f>
        <v>Negative</v>
      </c>
      <c r="C827" s="174" t="str">
        <f>L324</f>
        <v>8</v>
      </c>
      <c r="D827" s="191">
        <f>M324</f>
        <v>1245.273804662846</v>
      </c>
      <c r="E827" s="191">
        <f>IF(OR(C827="1",C827="a"),J827+I827+D827,IF(OR(C827="8",C827="b",C827="c",C827="d"),H827-D827,IF(C827="2",J827+I827-F827+D827,IF(C827=9,F827-D827+H827,D827))))</f>
        <v>1554.726195337154</v>
      </c>
      <c r="F827" s="174">
        <f>INPUT!J128</f>
        <v>22</v>
      </c>
      <c r="G827" s="174">
        <f>INPUT!L128</f>
        <v>12</v>
      </c>
      <c r="H827" s="174">
        <f>INPUT!N128</f>
        <v>2800</v>
      </c>
      <c r="I827" s="174">
        <f>INPUT!S128</f>
        <v>0</v>
      </c>
      <c r="J827" s="174">
        <f>INPUT!R128</f>
        <v>290</v>
      </c>
      <c r="K827" s="191">
        <f>IF(B827="Positive",G827+H827+I827+J827,F827+H827)</f>
        <v>2822</v>
      </c>
      <c r="L827" s="191">
        <f>0.42*K827</f>
        <v>1185.24</v>
      </c>
      <c r="M827" s="391" t="str">
        <f>IF(AND(INPUT!CH128&gt;=0,INPUT!Q128=0),"-",IF(E827&lt;=0.42*K827,"OK","NG"))</f>
        <v>-</v>
      </c>
      <c r="N827" s="4"/>
      <c r="Q827" s="4"/>
      <c r="R827" s="372"/>
      <c r="S827" s="4"/>
    </row>
    <row r="828">
      <c r="A828" s="187">
        <f>A651</f>
        <v>101</v>
      </c>
      <c r="B828" s="175" t="str">
        <f>IF(INPUT!CH129&lt;=0,"Positive","Negative")</f>
        <v>Negative</v>
      </c>
      <c r="C828" s="174" t="str">
        <f>L325</f>
        <v>8</v>
      </c>
      <c r="D828" s="191">
        <f>M325</f>
        <v>1245.273804662846</v>
      </c>
      <c r="E828" s="191">
        <f>IF(OR(C828="1",C828="a"),J828+I828+D828,IF(OR(C828="8",C828="b",C828="c",C828="d"),H828-D828,IF(C828="2",J828+I828-F828+D828,IF(C828=9,F828-D828+H828,D828))))</f>
        <v>1554.726195337154</v>
      </c>
      <c r="F828" s="174">
        <f>INPUT!J129</f>
        <v>22</v>
      </c>
      <c r="G828" s="174">
        <f>INPUT!L129</f>
        <v>12</v>
      </c>
      <c r="H828" s="174">
        <f>INPUT!N129</f>
        <v>2800</v>
      </c>
      <c r="I828" s="174">
        <f>INPUT!S129</f>
        <v>0</v>
      </c>
      <c r="J828" s="174">
        <f>INPUT!R129</f>
        <v>290</v>
      </c>
      <c r="K828" s="191">
        <f>IF(B828="Positive",G828+H828+I828+J828,F828+H828)</f>
        <v>2822</v>
      </c>
      <c r="L828" s="191">
        <f>0.42*K828</f>
        <v>1185.24</v>
      </c>
      <c r="M828" s="391" t="str">
        <f>IF(AND(INPUT!CH129&gt;=0,INPUT!Q129=0),"-",IF(E828&lt;=0.42*K828,"OK","NG"))</f>
        <v>-</v>
      </c>
      <c r="N828" s="4"/>
      <c r="Q828" s="4"/>
      <c r="R828" s="372"/>
      <c r="S828" s="4"/>
    </row>
    <row r="829">
      <c r="A829" s="187">
        <f>A652</f>
        <v>101</v>
      </c>
      <c r="B829" s="175" t="str">
        <f>IF(INPUT!CH130&lt;=0,"Positive","Negative")</f>
        <v>Negative</v>
      </c>
      <c r="C829" s="174" t="str">
        <f>L326</f>
        <v>8</v>
      </c>
      <c r="D829" s="191">
        <f>M326</f>
        <v>1245.273804662846</v>
      </c>
      <c r="E829" s="191">
        <f>IF(OR(C829="1",C829="a"),J829+I829+D829,IF(OR(C829="8",C829="b",C829="c",C829="d"),H829-D829,IF(C829="2",J829+I829-F829+D829,IF(C829=9,F829-D829+H829,D829))))</f>
        <v>1554.726195337154</v>
      </c>
      <c r="F829" s="174">
        <f>INPUT!J130</f>
        <v>22</v>
      </c>
      <c r="G829" s="174">
        <f>INPUT!L130</f>
        <v>12</v>
      </c>
      <c r="H829" s="174">
        <f>INPUT!N130</f>
        <v>2800</v>
      </c>
      <c r="I829" s="174">
        <f>INPUT!S130</f>
        <v>0</v>
      </c>
      <c r="J829" s="174">
        <f>INPUT!R130</f>
        <v>290</v>
      </c>
      <c r="K829" s="191">
        <f>IF(B829="Positive",G829+H829+I829+J829,F829+H829)</f>
        <v>2822</v>
      </c>
      <c r="L829" s="191">
        <f>0.42*K829</f>
        <v>1185.24</v>
      </c>
      <c r="M829" s="391" t="str">
        <f>IF(AND(INPUT!CH130&gt;=0,INPUT!Q130=0),"-",IF(E829&lt;=0.42*K829,"OK","NG"))</f>
        <v>-</v>
      </c>
      <c r="N829" s="4"/>
      <c r="Q829" s="4"/>
      <c r="R829" s="372"/>
      <c r="S829" s="4"/>
    </row>
    <row r="830">
      <c r="A830" s="187">
        <f>A653</f>
        <v>101</v>
      </c>
      <c r="B830" s="175" t="str">
        <f>IF(INPUT!CH131&lt;=0,"Positive","Negative")</f>
        <v>Negative</v>
      </c>
      <c r="C830" s="174" t="str">
        <f>L327</f>
        <v>8</v>
      </c>
      <c r="D830" s="191">
        <f>M327</f>
        <v>1245.273804662846</v>
      </c>
      <c r="E830" s="191">
        <f>IF(OR(C830="1",C830="a"),J830+I830+D830,IF(OR(C830="8",C830="b",C830="c",C830="d"),H830-D830,IF(C830="2",J830+I830-F830+D830,IF(C830=9,F830-D830+H830,D830))))</f>
        <v>1554.726195337154</v>
      </c>
      <c r="F830" s="174">
        <f>INPUT!J131</f>
        <v>22</v>
      </c>
      <c r="G830" s="174">
        <f>INPUT!L131</f>
        <v>12</v>
      </c>
      <c r="H830" s="174">
        <f>INPUT!N131</f>
        <v>2800</v>
      </c>
      <c r="I830" s="174">
        <f>INPUT!S131</f>
        <v>0</v>
      </c>
      <c r="J830" s="174">
        <f>INPUT!R131</f>
        <v>290</v>
      </c>
      <c r="K830" s="191">
        <f>IF(B830="Positive",G830+H830+I830+J830,F830+H830)</f>
        <v>2822</v>
      </c>
      <c r="L830" s="191">
        <f>0.42*K830</f>
        <v>1185.24</v>
      </c>
      <c r="M830" s="391" t="str">
        <f>IF(AND(INPUT!CH131&gt;=0,INPUT!Q131=0),"-",IF(E830&lt;=0.42*K830,"OK","NG"))</f>
        <v>-</v>
      </c>
      <c r="N830" s="4"/>
      <c r="Q830" s="4"/>
      <c r="R830" s="372"/>
      <c r="S830" s="4"/>
    </row>
    <row r="831">
      <c r="A831" s="187">
        <f>A654</f>
        <v>101</v>
      </c>
      <c r="B831" s="175" t="str">
        <f>IF(INPUT!CH132&lt;=0,"Positive","Negative")</f>
        <v>Negative</v>
      </c>
      <c r="C831" s="174" t="str">
        <f>L328</f>
        <v>8</v>
      </c>
      <c r="D831" s="191">
        <f>M328</f>
        <v>1245.273804662846</v>
      </c>
      <c r="E831" s="191">
        <f>IF(OR(C831="1",C831="a"),J831+I831+D831,IF(OR(C831="8",C831="b",C831="c",C831="d"),H831-D831,IF(C831="2",J831+I831-F831+D831,IF(C831=9,F831-D831+H831,D831))))</f>
        <v>1554.726195337154</v>
      </c>
      <c r="F831" s="174">
        <f>INPUT!J132</f>
        <v>22</v>
      </c>
      <c r="G831" s="174">
        <f>INPUT!L132</f>
        <v>12</v>
      </c>
      <c r="H831" s="174">
        <f>INPUT!N132</f>
        <v>2800</v>
      </c>
      <c r="I831" s="174">
        <f>INPUT!S132</f>
        <v>0</v>
      </c>
      <c r="J831" s="174">
        <f>INPUT!R132</f>
        <v>290</v>
      </c>
      <c r="K831" s="191">
        <f>IF(B831="Positive",G831+H831+I831+J831,F831+H831)</f>
        <v>2822</v>
      </c>
      <c r="L831" s="191">
        <f>0.42*K831</f>
        <v>1185.24</v>
      </c>
      <c r="M831" s="391" t="str">
        <f>IF(AND(INPUT!CH132&gt;=0,INPUT!Q132=0),"-",IF(E831&lt;=0.42*K831,"OK","NG"))</f>
        <v>-</v>
      </c>
      <c r="N831" s="4"/>
      <c r="Q831" s="4"/>
      <c r="R831" s="372"/>
      <c r="S831" s="4"/>
    </row>
    <row r="832">
      <c r="A832" s="187">
        <f>A655</f>
        <v>101</v>
      </c>
      <c r="B832" s="175" t="str">
        <f>IF(INPUT!CH133&lt;=0,"Positive","Negative")</f>
        <v>Negative</v>
      </c>
      <c r="C832" s="174" t="str">
        <f>L329</f>
        <v>8</v>
      </c>
      <c r="D832" s="191">
        <f>M329</f>
        <v>1245.273804662846</v>
      </c>
      <c r="E832" s="191">
        <f>IF(OR(C832="1",C832="a"),J832+I832+D832,IF(OR(C832="8",C832="b",C832="c",C832="d"),H832-D832,IF(C832="2",J832+I832-F832+D832,IF(C832=9,F832-D832+H832,D832))))</f>
        <v>1554.726195337154</v>
      </c>
      <c r="F832" s="174">
        <f>INPUT!J133</f>
        <v>22</v>
      </c>
      <c r="G832" s="174">
        <f>INPUT!L133</f>
        <v>12</v>
      </c>
      <c r="H832" s="174">
        <f>INPUT!N133</f>
        <v>2800</v>
      </c>
      <c r="I832" s="174">
        <f>INPUT!S133</f>
        <v>0</v>
      </c>
      <c r="J832" s="174">
        <f>INPUT!R133</f>
        <v>290</v>
      </c>
      <c r="K832" s="191">
        <f>IF(B832="Positive",G832+H832+I832+J832,F832+H832)</f>
        <v>2822</v>
      </c>
      <c r="L832" s="191">
        <f>0.42*K832</f>
        <v>1185.24</v>
      </c>
      <c r="M832" s="391" t="str">
        <f>IF(AND(INPUT!CH133&gt;=0,INPUT!Q133=0),"-",IF(E832&lt;=0.42*K832,"OK","NG"))</f>
        <v>-</v>
      </c>
      <c r="N832" s="4"/>
      <c r="Q832" s="4"/>
      <c r="R832" s="372"/>
      <c r="S832" s="4"/>
    </row>
    <row r="833">
      <c r="A833" s="187">
        <f>A656</f>
        <v>101</v>
      </c>
      <c r="B833" s="175" t="str">
        <f>IF(INPUT!CH134&lt;=0,"Positive","Negative")</f>
        <v>Negative</v>
      </c>
      <c r="C833" s="174" t="str">
        <f>L330</f>
        <v>8</v>
      </c>
      <c r="D833" s="191">
        <f>M330</f>
        <v>1245.273804662846</v>
      </c>
      <c r="E833" s="191">
        <f>IF(OR(C833="1",C833="a"),J833+I833+D833,IF(OR(C833="8",C833="b",C833="c",C833="d"),H833-D833,IF(C833="2",J833+I833-F833+D833,IF(C833=9,F833-D833+H833,D833))))</f>
        <v>1554.726195337154</v>
      </c>
      <c r="F833" s="174">
        <f>INPUT!J134</f>
        <v>22</v>
      </c>
      <c r="G833" s="174">
        <f>INPUT!L134</f>
        <v>12</v>
      </c>
      <c r="H833" s="174">
        <f>INPUT!N134</f>
        <v>2800</v>
      </c>
      <c r="I833" s="174">
        <f>INPUT!S134</f>
        <v>0</v>
      </c>
      <c r="J833" s="174">
        <f>INPUT!R134</f>
        <v>290</v>
      </c>
      <c r="K833" s="191">
        <f>IF(B833="Positive",G833+H833+I833+J833,F833+H833)</f>
        <v>2822</v>
      </c>
      <c r="L833" s="191">
        <f>0.42*K833</f>
        <v>1185.24</v>
      </c>
      <c r="M833" s="391" t="str">
        <f>IF(AND(INPUT!CH134&gt;=0,INPUT!Q134=0),"-",IF(E833&lt;=0.42*K833,"OK","NG"))</f>
        <v>-</v>
      </c>
      <c r="N833" s="4"/>
      <c r="Q833" s="4"/>
      <c r="R833" s="372"/>
      <c r="S833" s="4"/>
    </row>
    <row r="834">
      <c r="A834" s="187">
        <f>A657</f>
        <v>101</v>
      </c>
      <c r="B834" s="175" t="str">
        <f>IF(INPUT!CH135&lt;=0,"Positive","Negative")</f>
        <v>Negative</v>
      </c>
      <c r="C834" s="174" t="str">
        <f>L331</f>
        <v>8</v>
      </c>
      <c r="D834" s="191">
        <f>M331</f>
        <v>1245.273804662846</v>
      </c>
      <c r="E834" s="191">
        <f>IF(OR(C834="1",C834="a"),J834+I834+D834,IF(OR(C834="8",C834="b",C834="c",C834="d"),H834-D834,IF(C834="2",J834+I834-F834+D834,IF(C834=9,F834-D834+H834,D834))))</f>
        <v>1554.726195337154</v>
      </c>
      <c r="F834" s="174">
        <f>INPUT!J135</f>
        <v>22</v>
      </c>
      <c r="G834" s="174">
        <f>INPUT!L135</f>
        <v>12</v>
      </c>
      <c r="H834" s="174">
        <f>INPUT!N135</f>
        <v>2800</v>
      </c>
      <c r="I834" s="174">
        <f>INPUT!S135</f>
        <v>0</v>
      </c>
      <c r="J834" s="174">
        <f>INPUT!R135</f>
        <v>290</v>
      </c>
      <c r="K834" s="191">
        <f>IF(B834="Positive",G834+H834+I834+J834,F834+H834)</f>
        <v>2822</v>
      </c>
      <c r="L834" s="191">
        <f>0.42*K834</f>
        <v>1185.24</v>
      </c>
      <c r="M834" s="391" t="str">
        <f>IF(AND(INPUT!CH135&gt;=0,INPUT!Q135=0),"-",IF(E834&lt;=0.42*K834,"OK","NG"))</f>
        <v>-</v>
      </c>
      <c r="N834" s="4"/>
      <c r="Q834" s="4"/>
      <c r="R834" s="372"/>
      <c r="S834" s="4"/>
    </row>
    <row r="835">
      <c r="A835" s="187">
        <f>A658</f>
        <v>101</v>
      </c>
      <c r="B835" s="175" t="str">
        <f>IF(INPUT!CH136&lt;=0,"Positive","Negative")</f>
        <v>Negative</v>
      </c>
      <c r="C835" s="174" t="str">
        <f>L332</f>
        <v>8</v>
      </c>
      <c r="D835" s="191">
        <f>M332</f>
        <v>1245.273804662846</v>
      </c>
      <c r="E835" s="191">
        <f>IF(OR(C835="1",C835="a"),J835+I835+D835,IF(OR(C835="8",C835="b",C835="c",C835="d"),H835-D835,IF(C835="2",J835+I835-F835+D835,IF(C835=9,F835-D835+H835,D835))))</f>
        <v>1554.726195337154</v>
      </c>
      <c r="F835" s="174">
        <f>INPUT!J136</f>
        <v>22</v>
      </c>
      <c r="G835" s="174">
        <f>INPUT!L136</f>
        <v>12</v>
      </c>
      <c r="H835" s="174">
        <f>INPUT!N136</f>
        <v>2800</v>
      </c>
      <c r="I835" s="174">
        <f>INPUT!S136</f>
        <v>0</v>
      </c>
      <c r="J835" s="174">
        <f>INPUT!R136</f>
        <v>290</v>
      </c>
      <c r="K835" s="191">
        <f>IF(B835="Positive",G835+H835+I835+J835,F835+H835)</f>
        <v>2822</v>
      </c>
      <c r="L835" s="191">
        <f>0.42*K835</f>
        <v>1185.24</v>
      </c>
      <c r="M835" s="391" t="str">
        <f>IF(AND(INPUT!CH136&gt;=0,INPUT!Q136=0),"-",IF(E835&lt;=0.42*K835,"OK","NG"))</f>
        <v>-</v>
      </c>
      <c r="N835" s="4"/>
      <c r="Q835" s="4"/>
      <c r="R835" s="372"/>
      <c r="S835" s="4"/>
    </row>
    <row r="836">
      <c r="A836" s="187">
        <f>A659</f>
        <v>101</v>
      </c>
      <c r="B836" s="175" t="str">
        <f>IF(INPUT!CH137&lt;=0,"Positive","Negative")</f>
        <v>Negative</v>
      </c>
      <c r="C836" s="174" t="str">
        <f>L333</f>
        <v>8</v>
      </c>
      <c r="D836" s="191">
        <f>M333</f>
        <v>1245.273804662846</v>
      </c>
      <c r="E836" s="191">
        <f>IF(OR(C836="1",C836="a"),J836+I836+D836,IF(OR(C836="8",C836="b",C836="c",C836="d"),H836-D836,IF(C836="2",J836+I836-F836+D836,IF(C836=9,F836-D836+H836,D836))))</f>
        <v>1554.726195337154</v>
      </c>
      <c r="F836" s="174">
        <f>INPUT!J137</f>
        <v>22</v>
      </c>
      <c r="G836" s="174">
        <f>INPUT!L137</f>
        <v>12</v>
      </c>
      <c r="H836" s="174">
        <f>INPUT!N137</f>
        <v>2800</v>
      </c>
      <c r="I836" s="174">
        <f>INPUT!S137</f>
        <v>0</v>
      </c>
      <c r="J836" s="174">
        <f>INPUT!R137</f>
        <v>290</v>
      </c>
      <c r="K836" s="191">
        <f>IF(B836="Positive",G836+H836+I836+J836,F836+H836)</f>
        <v>2822</v>
      </c>
      <c r="L836" s="191">
        <f>0.42*K836</f>
        <v>1185.24</v>
      </c>
      <c r="M836" s="391" t="str">
        <f>IF(AND(INPUT!CH137&gt;=0,INPUT!Q137=0),"-",IF(E836&lt;=0.42*K836,"OK","NG"))</f>
        <v>-</v>
      </c>
      <c r="N836" s="4"/>
      <c r="Q836" s="4"/>
      <c r="R836" s="372"/>
      <c r="S836" s="4"/>
    </row>
    <row r="837">
      <c r="A837" s="187">
        <f>A660</f>
        <v>101</v>
      </c>
      <c r="B837" s="175" t="str">
        <f>IF(INPUT!CH138&lt;=0,"Positive","Negative")</f>
        <v>Negative</v>
      </c>
      <c r="C837" s="174" t="str">
        <f>L334</f>
        <v>8</v>
      </c>
      <c r="D837" s="191">
        <f>M334</f>
        <v>1245.273804662846</v>
      </c>
      <c r="E837" s="191">
        <f>IF(OR(C837="1",C837="a"),J837+I837+D837,IF(OR(C837="8",C837="b",C837="c",C837="d"),H837-D837,IF(C837="2",J837+I837-F837+D837,IF(C837=9,F837-D837+H837,D837))))</f>
        <v>1554.726195337154</v>
      </c>
      <c r="F837" s="174">
        <f>INPUT!J138</f>
        <v>22</v>
      </c>
      <c r="G837" s="174">
        <f>INPUT!L138</f>
        <v>12</v>
      </c>
      <c r="H837" s="174">
        <f>INPUT!N138</f>
        <v>2800</v>
      </c>
      <c r="I837" s="174">
        <f>INPUT!S138</f>
        <v>0</v>
      </c>
      <c r="J837" s="174">
        <f>INPUT!R138</f>
        <v>290</v>
      </c>
      <c r="K837" s="191">
        <f>IF(B837="Positive",G837+H837+I837+J837,F837+H837)</f>
        <v>2822</v>
      </c>
      <c r="L837" s="191">
        <f>0.42*K837</f>
        <v>1185.24</v>
      </c>
      <c r="M837" s="391" t="str">
        <f>IF(AND(INPUT!CH138&gt;=0,INPUT!Q138=0),"-",IF(E837&lt;=0.42*K837,"OK","NG"))</f>
        <v>-</v>
      </c>
      <c r="N837" s="4"/>
      <c r="Q837" s="4"/>
      <c r="R837" s="372"/>
      <c r="S837" s="4"/>
    </row>
    <row r="838">
      <c r="A838" s="187">
        <f>A661</f>
        <v>101</v>
      </c>
      <c r="B838" s="175" t="str">
        <f>IF(INPUT!CH139&lt;=0,"Positive","Negative")</f>
        <v>Negative</v>
      </c>
      <c r="C838" s="174" t="str">
        <f>L335</f>
        <v>8</v>
      </c>
      <c r="D838" s="191">
        <f>M335</f>
        <v>1245.273804662846</v>
      </c>
      <c r="E838" s="191">
        <f>IF(OR(C838="1",C838="a"),J838+I838+D838,IF(OR(C838="8",C838="b",C838="c",C838="d"),H838-D838,IF(C838="2",J838+I838-F838+D838,IF(C838=9,F838-D838+H838,D838))))</f>
        <v>1554.726195337154</v>
      </c>
      <c r="F838" s="174">
        <f>INPUT!J139</f>
        <v>22</v>
      </c>
      <c r="G838" s="174">
        <f>INPUT!L139</f>
        <v>12</v>
      </c>
      <c r="H838" s="174">
        <f>INPUT!N139</f>
        <v>2800</v>
      </c>
      <c r="I838" s="174">
        <f>INPUT!S139</f>
        <v>0</v>
      </c>
      <c r="J838" s="174">
        <f>INPUT!R139</f>
        <v>290</v>
      </c>
      <c r="K838" s="191">
        <f>IF(B838="Positive",G838+H838+I838+J838,F838+H838)</f>
        <v>2822</v>
      </c>
      <c r="L838" s="191">
        <f>0.42*K838</f>
        <v>1185.24</v>
      </c>
      <c r="M838" s="391" t="str">
        <f>IF(AND(INPUT!CH139&gt;=0,INPUT!Q139=0),"-",IF(E838&lt;=0.42*K838,"OK","NG"))</f>
        <v>-</v>
      </c>
      <c r="N838" s="4"/>
      <c r="Q838" s="4"/>
      <c r="R838" s="372"/>
      <c r="S838" s="4"/>
    </row>
    <row r="839">
      <c r="A839" s="187">
        <f>A662</f>
        <v>101</v>
      </c>
      <c r="B839" s="175" t="str">
        <f>IF(INPUT!CH140&lt;=0,"Positive","Negative")</f>
        <v>Negative</v>
      </c>
      <c r="C839" s="174" t="str">
        <f>L336</f>
        <v>8</v>
      </c>
      <c r="D839" s="191">
        <f>M336</f>
        <v>1245.273804662846</v>
      </c>
      <c r="E839" s="191">
        <f>IF(OR(C839="1",C839="a"),J839+I839+D839,IF(OR(C839="8",C839="b",C839="c",C839="d"),H839-D839,IF(C839="2",J839+I839-F839+D839,IF(C839=9,F839-D839+H839,D839))))</f>
        <v>1554.726195337154</v>
      </c>
      <c r="F839" s="174">
        <f>INPUT!J140</f>
        <v>22</v>
      </c>
      <c r="G839" s="174">
        <f>INPUT!L140</f>
        <v>12</v>
      </c>
      <c r="H839" s="174">
        <f>INPUT!N140</f>
        <v>2800</v>
      </c>
      <c r="I839" s="174">
        <f>INPUT!S140</f>
        <v>0</v>
      </c>
      <c r="J839" s="174">
        <f>INPUT!R140</f>
        <v>290</v>
      </c>
      <c r="K839" s="191">
        <f>IF(B839="Positive",G839+H839+I839+J839,F839+H839)</f>
        <v>2822</v>
      </c>
      <c r="L839" s="191">
        <f>0.42*K839</f>
        <v>1185.24</v>
      </c>
      <c r="M839" s="391" t="str">
        <f>IF(AND(INPUT!CH140&gt;=0,INPUT!Q140=0),"-",IF(E839&lt;=0.42*K839,"OK","NG"))</f>
        <v>-</v>
      </c>
      <c r="N839" s="4"/>
      <c r="Q839" s="4"/>
      <c r="R839" s="372"/>
      <c r="S839" s="4"/>
    </row>
    <row r="840">
      <c r="A840" s="187">
        <f>A663</f>
        <v>101</v>
      </c>
      <c r="B840" s="175" t="str">
        <f>IF(INPUT!CH141&lt;=0,"Positive","Negative")</f>
        <v>Negative</v>
      </c>
      <c r="C840" s="174" t="str">
        <f>L337</f>
        <v>8</v>
      </c>
      <c r="D840" s="191">
        <f>M337</f>
        <v>1245.273804662846</v>
      </c>
      <c r="E840" s="191">
        <f>IF(OR(C840="1",C840="a"),J840+I840+D840,IF(OR(C840="8",C840="b",C840="c",C840="d"),H840-D840,IF(C840="2",J840+I840-F840+D840,IF(C840=9,F840-D840+H840,D840))))</f>
        <v>1554.726195337154</v>
      </c>
      <c r="F840" s="174">
        <f>INPUT!J141</f>
        <v>22</v>
      </c>
      <c r="G840" s="174">
        <f>INPUT!L141</f>
        <v>12</v>
      </c>
      <c r="H840" s="174">
        <f>INPUT!N141</f>
        <v>2800</v>
      </c>
      <c r="I840" s="174">
        <f>INPUT!S141</f>
        <v>0</v>
      </c>
      <c r="J840" s="174">
        <f>INPUT!R141</f>
        <v>290</v>
      </c>
      <c r="K840" s="191">
        <f>IF(B840="Positive",G840+H840+I840+J840,F840+H840)</f>
        <v>2822</v>
      </c>
      <c r="L840" s="191">
        <f>0.42*K840</f>
        <v>1185.24</v>
      </c>
      <c r="M840" s="391" t="str">
        <f>IF(AND(INPUT!CH141&gt;=0,INPUT!Q141=0),"-",IF(E840&lt;=0.42*K840,"OK","NG"))</f>
        <v>-</v>
      </c>
      <c r="N840" s="4"/>
      <c r="Q840" s="4"/>
      <c r="R840" s="372"/>
      <c r="S840" s="4"/>
    </row>
    <row r="841">
      <c r="A841" s="187">
        <f>A664</f>
        <v>101</v>
      </c>
      <c r="B841" s="175" t="str">
        <f>IF(INPUT!CH142&lt;=0,"Positive","Negative")</f>
        <v>Negative</v>
      </c>
      <c r="C841" s="174" t="str">
        <f>L338</f>
        <v>8</v>
      </c>
      <c r="D841" s="191">
        <f>M338</f>
        <v>1245.273804662846</v>
      </c>
      <c r="E841" s="191">
        <f>IF(OR(C841="1",C841="a"),J841+I841+D841,IF(OR(C841="8",C841="b",C841="c",C841="d"),H841-D841,IF(C841="2",J841+I841-F841+D841,IF(C841=9,F841-D841+H841,D841))))</f>
        <v>1554.726195337154</v>
      </c>
      <c r="F841" s="174">
        <f>INPUT!J142</f>
        <v>22</v>
      </c>
      <c r="G841" s="174">
        <f>INPUT!L142</f>
        <v>12</v>
      </c>
      <c r="H841" s="174">
        <f>INPUT!N142</f>
        <v>2800</v>
      </c>
      <c r="I841" s="174">
        <f>INPUT!S142</f>
        <v>0</v>
      </c>
      <c r="J841" s="174">
        <f>INPUT!R142</f>
        <v>290</v>
      </c>
      <c r="K841" s="191">
        <f>IF(B841="Positive",G841+H841+I841+J841,F841+H841)</f>
        <v>2822</v>
      </c>
      <c r="L841" s="191">
        <f>0.42*K841</f>
        <v>1185.24</v>
      </c>
      <c r="M841" s="391" t="str">
        <f>IF(AND(INPUT!CH142&gt;=0,INPUT!Q142=0),"-",IF(E841&lt;=0.42*K841,"OK","NG"))</f>
        <v>-</v>
      </c>
      <c r="N841" s="4"/>
      <c r="Q841" s="4"/>
      <c r="R841" s="372"/>
      <c r="S841" s="4"/>
    </row>
    <row r="842">
      <c r="A842" s="187">
        <f>A665</f>
        <v>101</v>
      </c>
      <c r="B842" s="175" t="str">
        <f>IF(INPUT!CH143&lt;=0,"Positive","Negative")</f>
        <v>Negative</v>
      </c>
      <c r="C842" s="174" t="str">
        <f>L339</f>
        <v>8</v>
      </c>
      <c r="D842" s="191">
        <f>M339</f>
        <v>1245.273804662846</v>
      </c>
      <c r="E842" s="191">
        <f>IF(OR(C842="1",C842="a"),J842+I842+D842,IF(OR(C842="8",C842="b",C842="c",C842="d"),H842-D842,IF(C842="2",J842+I842-F842+D842,IF(C842=9,F842-D842+H842,D842))))</f>
        <v>1554.726195337154</v>
      </c>
      <c r="F842" s="174">
        <f>INPUT!J143</f>
        <v>22</v>
      </c>
      <c r="G842" s="174">
        <f>INPUT!L143</f>
        <v>12</v>
      </c>
      <c r="H842" s="174">
        <f>INPUT!N143</f>
        <v>2800</v>
      </c>
      <c r="I842" s="174">
        <f>INPUT!S143</f>
        <v>0</v>
      </c>
      <c r="J842" s="174">
        <f>INPUT!R143</f>
        <v>290</v>
      </c>
      <c r="K842" s="191">
        <f>IF(B842="Positive",G842+H842+I842+J842,F842+H842)</f>
        <v>2822</v>
      </c>
      <c r="L842" s="191">
        <f>0.42*K842</f>
        <v>1185.24</v>
      </c>
      <c r="M842" s="391" t="str">
        <f>IF(AND(INPUT!CH143&gt;=0,INPUT!Q143=0),"-",IF(E842&lt;=0.42*K842,"OK","NG"))</f>
        <v>-</v>
      </c>
      <c r="N842" s="4"/>
      <c r="Q842" s="4"/>
      <c r="R842" s="372"/>
      <c r="S842" s="4"/>
    </row>
    <row r="843">
      <c r="A843" s="187">
        <f>A666</f>
        <v>101</v>
      </c>
      <c r="B843" s="175" t="str">
        <f>IF(INPUT!CH144&lt;=0,"Positive","Negative")</f>
        <v>Negative</v>
      </c>
      <c r="C843" s="174" t="str">
        <f>L340</f>
        <v>8</v>
      </c>
      <c r="D843" s="191">
        <f>M340</f>
        <v>1245.273804662846</v>
      </c>
      <c r="E843" s="191">
        <f>IF(OR(C843="1",C843="a"),J843+I843+D843,IF(OR(C843="8",C843="b",C843="c",C843="d"),H843-D843,IF(C843="2",J843+I843-F843+D843,IF(C843=9,F843-D843+H843,D843))))</f>
        <v>1554.726195337154</v>
      </c>
      <c r="F843" s="174">
        <f>INPUT!J144</f>
        <v>22</v>
      </c>
      <c r="G843" s="174">
        <f>INPUT!L144</f>
        <v>12</v>
      </c>
      <c r="H843" s="174">
        <f>INPUT!N144</f>
        <v>2800</v>
      </c>
      <c r="I843" s="174">
        <f>INPUT!S144</f>
        <v>0</v>
      </c>
      <c r="J843" s="174">
        <f>INPUT!R144</f>
        <v>290</v>
      </c>
      <c r="K843" s="191">
        <f>IF(B843="Positive",G843+H843+I843+J843,F843+H843)</f>
        <v>2822</v>
      </c>
      <c r="L843" s="191">
        <f>0.42*K843</f>
        <v>1185.24</v>
      </c>
      <c r="M843" s="391" t="str">
        <f>IF(AND(INPUT!CH144&gt;=0,INPUT!Q144=0),"-",IF(E843&lt;=0.42*K843,"OK","NG"))</f>
        <v>-</v>
      </c>
      <c r="N843" s="4"/>
      <c r="Q843" s="4"/>
      <c r="R843" s="372"/>
      <c r="S843" s="4"/>
    </row>
    <row r="844">
      <c r="A844" s="187">
        <f>A667</f>
        <v>101</v>
      </c>
      <c r="B844" s="175" t="str">
        <f>IF(INPUT!CH145&lt;=0,"Positive","Negative")</f>
        <v>Negative</v>
      </c>
      <c r="C844" s="174" t="str">
        <f>L341</f>
        <v>8</v>
      </c>
      <c r="D844" s="191">
        <f>M341</f>
        <v>1245.273804662846</v>
      </c>
      <c r="E844" s="191">
        <f>IF(OR(C844="1",C844="a"),J844+I844+D844,IF(OR(C844="8",C844="b",C844="c",C844="d"),H844-D844,IF(C844="2",J844+I844-F844+D844,IF(C844=9,F844-D844+H844,D844))))</f>
        <v>1554.726195337154</v>
      </c>
      <c r="F844" s="174">
        <f>INPUT!J145</f>
        <v>22</v>
      </c>
      <c r="G844" s="174">
        <f>INPUT!L145</f>
        <v>12</v>
      </c>
      <c r="H844" s="174">
        <f>INPUT!N145</f>
        <v>2800</v>
      </c>
      <c r="I844" s="174">
        <f>INPUT!S145</f>
        <v>0</v>
      </c>
      <c r="J844" s="174">
        <f>INPUT!R145</f>
        <v>290</v>
      </c>
      <c r="K844" s="191">
        <f>IF(B844="Positive",G844+H844+I844+J844,F844+H844)</f>
        <v>2822</v>
      </c>
      <c r="L844" s="191">
        <f>0.42*K844</f>
        <v>1185.24</v>
      </c>
      <c r="M844" s="391" t="str">
        <f>IF(AND(INPUT!CH145&gt;=0,INPUT!Q145=0),"-",IF(E844&lt;=0.42*K844,"OK","NG"))</f>
        <v>-</v>
      </c>
      <c r="N844" s="4"/>
      <c r="Q844" s="4"/>
      <c r="R844" s="372"/>
      <c r="S844" s="4"/>
    </row>
    <row r="845">
      <c r="A845" s="187">
        <f>A668</f>
        <v>101</v>
      </c>
      <c r="B845" s="175" t="str">
        <f>IF(INPUT!CH146&lt;=0,"Positive","Negative")</f>
        <v>Negative</v>
      </c>
      <c r="C845" s="174" t="str">
        <f>L342</f>
        <v>8</v>
      </c>
      <c r="D845" s="191">
        <f>M342</f>
        <v>1245.273804662846</v>
      </c>
      <c r="E845" s="191">
        <f>IF(OR(C845="1",C845="a"),J845+I845+D845,IF(OR(C845="8",C845="b",C845="c",C845="d"),H845-D845,IF(C845="2",J845+I845-F845+D845,IF(C845=9,F845-D845+H845,D845))))</f>
        <v>1554.726195337154</v>
      </c>
      <c r="F845" s="174">
        <f>INPUT!J146</f>
        <v>22</v>
      </c>
      <c r="G845" s="174">
        <f>INPUT!L146</f>
        <v>12</v>
      </c>
      <c r="H845" s="174">
        <f>INPUT!N146</f>
        <v>2800</v>
      </c>
      <c r="I845" s="174">
        <f>INPUT!S146</f>
        <v>0</v>
      </c>
      <c r="J845" s="174">
        <f>INPUT!R146</f>
        <v>290</v>
      </c>
      <c r="K845" s="191">
        <f>IF(B845="Positive",G845+H845+I845+J845,F845+H845)</f>
        <v>2822</v>
      </c>
      <c r="L845" s="191">
        <f>0.42*K845</f>
        <v>1185.24</v>
      </c>
      <c r="M845" s="391" t="str">
        <f>IF(AND(INPUT!CH146&gt;=0,INPUT!Q146=0),"-",IF(E845&lt;=0.42*K845,"OK","NG"))</f>
        <v>-</v>
      </c>
      <c r="N845" s="4"/>
      <c r="Q845" s="4"/>
      <c r="R845" s="372"/>
      <c r="S845" s="4"/>
    </row>
    <row r="846">
      <c r="A846" s="187">
        <f>A669</f>
        <v>101</v>
      </c>
      <c r="B846" s="175" t="str">
        <f>IF(INPUT!CH147&lt;=0,"Positive","Negative")</f>
        <v>Negative</v>
      </c>
      <c r="C846" s="174" t="str">
        <f>L343</f>
        <v>8</v>
      </c>
      <c r="D846" s="191">
        <f>M343</f>
        <v>1245.273804662846</v>
      </c>
      <c r="E846" s="191">
        <f>IF(OR(C846="1",C846="a"),J846+I846+D846,IF(OR(C846="8",C846="b",C846="c",C846="d"),H846-D846,IF(C846="2",J846+I846-F846+D846,IF(C846=9,F846-D846+H846,D846))))</f>
        <v>1554.726195337154</v>
      </c>
      <c r="F846" s="174">
        <f>INPUT!J147</f>
        <v>22</v>
      </c>
      <c r="G846" s="174">
        <f>INPUT!L147</f>
        <v>12</v>
      </c>
      <c r="H846" s="174">
        <f>INPUT!N147</f>
        <v>2800</v>
      </c>
      <c r="I846" s="174">
        <f>INPUT!S147</f>
        <v>0</v>
      </c>
      <c r="J846" s="174">
        <f>INPUT!R147</f>
        <v>290</v>
      </c>
      <c r="K846" s="191">
        <f>IF(B846="Positive",G846+H846+I846+J846,F846+H846)</f>
        <v>2822</v>
      </c>
      <c r="L846" s="191">
        <f>0.42*K846</f>
        <v>1185.24</v>
      </c>
      <c r="M846" s="391" t="str">
        <f>IF(AND(INPUT!CH147&gt;=0,INPUT!Q147=0),"-",IF(E846&lt;=0.42*K846,"OK","NG"))</f>
        <v>-</v>
      </c>
      <c r="N846" s="4"/>
      <c r="Q846" s="4"/>
      <c r="R846" s="372"/>
      <c r="S846" s="4"/>
    </row>
    <row r="847">
      <c r="A847" s="187">
        <f>A670</f>
        <v>101</v>
      </c>
      <c r="B847" s="175" t="str">
        <f>IF(INPUT!CH148&lt;=0,"Positive","Negative")</f>
        <v>Negative</v>
      </c>
      <c r="C847" s="174" t="str">
        <f>L344</f>
        <v>8</v>
      </c>
      <c r="D847" s="191">
        <f>M344</f>
        <v>1245.273804662846</v>
      </c>
      <c r="E847" s="191">
        <f>IF(OR(C847="1",C847="a"),J847+I847+D847,IF(OR(C847="8",C847="b",C847="c",C847="d"),H847-D847,IF(C847="2",J847+I847-F847+D847,IF(C847=9,F847-D847+H847,D847))))</f>
        <v>1554.726195337154</v>
      </c>
      <c r="F847" s="174">
        <f>INPUT!J148</f>
        <v>22</v>
      </c>
      <c r="G847" s="174">
        <f>INPUT!L148</f>
        <v>12</v>
      </c>
      <c r="H847" s="174">
        <f>INPUT!N148</f>
        <v>2800</v>
      </c>
      <c r="I847" s="174">
        <f>INPUT!S148</f>
        <v>0</v>
      </c>
      <c r="J847" s="174">
        <f>INPUT!R148</f>
        <v>290</v>
      </c>
      <c r="K847" s="191">
        <f>IF(B847="Positive",G847+H847+I847+J847,F847+H847)</f>
        <v>2822</v>
      </c>
      <c r="L847" s="191">
        <f>0.42*K847</f>
        <v>1185.24</v>
      </c>
      <c r="M847" s="391" t="str">
        <f>IF(AND(INPUT!CH148&gt;=0,INPUT!Q148=0),"-",IF(E847&lt;=0.42*K847,"OK","NG"))</f>
        <v>-</v>
      </c>
      <c r="N847" s="4"/>
      <c r="Q847" s="4"/>
      <c r="R847" s="372"/>
      <c r="S847" s="4"/>
    </row>
    <row r="848">
      <c r="A848" s="187">
        <f>A671</f>
        <v>101</v>
      </c>
      <c r="B848" s="175" t="str">
        <f>IF(INPUT!CH149&lt;=0,"Positive","Negative")</f>
        <v>Negative</v>
      </c>
      <c r="C848" s="174" t="str">
        <f>L345</f>
        <v>8</v>
      </c>
      <c r="D848" s="191">
        <f>M345</f>
        <v>1245.273804662846</v>
      </c>
      <c r="E848" s="191">
        <f>IF(OR(C848="1",C848="a"),J848+I848+D848,IF(OR(C848="8",C848="b",C848="c",C848="d"),H848-D848,IF(C848="2",J848+I848-F848+D848,IF(C848=9,F848-D848+H848,D848))))</f>
        <v>1554.726195337154</v>
      </c>
      <c r="F848" s="174">
        <f>INPUT!J149</f>
        <v>22</v>
      </c>
      <c r="G848" s="174">
        <f>INPUT!L149</f>
        <v>12</v>
      </c>
      <c r="H848" s="174">
        <f>INPUT!N149</f>
        <v>2800</v>
      </c>
      <c r="I848" s="174">
        <f>INPUT!S149</f>
        <v>0</v>
      </c>
      <c r="J848" s="174">
        <f>INPUT!R149</f>
        <v>290</v>
      </c>
      <c r="K848" s="191">
        <f>IF(B848="Positive",G848+H848+I848+J848,F848+H848)</f>
        <v>2822</v>
      </c>
      <c r="L848" s="191">
        <f>0.42*K848</f>
        <v>1185.24</v>
      </c>
      <c r="M848" s="391" t="str">
        <f>IF(AND(INPUT!CH149&gt;=0,INPUT!Q149=0),"-",IF(E848&lt;=0.42*K848,"OK","NG"))</f>
        <v>-</v>
      </c>
      <c r="N848" s="4"/>
      <c r="Q848" s="4"/>
      <c r="R848" s="372"/>
      <c r="S848" s="4"/>
    </row>
    <row r="849">
      <c r="A849" s="187">
        <f>A672</f>
        <v>101</v>
      </c>
      <c r="B849" s="175" t="str">
        <f>IF(INPUT!CH150&lt;=0,"Positive","Negative")</f>
        <v>Negative</v>
      </c>
      <c r="C849" s="174" t="str">
        <f>L346</f>
        <v>8</v>
      </c>
      <c r="D849" s="191">
        <f>M346</f>
        <v>1245.273804662846</v>
      </c>
      <c r="E849" s="191">
        <f>IF(OR(C849="1",C849="a"),J849+I849+D849,IF(OR(C849="8",C849="b",C849="c",C849="d"),H849-D849,IF(C849="2",J849+I849-F849+D849,IF(C849=9,F849-D849+H849,D849))))</f>
        <v>1554.726195337154</v>
      </c>
      <c r="F849" s="174">
        <f>INPUT!J150</f>
        <v>22</v>
      </c>
      <c r="G849" s="174">
        <f>INPUT!L150</f>
        <v>12</v>
      </c>
      <c r="H849" s="174">
        <f>INPUT!N150</f>
        <v>2800</v>
      </c>
      <c r="I849" s="174">
        <f>INPUT!S150</f>
        <v>0</v>
      </c>
      <c r="J849" s="174">
        <f>INPUT!R150</f>
        <v>290</v>
      </c>
      <c r="K849" s="191">
        <f>IF(B849="Positive",G849+H849+I849+J849,F849+H849)</f>
        <v>2822</v>
      </c>
      <c r="L849" s="191">
        <f>0.42*K849</f>
        <v>1185.24</v>
      </c>
      <c r="M849" s="391" t="str">
        <f>IF(AND(INPUT!CH150&gt;=0,INPUT!Q150=0),"-",IF(E849&lt;=0.42*K849,"OK","NG"))</f>
        <v>-</v>
      </c>
      <c r="N849" s="4"/>
      <c r="Q849" s="4"/>
      <c r="R849" s="372"/>
      <c r="S849" s="4"/>
    </row>
    <row r="850">
      <c r="A850" s="187">
        <f>A673</f>
        <v>101</v>
      </c>
      <c r="B850" s="175" t="str">
        <f>IF(INPUT!CH151&lt;=0,"Positive","Negative")</f>
        <v>Negative</v>
      </c>
      <c r="C850" s="174" t="str">
        <f>L347</f>
        <v>8</v>
      </c>
      <c r="D850" s="191">
        <f>M347</f>
        <v>1245.273804662846</v>
      </c>
      <c r="E850" s="191">
        <f>IF(OR(C850="1",C850="a"),J850+I850+D850,IF(OR(C850="8",C850="b",C850="c",C850="d"),H850-D850,IF(C850="2",J850+I850-F850+D850,IF(C850=9,F850-D850+H850,D850))))</f>
        <v>1554.726195337154</v>
      </c>
      <c r="F850" s="174">
        <f>INPUT!J151</f>
        <v>22</v>
      </c>
      <c r="G850" s="174">
        <f>INPUT!L151</f>
        <v>12</v>
      </c>
      <c r="H850" s="174">
        <f>INPUT!N151</f>
        <v>2800</v>
      </c>
      <c r="I850" s="174">
        <f>INPUT!S151</f>
        <v>0</v>
      </c>
      <c r="J850" s="174">
        <f>INPUT!R151</f>
        <v>290</v>
      </c>
      <c r="K850" s="191">
        <f>IF(B850="Positive",G850+H850+I850+J850,F850+H850)</f>
        <v>2822</v>
      </c>
      <c r="L850" s="191">
        <f>0.42*K850</f>
        <v>1185.24</v>
      </c>
      <c r="M850" s="391" t="str">
        <f>IF(AND(INPUT!CH151&gt;=0,INPUT!Q151=0),"-",IF(E850&lt;=0.42*K850,"OK","NG"))</f>
        <v>-</v>
      </c>
      <c r="N850" s="4"/>
      <c r="Q850" s="4"/>
      <c r="R850" s="372"/>
      <c r="S850" s="4"/>
    </row>
    <row r="851">
      <c r="A851" s="187">
        <f>A674</f>
        <v>101</v>
      </c>
      <c r="B851" s="175" t="str">
        <f>IF(INPUT!CH152&lt;=0,"Positive","Negative")</f>
        <v>Negative</v>
      </c>
      <c r="C851" s="174" t="str">
        <f>L348</f>
        <v>8</v>
      </c>
      <c r="D851" s="191">
        <f>M348</f>
        <v>1245.273804662846</v>
      </c>
      <c r="E851" s="191">
        <f>IF(OR(C851="1",C851="a"),J851+I851+D851,IF(OR(C851="8",C851="b",C851="c",C851="d"),H851-D851,IF(C851="2",J851+I851-F851+D851,IF(C851=9,F851-D851+H851,D851))))</f>
        <v>1554.726195337154</v>
      </c>
      <c r="F851" s="174">
        <f>INPUT!J152</f>
        <v>22</v>
      </c>
      <c r="G851" s="174">
        <f>INPUT!L152</f>
        <v>12</v>
      </c>
      <c r="H851" s="174">
        <f>INPUT!N152</f>
        <v>2800</v>
      </c>
      <c r="I851" s="174">
        <f>INPUT!S152</f>
        <v>0</v>
      </c>
      <c r="J851" s="174">
        <f>INPUT!R152</f>
        <v>290</v>
      </c>
      <c r="K851" s="191">
        <f>IF(B851="Positive",G851+H851+I851+J851,F851+H851)</f>
        <v>2822</v>
      </c>
      <c r="L851" s="191">
        <f>0.42*K851</f>
        <v>1185.24</v>
      </c>
      <c r="M851" s="391" t="str">
        <f>IF(AND(INPUT!CH152&gt;=0,INPUT!Q152=0),"-",IF(E851&lt;=0.42*K851,"OK","NG"))</f>
        <v>-</v>
      </c>
      <c r="N851" s="4"/>
      <c r="Q851" s="4"/>
      <c r="R851" s="372"/>
      <c r="S851" s="4"/>
    </row>
    <row r="852">
      <c r="A852" s="187">
        <f>A675</f>
        <v>101</v>
      </c>
      <c r="B852" s="175" t="str">
        <f>IF(INPUT!CH153&lt;=0,"Positive","Negative")</f>
        <v>Negative</v>
      </c>
      <c r="C852" s="174" t="str">
        <f>L349</f>
        <v>8</v>
      </c>
      <c r="D852" s="191">
        <f>M349</f>
        <v>1245.273804662846</v>
      </c>
      <c r="E852" s="191">
        <f>IF(OR(C852="1",C852="a"),J852+I852+D852,IF(OR(C852="8",C852="b",C852="c",C852="d"),H852-D852,IF(C852="2",J852+I852-F852+D852,IF(C852=9,F852-D852+H852,D852))))</f>
        <v>1554.726195337154</v>
      </c>
      <c r="F852" s="174">
        <f>INPUT!J153</f>
        <v>22</v>
      </c>
      <c r="G852" s="174">
        <f>INPUT!L153</f>
        <v>12</v>
      </c>
      <c r="H852" s="174">
        <f>INPUT!N153</f>
        <v>2800</v>
      </c>
      <c r="I852" s="174">
        <f>INPUT!S153</f>
        <v>0</v>
      </c>
      <c r="J852" s="174">
        <f>INPUT!R153</f>
        <v>290</v>
      </c>
      <c r="K852" s="191">
        <f>IF(B852="Positive",G852+H852+I852+J852,F852+H852)</f>
        <v>2822</v>
      </c>
      <c r="L852" s="191">
        <f>0.42*K852</f>
        <v>1185.24</v>
      </c>
      <c r="M852" s="391" t="str">
        <f>IF(AND(INPUT!CH153&gt;=0,INPUT!Q153=0),"-",IF(E852&lt;=0.42*K852,"OK","NG"))</f>
        <v>-</v>
      </c>
      <c r="N852" s="4"/>
      <c r="Q852" s="4"/>
      <c r="R852" s="372"/>
      <c r="S852" s="4"/>
    </row>
    <row r="853">
      <c r="A853" s="187">
        <f>A676</f>
        <v>101</v>
      </c>
      <c r="B853" s="175" t="str">
        <f>IF(INPUT!CH154&lt;=0,"Positive","Negative")</f>
        <v>Negative</v>
      </c>
      <c r="C853" s="174" t="str">
        <f>L350</f>
        <v>8</v>
      </c>
      <c r="D853" s="191">
        <f>M350</f>
        <v>1245.273804662846</v>
      </c>
      <c r="E853" s="191">
        <f>IF(OR(C853="1",C853="a"),J853+I853+D853,IF(OR(C853="8",C853="b",C853="c",C853="d"),H853-D853,IF(C853="2",J853+I853-F853+D853,IF(C853=9,F853-D853+H853,D853))))</f>
        <v>1554.726195337154</v>
      </c>
      <c r="F853" s="174">
        <f>INPUT!J154</f>
        <v>22</v>
      </c>
      <c r="G853" s="174">
        <f>INPUT!L154</f>
        <v>12</v>
      </c>
      <c r="H853" s="174">
        <f>INPUT!N154</f>
        <v>2800</v>
      </c>
      <c r="I853" s="174">
        <f>INPUT!S154</f>
        <v>0</v>
      </c>
      <c r="J853" s="174">
        <f>INPUT!R154</f>
        <v>290</v>
      </c>
      <c r="K853" s="191">
        <f>IF(B853="Positive",G853+H853+I853+J853,F853+H853)</f>
        <v>2822</v>
      </c>
      <c r="L853" s="191">
        <f>0.42*K853</f>
        <v>1185.24</v>
      </c>
      <c r="M853" s="391" t="str">
        <f>IF(AND(INPUT!CH154&gt;=0,INPUT!Q154=0),"-",IF(E853&lt;=0.42*K853,"OK","NG"))</f>
        <v>-</v>
      </c>
      <c r="N853" s="4"/>
      <c r="Q853" s="4"/>
      <c r="R853" s="372"/>
      <c r="S853" s="4"/>
    </row>
    <row r="854" ht="15" customHeight="1" s="4" customFormat="1">
      <c r="A854" s="80"/>
      <c r="B854" s="292"/>
      <c r="C854" s="293"/>
      <c r="D854" s="294"/>
      <c r="E854" s="294"/>
      <c r="F854" s="294"/>
      <c r="G854" s="294"/>
      <c r="H854" s="294"/>
      <c r="I854" s="294"/>
      <c r="J854" s="294"/>
      <c r="K854" s="294"/>
      <c r="L854" s="80"/>
      <c r="M854" s="295"/>
      <c r="O854" s="308"/>
      <c r="P854" s="64"/>
      <c r="R854" s="372"/>
    </row>
    <row r="855" ht="15" customHeight="1" s="4" customFormat="1">
      <c r="G855" s="110"/>
      <c r="H855" s="110"/>
      <c r="I855" s="110"/>
      <c r="L855" s="207"/>
      <c r="O855" s="307"/>
      <c r="P855" s="64"/>
      <c r="X855" s="207"/>
      <c r="Z855" s="207"/>
      <c r="AC855" s="207"/>
    </row>
    <row r="856" ht="15" customHeight="1" s="4" customFormat="1">
      <c r="A856" s="39" t="s">
        <v>778</v>
      </c>
      <c r="G856" s="110"/>
      <c r="H856" s="110"/>
      <c r="I856" s="110"/>
      <c r="L856" s="207"/>
      <c r="O856" s="307"/>
      <c r="P856" s="64"/>
      <c r="Z856" s="207"/>
      <c r="AB856" s="40"/>
      <c r="AE856" s="207"/>
    </row>
    <row r="857" ht="15" customHeight="1" s="4" customFormat="1">
      <c r="A857" s="260" t="s">
        <v>197</v>
      </c>
      <c r="B857" s="4" t="s">
        <v>779</v>
      </c>
      <c r="G857" s="110"/>
      <c r="H857" s="110"/>
      <c r="I857" s="110"/>
      <c r="L857" s="207"/>
      <c r="N857" s="234" t="s">
        <v>532</v>
      </c>
      <c r="O857" s="296"/>
      <c r="P857" s="64"/>
      <c r="Z857" s="207"/>
      <c r="AB857" s="40"/>
      <c r="AE857" s="207"/>
    </row>
    <row r="858" ht="15" customHeight="1" s="4" customFormat="1">
      <c r="A858" s="260" t="s">
        <v>197</v>
      </c>
      <c r="B858" s="4" t="s">
        <v>780</v>
      </c>
      <c r="G858" s="110"/>
      <c r="H858" s="110"/>
      <c r="I858" s="110"/>
      <c r="L858" s="207"/>
      <c r="N858" s="106"/>
      <c r="O858" s="296"/>
      <c r="P858" s="64"/>
      <c r="Z858" s="207"/>
      <c r="AB858" s="40"/>
      <c r="AE858" s="207"/>
    </row>
    <row r="859" ht="15" customHeight="1" s="4" customFormat="1">
      <c r="A859" s="40"/>
      <c r="B859" s="492" t="s">
        <v>781</v>
      </c>
      <c r="C859" s="126" t="s">
        <v>782</v>
      </c>
      <c r="D859" s="126"/>
      <c r="E859" s="299"/>
      <c r="F859" s="299"/>
      <c r="G859" s="110"/>
      <c r="J859" s="207"/>
      <c r="N859" s="106"/>
      <c r="O859" s="296"/>
      <c r="Z859" s="207"/>
      <c r="AB859" s="40"/>
      <c r="AE859" s="207"/>
    </row>
    <row r="860" ht="15" customHeight="1" s="4" customFormat="1">
      <c r="B860" s="492"/>
      <c r="C860" s="297" t="s">
        <v>783</v>
      </c>
      <c r="D860" s="127"/>
      <c r="E860" s="298"/>
      <c r="F860" s="298"/>
      <c r="G860" s="110"/>
      <c r="J860" s="207"/>
      <c r="N860" s="106"/>
      <c r="O860" s="296"/>
      <c r="Z860" s="207"/>
      <c r="AB860" s="207"/>
      <c r="AE860" s="207"/>
    </row>
    <row r="861" ht="15" customHeight="1" s="4" customFormat="1">
      <c r="B861" s="492" t="s">
        <v>784</v>
      </c>
      <c r="C861" s="126" t="s">
        <v>785</v>
      </c>
      <c r="D861" s="301"/>
      <c r="E861" s="539" t="s">
        <v>255</v>
      </c>
      <c r="F861" s="126" t="s">
        <v>782</v>
      </c>
      <c r="G861" s="126"/>
      <c r="H861" s="299"/>
      <c r="I861" s="299"/>
      <c r="J861" s="207"/>
      <c r="N861" s="106"/>
      <c r="O861" s="296"/>
      <c r="Z861" s="207"/>
      <c r="AB861" s="207"/>
      <c r="AE861" s="207"/>
    </row>
    <row r="862" ht="15" customHeight="1" s="4" customFormat="1">
      <c r="B862" s="492"/>
      <c r="C862" s="297" t="s">
        <v>786</v>
      </c>
      <c r="D862" s="298"/>
      <c r="E862" s="492"/>
      <c r="F862" s="297" t="s">
        <v>787</v>
      </c>
      <c r="G862" s="127"/>
      <c r="H862" s="298"/>
      <c r="I862" s="298"/>
      <c r="J862" s="207"/>
      <c r="N862" s="106"/>
      <c r="O862" s="296"/>
      <c r="Z862" s="207"/>
      <c r="AB862" s="207"/>
      <c r="AE862" s="207"/>
    </row>
    <row r="863" ht="15" customHeight="1" s="4" customFormat="1">
      <c r="B863" s="30"/>
      <c r="E863" s="110"/>
      <c r="F863" s="110"/>
      <c r="G863" s="110"/>
      <c r="J863" s="207"/>
      <c r="N863" s="106"/>
      <c r="O863" s="296"/>
      <c r="Z863" s="207"/>
      <c r="AB863" s="207"/>
      <c r="AE863" s="207"/>
    </row>
    <row r="864" ht="15" customHeight="1" s="4" customFormat="1">
      <c r="A864" s="260" t="s">
        <v>197</v>
      </c>
      <c r="B864" s="4" t="s">
        <v>788</v>
      </c>
      <c r="D864" s="30"/>
      <c r="G864" s="110"/>
      <c r="H864" s="110"/>
      <c r="I864" s="110"/>
      <c r="L864" s="207"/>
      <c r="N864" s="234" t="s">
        <v>789</v>
      </c>
      <c r="O864" s="296"/>
      <c r="P864" s="64"/>
      <c r="Z864" s="207"/>
      <c r="AB864" s="207"/>
      <c r="AE864" s="207"/>
    </row>
    <row r="865" ht="15" customHeight="1" s="4" customFormat="1">
      <c r="C865" s="4" t="s">
        <v>790</v>
      </c>
      <c r="D865" s="30"/>
      <c r="G865" s="110"/>
      <c r="H865" s="110"/>
      <c r="I865" s="110"/>
      <c r="L865" s="207"/>
      <c r="O865" s="307"/>
      <c r="AB865" s="207"/>
      <c r="AE865" s="207"/>
    </row>
    <row r="866" ht="15" customHeight="1" s="4" customFormat="1">
      <c r="D866" s="30"/>
      <c r="G866" s="110"/>
      <c r="H866" s="110"/>
      <c r="I866" s="110"/>
      <c r="L866" s="207"/>
      <c r="O866" s="307"/>
      <c r="AB866" s="207"/>
      <c r="AE866" s="207"/>
    </row>
    <row r="867" ht="15" customHeight="1" s="4" customFormat="1">
      <c r="C867" s="544" t="s">
        <v>791</v>
      </c>
      <c r="D867" s="545"/>
      <c r="E867" s="529" t="s">
        <v>792</v>
      </c>
      <c r="F867" s="530"/>
      <c r="G867" s="531" t="s">
        <v>793</v>
      </c>
      <c r="H867" s="530"/>
      <c r="I867" s="531" t="s">
        <v>790</v>
      </c>
      <c r="J867" s="532"/>
      <c r="L867" s="207"/>
      <c r="O867" s="307"/>
      <c r="AB867" s="207"/>
      <c r="AE867" s="207"/>
    </row>
    <row r="868" ht="15" customHeight="1" s="4" customFormat="1">
      <c r="C868" s="546"/>
      <c r="D868" s="547"/>
      <c r="E868" s="533" t="s">
        <v>794</v>
      </c>
      <c r="F868" s="534"/>
      <c r="G868" s="535" t="s">
        <v>795</v>
      </c>
      <c r="H868" s="536"/>
      <c r="I868" s="289"/>
      <c r="J868" s="290"/>
      <c r="L868" s="207"/>
      <c r="O868" s="307"/>
      <c r="AB868" s="207"/>
      <c r="AE868" s="207"/>
    </row>
    <row r="869" ht="15" customHeight="1" s="4" customFormat="1">
      <c r="C869" s="540" t="s">
        <v>796</v>
      </c>
      <c r="D869" s="541"/>
      <c r="E869" s="542">
        <f>INPUT!B3</f>
        <v>0</v>
      </c>
      <c r="F869" s="543"/>
      <c r="G869" s="548">
        <f>E869*0.6</f>
        <v>0</v>
      </c>
      <c r="H869" s="543"/>
      <c r="I869" s="549" t="e">
        <f>INPUT!B2/INPUT!B5</f>
        <v>#DIV/0!</v>
      </c>
      <c r="J869" s="550"/>
      <c r="L869" s="207"/>
      <c r="O869" s="307"/>
      <c r="P869" s="64"/>
      <c r="Z869" s="207"/>
      <c r="AB869" s="207"/>
      <c r="AE869" s="207"/>
    </row>
    <row r="870" ht="15" customHeight="1" s="4" customFormat="1">
      <c r="C870" s="551" t="s">
        <v>797</v>
      </c>
      <c r="D870" s="552"/>
      <c r="E870" s="553">
        <f>INPUT!B4</f>
        <v>0</v>
      </c>
      <c r="F870" s="554"/>
      <c r="G870" s="555">
        <f>E870*0.6</f>
        <v>0</v>
      </c>
      <c r="H870" s="554"/>
      <c r="I870" s="556" t="e">
        <f>INPUT!B2/INPUT!B6</f>
        <v>#DIV/0!</v>
      </c>
      <c r="J870" s="557"/>
      <c r="L870" s="207"/>
      <c r="O870" s="307"/>
      <c r="P870" s="64"/>
      <c r="Z870" s="207"/>
      <c r="AB870" s="207"/>
      <c r="AE870" s="207"/>
    </row>
    <row r="871" ht="15" customHeight="1" s="4" customFormat="1">
      <c r="D871" s="30"/>
      <c r="G871" s="110"/>
      <c r="H871" s="110"/>
      <c r="I871" s="110"/>
      <c r="L871" s="207"/>
      <c r="O871" s="307"/>
      <c r="P871" s="64"/>
      <c r="Z871" s="207"/>
      <c r="AB871" s="207"/>
      <c r="AE871" s="207"/>
    </row>
    <row r="872" ht="15" customHeight="1" s="4" customFormat="1">
      <c r="A872" s="59" t="s">
        <v>798</v>
      </c>
      <c r="D872" s="30"/>
      <c r="G872" s="110"/>
      <c r="H872" s="110"/>
      <c r="I872" s="110"/>
      <c r="L872" s="207"/>
      <c r="O872" s="307"/>
      <c r="P872" s="64"/>
      <c r="Z872" s="207"/>
      <c r="AB872" s="207"/>
      <c r="AE872" s="207"/>
    </row>
    <row r="873" ht="15" customHeight="1" s="4" customFormat="1">
      <c r="A873" s="273" t="s">
        <v>230</v>
      </c>
      <c r="B873" s="494" t="s">
        <v>799</v>
      </c>
      <c r="C873" s="498"/>
      <c r="D873" s="498"/>
      <c r="E873" s="498"/>
      <c r="F873" s="495"/>
      <c r="G873" s="494" t="s">
        <v>800</v>
      </c>
      <c r="H873" s="498"/>
      <c r="I873" s="495"/>
      <c r="J873" s="494" t="s">
        <v>801</v>
      </c>
      <c r="K873" s="495"/>
      <c r="L873" s="494" t="s">
        <v>246</v>
      </c>
      <c r="M873" s="537"/>
      <c r="O873" s="308"/>
      <c r="P873" s="64"/>
      <c r="R873" s="207"/>
    </row>
    <row r="874" ht="15" customHeight="1" s="4" customFormat="1">
      <c r="A874" s="276"/>
      <c r="B874" s="277" t="s">
        <v>802</v>
      </c>
      <c r="C874" s="277" t="s">
        <v>803</v>
      </c>
      <c r="D874" s="277" t="s">
        <v>804</v>
      </c>
      <c r="E874" s="277" t="s">
        <v>805</v>
      </c>
      <c r="F874" s="277" t="s">
        <v>806</v>
      </c>
      <c r="G874" s="277" t="s">
        <v>807</v>
      </c>
      <c r="H874" s="277" t="s">
        <v>808</v>
      </c>
      <c r="I874" s="277" t="s">
        <v>809</v>
      </c>
      <c r="J874" s="277" t="s">
        <v>810</v>
      </c>
      <c r="K874" s="277" t="s">
        <v>811</v>
      </c>
      <c r="L874" s="357" t="s">
        <v>812</v>
      </c>
      <c r="M874" s="392" t="s">
        <v>813</v>
      </c>
      <c r="O874" s="296"/>
      <c r="P874" s="64"/>
      <c r="R874" s="371"/>
    </row>
    <row r="875" ht="15" customHeight="1">
      <c r="A875" s="187">
        <f>A702</f>
        <v>101</v>
      </c>
      <c r="B875" s="191">
        <f>1.25*INPUT!BG3</f>
        <v>-43.387905153649626</v>
      </c>
      <c r="C875" s="191">
        <f>1.25*INPUT!BM3</f>
        <v>-20.515606752742315</v>
      </c>
      <c r="D875" s="191">
        <f>1.5*INPUT!BN3</f>
        <v>-13.498505934709101</v>
      </c>
      <c r="E875" s="191">
        <f>1.8*INPUT!BO3</f>
        <v>0.36245309166242806</v>
      </c>
      <c r="F875" s="191">
        <f>1.8*INPUT!BP3</f>
        <v>-0.13965229726090911</v>
      </c>
      <c r="G875" s="174">
        <f>INPUT!BY3</f>
        <v>103198490.90631922</v>
      </c>
      <c r="H875" s="174">
        <f>INPUT!BZ3</f>
        <v>110801218.3096953</v>
      </c>
      <c r="I875" s="174">
        <f>INPUT!CA3</f>
        <v>546882264.39991891</v>
      </c>
      <c r="J875" s="192" t="str">
        <f>IF(B702="Positive",(C875+D875+F875)/I875/$I$869*10^6,"-")</f>
        <v>-</v>
      </c>
      <c r="K875" s="192" t="str">
        <f>IF(OR(B702="Positive",INPUT!Q3=0),"-",-B875/G875/$I$870*10^6+(-C875-D875-E875)/H875/$I$870*10^6)</f>
        <v>-</v>
      </c>
      <c r="L875" s="201" t="str">
        <f>IF(B702="Positive",IF(J875&lt;=$G$869,"OK","NG"),"-")</f>
        <v>-</v>
      </c>
      <c r="M875" s="391" t="str">
        <f>IF(OR(B702="Positive",INPUT!Q3=0),"-",IF(K875&lt;=$G$870,"OK","NG"))</f>
        <v>-</v>
      </c>
      <c r="N875" s="4"/>
      <c r="Q875" s="4"/>
      <c r="R875" s="371"/>
    </row>
    <row r="876">
      <c r="A876" s="187">
        <f>A703</f>
        <v>101</v>
      </c>
      <c r="B876" s="191">
        <f>1.25*INPUT!BG4</f>
        <v>-43.387905153649626</v>
      </c>
      <c r="C876" s="191">
        <f>1.25*INPUT!BM4</f>
        <v>-20.515606752742315</v>
      </c>
      <c r="D876" s="191">
        <f>1.5*INPUT!BN4</f>
        <v>-13.498505934709101</v>
      </c>
      <c r="E876" s="191">
        <f>1.8*INPUT!BO4</f>
        <v>0.36245309166242806</v>
      </c>
      <c r="F876" s="191">
        <f>1.8*INPUT!BP4</f>
        <v>-0.13965229726090911</v>
      </c>
      <c r="G876" s="174">
        <f>INPUT!BY4</f>
        <v>103198490.90631922</v>
      </c>
      <c r="H876" s="174">
        <f>INPUT!BZ4</f>
        <v>110801218.3096953</v>
      </c>
      <c r="I876" s="174">
        <f>INPUT!CA4</f>
        <v>546882264.39991891</v>
      </c>
      <c r="J876" s="192" t="str">
        <f>IF(B703="Positive",(C876+D876+F876)/I876/$I$869*10^6,"-")</f>
        <v>-</v>
      </c>
      <c r="K876" s="192" t="str">
        <f>IF(OR(B703="Positive",INPUT!Q4=0),"-",-B876/G876/$I$870*10^6+(-C876-D876-E876)/H876/$I$870*10^6)</f>
        <v>-</v>
      </c>
      <c r="L876" s="201" t="str">
        <f>IF(B703="Positive",IF(J876&lt;=$G$869,"OK","NG"),"-")</f>
        <v>-</v>
      </c>
      <c r="M876" s="391" t="str">
        <f>IF(OR(B703="Positive",INPUT!Q4=0),"-",IF(K876&lt;=$G$870,"OK","NG"))</f>
        <v>-</v>
      </c>
      <c r="N876" s="4"/>
      <c r="Q876" s="4"/>
      <c r="R876" s="371"/>
    </row>
    <row r="877">
      <c r="A877" s="187">
        <f>A704</f>
        <v>101</v>
      </c>
      <c r="B877" s="191">
        <f>1.25*INPUT!BG5</f>
        <v>-43.387905153649626</v>
      </c>
      <c r="C877" s="191">
        <f>1.25*INPUT!BM5</f>
        <v>-20.515606752742315</v>
      </c>
      <c r="D877" s="191">
        <f>1.5*INPUT!BN5</f>
        <v>-13.498505934709101</v>
      </c>
      <c r="E877" s="191">
        <f>1.8*INPUT!BO5</f>
        <v>0.36245309166242806</v>
      </c>
      <c r="F877" s="191">
        <f>1.8*INPUT!BP5</f>
        <v>-0.13965229726090911</v>
      </c>
      <c r="G877" s="174">
        <f>INPUT!BY5</f>
        <v>103198490.90631922</v>
      </c>
      <c r="H877" s="174">
        <f>INPUT!BZ5</f>
        <v>110801218.3096953</v>
      </c>
      <c r="I877" s="174">
        <f>INPUT!CA5</f>
        <v>546882264.39991891</v>
      </c>
      <c r="J877" s="192" t="str">
        <f>IF(B704="Positive",(C877+D877+F877)/I877/$I$869*10^6,"-")</f>
        <v>-</v>
      </c>
      <c r="K877" s="192" t="str">
        <f>IF(OR(B704="Positive",INPUT!Q5=0),"-",-B877/G877/$I$870*10^6+(-C877-D877-E877)/H877/$I$870*10^6)</f>
        <v>-</v>
      </c>
      <c r="L877" s="201" t="str">
        <f>IF(B704="Positive",IF(J877&lt;=$G$869,"OK","NG"),"-")</f>
        <v>-</v>
      </c>
      <c r="M877" s="391" t="str">
        <f>IF(OR(B704="Positive",INPUT!Q5=0),"-",IF(K877&lt;=$G$870,"OK","NG"))</f>
        <v>-</v>
      </c>
      <c r="N877" s="4"/>
      <c r="Q877" s="4"/>
      <c r="R877" s="371"/>
    </row>
    <row r="878">
      <c r="A878" s="187">
        <f>A705</f>
        <v>101</v>
      </c>
      <c r="B878" s="191">
        <f>1.25*INPUT!BG6</f>
        <v>-43.387905153649626</v>
      </c>
      <c r="C878" s="191">
        <f>1.25*INPUT!BM6</f>
        <v>-20.515606752742315</v>
      </c>
      <c r="D878" s="191">
        <f>1.5*INPUT!BN6</f>
        <v>-13.498505934709101</v>
      </c>
      <c r="E878" s="191">
        <f>1.8*INPUT!BO6</f>
        <v>0.36245309166242806</v>
      </c>
      <c r="F878" s="191">
        <f>1.8*INPUT!BP6</f>
        <v>-0.13965229726090911</v>
      </c>
      <c r="G878" s="174">
        <f>INPUT!BY6</f>
        <v>103198490.90631922</v>
      </c>
      <c r="H878" s="174">
        <f>INPUT!BZ6</f>
        <v>110801218.3096953</v>
      </c>
      <c r="I878" s="174">
        <f>INPUT!CA6</f>
        <v>546882264.39991891</v>
      </c>
      <c r="J878" s="192" t="str">
        <f>IF(B705="Positive",(C878+D878+F878)/I878/$I$869*10^6,"-")</f>
        <v>-</v>
      </c>
      <c r="K878" s="192" t="str">
        <f>IF(OR(B705="Positive",INPUT!Q6=0),"-",-B878/G878/$I$870*10^6+(-C878-D878-E878)/H878/$I$870*10^6)</f>
        <v>-</v>
      </c>
      <c r="L878" s="201" t="str">
        <f>IF(B705="Positive",IF(J878&lt;=$G$869,"OK","NG"),"-")</f>
        <v>-</v>
      </c>
      <c r="M878" s="391" t="str">
        <f>IF(OR(B705="Positive",INPUT!Q6=0),"-",IF(K878&lt;=$G$870,"OK","NG"))</f>
        <v>-</v>
      </c>
      <c r="N878" s="4"/>
      <c r="Q878" s="4"/>
      <c r="R878" s="371"/>
    </row>
    <row r="879">
      <c r="A879" s="187">
        <f>A706</f>
        <v>101</v>
      </c>
      <c r="B879" s="191">
        <f>1.25*INPUT!BG7</f>
        <v>-43.387905153649626</v>
      </c>
      <c r="C879" s="191">
        <f>1.25*INPUT!BM7</f>
        <v>-20.515606752742315</v>
      </c>
      <c r="D879" s="191">
        <f>1.5*INPUT!BN7</f>
        <v>-13.498505934709101</v>
      </c>
      <c r="E879" s="191">
        <f>1.8*INPUT!BO7</f>
        <v>0.36245309166242806</v>
      </c>
      <c r="F879" s="191">
        <f>1.8*INPUT!BP7</f>
        <v>-0.13965229726090911</v>
      </c>
      <c r="G879" s="174">
        <f>INPUT!BY7</f>
        <v>103198490.90631922</v>
      </c>
      <c r="H879" s="174">
        <f>INPUT!BZ7</f>
        <v>110801218.3096953</v>
      </c>
      <c r="I879" s="174">
        <f>INPUT!CA7</f>
        <v>546882264.39991891</v>
      </c>
      <c r="J879" s="192" t="str">
        <f>IF(B706="Positive",(C879+D879+F879)/I879/$I$869*10^6,"-")</f>
        <v>-</v>
      </c>
      <c r="K879" s="192" t="str">
        <f>IF(OR(B706="Positive",INPUT!Q7=0),"-",-B879/G879/$I$870*10^6+(-C879-D879-E879)/H879/$I$870*10^6)</f>
        <v>-</v>
      </c>
      <c r="L879" s="201" t="str">
        <f>IF(B706="Positive",IF(J879&lt;=$G$869,"OK","NG"),"-")</f>
        <v>-</v>
      </c>
      <c r="M879" s="391" t="str">
        <f>IF(OR(B706="Positive",INPUT!Q7=0),"-",IF(K879&lt;=$G$870,"OK","NG"))</f>
        <v>-</v>
      </c>
      <c r="N879" s="4"/>
      <c r="Q879" s="4"/>
      <c r="R879" s="371"/>
    </row>
    <row r="880">
      <c r="A880" s="187">
        <f>A707</f>
        <v>101</v>
      </c>
      <c r="B880" s="191">
        <f>1.25*INPUT!BG8</f>
        <v>-43.387905153649626</v>
      </c>
      <c r="C880" s="191">
        <f>1.25*INPUT!BM8</f>
        <v>-20.515606752742315</v>
      </c>
      <c r="D880" s="191">
        <f>1.5*INPUT!BN8</f>
        <v>-13.498505934709101</v>
      </c>
      <c r="E880" s="191">
        <f>1.8*INPUT!BO8</f>
        <v>0.36245309166242806</v>
      </c>
      <c r="F880" s="191">
        <f>1.8*INPUT!BP8</f>
        <v>-0.13965229726090911</v>
      </c>
      <c r="G880" s="174">
        <f>INPUT!BY8</f>
        <v>103198490.90631922</v>
      </c>
      <c r="H880" s="174">
        <f>INPUT!BZ8</f>
        <v>110801218.3096953</v>
      </c>
      <c r="I880" s="174">
        <f>INPUT!CA8</f>
        <v>546882264.39991891</v>
      </c>
      <c r="J880" s="192" t="str">
        <f>IF(B707="Positive",(C880+D880+F880)/I880/$I$869*10^6,"-")</f>
        <v>-</v>
      </c>
      <c r="K880" s="192" t="str">
        <f>IF(OR(B707="Positive",INPUT!Q8=0),"-",-B880/G880/$I$870*10^6+(-C880-D880-E880)/H880/$I$870*10^6)</f>
        <v>-</v>
      </c>
      <c r="L880" s="201" t="str">
        <f>IF(B707="Positive",IF(J880&lt;=$G$869,"OK","NG"),"-")</f>
        <v>-</v>
      </c>
      <c r="M880" s="391" t="str">
        <f>IF(OR(B707="Positive",INPUT!Q8=0),"-",IF(K880&lt;=$G$870,"OK","NG"))</f>
        <v>-</v>
      </c>
      <c r="N880" s="4"/>
      <c r="Q880" s="4"/>
      <c r="R880" s="371"/>
    </row>
    <row r="881">
      <c r="A881" s="187">
        <f>A708</f>
        <v>101</v>
      </c>
      <c r="B881" s="191">
        <f>1.25*INPUT!BG9</f>
        <v>-43.387905153649626</v>
      </c>
      <c r="C881" s="191">
        <f>1.25*INPUT!BM9</f>
        <v>-20.515606752742315</v>
      </c>
      <c r="D881" s="191">
        <f>1.5*INPUT!BN9</f>
        <v>-13.498505934709101</v>
      </c>
      <c r="E881" s="191">
        <f>1.8*INPUT!BO9</f>
        <v>0.36245309166242806</v>
      </c>
      <c r="F881" s="191">
        <f>1.8*INPUT!BP9</f>
        <v>-0.13965229726090911</v>
      </c>
      <c r="G881" s="174">
        <f>INPUT!BY9</f>
        <v>103198490.90631922</v>
      </c>
      <c r="H881" s="174">
        <f>INPUT!BZ9</f>
        <v>110801218.3096953</v>
      </c>
      <c r="I881" s="174">
        <f>INPUT!CA9</f>
        <v>546882264.39991891</v>
      </c>
      <c r="J881" s="192" t="str">
        <f>IF(B708="Positive",(C881+D881+F881)/I881/$I$869*10^6,"-")</f>
        <v>-</v>
      </c>
      <c r="K881" s="192" t="str">
        <f>IF(OR(B708="Positive",INPUT!Q9=0),"-",-B881/G881/$I$870*10^6+(-C881-D881-E881)/H881/$I$870*10^6)</f>
        <v>-</v>
      </c>
      <c r="L881" s="201" t="str">
        <f>IF(B708="Positive",IF(J881&lt;=$G$869,"OK","NG"),"-")</f>
        <v>-</v>
      </c>
      <c r="M881" s="391" t="str">
        <f>IF(OR(B708="Positive",INPUT!Q9=0),"-",IF(K881&lt;=$G$870,"OK","NG"))</f>
        <v>-</v>
      </c>
      <c r="N881" s="4"/>
      <c r="Q881" s="4"/>
      <c r="R881" s="371"/>
    </row>
    <row r="882">
      <c r="A882" s="187">
        <f>A709</f>
        <v>101</v>
      </c>
      <c r="B882" s="191">
        <f>1.25*INPUT!BG10</f>
        <v>-43.387905153649626</v>
      </c>
      <c r="C882" s="191">
        <f>1.25*INPUT!BM10</f>
        <v>-20.515606752742315</v>
      </c>
      <c r="D882" s="191">
        <f>1.5*INPUT!BN10</f>
        <v>-13.498505934709101</v>
      </c>
      <c r="E882" s="191">
        <f>1.8*INPUT!BO10</f>
        <v>0.36245309166242806</v>
      </c>
      <c r="F882" s="191">
        <f>1.8*INPUT!BP10</f>
        <v>-0.13965229726090911</v>
      </c>
      <c r="G882" s="174">
        <f>INPUT!BY10</f>
        <v>103198490.90631922</v>
      </c>
      <c r="H882" s="174">
        <f>INPUT!BZ10</f>
        <v>110801218.3096953</v>
      </c>
      <c r="I882" s="174">
        <f>INPUT!CA10</f>
        <v>546882264.39991891</v>
      </c>
      <c r="J882" s="192" t="str">
        <f>IF(B709="Positive",(C882+D882+F882)/I882/$I$869*10^6,"-")</f>
        <v>-</v>
      </c>
      <c r="K882" s="192" t="str">
        <f>IF(OR(B709="Positive",INPUT!Q10=0),"-",-B882/G882/$I$870*10^6+(-C882-D882-E882)/H882/$I$870*10^6)</f>
        <v>-</v>
      </c>
      <c r="L882" s="201" t="str">
        <f>IF(B709="Positive",IF(J882&lt;=$G$869,"OK","NG"),"-")</f>
        <v>-</v>
      </c>
      <c r="M882" s="391" t="str">
        <f>IF(OR(B709="Positive",INPUT!Q10=0),"-",IF(K882&lt;=$G$870,"OK","NG"))</f>
        <v>-</v>
      </c>
      <c r="N882" s="4"/>
      <c r="Q882" s="4"/>
      <c r="R882" s="371"/>
    </row>
    <row r="883">
      <c r="A883" s="187">
        <f>A710</f>
        <v>101</v>
      </c>
      <c r="B883" s="191">
        <f>1.25*INPUT!BG11</f>
        <v>-43.387905153649626</v>
      </c>
      <c r="C883" s="191">
        <f>1.25*INPUT!BM11</f>
        <v>-20.515606752742315</v>
      </c>
      <c r="D883" s="191">
        <f>1.5*INPUT!BN11</f>
        <v>-13.498505934709101</v>
      </c>
      <c r="E883" s="191">
        <f>1.8*INPUT!BO11</f>
        <v>0.36245309166242806</v>
      </c>
      <c r="F883" s="191">
        <f>1.8*INPUT!BP11</f>
        <v>-0.13965229726090911</v>
      </c>
      <c r="G883" s="174">
        <f>INPUT!BY11</f>
        <v>103198490.90631922</v>
      </c>
      <c r="H883" s="174">
        <f>INPUT!BZ11</f>
        <v>110801218.3096953</v>
      </c>
      <c r="I883" s="174">
        <f>INPUT!CA11</f>
        <v>546882264.39991891</v>
      </c>
      <c r="J883" s="192" t="str">
        <f>IF(B710="Positive",(C883+D883+F883)/I883/$I$869*10^6,"-")</f>
        <v>-</v>
      </c>
      <c r="K883" s="192" t="str">
        <f>IF(OR(B710="Positive",INPUT!Q11=0),"-",-B883/G883/$I$870*10^6+(-C883-D883-E883)/H883/$I$870*10^6)</f>
        <v>-</v>
      </c>
      <c r="L883" s="201" t="str">
        <f>IF(B710="Positive",IF(J883&lt;=$G$869,"OK","NG"),"-")</f>
        <v>-</v>
      </c>
      <c r="M883" s="391" t="str">
        <f>IF(OR(B710="Positive",INPUT!Q11=0),"-",IF(K883&lt;=$G$870,"OK","NG"))</f>
        <v>-</v>
      </c>
      <c r="N883" s="4"/>
      <c r="Q883" s="4"/>
      <c r="R883" s="371"/>
    </row>
    <row r="884">
      <c r="A884" s="187">
        <f>A711</f>
        <v>101</v>
      </c>
      <c r="B884" s="191">
        <f>1.25*INPUT!BG12</f>
        <v>-43.387905153649626</v>
      </c>
      <c r="C884" s="191">
        <f>1.25*INPUT!BM12</f>
        <v>-20.515606752742315</v>
      </c>
      <c r="D884" s="191">
        <f>1.5*INPUT!BN12</f>
        <v>-13.498505934709101</v>
      </c>
      <c r="E884" s="191">
        <f>1.8*INPUT!BO12</f>
        <v>0.36245309166242806</v>
      </c>
      <c r="F884" s="191">
        <f>1.8*INPUT!BP12</f>
        <v>-0.13965229726090911</v>
      </c>
      <c r="G884" s="174">
        <f>INPUT!BY12</f>
        <v>103198490.90631922</v>
      </c>
      <c r="H884" s="174">
        <f>INPUT!BZ12</f>
        <v>110801218.3096953</v>
      </c>
      <c r="I884" s="174">
        <f>INPUT!CA12</f>
        <v>546882264.39991891</v>
      </c>
      <c r="J884" s="192" t="str">
        <f>IF(B711="Positive",(C884+D884+F884)/I884/$I$869*10^6,"-")</f>
        <v>-</v>
      </c>
      <c r="K884" s="192" t="str">
        <f>IF(OR(B711="Positive",INPUT!Q12=0),"-",-B884/G884/$I$870*10^6+(-C884-D884-E884)/H884/$I$870*10^6)</f>
        <v>-</v>
      </c>
      <c r="L884" s="201" t="str">
        <f>IF(B711="Positive",IF(J884&lt;=$G$869,"OK","NG"),"-")</f>
        <v>-</v>
      </c>
      <c r="M884" s="391" t="str">
        <f>IF(OR(B711="Positive",INPUT!Q12=0),"-",IF(K884&lt;=$G$870,"OK","NG"))</f>
        <v>-</v>
      </c>
      <c r="N884" s="4"/>
      <c r="Q884" s="4"/>
      <c r="R884" s="371"/>
    </row>
    <row r="885">
      <c r="A885" s="187">
        <f>A712</f>
        <v>101</v>
      </c>
      <c r="B885" s="191">
        <f>1.25*INPUT!BG13</f>
        <v>-43.387905153649626</v>
      </c>
      <c r="C885" s="191">
        <f>1.25*INPUT!BM13</f>
        <v>-20.515606752742315</v>
      </c>
      <c r="D885" s="191">
        <f>1.5*INPUT!BN13</f>
        <v>-13.498505934709101</v>
      </c>
      <c r="E885" s="191">
        <f>1.8*INPUT!BO13</f>
        <v>0.36245309166242806</v>
      </c>
      <c r="F885" s="191">
        <f>1.8*INPUT!BP13</f>
        <v>-0.13965229726090911</v>
      </c>
      <c r="G885" s="174">
        <f>INPUT!BY13</f>
        <v>103198490.90631922</v>
      </c>
      <c r="H885" s="174">
        <f>INPUT!BZ13</f>
        <v>110801218.3096953</v>
      </c>
      <c r="I885" s="174">
        <f>INPUT!CA13</f>
        <v>546882264.39991891</v>
      </c>
      <c r="J885" s="192" t="str">
        <f>IF(B712="Positive",(C885+D885+F885)/I885/$I$869*10^6,"-")</f>
        <v>-</v>
      </c>
      <c r="K885" s="192" t="str">
        <f>IF(OR(B712="Positive",INPUT!Q13=0),"-",-B885/G885/$I$870*10^6+(-C885-D885-E885)/H885/$I$870*10^6)</f>
        <v>-</v>
      </c>
      <c r="L885" s="201" t="str">
        <f>IF(B712="Positive",IF(J885&lt;=$G$869,"OK","NG"),"-")</f>
        <v>-</v>
      </c>
      <c r="M885" s="391" t="str">
        <f>IF(OR(B712="Positive",INPUT!Q13=0),"-",IF(K885&lt;=$G$870,"OK","NG"))</f>
        <v>-</v>
      </c>
      <c r="N885" s="4"/>
      <c r="Q885" s="4"/>
      <c r="R885" s="371"/>
    </row>
    <row r="886">
      <c r="A886" s="187">
        <f>A713</f>
        <v>101</v>
      </c>
      <c r="B886" s="191">
        <f>1.25*INPUT!BG14</f>
        <v>-43.387905153649626</v>
      </c>
      <c r="C886" s="191">
        <f>1.25*INPUT!BM14</f>
        <v>-20.515606752742315</v>
      </c>
      <c r="D886" s="191">
        <f>1.5*INPUT!BN14</f>
        <v>-13.498505934709101</v>
      </c>
      <c r="E886" s="191">
        <f>1.8*INPUT!BO14</f>
        <v>0.36245309166242806</v>
      </c>
      <c r="F886" s="191">
        <f>1.8*INPUT!BP14</f>
        <v>-0.13965229726090911</v>
      </c>
      <c r="G886" s="174">
        <f>INPUT!BY14</f>
        <v>103198490.90631922</v>
      </c>
      <c r="H886" s="174">
        <f>INPUT!BZ14</f>
        <v>110801218.3096953</v>
      </c>
      <c r="I886" s="174">
        <f>INPUT!CA14</f>
        <v>546882264.39991891</v>
      </c>
      <c r="J886" s="192" t="str">
        <f>IF(B713="Positive",(C886+D886+F886)/I886/$I$869*10^6,"-")</f>
        <v>-</v>
      </c>
      <c r="K886" s="192" t="str">
        <f>IF(OR(B713="Positive",INPUT!Q14=0),"-",-B886/G886/$I$870*10^6+(-C886-D886-E886)/H886/$I$870*10^6)</f>
        <v>-</v>
      </c>
      <c r="L886" s="201" t="str">
        <f>IF(B713="Positive",IF(J886&lt;=$G$869,"OK","NG"),"-")</f>
        <v>-</v>
      </c>
      <c r="M886" s="391" t="str">
        <f>IF(OR(B713="Positive",INPUT!Q14=0),"-",IF(K886&lt;=$G$870,"OK","NG"))</f>
        <v>-</v>
      </c>
      <c r="N886" s="4"/>
      <c r="Q886" s="4"/>
      <c r="R886" s="371"/>
    </row>
    <row r="887">
      <c r="A887" s="187">
        <f>A714</f>
        <v>101</v>
      </c>
      <c r="B887" s="191">
        <f>1.25*INPUT!BG15</f>
        <v>-43.387905153649626</v>
      </c>
      <c r="C887" s="191">
        <f>1.25*INPUT!BM15</f>
        <v>-20.515606752742315</v>
      </c>
      <c r="D887" s="191">
        <f>1.5*INPUT!BN15</f>
        <v>-13.498505934709101</v>
      </c>
      <c r="E887" s="191">
        <f>1.8*INPUT!BO15</f>
        <v>0.36245309166242806</v>
      </c>
      <c r="F887" s="191">
        <f>1.8*INPUT!BP15</f>
        <v>-0.13965229726090911</v>
      </c>
      <c r="G887" s="174">
        <f>INPUT!BY15</f>
        <v>103198490.90631922</v>
      </c>
      <c r="H887" s="174">
        <f>INPUT!BZ15</f>
        <v>110801218.3096953</v>
      </c>
      <c r="I887" s="174">
        <f>INPUT!CA15</f>
        <v>546882264.39991891</v>
      </c>
      <c r="J887" s="192" t="str">
        <f>IF(B714="Positive",(C887+D887+F887)/I887/$I$869*10^6,"-")</f>
        <v>-</v>
      </c>
      <c r="K887" s="192" t="str">
        <f>IF(OR(B714="Positive",INPUT!Q15=0),"-",-B887/G887/$I$870*10^6+(-C887-D887-E887)/H887/$I$870*10^6)</f>
        <v>-</v>
      </c>
      <c r="L887" s="201" t="str">
        <f>IF(B714="Positive",IF(J887&lt;=$G$869,"OK","NG"),"-")</f>
        <v>-</v>
      </c>
      <c r="M887" s="391" t="str">
        <f>IF(OR(B714="Positive",INPUT!Q15=0),"-",IF(K887&lt;=$G$870,"OK","NG"))</f>
        <v>-</v>
      </c>
      <c r="N887" s="4"/>
      <c r="Q887" s="4"/>
      <c r="R887" s="371"/>
    </row>
    <row r="888">
      <c r="A888" s="187">
        <f>A715</f>
        <v>101</v>
      </c>
      <c r="B888" s="191">
        <f>1.25*INPUT!BG16</f>
        <v>-43.387905153649626</v>
      </c>
      <c r="C888" s="191">
        <f>1.25*INPUT!BM16</f>
        <v>-20.515606752742315</v>
      </c>
      <c r="D888" s="191">
        <f>1.5*INPUT!BN16</f>
        <v>-13.498505934709101</v>
      </c>
      <c r="E888" s="191">
        <f>1.8*INPUT!BO16</f>
        <v>0.36245309166242806</v>
      </c>
      <c r="F888" s="191">
        <f>1.8*INPUT!BP16</f>
        <v>-0.13965229726090911</v>
      </c>
      <c r="G888" s="174">
        <f>INPUT!BY16</f>
        <v>103198490.90631922</v>
      </c>
      <c r="H888" s="174">
        <f>INPUT!BZ16</f>
        <v>110801218.3096953</v>
      </c>
      <c r="I888" s="174">
        <f>INPUT!CA16</f>
        <v>546882264.39991891</v>
      </c>
      <c r="J888" s="192" t="str">
        <f>IF(B715="Positive",(C888+D888+F888)/I888/$I$869*10^6,"-")</f>
        <v>-</v>
      </c>
      <c r="K888" s="192" t="str">
        <f>IF(OR(B715="Positive",INPUT!Q16=0),"-",-B888/G888/$I$870*10^6+(-C888-D888-E888)/H888/$I$870*10^6)</f>
        <v>-</v>
      </c>
      <c r="L888" s="201" t="str">
        <f>IF(B715="Positive",IF(J888&lt;=$G$869,"OK","NG"),"-")</f>
        <v>-</v>
      </c>
      <c r="M888" s="391" t="str">
        <f>IF(OR(B715="Positive",INPUT!Q16=0),"-",IF(K888&lt;=$G$870,"OK","NG"))</f>
        <v>-</v>
      </c>
      <c r="N888" s="4"/>
      <c r="Q888" s="4"/>
      <c r="R888" s="371"/>
    </row>
    <row r="889">
      <c r="A889" s="187">
        <f>A716</f>
        <v>101</v>
      </c>
      <c r="B889" s="191">
        <f>1.25*INPUT!BG17</f>
        <v>-43.387905153649626</v>
      </c>
      <c r="C889" s="191">
        <f>1.25*INPUT!BM17</f>
        <v>-20.515606752742315</v>
      </c>
      <c r="D889" s="191">
        <f>1.5*INPUT!BN17</f>
        <v>-13.498505934709101</v>
      </c>
      <c r="E889" s="191">
        <f>1.8*INPUT!BO17</f>
        <v>0.36245309166242806</v>
      </c>
      <c r="F889" s="191">
        <f>1.8*INPUT!BP17</f>
        <v>-0.13965229726090911</v>
      </c>
      <c r="G889" s="174">
        <f>INPUT!BY17</f>
        <v>103198490.90631922</v>
      </c>
      <c r="H889" s="174">
        <f>INPUT!BZ17</f>
        <v>110801218.3096953</v>
      </c>
      <c r="I889" s="174">
        <f>INPUT!CA17</f>
        <v>546882264.39991891</v>
      </c>
      <c r="J889" s="192" t="str">
        <f>IF(B716="Positive",(C889+D889+F889)/I889/$I$869*10^6,"-")</f>
        <v>-</v>
      </c>
      <c r="K889" s="192" t="str">
        <f>IF(OR(B716="Positive",INPUT!Q17=0),"-",-B889/G889/$I$870*10^6+(-C889-D889-E889)/H889/$I$870*10^6)</f>
        <v>-</v>
      </c>
      <c r="L889" s="201" t="str">
        <f>IF(B716="Positive",IF(J889&lt;=$G$869,"OK","NG"),"-")</f>
        <v>-</v>
      </c>
      <c r="M889" s="391" t="str">
        <f>IF(OR(B716="Positive",INPUT!Q17=0),"-",IF(K889&lt;=$G$870,"OK","NG"))</f>
        <v>-</v>
      </c>
      <c r="N889" s="4"/>
      <c r="Q889" s="4"/>
      <c r="R889" s="371"/>
    </row>
    <row r="890">
      <c r="A890" s="187">
        <f>A717</f>
        <v>101</v>
      </c>
      <c r="B890" s="191">
        <f>1.25*INPUT!BG18</f>
        <v>-43.387905153649626</v>
      </c>
      <c r="C890" s="191">
        <f>1.25*INPUT!BM18</f>
        <v>-20.515606752742315</v>
      </c>
      <c r="D890" s="191">
        <f>1.5*INPUT!BN18</f>
        <v>-13.498505934709101</v>
      </c>
      <c r="E890" s="191">
        <f>1.8*INPUT!BO18</f>
        <v>0.36245309166242806</v>
      </c>
      <c r="F890" s="191">
        <f>1.8*INPUT!BP18</f>
        <v>-0.13965229726090911</v>
      </c>
      <c r="G890" s="174">
        <f>INPUT!BY18</f>
        <v>103198490.90631922</v>
      </c>
      <c r="H890" s="174">
        <f>INPUT!BZ18</f>
        <v>110801218.3096953</v>
      </c>
      <c r="I890" s="174">
        <f>INPUT!CA18</f>
        <v>546882264.39991891</v>
      </c>
      <c r="J890" s="192" t="str">
        <f>IF(B717="Positive",(C890+D890+F890)/I890/$I$869*10^6,"-")</f>
        <v>-</v>
      </c>
      <c r="K890" s="192" t="str">
        <f>IF(OR(B717="Positive",INPUT!Q18=0),"-",-B890/G890/$I$870*10^6+(-C890-D890-E890)/H890/$I$870*10^6)</f>
        <v>-</v>
      </c>
      <c r="L890" s="201" t="str">
        <f>IF(B717="Positive",IF(J890&lt;=$G$869,"OK","NG"),"-")</f>
        <v>-</v>
      </c>
      <c r="M890" s="391" t="str">
        <f>IF(OR(B717="Positive",INPUT!Q18=0),"-",IF(K890&lt;=$G$870,"OK","NG"))</f>
        <v>-</v>
      </c>
      <c r="N890" s="4"/>
      <c r="Q890" s="4"/>
      <c r="R890" s="371"/>
    </row>
    <row r="891">
      <c r="A891" s="187">
        <f>A718</f>
        <v>101</v>
      </c>
      <c r="B891" s="191">
        <f>1.25*INPUT!BG19</f>
        <v>-43.387905153649626</v>
      </c>
      <c r="C891" s="191">
        <f>1.25*INPUT!BM19</f>
        <v>-20.515606752742315</v>
      </c>
      <c r="D891" s="191">
        <f>1.5*INPUT!BN19</f>
        <v>-13.498505934709101</v>
      </c>
      <c r="E891" s="191">
        <f>1.8*INPUT!BO19</f>
        <v>0.36245309166242806</v>
      </c>
      <c r="F891" s="191">
        <f>1.8*INPUT!BP19</f>
        <v>-0.13965229726090911</v>
      </c>
      <c r="G891" s="174">
        <f>INPUT!BY19</f>
        <v>103198490.90631922</v>
      </c>
      <c r="H891" s="174">
        <f>INPUT!BZ19</f>
        <v>110801218.3096953</v>
      </c>
      <c r="I891" s="174">
        <f>INPUT!CA19</f>
        <v>546882264.39991891</v>
      </c>
      <c r="J891" s="192" t="str">
        <f>IF(B718="Positive",(C891+D891+F891)/I891/$I$869*10^6,"-")</f>
        <v>-</v>
      </c>
      <c r="K891" s="192" t="str">
        <f>IF(OR(B718="Positive",INPUT!Q19=0),"-",-B891/G891/$I$870*10^6+(-C891-D891-E891)/H891/$I$870*10^6)</f>
        <v>-</v>
      </c>
      <c r="L891" s="201" t="str">
        <f>IF(B718="Positive",IF(J891&lt;=$G$869,"OK","NG"),"-")</f>
        <v>-</v>
      </c>
      <c r="M891" s="391" t="str">
        <f>IF(OR(B718="Positive",INPUT!Q19=0),"-",IF(K891&lt;=$G$870,"OK","NG"))</f>
        <v>-</v>
      </c>
      <c r="N891" s="4"/>
      <c r="Q891" s="4"/>
      <c r="R891" s="371"/>
    </row>
    <row r="892">
      <c r="A892" s="187">
        <f>A719</f>
        <v>101</v>
      </c>
      <c r="B892" s="191">
        <f>1.25*INPUT!BG20</f>
        <v>-43.387905153649626</v>
      </c>
      <c r="C892" s="191">
        <f>1.25*INPUT!BM20</f>
        <v>-20.515606752742315</v>
      </c>
      <c r="D892" s="191">
        <f>1.5*INPUT!BN20</f>
        <v>-13.498505934709101</v>
      </c>
      <c r="E892" s="191">
        <f>1.8*INPUT!BO20</f>
        <v>0.36245309166242806</v>
      </c>
      <c r="F892" s="191">
        <f>1.8*INPUT!BP20</f>
        <v>-0.13965229726090911</v>
      </c>
      <c r="G892" s="174">
        <f>INPUT!BY20</f>
        <v>103198490.90631922</v>
      </c>
      <c r="H892" s="174">
        <f>INPUT!BZ20</f>
        <v>110801218.3096953</v>
      </c>
      <c r="I892" s="174">
        <f>INPUT!CA20</f>
        <v>546882264.39991891</v>
      </c>
      <c r="J892" s="192" t="str">
        <f>IF(B719="Positive",(C892+D892+F892)/I892/$I$869*10^6,"-")</f>
        <v>-</v>
      </c>
      <c r="K892" s="192" t="str">
        <f>IF(OR(B719="Positive",INPUT!Q20=0),"-",-B892/G892/$I$870*10^6+(-C892-D892-E892)/H892/$I$870*10^6)</f>
        <v>-</v>
      </c>
      <c r="L892" s="201" t="str">
        <f>IF(B719="Positive",IF(J892&lt;=$G$869,"OK","NG"),"-")</f>
        <v>-</v>
      </c>
      <c r="M892" s="391" t="str">
        <f>IF(OR(B719="Positive",INPUT!Q20=0),"-",IF(K892&lt;=$G$870,"OK","NG"))</f>
        <v>-</v>
      </c>
      <c r="N892" s="4"/>
      <c r="Q892" s="4"/>
      <c r="R892" s="371"/>
    </row>
    <row r="893">
      <c r="A893" s="187">
        <f>A720</f>
        <v>101</v>
      </c>
      <c r="B893" s="191">
        <f>1.25*INPUT!BG21</f>
        <v>-43.387905153649626</v>
      </c>
      <c r="C893" s="191">
        <f>1.25*INPUT!BM21</f>
        <v>-20.515606752742315</v>
      </c>
      <c r="D893" s="191">
        <f>1.5*INPUT!BN21</f>
        <v>-13.498505934709101</v>
      </c>
      <c r="E893" s="191">
        <f>1.8*INPUT!BO21</f>
        <v>0.36245309166242806</v>
      </c>
      <c r="F893" s="191">
        <f>1.8*INPUT!BP21</f>
        <v>-0.13965229726090911</v>
      </c>
      <c r="G893" s="174">
        <f>INPUT!BY21</f>
        <v>103198490.90631922</v>
      </c>
      <c r="H893" s="174">
        <f>INPUT!BZ21</f>
        <v>110801218.3096953</v>
      </c>
      <c r="I893" s="174">
        <f>INPUT!CA21</f>
        <v>546882264.39991891</v>
      </c>
      <c r="J893" s="192" t="str">
        <f>IF(B720="Positive",(C893+D893+F893)/I893/$I$869*10^6,"-")</f>
        <v>-</v>
      </c>
      <c r="K893" s="192" t="str">
        <f>IF(OR(B720="Positive",INPUT!Q21=0),"-",-B893/G893/$I$870*10^6+(-C893-D893-E893)/H893/$I$870*10^6)</f>
        <v>-</v>
      </c>
      <c r="L893" s="201" t="str">
        <f>IF(B720="Positive",IF(J893&lt;=$G$869,"OK","NG"),"-")</f>
        <v>-</v>
      </c>
      <c r="M893" s="391" t="str">
        <f>IF(OR(B720="Positive",INPUT!Q21=0),"-",IF(K893&lt;=$G$870,"OK","NG"))</f>
        <v>-</v>
      </c>
      <c r="N893" s="4"/>
      <c r="Q893" s="4"/>
      <c r="R893" s="371"/>
    </row>
    <row r="894">
      <c r="A894" s="187">
        <f>A721</f>
        <v>101</v>
      </c>
      <c r="B894" s="191">
        <f>1.25*INPUT!BG22</f>
        <v>-43.387905153649626</v>
      </c>
      <c r="C894" s="191">
        <f>1.25*INPUT!BM22</f>
        <v>-20.515606752742315</v>
      </c>
      <c r="D894" s="191">
        <f>1.5*INPUT!BN22</f>
        <v>-13.498505934709101</v>
      </c>
      <c r="E894" s="191">
        <f>1.8*INPUT!BO22</f>
        <v>0.36245309166242806</v>
      </c>
      <c r="F894" s="191">
        <f>1.8*INPUT!BP22</f>
        <v>-0.13965229726090911</v>
      </c>
      <c r="G894" s="174">
        <f>INPUT!BY22</f>
        <v>103198490.90631922</v>
      </c>
      <c r="H894" s="174">
        <f>INPUT!BZ22</f>
        <v>110801218.3096953</v>
      </c>
      <c r="I894" s="174">
        <f>INPUT!CA22</f>
        <v>546882264.39991891</v>
      </c>
      <c r="J894" s="192" t="str">
        <f>IF(B721="Positive",(C894+D894+F894)/I894/$I$869*10^6,"-")</f>
        <v>-</v>
      </c>
      <c r="K894" s="192" t="str">
        <f>IF(OR(B721="Positive",INPUT!Q22=0),"-",-B894/G894/$I$870*10^6+(-C894-D894-E894)/H894/$I$870*10^6)</f>
        <v>-</v>
      </c>
      <c r="L894" s="201" t="str">
        <f>IF(B721="Positive",IF(J894&lt;=$G$869,"OK","NG"),"-")</f>
        <v>-</v>
      </c>
      <c r="M894" s="391" t="str">
        <f>IF(OR(B721="Positive",INPUT!Q22=0),"-",IF(K894&lt;=$G$870,"OK","NG"))</f>
        <v>-</v>
      </c>
      <c r="N894" s="4"/>
      <c r="Q894" s="4"/>
      <c r="R894" s="371"/>
    </row>
    <row r="895">
      <c r="A895" s="187">
        <f>A722</f>
        <v>101</v>
      </c>
      <c r="B895" s="191">
        <f>1.25*INPUT!BG23</f>
        <v>-43.387905153649626</v>
      </c>
      <c r="C895" s="191">
        <f>1.25*INPUT!BM23</f>
        <v>-20.515606752742315</v>
      </c>
      <c r="D895" s="191">
        <f>1.5*INPUT!BN23</f>
        <v>-13.498505934709101</v>
      </c>
      <c r="E895" s="191">
        <f>1.8*INPUT!BO23</f>
        <v>0.36245309166242806</v>
      </c>
      <c r="F895" s="191">
        <f>1.8*INPUT!BP23</f>
        <v>-0.13965229726090911</v>
      </c>
      <c r="G895" s="174">
        <f>INPUT!BY23</f>
        <v>103198490.90631922</v>
      </c>
      <c r="H895" s="174">
        <f>INPUT!BZ23</f>
        <v>110801218.3096953</v>
      </c>
      <c r="I895" s="174">
        <f>INPUT!CA23</f>
        <v>546882264.39991891</v>
      </c>
      <c r="J895" s="192" t="str">
        <f>IF(B722="Positive",(C895+D895+F895)/I895/$I$869*10^6,"-")</f>
        <v>-</v>
      </c>
      <c r="K895" s="192" t="str">
        <f>IF(OR(B722="Positive",INPUT!Q23=0),"-",-B895/G895/$I$870*10^6+(-C895-D895-E895)/H895/$I$870*10^6)</f>
        <v>-</v>
      </c>
      <c r="L895" s="201" t="str">
        <f>IF(B722="Positive",IF(J895&lt;=$G$869,"OK","NG"),"-")</f>
        <v>-</v>
      </c>
      <c r="M895" s="391" t="str">
        <f>IF(OR(B722="Positive",INPUT!Q23=0),"-",IF(K895&lt;=$G$870,"OK","NG"))</f>
        <v>-</v>
      </c>
      <c r="N895" s="4"/>
      <c r="Q895" s="4"/>
      <c r="R895" s="371"/>
    </row>
    <row r="896">
      <c r="A896" s="187">
        <f>A723</f>
        <v>101</v>
      </c>
      <c r="B896" s="191">
        <f>1.25*INPUT!BG24</f>
        <v>-43.387905153649626</v>
      </c>
      <c r="C896" s="191">
        <f>1.25*INPUT!BM24</f>
        <v>-20.515606752742315</v>
      </c>
      <c r="D896" s="191">
        <f>1.5*INPUT!BN24</f>
        <v>-13.498505934709101</v>
      </c>
      <c r="E896" s="191">
        <f>1.8*INPUT!BO24</f>
        <v>0.36245309166242806</v>
      </c>
      <c r="F896" s="191">
        <f>1.8*INPUT!BP24</f>
        <v>-0.13965229726090911</v>
      </c>
      <c r="G896" s="174">
        <f>INPUT!BY24</f>
        <v>103198490.90631922</v>
      </c>
      <c r="H896" s="174">
        <f>INPUT!BZ24</f>
        <v>110801218.3096953</v>
      </c>
      <c r="I896" s="174">
        <f>INPUT!CA24</f>
        <v>546882264.39991891</v>
      </c>
      <c r="J896" s="192" t="str">
        <f>IF(B723="Positive",(C896+D896+F896)/I896/$I$869*10^6,"-")</f>
        <v>-</v>
      </c>
      <c r="K896" s="192" t="str">
        <f>IF(OR(B723="Positive",INPUT!Q24=0),"-",-B896/G896/$I$870*10^6+(-C896-D896-E896)/H896/$I$870*10^6)</f>
        <v>-</v>
      </c>
      <c r="L896" s="201" t="str">
        <f>IF(B723="Positive",IF(J896&lt;=$G$869,"OK","NG"),"-")</f>
        <v>-</v>
      </c>
      <c r="M896" s="391" t="str">
        <f>IF(OR(B723="Positive",INPUT!Q24=0),"-",IF(K896&lt;=$G$870,"OK","NG"))</f>
        <v>-</v>
      </c>
      <c r="N896" s="4"/>
      <c r="Q896" s="4"/>
      <c r="R896" s="371"/>
    </row>
    <row r="897">
      <c r="A897" s="187">
        <f>A724</f>
        <v>101</v>
      </c>
      <c r="B897" s="191">
        <f>1.25*INPUT!BG25</f>
        <v>-43.387905153649626</v>
      </c>
      <c r="C897" s="191">
        <f>1.25*INPUT!BM25</f>
        <v>-20.515606752742315</v>
      </c>
      <c r="D897" s="191">
        <f>1.5*INPUT!BN25</f>
        <v>-13.498505934709101</v>
      </c>
      <c r="E897" s="191">
        <f>1.8*INPUT!BO25</f>
        <v>0.36245309166242806</v>
      </c>
      <c r="F897" s="191">
        <f>1.8*INPUT!BP25</f>
        <v>-0.13965229726090911</v>
      </c>
      <c r="G897" s="174">
        <f>INPUT!BY25</f>
        <v>103198490.90631922</v>
      </c>
      <c r="H897" s="174">
        <f>INPUT!BZ25</f>
        <v>110801218.3096953</v>
      </c>
      <c r="I897" s="174">
        <f>INPUT!CA25</f>
        <v>546882264.39991891</v>
      </c>
      <c r="J897" s="192" t="str">
        <f>IF(B724="Positive",(C897+D897+F897)/I897/$I$869*10^6,"-")</f>
        <v>-</v>
      </c>
      <c r="K897" s="192" t="str">
        <f>IF(OR(B724="Positive",INPUT!Q25=0),"-",-B897/G897/$I$870*10^6+(-C897-D897-E897)/H897/$I$870*10^6)</f>
        <v>-</v>
      </c>
      <c r="L897" s="201" t="str">
        <f>IF(B724="Positive",IF(J897&lt;=$G$869,"OK","NG"),"-")</f>
        <v>-</v>
      </c>
      <c r="M897" s="391" t="str">
        <f>IF(OR(B724="Positive",INPUT!Q25=0),"-",IF(K897&lt;=$G$870,"OK","NG"))</f>
        <v>-</v>
      </c>
      <c r="N897" s="4"/>
      <c r="Q897" s="4"/>
      <c r="R897" s="371"/>
    </row>
    <row r="898">
      <c r="A898" s="187">
        <f>A725</f>
        <v>101</v>
      </c>
      <c r="B898" s="191">
        <f>1.25*INPUT!BG26</f>
        <v>-43.387905153649626</v>
      </c>
      <c r="C898" s="191">
        <f>1.25*INPUT!BM26</f>
        <v>-20.515606752742315</v>
      </c>
      <c r="D898" s="191">
        <f>1.5*INPUT!BN26</f>
        <v>-13.498505934709101</v>
      </c>
      <c r="E898" s="191">
        <f>1.8*INPUT!BO26</f>
        <v>0.36245309166242806</v>
      </c>
      <c r="F898" s="191">
        <f>1.8*INPUT!BP26</f>
        <v>-0.13965229726090911</v>
      </c>
      <c r="G898" s="174">
        <f>INPUT!BY26</f>
        <v>103198490.90631922</v>
      </c>
      <c r="H898" s="174">
        <f>INPUT!BZ26</f>
        <v>110801218.3096953</v>
      </c>
      <c r="I898" s="174">
        <f>INPUT!CA26</f>
        <v>546882264.39991891</v>
      </c>
      <c r="J898" s="192" t="str">
        <f>IF(B725="Positive",(C898+D898+F898)/I898/$I$869*10^6,"-")</f>
        <v>-</v>
      </c>
      <c r="K898" s="192" t="str">
        <f>IF(OR(B725="Positive",INPUT!Q26=0),"-",-B898/G898/$I$870*10^6+(-C898-D898-E898)/H898/$I$870*10^6)</f>
        <v>-</v>
      </c>
      <c r="L898" s="201" t="str">
        <f>IF(B725="Positive",IF(J898&lt;=$G$869,"OK","NG"),"-")</f>
        <v>-</v>
      </c>
      <c r="M898" s="391" t="str">
        <f>IF(OR(B725="Positive",INPUT!Q26=0),"-",IF(K898&lt;=$G$870,"OK","NG"))</f>
        <v>-</v>
      </c>
      <c r="N898" s="4"/>
      <c r="Q898" s="4"/>
      <c r="R898" s="371"/>
    </row>
    <row r="899">
      <c r="A899" s="187">
        <f>A726</f>
        <v>101</v>
      </c>
      <c r="B899" s="191">
        <f>1.25*INPUT!BG27</f>
        <v>-43.387905153649626</v>
      </c>
      <c r="C899" s="191">
        <f>1.25*INPUT!BM27</f>
        <v>-20.515606752742315</v>
      </c>
      <c r="D899" s="191">
        <f>1.5*INPUT!BN27</f>
        <v>-13.498505934709101</v>
      </c>
      <c r="E899" s="191">
        <f>1.8*INPUT!BO27</f>
        <v>0.36245309166242806</v>
      </c>
      <c r="F899" s="191">
        <f>1.8*INPUT!BP27</f>
        <v>-0.13965229726090911</v>
      </c>
      <c r="G899" s="174">
        <f>INPUT!BY27</f>
        <v>103198490.90631922</v>
      </c>
      <c r="H899" s="174">
        <f>INPUT!BZ27</f>
        <v>110801218.3096953</v>
      </c>
      <c r="I899" s="174">
        <f>INPUT!CA27</f>
        <v>546882264.39991891</v>
      </c>
      <c r="J899" s="192" t="str">
        <f>IF(B726="Positive",(C899+D899+F899)/I899/$I$869*10^6,"-")</f>
        <v>-</v>
      </c>
      <c r="K899" s="192" t="str">
        <f>IF(OR(B726="Positive",INPUT!Q27=0),"-",-B899/G899/$I$870*10^6+(-C899-D899-E899)/H899/$I$870*10^6)</f>
        <v>-</v>
      </c>
      <c r="L899" s="201" t="str">
        <f>IF(B726="Positive",IF(J899&lt;=$G$869,"OK","NG"),"-")</f>
        <v>-</v>
      </c>
      <c r="M899" s="391" t="str">
        <f>IF(OR(B726="Positive",INPUT!Q27=0),"-",IF(K899&lt;=$G$870,"OK","NG"))</f>
        <v>-</v>
      </c>
      <c r="N899" s="4"/>
      <c r="Q899" s="4"/>
      <c r="R899" s="371"/>
    </row>
    <row r="900">
      <c r="A900" s="187">
        <f>A727</f>
        <v>101</v>
      </c>
      <c r="B900" s="191">
        <f>1.25*INPUT!BG28</f>
        <v>-43.387905153649626</v>
      </c>
      <c r="C900" s="191">
        <f>1.25*INPUT!BM28</f>
        <v>-20.515606752742315</v>
      </c>
      <c r="D900" s="191">
        <f>1.5*INPUT!BN28</f>
        <v>-13.498505934709101</v>
      </c>
      <c r="E900" s="191">
        <f>1.8*INPUT!BO28</f>
        <v>0.36245309166242806</v>
      </c>
      <c r="F900" s="191">
        <f>1.8*INPUT!BP28</f>
        <v>-0.13965229726090911</v>
      </c>
      <c r="G900" s="174">
        <f>INPUT!BY28</f>
        <v>103198490.90631922</v>
      </c>
      <c r="H900" s="174">
        <f>INPUT!BZ28</f>
        <v>110801218.3096953</v>
      </c>
      <c r="I900" s="174">
        <f>INPUT!CA28</f>
        <v>546882264.39991891</v>
      </c>
      <c r="J900" s="192" t="str">
        <f>IF(B727="Positive",(C900+D900+F900)/I900/$I$869*10^6,"-")</f>
        <v>-</v>
      </c>
      <c r="K900" s="192" t="str">
        <f>IF(OR(B727="Positive",INPUT!Q28=0),"-",-B900/G900/$I$870*10^6+(-C900-D900-E900)/H900/$I$870*10^6)</f>
        <v>-</v>
      </c>
      <c r="L900" s="201" t="str">
        <f>IF(B727="Positive",IF(J900&lt;=$G$869,"OK","NG"),"-")</f>
        <v>-</v>
      </c>
      <c r="M900" s="391" t="str">
        <f>IF(OR(B727="Positive",INPUT!Q28=0),"-",IF(K900&lt;=$G$870,"OK","NG"))</f>
        <v>-</v>
      </c>
      <c r="N900" s="4"/>
      <c r="Q900" s="4"/>
      <c r="R900" s="371"/>
    </row>
    <row r="901">
      <c r="A901" s="187">
        <f>A728</f>
        <v>101</v>
      </c>
      <c r="B901" s="191">
        <f>1.25*INPUT!BG29</f>
        <v>-43.387905153649626</v>
      </c>
      <c r="C901" s="191">
        <f>1.25*INPUT!BM29</f>
        <v>-20.515606752742315</v>
      </c>
      <c r="D901" s="191">
        <f>1.5*INPUT!BN29</f>
        <v>-13.498505934709101</v>
      </c>
      <c r="E901" s="191">
        <f>1.8*INPUT!BO29</f>
        <v>0.36245309166242806</v>
      </c>
      <c r="F901" s="191">
        <f>1.8*INPUT!BP29</f>
        <v>-0.13965229726090911</v>
      </c>
      <c r="G901" s="174">
        <f>INPUT!BY29</f>
        <v>103198490.90631922</v>
      </c>
      <c r="H901" s="174">
        <f>INPUT!BZ29</f>
        <v>110801218.3096953</v>
      </c>
      <c r="I901" s="174">
        <f>INPUT!CA29</f>
        <v>546882264.39991891</v>
      </c>
      <c r="J901" s="192" t="str">
        <f>IF(B728="Positive",(C901+D901+F901)/I901/$I$869*10^6,"-")</f>
        <v>-</v>
      </c>
      <c r="K901" s="192" t="str">
        <f>IF(OR(B728="Positive",INPUT!Q29=0),"-",-B901/G901/$I$870*10^6+(-C901-D901-E901)/H901/$I$870*10^6)</f>
        <v>-</v>
      </c>
      <c r="L901" s="201" t="str">
        <f>IF(B728="Positive",IF(J901&lt;=$G$869,"OK","NG"),"-")</f>
        <v>-</v>
      </c>
      <c r="M901" s="391" t="str">
        <f>IF(OR(B728="Positive",INPUT!Q29=0),"-",IF(K901&lt;=$G$870,"OK","NG"))</f>
        <v>-</v>
      </c>
      <c r="N901" s="4"/>
      <c r="Q901" s="4"/>
      <c r="R901" s="371"/>
    </row>
    <row r="902">
      <c r="A902" s="187">
        <f>A729</f>
        <v>101</v>
      </c>
      <c r="B902" s="191">
        <f>1.25*INPUT!BG30</f>
        <v>-43.387905153649626</v>
      </c>
      <c r="C902" s="191">
        <f>1.25*INPUT!BM30</f>
        <v>-20.515606752742315</v>
      </c>
      <c r="D902" s="191">
        <f>1.5*INPUT!BN30</f>
        <v>-13.498505934709101</v>
      </c>
      <c r="E902" s="191">
        <f>1.8*INPUT!BO30</f>
        <v>0.36245309166242806</v>
      </c>
      <c r="F902" s="191">
        <f>1.8*INPUT!BP30</f>
        <v>-0.13965229726090911</v>
      </c>
      <c r="G902" s="174">
        <f>INPUT!BY30</f>
        <v>103198490.90631922</v>
      </c>
      <c r="H902" s="174">
        <f>INPUT!BZ30</f>
        <v>110801218.3096953</v>
      </c>
      <c r="I902" s="174">
        <f>INPUT!CA30</f>
        <v>546882264.39991891</v>
      </c>
      <c r="J902" s="192" t="str">
        <f>IF(B729="Positive",(C902+D902+F902)/I902/$I$869*10^6,"-")</f>
        <v>-</v>
      </c>
      <c r="K902" s="192" t="str">
        <f>IF(OR(B729="Positive",INPUT!Q30=0),"-",-B902/G902/$I$870*10^6+(-C902-D902-E902)/H902/$I$870*10^6)</f>
        <v>-</v>
      </c>
      <c r="L902" s="201" t="str">
        <f>IF(B729="Positive",IF(J902&lt;=$G$869,"OK","NG"),"-")</f>
        <v>-</v>
      </c>
      <c r="M902" s="391" t="str">
        <f>IF(OR(B729="Positive",INPUT!Q30=0),"-",IF(K902&lt;=$G$870,"OK","NG"))</f>
        <v>-</v>
      </c>
      <c r="N902" s="4"/>
      <c r="Q902" s="4"/>
      <c r="R902" s="371"/>
    </row>
    <row r="903">
      <c r="A903" s="187">
        <f>A730</f>
        <v>101</v>
      </c>
      <c r="B903" s="191">
        <f>1.25*INPUT!BG31</f>
        <v>-43.387905153649626</v>
      </c>
      <c r="C903" s="191">
        <f>1.25*INPUT!BM31</f>
        <v>-20.515606752742315</v>
      </c>
      <c r="D903" s="191">
        <f>1.5*INPUT!BN31</f>
        <v>-13.498505934709101</v>
      </c>
      <c r="E903" s="191">
        <f>1.8*INPUT!BO31</f>
        <v>0.36245309166242806</v>
      </c>
      <c r="F903" s="191">
        <f>1.8*INPUT!BP31</f>
        <v>-0.13965229726090911</v>
      </c>
      <c r="G903" s="174">
        <f>INPUT!BY31</f>
        <v>103198490.90631922</v>
      </c>
      <c r="H903" s="174">
        <f>INPUT!BZ31</f>
        <v>110801218.3096953</v>
      </c>
      <c r="I903" s="174">
        <f>INPUT!CA31</f>
        <v>546882264.39991891</v>
      </c>
      <c r="J903" s="192" t="str">
        <f>IF(B730="Positive",(C903+D903+F903)/I903/$I$869*10^6,"-")</f>
        <v>-</v>
      </c>
      <c r="K903" s="192" t="str">
        <f>IF(OR(B730="Positive",INPUT!Q31=0),"-",-B903/G903/$I$870*10^6+(-C903-D903-E903)/H903/$I$870*10^6)</f>
        <v>-</v>
      </c>
      <c r="L903" s="201" t="str">
        <f>IF(B730="Positive",IF(J903&lt;=$G$869,"OK","NG"),"-")</f>
        <v>-</v>
      </c>
      <c r="M903" s="391" t="str">
        <f>IF(OR(B730="Positive",INPUT!Q31=0),"-",IF(K903&lt;=$G$870,"OK","NG"))</f>
        <v>-</v>
      </c>
      <c r="N903" s="4"/>
      <c r="Q903" s="4"/>
      <c r="R903" s="371"/>
    </row>
    <row r="904">
      <c r="A904" s="187">
        <f>A731</f>
        <v>101</v>
      </c>
      <c r="B904" s="191">
        <f>1.25*INPUT!BG32</f>
        <v>-43.387905153649626</v>
      </c>
      <c r="C904" s="191">
        <f>1.25*INPUT!BM32</f>
        <v>-20.515606752742315</v>
      </c>
      <c r="D904" s="191">
        <f>1.5*INPUT!BN32</f>
        <v>-13.498505934709101</v>
      </c>
      <c r="E904" s="191">
        <f>1.8*INPUT!BO32</f>
        <v>0.36245309166242806</v>
      </c>
      <c r="F904" s="191">
        <f>1.8*INPUT!BP32</f>
        <v>-0.13965229726090911</v>
      </c>
      <c r="G904" s="174">
        <f>INPUT!BY32</f>
        <v>103198490.90631922</v>
      </c>
      <c r="H904" s="174">
        <f>INPUT!BZ32</f>
        <v>110801218.3096953</v>
      </c>
      <c r="I904" s="174">
        <f>INPUT!CA32</f>
        <v>546882264.39991891</v>
      </c>
      <c r="J904" s="192" t="str">
        <f>IF(B731="Positive",(C904+D904+F904)/I904/$I$869*10^6,"-")</f>
        <v>-</v>
      </c>
      <c r="K904" s="192" t="str">
        <f>IF(OR(B731="Positive",INPUT!Q32=0),"-",-B904/G904/$I$870*10^6+(-C904-D904-E904)/H904/$I$870*10^6)</f>
        <v>-</v>
      </c>
      <c r="L904" s="201" t="str">
        <f>IF(B731="Positive",IF(J904&lt;=$G$869,"OK","NG"),"-")</f>
        <v>-</v>
      </c>
      <c r="M904" s="391" t="str">
        <f>IF(OR(B731="Positive",INPUT!Q32=0),"-",IF(K904&lt;=$G$870,"OK","NG"))</f>
        <v>-</v>
      </c>
      <c r="N904" s="4"/>
      <c r="Q904" s="4"/>
      <c r="R904" s="371"/>
    </row>
    <row r="905">
      <c r="A905" s="187">
        <f>A732</f>
        <v>101</v>
      </c>
      <c r="B905" s="191">
        <f>1.25*INPUT!BG33</f>
        <v>-43.387905153649626</v>
      </c>
      <c r="C905" s="191">
        <f>1.25*INPUT!BM33</f>
        <v>-20.515606752742315</v>
      </c>
      <c r="D905" s="191">
        <f>1.5*INPUT!BN33</f>
        <v>-13.498505934709101</v>
      </c>
      <c r="E905" s="191">
        <f>1.8*INPUT!BO33</f>
        <v>0.36245309166242806</v>
      </c>
      <c r="F905" s="191">
        <f>1.8*INPUT!BP33</f>
        <v>-0.13965229726090911</v>
      </c>
      <c r="G905" s="174">
        <f>INPUT!BY33</f>
        <v>103198490.90631922</v>
      </c>
      <c r="H905" s="174">
        <f>INPUT!BZ33</f>
        <v>110801218.3096953</v>
      </c>
      <c r="I905" s="174">
        <f>INPUT!CA33</f>
        <v>546882264.39991891</v>
      </c>
      <c r="J905" s="192" t="str">
        <f>IF(B732="Positive",(C905+D905+F905)/I905/$I$869*10^6,"-")</f>
        <v>-</v>
      </c>
      <c r="K905" s="192" t="str">
        <f>IF(OR(B732="Positive",INPUT!Q33=0),"-",-B905/G905/$I$870*10^6+(-C905-D905-E905)/H905/$I$870*10^6)</f>
        <v>-</v>
      </c>
      <c r="L905" s="201" t="str">
        <f>IF(B732="Positive",IF(J905&lt;=$G$869,"OK","NG"),"-")</f>
        <v>-</v>
      </c>
      <c r="M905" s="391" t="str">
        <f>IF(OR(B732="Positive",INPUT!Q33=0),"-",IF(K905&lt;=$G$870,"OK","NG"))</f>
        <v>-</v>
      </c>
      <c r="N905" s="4"/>
      <c r="Q905" s="4"/>
      <c r="R905" s="371"/>
    </row>
    <row r="906">
      <c r="A906" s="187">
        <f>A733</f>
        <v>101</v>
      </c>
      <c r="B906" s="191">
        <f>1.25*INPUT!BG34</f>
        <v>-43.387905153649626</v>
      </c>
      <c r="C906" s="191">
        <f>1.25*INPUT!BM34</f>
        <v>-20.515606752742315</v>
      </c>
      <c r="D906" s="191">
        <f>1.5*INPUT!BN34</f>
        <v>-13.498505934709101</v>
      </c>
      <c r="E906" s="191">
        <f>1.8*INPUT!BO34</f>
        <v>0.36245309166242806</v>
      </c>
      <c r="F906" s="191">
        <f>1.8*INPUT!BP34</f>
        <v>-0.13965229726090911</v>
      </c>
      <c r="G906" s="174">
        <f>INPUT!BY34</f>
        <v>103198490.90631922</v>
      </c>
      <c r="H906" s="174">
        <f>INPUT!BZ34</f>
        <v>110801218.3096953</v>
      </c>
      <c r="I906" s="174">
        <f>INPUT!CA34</f>
        <v>546882264.39991891</v>
      </c>
      <c r="J906" s="192" t="str">
        <f>IF(B733="Positive",(C906+D906+F906)/I906/$I$869*10^6,"-")</f>
        <v>-</v>
      </c>
      <c r="K906" s="192" t="str">
        <f>IF(OR(B733="Positive",INPUT!Q34=0),"-",-B906/G906/$I$870*10^6+(-C906-D906-E906)/H906/$I$870*10^6)</f>
        <v>-</v>
      </c>
      <c r="L906" s="201" t="str">
        <f>IF(B733="Positive",IF(J906&lt;=$G$869,"OK","NG"),"-")</f>
        <v>-</v>
      </c>
      <c r="M906" s="391" t="str">
        <f>IF(OR(B733="Positive",INPUT!Q34=0),"-",IF(K906&lt;=$G$870,"OK","NG"))</f>
        <v>-</v>
      </c>
      <c r="N906" s="4"/>
      <c r="Q906" s="4"/>
      <c r="R906" s="371"/>
    </row>
    <row r="907">
      <c r="A907" s="187">
        <f>A734</f>
        <v>101</v>
      </c>
      <c r="B907" s="191">
        <f>1.25*INPUT!BG35</f>
        <v>-43.387905153649626</v>
      </c>
      <c r="C907" s="191">
        <f>1.25*INPUT!BM35</f>
        <v>-20.515606752742315</v>
      </c>
      <c r="D907" s="191">
        <f>1.5*INPUT!BN35</f>
        <v>-13.498505934709101</v>
      </c>
      <c r="E907" s="191">
        <f>1.8*INPUT!BO35</f>
        <v>0.36245309166242806</v>
      </c>
      <c r="F907" s="191">
        <f>1.8*INPUT!BP35</f>
        <v>-0.13965229726090911</v>
      </c>
      <c r="G907" s="174">
        <f>INPUT!BY35</f>
        <v>103198490.90631922</v>
      </c>
      <c r="H907" s="174">
        <f>INPUT!BZ35</f>
        <v>110801218.3096953</v>
      </c>
      <c r="I907" s="174">
        <f>INPUT!CA35</f>
        <v>546882264.39991891</v>
      </c>
      <c r="J907" s="192" t="str">
        <f>IF(B734="Positive",(C907+D907+F907)/I907/$I$869*10^6,"-")</f>
        <v>-</v>
      </c>
      <c r="K907" s="192" t="str">
        <f>IF(OR(B734="Positive",INPUT!Q35=0),"-",-B907/G907/$I$870*10^6+(-C907-D907-E907)/H907/$I$870*10^6)</f>
        <v>-</v>
      </c>
      <c r="L907" s="201" t="str">
        <f>IF(B734="Positive",IF(J907&lt;=$G$869,"OK","NG"),"-")</f>
        <v>-</v>
      </c>
      <c r="M907" s="391" t="str">
        <f>IF(OR(B734="Positive",INPUT!Q35=0),"-",IF(K907&lt;=$G$870,"OK","NG"))</f>
        <v>-</v>
      </c>
      <c r="N907" s="4"/>
      <c r="Q907" s="4"/>
      <c r="R907" s="371"/>
    </row>
    <row r="908">
      <c r="A908" s="187">
        <f>A735</f>
        <v>101</v>
      </c>
      <c r="B908" s="191">
        <f>1.25*INPUT!BG36</f>
        <v>-43.387905153649626</v>
      </c>
      <c r="C908" s="191">
        <f>1.25*INPUT!BM36</f>
        <v>-20.515606752742315</v>
      </c>
      <c r="D908" s="191">
        <f>1.5*INPUT!BN36</f>
        <v>-13.498505934709101</v>
      </c>
      <c r="E908" s="191">
        <f>1.8*INPUT!BO36</f>
        <v>0.36245309166242806</v>
      </c>
      <c r="F908" s="191">
        <f>1.8*INPUT!BP36</f>
        <v>-0.13965229726090911</v>
      </c>
      <c r="G908" s="174">
        <f>INPUT!BY36</f>
        <v>103198490.90631922</v>
      </c>
      <c r="H908" s="174">
        <f>INPUT!BZ36</f>
        <v>110801218.3096953</v>
      </c>
      <c r="I908" s="174">
        <f>INPUT!CA36</f>
        <v>546882264.39991891</v>
      </c>
      <c r="J908" s="192" t="str">
        <f>IF(B735="Positive",(C908+D908+F908)/I908/$I$869*10^6,"-")</f>
        <v>-</v>
      </c>
      <c r="K908" s="192" t="str">
        <f>IF(OR(B735="Positive",INPUT!Q36=0),"-",-B908/G908/$I$870*10^6+(-C908-D908-E908)/H908/$I$870*10^6)</f>
        <v>-</v>
      </c>
      <c r="L908" s="201" t="str">
        <f>IF(B735="Positive",IF(J908&lt;=$G$869,"OK","NG"),"-")</f>
        <v>-</v>
      </c>
      <c r="M908" s="391" t="str">
        <f>IF(OR(B735="Positive",INPUT!Q36=0),"-",IF(K908&lt;=$G$870,"OK","NG"))</f>
        <v>-</v>
      </c>
      <c r="N908" s="4"/>
      <c r="Q908" s="4"/>
      <c r="R908" s="371"/>
    </row>
    <row r="909">
      <c r="A909" s="187">
        <f>A736</f>
        <v>101</v>
      </c>
      <c r="B909" s="191">
        <f>1.25*INPUT!BG37</f>
        <v>-43.387905153649626</v>
      </c>
      <c r="C909" s="191">
        <f>1.25*INPUT!BM37</f>
        <v>-20.515606752742315</v>
      </c>
      <c r="D909" s="191">
        <f>1.5*INPUT!BN37</f>
        <v>-13.498505934709101</v>
      </c>
      <c r="E909" s="191">
        <f>1.8*INPUT!BO37</f>
        <v>0.36245309166242806</v>
      </c>
      <c r="F909" s="191">
        <f>1.8*INPUT!BP37</f>
        <v>-0.13965229726090911</v>
      </c>
      <c r="G909" s="174">
        <f>INPUT!BY37</f>
        <v>103198490.90631922</v>
      </c>
      <c r="H909" s="174">
        <f>INPUT!BZ37</f>
        <v>110801218.3096953</v>
      </c>
      <c r="I909" s="174">
        <f>INPUT!CA37</f>
        <v>546882264.39991891</v>
      </c>
      <c r="J909" s="192" t="str">
        <f>IF(B736="Positive",(C909+D909+F909)/I909/$I$869*10^6,"-")</f>
        <v>-</v>
      </c>
      <c r="K909" s="192" t="str">
        <f>IF(OR(B736="Positive",INPUT!Q37=0),"-",-B909/G909/$I$870*10^6+(-C909-D909-E909)/H909/$I$870*10^6)</f>
        <v>-</v>
      </c>
      <c r="L909" s="201" t="str">
        <f>IF(B736="Positive",IF(J909&lt;=$G$869,"OK","NG"),"-")</f>
        <v>-</v>
      </c>
      <c r="M909" s="391" t="str">
        <f>IF(OR(B736="Positive",INPUT!Q37=0),"-",IF(K909&lt;=$G$870,"OK","NG"))</f>
        <v>-</v>
      </c>
      <c r="N909" s="4"/>
      <c r="Q909" s="4"/>
      <c r="R909" s="371"/>
    </row>
    <row r="910">
      <c r="A910" s="187">
        <f>A737</f>
        <v>101</v>
      </c>
      <c r="B910" s="191">
        <f>1.25*INPUT!BG38</f>
        <v>-43.387905153649626</v>
      </c>
      <c r="C910" s="191">
        <f>1.25*INPUT!BM38</f>
        <v>-20.515606752742315</v>
      </c>
      <c r="D910" s="191">
        <f>1.5*INPUT!BN38</f>
        <v>-13.498505934709101</v>
      </c>
      <c r="E910" s="191">
        <f>1.8*INPUT!BO38</f>
        <v>0.36245309166242806</v>
      </c>
      <c r="F910" s="191">
        <f>1.8*INPUT!BP38</f>
        <v>-0.13965229726090911</v>
      </c>
      <c r="G910" s="174">
        <f>INPUT!BY38</f>
        <v>103198490.90631922</v>
      </c>
      <c r="H910" s="174">
        <f>INPUT!BZ38</f>
        <v>110801218.3096953</v>
      </c>
      <c r="I910" s="174">
        <f>INPUT!CA38</f>
        <v>546882264.39991891</v>
      </c>
      <c r="J910" s="192" t="str">
        <f>IF(B737="Positive",(C910+D910+F910)/I910/$I$869*10^6,"-")</f>
        <v>-</v>
      </c>
      <c r="K910" s="192" t="str">
        <f>IF(OR(B737="Positive",INPUT!Q38=0),"-",-B910/G910/$I$870*10^6+(-C910-D910-E910)/H910/$I$870*10^6)</f>
        <v>-</v>
      </c>
      <c r="L910" s="201" t="str">
        <f>IF(B737="Positive",IF(J910&lt;=$G$869,"OK","NG"),"-")</f>
        <v>-</v>
      </c>
      <c r="M910" s="391" t="str">
        <f>IF(OR(B737="Positive",INPUT!Q38=0),"-",IF(K910&lt;=$G$870,"OK","NG"))</f>
        <v>-</v>
      </c>
      <c r="N910" s="4"/>
      <c r="Q910" s="4"/>
      <c r="R910" s="371"/>
    </row>
    <row r="911">
      <c r="A911" s="187">
        <f>A738</f>
        <v>101</v>
      </c>
      <c r="B911" s="191">
        <f>1.25*INPUT!BG39</f>
        <v>-43.387905153649626</v>
      </c>
      <c r="C911" s="191">
        <f>1.25*INPUT!BM39</f>
        <v>-20.515606752742315</v>
      </c>
      <c r="D911" s="191">
        <f>1.5*INPUT!BN39</f>
        <v>-13.498505934709101</v>
      </c>
      <c r="E911" s="191">
        <f>1.8*INPUT!BO39</f>
        <v>0.36245309166242806</v>
      </c>
      <c r="F911" s="191">
        <f>1.8*INPUT!BP39</f>
        <v>-0.13965229726090911</v>
      </c>
      <c r="G911" s="174">
        <f>INPUT!BY39</f>
        <v>103198490.90631922</v>
      </c>
      <c r="H911" s="174">
        <f>INPUT!BZ39</f>
        <v>110801218.3096953</v>
      </c>
      <c r="I911" s="174">
        <f>INPUT!CA39</f>
        <v>546882264.39991891</v>
      </c>
      <c r="J911" s="192" t="str">
        <f>IF(B738="Positive",(C911+D911+F911)/I911/$I$869*10^6,"-")</f>
        <v>-</v>
      </c>
      <c r="K911" s="192" t="str">
        <f>IF(OR(B738="Positive",INPUT!Q39=0),"-",-B911/G911/$I$870*10^6+(-C911-D911-E911)/H911/$I$870*10^6)</f>
        <v>-</v>
      </c>
      <c r="L911" s="201" t="str">
        <f>IF(B738="Positive",IF(J911&lt;=$G$869,"OK","NG"),"-")</f>
        <v>-</v>
      </c>
      <c r="M911" s="391" t="str">
        <f>IF(OR(B738="Positive",INPUT!Q39=0),"-",IF(K911&lt;=$G$870,"OK","NG"))</f>
        <v>-</v>
      </c>
      <c r="N911" s="4"/>
      <c r="Q911" s="4"/>
      <c r="R911" s="371"/>
    </row>
    <row r="912">
      <c r="A912" s="187">
        <f>A739</f>
        <v>101</v>
      </c>
      <c r="B912" s="191">
        <f>1.25*INPUT!BG40</f>
        <v>-43.387905153649626</v>
      </c>
      <c r="C912" s="191">
        <f>1.25*INPUT!BM40</f>
        <v>-20.515606752742315</v>
      </c>
      <c r="D912" s="191">
        <f>1.5*INPUT!BN40</f>
        <v>-13.498505934709101</v>
      </c>
      <c r="E912" s="191">
        <f>1.8*INPUT!BO40</f>
        <v>0.36245309166242806</v>
      </c>
      <c r="F912" s="191">
        <f>1.8*INPUT!BP40</f>
        <v>-0.13965229726090911</v>
      </c>
      <c r="G912" s="174">
        <f>INPUT!BY40</f>
        <v>103198490.90631922</v>
      </c>
      <c r="H912" s="174">
        <f>INPUT!BZ40</f>
        <v>110801218.3096953</v>
      </c>
      <c r="I912" s="174">
        <f>INPUT!CA40</f>
        <v>546882264.39991891</v>
      </c>
      <c r="J912" s="192" t="str">
        <f>IF(B739="Positive",(C912+D912+F912)/I912/$I$869*10^6,"-")</f>
        <v>-</v>
      </c>
      <c r="K912" s="192" t="str">
        <f>IF(OR(B739="Positive",INPUT!Q40=0),"-",-B912/G912/$I$870*10^6+(-C912-D912-E912)/H912/$I$870*10^6)</f>
        <v>-</v>
      </c>
      <c r="L912" s="201" t="str">
        <f>IF(B739="Positive",IF(J912&lt;=$G$869,"OK","NG"),"-")</f>
        <v>-</v>
      </c>
      <c r="M912" s="391" t="str">
        <f>IF(OR(B739="Positive",INPUT!Q40=0),"-",IF(K912&lt;=$G$870,"OK","NG"))</f>
        <v>-</v>
      </c>
      <c r="N912" s="4"/>
      <c r="Q912" s="4"/>
      <c r="R912" s="371"/>
    </row>
    <row r="913">
      <c r="A913" s="187">
        <f>A740</f>
        <v>101</v>
      </c>
      <c r="B913" s="191">
        <f>1.25*INPUT!BG41</f>
        <v>-43.387905153649626</v>
      </c>
      <c r="C913" s="191">
        <f>1.25*INPUT!BM41</f>
        <v>-20.515606752742315</v>
      </c>
      <c r="D913" s="191">
        <f>1.5*INPUT!BN41</f>
        <v>-13.498505934709101</v>
      </c>
      <c r="E913" s="191">
        <f>1.8*INPUT!BO41</f>
        <v>0.36245309166242806</v>
      </c>
      <c r="F913" s="191">
        <f>1.8*INPUT!BP41</f>
        <v>-0.13965229726090911</v>
      </c>
      <c r="G913" s="174">
        <f>INPUT!BY41</f>
        <v>103198490.90631922</v>
      </c>
      <c r="H913" s="174">
        <f>INPUT!BZ41</f>
        <v>110801218.3096953</v>
      </c>
      <c r="I913" s="174">
        <f>INPUT!CA41</f>
        <v>546882264.39991891</v>
      </c>
      <c r="J913" s="192" t="str">
        <f>IF(B740="Positive",(C913+D913+F913)/I913/$I$869*10^6,"-")</f>
        <v>-</v>
      </c>
      <c r="K913" s="192" t="str">
        <f>IF(OR(B740="Positive",INPUT!Q41=0),"-",-B913/G913/$I$870*10^6+(-C913-D913-E913)/H913/$I$870*10^6)</f>
        <v>-</v>
      </c>
      <c r="L913" s="201" t="str">
        <f>IF(B740="Positive",IF(J913&lt;=$G$869,"OK","NG"),"-")</f>
        <v>-</v>
      </c>
      <c r="M913" s="391" t="str">
        <f>IF(OR(B740="Positive",INPUT!Q41=0),"-",IF(K913&lt;=$G$870,"OK","NG"))</f>
        <v>-</v>
      </c>
      <c r="N913" s="4"/>
      <c r="Q913" s="4"/>
      <c r="R913" s="371"/>
    </row>
    <row r="914">
      <c r="A914" s="187">
        <f>A741</f>
        <v>101</v>
      </c>
      <c r="B914" s="191">
        <f>1.25*INPUT!BG42</f>
        <v>-43.387905153649626</v>
      </c>
      <c r="C914" s="191">
        <f>1.25*INPUT!BM42</f>
        <v>-20.515606752742315</v>
      </c>
      <c r="D914" s="191">
        <f>1.5*INPUT!BN42</f>
        <v>-13.498505934709101</v>
      </c>
      <c r="E914" s="191">
        <f>1.8*INPUT!BO42</f>
        <v>0.36245309166242806</v>
      </c>
      <c r="F914" s="191">
        <f>1.8*INPUT!BP42</f>
        <v>-0.13965229726090911</v>
      </c>
      <c r="G914" s="174">
        <f>INPUT!BY42</f>
        <v>103198490.90631922</v>
      </c>
      <c r="H914" s="174">
        <f>INPUT!BZ42</f>
        <v>110801218.3096953</v>
      </c>
      <c r="I914" s="174">
        <f>INPUT!CA42</f>
        <v>546882264.39991891</v>
      </c>
      <c r="J914" s="192" t="str">
        <f>IF(B741="Positive",(C914+D914+F914)/I914/$I$869*10^6,"-")</f>
        <v>-</v>
      </c>
      <c r="K914" s="192" t="str">
        <f>IF(OR(B741="Positive",INPUT!Q42=0),"-",-B914/G914/$I$870*10^6+(-C914-D914-E914)/H914/$I$870*10^6)</f>
        <v>-</v>
      </c>
      <c r="L914" s="201" t="str">
        <f>IF(B741="Positive",IF(J914&lt;=$G$869,"OK","NG"),"-")</f>
        <v>-</v>
      </c>
      <c r="M914" s="391" t="str">
        <f>IF(OR(B741="Positive",INPUT!Q42=0),"-",IF(K914&lt;=$G$870,"OK","NG"))</f>
        <v>-</v>
      </c>
      <c r="N914" s="4"/>
      <c r="Q914" s="4"/>
      <c r="R914" s="371"/>
    </row>
    <row r="915">
      <c r="A915" s="187">
        <f>A742</f>
        <v>101</v>
      </c>
      <c r="B915" s="191">
        <f>1.25*INPUT!BG43</f>
        <v>-43.387905153649626</v>
      </c>
      <c r="C915" s="191">
        <f>1.25*INPUT!BM43</f>
        <v>-20.515606752742315</v>
      </c>
      <c r="D915" s="191">
        <f>1.5*INPUT!BN43</f>
        <v>-13.498505934709101</v>
      </c>
      <c r="E915" s="191">
        <f>1.8*INPUT!BO43</f>
        <v>0.36245309166242806</v>
      </c>
      <c r="F915" s="191">
        <f>1.8*INPUT!BP43</f>
        <v>-0.13965229726090911</v>
      </c>
      <c r="G915" s="174">
        <f>INPUT!BY43</f>
        <v>103198490.90631922</v>
      </c>
      <c r="H915" s="174">
        <f>INPUT!BZ43</f>
        <v>110801218.3096953</v>
      </c>
      <c r="I915" s="174">
        <f>INPUT!CA43</f>
        <v>546882264.39991891</v>
      </c>
      <c r="J915" s="192" t="str">
        <f>IF(B742="Positive",(C915+D915+F915)/I915/$I$869*10^6,"-")</f>
        <v>-</v>
      </c>
      <c r="K915" s="192" t="str">
        <f>IF(OR(B742="Positive",INPUT!Q43=0),"-",-B915/G915/$I$870*10^6+(-C915-D915-E915)/H915/$I$870*10^6)</f>
        <v>-</v>
      </c>
      <c r="L915" s="201" t="str">
        <f>IF(B742="Positive",IF(J915&lt;=$G$869,"OK","NG"),"-")</f>
        <v>-</v>
      </c>
      <c r="M915" s="391" t="str">
        <f>IF(OR(B742="Positive",INPUT!Q43=0),"-",IF(K915&lt;=$G$870,"OK","NG"))</f>
        <v>-</v>
      </c>
      <c r="N915" s="4"/>
      <c r="Q915" s="4"/>
      <c r="R915" s="371"/>
    </row>
    <row r="916">
      <c r="A916" s="187">
        <f>A743</f>
        <v>101</v>
      </c>
      <c r="B916" s="191">
        <f>1.25*INPUT!BG44</f>
        <v>-43.387905153649626</v>
      </c>
      <c r="C916" s="191">
        <f>1.25*INPUT!BM44</f>
        <v>-20.515606752742315</v>
      </c>
      <c r="D916" s="191">
        <f>1.5*INPUT!BN44</f>
        <v>-13.498505934709101</v>
      </c>
      <c r="E916" s="191">
        <f>1.8*INPUT!BO44</f>
        <v>0.36245309166242806</v>
      </c>
      <c r="F916" s="191">
        <f>1.8*INPUT!BP44</f>
        <v>-0.13965229726090911</v>
      </c>
      <c r="G916" s="174">
        <f>INPUT!BY44</f>
        <v>103198490.90631922</v>
      </c>
      <c r="H916" s="174">
        <f>INPUT!BZ44</f>
        <v>110801218.3096953</v>
      </c>
      <c r="I916" s="174">
        <f>INPUT!CA44</f>
        <v>546882264.39991891</v>
      </c>
      <c r="J916" s="192" t="str">
        <f>IF(B743="Positive",(C916+D916+F916)/I916/$I$869*10^6,"-")</f>
        <v>-</v>
      </c>
      <c r="K916" s="192" t="str">
        <f>IF(OR(B743="Positive",INPUT!Q44=0),"-",-B916/G916/$I$870*10^6+(-C916-D916-E916)/H916/$I$870*10^6)</f>
        <v>-</v>
      </c>
      <c r="L916" s="201" t="str">
        <f>IF(B743="Positive",IF(J916&lt;=$G$869,"OK","NG"),"-")</f>
        <v>-</v>
      </c>
      <c r="M916" s="391" t="str">
        <f>IF(OR(B743="Positive",INPUT!Q44=0),"-",IF(K916&lt;=$G$870,"OK","NG"))</f>
        <v>-</v>
      </c>
      <c r="N916" s="4"/>
      <c r="Q916" s="4"/>
      <c r="R916" s="371"/>
    </row>
    <row r="917">
      <c r="A917" s="187">
        <f>A744</f>
        <v>101</v>
      </c>
      <c r="B917" s="191">
        <f>1.25*INPUT!BG45</f>
        <v>-43.387905153649626</v>
      </c>
      <c r="C917" s="191">
        <f>1.25*INPUT!BM45</f>
        <v>-20.515606752742315</v>
      </c>
      <c r="D917" s="191">
        <f>1.5*INPUT!BN45</f>
        <v>-13.498505934709101</v>
      </c>
      <c r="E917" s="191">
        <f>1.8*INPUT!BO45</f>
        <v>0.36245309166242806</v>
      </c>
      <c r="F917" s="191">
        <f>1.8*INPUT!BP45</f>
        <v>-0.13965229726090911</v>
      </c>
      <c r="G917" s="174">
        <f>INPUT!BY45</f>
        <v>103198490.90631922</v>
      </c>
      <c r="H917" s="174">
        <f>INPUT!BZ45</f>
        <v>110801218.3096953</v>
      </c>
      <c r="I917" s="174">
        <f>INPUT!CA45</f>
        <v>546882264.39991891</v>
      </c>
      <c r="J917" s="192" t="str">
        <f>IF(B744="Positive",(C917+D917+F917)/I917/$I$869*10^6,"-")</f>
        <v>-</v>
      </c>
      <c r="K917" s="192" t="str">
        <f>IF(OR(B744="Positive",INPUT!Q45=0),"-",-B917/G917/$I$870*10^6+(-C917-D917-E917)/H917/$I$870*10^6)</f>
        <v>-</v>
      </c>
      <c r="L917" s="201" t="str">
        <f>IF(B744="Positive",IF(J917&lt;=$G$869,"OK","NG"),"-")</f>
        <v>-</v>
      </c>
      <c r="M917" s="391" t="str">
        <f>IF(OR(B744="Positive",INPUT!Q45=0),"-",IF(K917&lt;=$G$870,"OK","NG"))</f>
        <v>-</v>
      </c>
      <c r="N917" s="4"/>
      <c r="Q917" s="4"/>
      <c r="R917" s="371"/>
    </row>
    <row r="918">
      <c r="A918" s="187">
        <f>A745</f>
        <v>101</v>
      </c>
      <c r="B918" s="191">
        <f>1.25*INPUT!BG46</f>
        <v>-43.387905153649626</v>
      </c>
      <c r="C918" s="191">
        <f>1.25*INPUT!BM46</f>
        <v>-20.515606752742315</v>
      </c>
      <c r="D918" s="191">
        <f>1.5*INPUT!BN46</f>
        <v>-13.498505934709101</v>
      </c>
      <c r="E918" s="191">
        <f>1.8*INPUT!BO46</f>
        <v>0.36245309166242806</v>
      </c>
      <c r="F918" s="191">
        <f>1.8*INPUT!BP46</f>
        <v>-0.13965229726090911</v>
      </c>
      <c r="G918" s="174">
        <f>INPUT!BY46</f>
        <v>103198490.90631922</v>
      </c>
      <c r="H918" s="174">
        <f>INPUT!BZ46</f>
        <v>110801218.3096953</v>
      </c>
      <c r="I918" s="174">
        <f>INPUT!CA46</f>
        <v>546882264.39991891</v>
      </c>
      <c r="J918" s="192" t="str">
        <f>IF(B745="Positive",(C918+D918+F918)/I918/$I$869*10^6,"-")</f>
        <v>-</v>
      </c>
      <c r="K918" s="192" t="str">
        <f>IF(OR(B745="Positive",INPUT!Q46=0),"-",-B918/G918/$I$870*10^6+(-C918-D918-E918)/H918/$I$870*10^6)</f>
        <v>-</v>
      </c>
      <c r="L918" s="201" t="str">
        <f>IF(B745="Positive",IF(J918&lt;=$G$869,"OK","NG"),"-")</f>
        <v>-</v>
      </c>
      <c r="M918" s="391" t="str">
        <f>IF(OR(B745="Positive",INPUT!Q46=0),"-",IF(K918&lt;=$G$870,"OK","NG"))</f>
        <v>-</v>
      </c>
      <c r="N918" s="4"/>
      <c r="Q918" s="4"/>
      <c r="R918" s="371"/>
    </row>
    <row r="919">
      <c r="A919" s="187">
        <f>A746</f>
        <v>101</v>
      </c>
      <c r="B919" s="191">
        <f>1.25*INPUT!BG47</f>
        <v>-43.387905153649626</v>
      </c>
      <c r="C919" s="191">
        <f>1.25*INPUT!BM47</f>
        <v>-20.515606752742315</v>
      </c>
      <c r="D919" s="191">
        <f>1.5*INPUT!BN47</f>
        <v>-13.498505934709101</v>
      </c>
      <c r="E919" s="191">
        <f>1.8*INPUT!BO47</f>
        <v>0.36245309166242806</v>
      </c>
      <c r="F919" s="191">
        <f>1.8*INPUT!BP47</f>
        <v>-0.13965229726090911</v>
      </c>
      <c r="G919" s="174">
        <f>INPUT!BY47</f>
        <v>103198490.90631922</v>
      </c>
      <c r="H919" s="174">
        <f>INPUT!BZ47</f>
        <v>110801218.3096953</v>
      </c>
      <c r="I919" s="174">
        <f>INPUT!CA47</f>
        <v>546882264.39991891</v>
      </c>
      <c r="J919" s="192" t="str">
        <f>IF(B746="Positive",(C919+D919+F919)/I919/$I$869*10^6,"-")</f>
        <v>-</v>
      </c>
      <c r="K919" s="192" t="str">
        <f>IF(OR(B746="Positive",INPUT!Q47=0),"-",-B919/G919/$I$870*10^6+(-C919-D919-E919)/H919/$I$870*10^6)</f>
        <v>-</v>
      </c>
      <c r="L919" s="201" t="str">
        <f>IF(B746="Positive",IF(J919&lt;=$G$869,"OK","NG"),"-")</f>
        <v>-</v>
      </c>
      <c r="M919" s="391" t="str">
        <f>IF(OR(B746="Positive",INPUT!Q47=0),"-",IF(K919&lt;=$G$870,"OK","NG"))</f>
        <v>-</v>
      </c>
      <c r="N919" s="4"/>
      <c r="Q919" s="4"/>
      <c r="R919" s="371"/>
    </row>
    <row r="920">
      <c r="A920" s="187">
        <f>A747</f>
        <v>101</v>
      </c>
      <c r="B920" s="191">
        <f>1.25*INPUT!BG48</f>
        <v>-43.387905153649626</v>
      </c>
      <c r="C920" s="191">
        <f>1.25*INPUT!BM48</f>
        <v>-20.515606752742315</v>
      </c>
      <c r="D920" s="191">
        <f>1.5*INPUT!BN48</f>
        <v>-13.498505934709101</v>
      </c>
      <c r="E920" s="191">
        <f>1.8*INPUT!BO48</f>
        <v>0.36245309166242806</v>
      </c>
      <c r="F920" s="191">
        <f>1.8*INPUT!BP48</f>
        <v>-0.13965229726090911</v>
      </c>
      <c r="G920" s="174">
        <f>INPUT!BY48</f>
        <v>103198490.90631922</v>
      </c>
      <c r="H920" s="174">
        <f>INPUT!BZ48</f>
        <v>110801218.3096953</v>
      </c>
      <c r="I920" s="174">
        <f>INPUT!CA48</f>
        <v>546882264.39991891</v>
      </c>
      <c r="J920" s="192" t="str">
        <f>IF(B747="Positive",(C920+D920+F920)/I920/$I$869*10^6,"-")</f>
        <v>-</v>
      </c>
      <c r="K920" s="192" t="str">
        <f>IF(OR(B747="Positive",INPUT!Q48=0),"-",-B920/G920/$I$870*10^6+(-C920-D920-E920)/H920/$I$870*10^6)</f>
        <v>-</v>
      </c>
      <c r="L920" s="201" t="str">
        <f>IF(B747="Positive",IF(J920&lt;=$G$869,"OK","NG"),"-")</f>
        <v>-</v>
      </c>
      <c r="M920" s="391" t="str">
        <f>IF(OR(B747="Positive",INPUT!Q48=0),"-",IF(K920&lt;=$G$870,"OK","NG"))</f>
        <v>-</v>
      </c>
      <c r="N920" s="4"/>
      <c r="Q920" s="4"/>
      <c r="R920" s="371"/>
    </row>
    <row r="921">
      <c r="A921" s="187">
        <f>A748</f>
        <v>101</v>
      </c>
      <c r="B921" s="191">
        <f>1.25*INPUT!BG49</f>
        <v>-43.387905153649626</v>
      </c>
      <c r="C921" s="191">
        <f>1.25*INPUT!BM49</f>
        <v>-20.515606752742315</v>
      </c>
      <c r="D921" s="191">
        <f>1.5*INPUT!BN49</f>
        <v>-13.498505934709101</v>
      </c>
      <c r="E921" s="191">
        <f>1.8*INPUT!BO49</f>
        <v>0.36245309166242806</v>
      </c>
      <c r="F921" s="191">
        <f>1.8*INPUT!BP49</f>
        <v>-0.13965229726090911</v>
      </c>
      <c r="G921" s="174">
        <f>INPUT!BY49</f>
        <v>103198490.90631922</v>
      </c>
      <c r="H921" s="174">
        <f>INPUT!BZ49</f>
        <v>110801218.3096953</v>
      </c>
      <c r="I921" s="174">
        <f>INPUT!CA49</f>
        <v>546882264.39991891</v>
      </c>
      <c r="J921" s="192" t="str">
        <f>IF(B748="Positive",(C921+D921+F921)/I921/$I$869*10^6,"-")</f>
        <v>-</v>
      </c>
      <c r="K921" s="192" t="str">
        <f>IF(OR(B748="Positive",INPUT!Q49=0),"-",-B921/G921/$I$870*10^6+(-C921-D921-E921)/H921/$I$870*10^6)</f>
        <v>-</v>
      </c>
      <c r="L921" s="201" t="str">
        <f>IF(B748="Positive",IF(J921&lt;=$G$869,"OK","NG"),"-")</f>
        <v>-</v>
      </c>
      <c r="M921" s="391" t="str">
        <f>IF(OR(B748="Positive",INPUT!Q49=0),"-",IF(K921&lt;=$G$870,"OK","NG"))</f>
        <v>-</v>
      </c>
      <c r="N921" s="4"/>
      <c r="Q921" s="4"/>
      <c r="R921" s="371"/>
    </row>
    <row r="922">
      <c r="A922" s="187">
        <f>A749</f>
        <v>101</v>
      </c>
      <c r="B922" s="191">
        <f>1.25*INPUT!BG50</f>
        <v>-43.387905153649626</v>
      </c>
      <c r="C922" s="191">
        <f>1.25*INPUT!BM50</f>
        <v>-20.515606752742315</v>
      </c>
      <c r="D922" s="191">
        <f>1.5*INPUT!BN50</f>
        <v>-13.498505934709101</v>
      </c>
      <c r="E922" s="191">
        <f>1.8*INPUT!BO50</f>
        <v>0.36245309166242806</v>
      </c>
      <c r="F922" s="191">
        <f>1.8*INPUT!BP50</f>
        <v>-0.13965229726090911</v>
      </c>
      <c r="G922" s="174">
        <f>INPUT!BY50</f>
        <v>103198490.90631922</v>
      </c>
      <c r="H922" s="174">
        <f>INPUT!BZ50</f>
        <v>110801218.3096953</v>
      </c>
      <c r="I922" s="174">
        <f>INPUT!CA50</f>
        <v>546882264.39991891</v>
      </c>
      <c r="J922" s="192" t="str">
        <f>IF(B749="Positive",(C922+D922+F922)/I922/$I$869*10^6,"-")</f>
        <v>-</v>
      </c>
      <c r="K922" s="192" t="str">
        <f>IF(OR(B749="Positive",INPUT!Q50=0),"-",-B922/G922/$I$870*10^6+(-C922-D922-E922)/H922/$I$870*10^6)</f>
        <v>-</v>
      </c>
      <c r="L922" s="201" t="str">
        <f>IF(B749="Positive",IF(J922&lt;=$G$869,"OK","NG"),"-")</f>
        <v>-</v>
      </c>
      <c r="M922" s="391" t="str">
        <f>IF(OR(B749="Positive",INPUT!Q50=0),"-",IF(K922&lt;=$G$870,"OK","NG"))</f>
        <v>-</v>
      </c>
      <c r="N922" s="4"/>
      <c r="Q922" s="4"/>
      <c r="R922" s="371"/>
    </row>
    <row r="923">
      <c r="A923" s="187">
        <f>A750</f>
        <v>101</v>
      </c>
      <c r="B923" s="191">
        <f>1.25*INPUT!BG51</f>
        <v>-43.387905153649626</v>
      </c>
      <c r="C923" s="191">
        <f>1.25*INPUT!BM51</f>
        <v>-20.515606752742315</v>
      </c>
      <c r="D923" s="191">
        <f>1.5*INPUT!BN51</f>
        <v>-13.498505934709101</v>
      </c>
      <c r="E923" s="191">
        <f>1.8*INPUT!BO51</f>
        <v>0.36245309166242806</v>
      </c>
      <c r="F923" s="191">
        <f>1.8*INPUT!BP51</f>
        <v>-0.13965229726090911</v>
      </c>
      <c r="G923" s="174">
        <f>INPUT!BY51</f>
        <v>103198490.90631922</v>
      </c>
      <c r="H923" s="174">
        <f>INPUT!BZ51</f>
        <v>110801218.3096953</v>
      </c>
      <c r="I923" s="174">
        <f>INPUT!CA51</f>
        <v>546882264.39991891</v>
      </c>
      <c r="J923" s="192" t="str">
        <f>IF(B750="Positive",(C923+D923+F923)/I923/$I$869*10^6,"-")</f>
        <v>-</v>
      </c>
      <c r="K923" s="192" t="str">
        <f>IF(OR(B750="Positive",INPUT!Q51=0),"-",-B923/G923/$I$870*10^6+(-C923-D923-E923)/H923/$I$870*10^6)</f>
        <v>-</v>
      </c>
      <c r="L923" s="201" t="str">
        <f>IF(B750="Positive",IF(J923&lt;=$G$869,"OK","NG"),"-")</f>
        <v>-</v>
      </c>
      <c r="M923" s="391" t="str">
        <f>IF(OR(B750="Positive",INPUT!Q51=0),"-",IF(K923&lt;=$G$870,"OK","NG"))</f>
        <v>-</v>
      </c>
      <c r="N923" s="4"/>
      <c r="Q923" s="4"/>
      <c r="R923" s="371"/>
    </row>
    <row r="924">
      <c r="A924" s="187">
        <f>A751</f>
        <v>101</v>
      </c>
      <c r="B924" s="191">
        <f>1.25*INPUT!BG52</f>
        <v>-43.387905153649626</v>
      </c>
      <c r="C924" s="191">
        <f>1.25*INPUT!BM52</f>
        <v>-20.515606752742315</v>
      </c>
      <c r="D924" s="191">
        <f>1.5*INPUT!BN52</f>
        <v>-13.498505934709101</v>
      </c>
      <c r="E924" s="191">
        <f>1.8*INPUT!BO52</f>
        <v>0.36245309166242806</v>
      </c>
      <c r="F924" s="191">
        <f>1.8*INPUT!BP52</f>
        <v>-0.13965229726090911</v>
      </c>
      <c r="G924" s="174">
        <f>INPUT!BY52</f>
        <v>103198490.90631922</v>
      </c>
      <c r="H924" s="174">
        <f>INPUT!BZ52</f>
        <v>110801218.3096953</v>
      </c>
      <c r="I924" s="174">
        <f>INPUT!CA52</f>
        <v>546882264.39991891</v>
      </c>
      <c r="J924" s="192" t="str">
        <f>IF(B751="Positive",(C924+D924+F924)/I924/$I$869*10^6,"-")</f>
        <v>-</v>
      </c>
      <c r="K924" s="192" t="str">
        <f>IF(OR(B751="Positive",INPUT!Q52=0),"-",-B924/G924/$I$870*10^6+(-C924-D924-E924)/H924/$I$870*10^6)</f>
        <v>-</v>
      </c>
      <c r="L924" s="201" t="str">
        <f>IF(B751="Positive",IF(J924&lt;=$G$869,"OK","NG"),"-")</f>
        <v>-</v>
      </c>
      <c r="M924" s="391" t="str">
        <f>IF(OR(B751="Positive",INPUT!Q52=0),"-",IF(K924&lt;=$G$870,"OK","NG"))</f>
        <v>-</v>
      </c>
      <c r="N924" s="4"/>
      <c r="Q924" s="4"/>
      <c r="R924" s="371"/>
    </row>
    <row r="925">
      <c r="A925" s="187">
        <f>A752</f>
        <v>101</v>
      </c>
      <c r="B925" s="191">
        <f>1.25*INPUT!BG53</f>
        <v>-43.387905153649626</v>
      </c>
      <c r="C925" s="191">
        <f>1.25*INPUT!BM53</f>
        <v>-20.515606752742315</v>
      </c>
      <c r="D925" s="191">
        <f>1.5*INPUT!BN53</f>
        <v>-13.498505934709101</v>
      </c>
      <c r="E925" s="191">
        <f>1.8*INPUT!BO53</f>
        <v>0.36245309166242806</v>
      </c>
      <c r="F925" s="191">
        <f>1.8*INPUT!BP53</f>
        <v>-0.13965229726090911</v>
      </c>
      <c r="G925" s="174">
        <f>INPUT!BY53</f>
        <v>103198490.90631922</v>
      </c>
      <c r="H925" s="174">
        <f>INPUT!BZ53</f>
        <v>110801218.3096953</v>
      </c>
      <c r="I925" s="174">
        <f>INPUT!CA53</f>
        <v>546882264.39991891</v>
      </c>
      <c r="J925" s="192" t="str">
        <f>IF(B752="Positive",(C925+D925+F925)/I925/$I$869*10^6,"-")</f>
        <v>-</v>
      </c>
      <c r="K925" s="192" t="str">
        <f>IF(OR(B752="Positive",INPUT!Q53=0),"-",-B925/G925/$I$870*10^6+(-C925-D925-E925)/H925/$I$870*10^6)</f>
        <v>-</v>
      </c>
      <c r="L925" s="201" t="str">
        <f>IF(B752="Positive",IF(J925&lt;=$G$869,"OK","NG"),"-")</f>
        <v>-</v>
      </c>
      <c r="M925" s="391" t="str">
        <f>IF(OR(B752="Positive",INPUT!Q53=0),"-",IF(K925&lt;=$G$870,"OK","NG"))</f>
        <v>-</v>
      </c>
      <c r="N925" s="4"/>
      <c r="Q925" s="4"/>
      <c r="R925" s="371"/>
    </row>
    <row r="926">
      <c r="A926" s="187">
        <f>A753</f>
        <v>101</v>
      </c>
      <c r="B926" s="191">
        <f>1.25*INPUT!BG54</f>
        <v>-43.387905153649626</v>
      </c>
      <c r="C926" s="191">
        <f>1.25*INPUT!BM54</f>
        <v>-20.515606752742315</v>
      </c>
      <c r="D926" s="191">
        <f>1.5*INPUT!BN54</f>
        <v>-13.498505934709101</v>
      </c>
      <c r="E926" s="191">
        <f>1.8*INPUT!BO54</f>
        <v>0.36245309166242806</v>
      </c>
      <c r="F926" s="191">
        <f>1.8*INPUT!BP54</f>
        <v>-0.13965229726090911</v>
      </c>
      <c r="G926" s="174">
        <f>INPUT!BY54</f>
        <v>103198490.90631922</v>
      </c>
      <c r="H926" s="174">
        <f>INPUT!BZ54</f>
        <v>110801218.3096953</v>
      </c>
      <c r="I926" s="174">
        <f>INPUT!CA54</f>
        <v>546882264.39991891</v>
      </c>
      <c r="J926" s="192" t="str">
        <f>IF(B753="Positive",(C926+D926+F926)/I926/$I$869*10^6,"-")</f>
        <v>-</v>
      </c>
      <c r="K926" s="192" t="str">
        <f>IF(OR(B753="Positive",INPUT!Q54=0),"-",-B926/G926/$I$870*10^6+(-C926-D926-E926)/H926/$I$870*10^6)</f>
        <v>-</v>
      </c>
      <c r="L926" s="201" t="str">
        <f>IF(B753="Positive",IF(J926&lt;=$G$869,"OK","NG"),"-")</f>
        <v>-</v>
      </c>
      <c r="M926" s="391" t="str">
        <f>IF(OR(B753="Positive",INPUT!Q54=0),"-",IF(K926&lt;=$G$870,"OK","NG"))</f>
        <v>-</v>
      </c>
      <c r="N926" s="4"/>
      <c r="Q926" s="4"/>
      <c r="R926" s="371"/>
    </row>
    <row r="927">
      <c r="A927" s="187">
        <f>A754</f>
        <v>101</v>
      </c>
      <c r="B927" s="191">
        <f>1.25*INPUT!BG55</f>
        <v>-43.387905153649626</v>
      </c>
      <c r="C927" s="191">
        <f>1.25*INPUT!BM55</f>
        <v>-20.515606752742315</v>
      </c>
      <c r="D927" s="191">
        <f>1.5*INPUT!BN55</f>
        <v>-13.498505934709101</v>
      </c>
      <c r="E927" s="191">
        <f>1.8*INPUT!BO55</f>
        <v>0.36245309166242806</v>
      </c>
      <c r="F927" s="191">
        <f>1.8*INPUT!BP55</f>
        <v>-0.13965229726090911</v>
      </c>
      <c r="G927" s="174">
        <f>INPUT!BY55</f>
        <v>103198490.90631922</v>
      </c>
      <c r="H927" s="174">
        <f>INPUT!BZ55</f>
        <v>110801218.3096953</v>
      </c>
      <c r="I927" s="174">
        <f>INPUT!CA55</f>
        <v>546882264.39991891</v>
      </c>
      <c r="J927" s="192" t="str">
        <f>IF(B754="Positive",(C927+D927+F927)/I927/$I$869*10^6,"-")</f>
        <v>-</v>
      </c>
      <c r="K927" s="192" t="str">
        <f>IF(OR(B754="Positive",INPUT!Q55=0),"-",-B927/G927/$I$870*10^6+(-C927-D927-E927)/H927/$I$870*10^6)</f>
        <v>-</v>
      </c>
      <c r="L927" s="201" t="str">
        <f>IF(B754="Positive",IF(J927&lt;=$G$869,"OK","NG"),"-")</f>
        <v>-</v>
      </c>
      <c r="M927" s="391" t="str">
        <f>IF(OR(B754="Positive",INPUT!Q55=0),"-",IF(K927&lt;=$G$870,"OK","NG"))</f>
        <v>-</v>
      </c>
      <c r="N927" s="4"/>
      <c r="Q927" s="4"/>
      <c r="R927" s="371"/>
    </row>
    <row r="928">
      <c r="A928" s="187">
        <f>A755</f>
        <v>101</v>
      </c>
      <c r="B928" s="191">
        <f>1.25*INPUT!BG56</f>
        <v>-43.387905153649626</v>
      </c>
      <c r="C928" s="191">
        <f>1.25*INPUT!BM56</f>
        <v>-20.515606752742315</v>
      </c>
      <c r="D928" s="191">
        <f>1.5*INPUT!BN56</f>
        <v>-13.498505934709101</v>
      </c>
      <c r="E928" s="191">
        <f>1.8*INPUT!BO56</f>
        <v>0.36245309166242806</v>
      </c>
      <c r="F928" s="191">
        <f>1.8*INPUT!BP56</f>
        <v>-0.13965229726090911</v>
      </c>
      <c r="G928" s="174">
        <f>INPUT!BY56</f>
        <v>103198490.90631922</v>
      </c>
      <c r="H928" s="174">
        <f>INPUT!BZ56</f>
        <v>110801218.3096953</v>
      </c>
      <c r="I928" s="174">
        <f>INPUT!CA56</f>
        <v>546882264.39991891</v>
      </c>
      <c r="J928" s="192" t="str">
        <f>IF(B755="Positive",(C928+D928+F928)/I928/$I$869*10^6,"-")</f>
        <v>-</v>
      </c>
      <c r="K928" s="192" t="str">
        <f>IF(OR(B755="Positive",INPUT!Q56=0),"-",-B928/G928/$I$870*10^6+(-C928-D928-E928)/H928/$I$870*10^6)</f>
        <v>-</v>
      </c>
      <c r="L928" s="201" t="str">
        <f>IF(B755="Positive",IF(J928&lt;=$G$869,"OK","NG"),"-")</f>
        <v>-</v>
      </c>
      <c r="M928" s="391" t="str">
        <f>IF(OR(B755="Positive",INPUT!Q56=0),"-",IF(K928&lt;=$G$870,"OK","NG"))</f>
        <v>-</v>
      </c>
      <c r="N928" s="4"/>
      <c r="Q928" s="4"/>
      <c r="R928" s="371"/>
    </row>
    <row r="929">
      <c r="A929" s="187">
        <f>A756</f>
        <v>101</v>
      </c>
      <c r="B929" s="191">
        <f>1.25*INPUT!BG57</f>
        <v>-43.387905153649626</v>
      </c>
      <c r="C929" s="191">
        <f>1.25*INPUT!BM57</f>
        <v>-20.515606752742315</v>
      </c>
      <c r="D929" s="191">
        <f>1.5*INPUT!BN57</f>
        <v>-13.498505934709101</v>
      </c>
      <c r="E929" s="191">
        <f>1.8*INPUT!BO57</f>
        <v>0.36245309166242806</v>
      </c>
      <c r="F929" s="191">
        <f>1.8*INPUT!BP57</f>
        <v>-0.13965229726090911</v>
      </c>
      <c r="G929" s="174">
        <f>INPUT!BY57</f>
        <v>103198490.90631922</v>
      </c>
      <c r="H929" s="174">
        <f>INPUT!BZ57</f>
        <v>110801218.3096953</v>
      </c>
      <c r="I929" s="174">
        <f>INPUT!CA57</f>
        <v>546882264.39991891</v>
      </c>
      <c r="J929" s="192" t="str">
        <f>IF(B756="Positive",(C929+D929+F929)/I929/$I$869*10^6,"-")</f>
        <v>-</v>
      </c>
      <c r="K929" s="192" t="str">
        <f>IF(OR(B756="Positive",INPUT!Q57=0),"-",-B929/G929/$I$870*10^6+(-C929-D929-E929)/H929/$I$870*10^6)</f>
        <v>-</v>
      </c>
      <c r="L929" s="201" t="str">
        <f>IF(B756="Positive",IF(J929&lt;=$G$869,"OK","NG"),"-")</f>
        <v>-</v>
      </c>
      <c r="M929" s="391" t="str">
        <f>IF(OR(B756="Positive",INPUT!Q57=0),"-",IF(K929&lt;=$G$870,"OK","NG"))</f>
        <v>-</v>
      </c>
      <c r="N929" s="4"/>
      <c r="Q929" s="4"/>
      <c r="R929" s="371"/>
    </row>
    <row r="930">
      <c r="A930" s="187">
        <f>A757</f>
        <v>101</v>
      </c>
      <c r="B930" s="191">
        <f>1.25*INPUT!BG58</f>
        <v>-43.387905153649626</v>
      </c>
      <c r="C930" s="191">
        <f>1.25*INPUT!BM58</f>
        <v>-20.515606752742315</v>
      </c>
      <c r="D930" s="191">
        <f>1.5*INPUT!BN58</f>
        <v>-13.498505934709101</v>
      </c>
      <c r="E930" s="191">
        <f>1.8*INPUT!BO58</f>
        <v>0.36245309166242806</v>
      </c>
      <c r="F930" s="191">
        <f>1.8*INPUT!BP58</f>
        <v>-0.13965229726090911</v>
      </c>
      <c r="G930" s="174">
        <f>INPUT!BY58</f>
        <v>103198490.90631922</v>
      </c>
      <c r="H930" s="174">
        <f>INPUT!BZ58</f>
        <v>110801218.3096953</v>
      </c>
      <c r="I930" s="174">
        <f>INPUT!CA58</f>
        <v>546882264.39991891</v>
      </c>
      <c r="J930" s="192" t="str">
        <f>IF(B757="Positive",(C930+D930+F930)/I930/$I$869*10^6,"-")</f>
        <v>-</v>
      </c>
      <c r="K930" s="192" t="str">
        <f>IF(OR(B757="Positive",INPUT!Q58=0),"-",-B930/G930/$I$870*10^6+(-C930-D930-E930)/H930/$I$870*10^6)</f>
        <v>-</v>
      </c>
      <c r="L930" s="201" t="str">
        <f>IF(B757="Positive",IF(J930&lt;=$G$869,"OK","NG"),"-")</f>
        <v>-</v>
      </c>
      <c r="M930" s="391" t="str">
        <f>IF(OR(B757="Positive",INPUT!Q58=0),"-",IF(K930&lt;=$G$870,"OK","NG"))</f>
        <v>-</v>
      </c>
      <c r="N930" s="4"/>
      <c r="Q930" s="4"/>
      <c r="R930" s="371"/>
    </row>
    <row r="931">
      <c r="A931" s="187">
        <f>A758</f>
        <v>101</v>
      </c>
      <c r="B931" s="191">
        <f>1.25*INPUT!BG59</f>
        <v>-43.387905153649626</v>
      </c>
      <c r="C931" s="191">
        <f>1.25*INPUT!BM59</f>
        <v>-20.515606752742315</v>
      </c>
      <c r="D931" s="191">
        <f>1.5*INPUT!BN59</f>
        <v>-13.498505934709101</v>
      </c>
      <c r="E931" s="191">
        <f>1.8*INPUT!BO59</f>
        <v>0.36245309166242806</v>
      </c>
      <c r="F931" s="191">
        <f>1.8*INPUT!BP59</f>
        <v>-0.13965229726090911</v>
      </c>
      <c r="G931" s="174">
        <f>INPUT!BY59</f>
        <v>103198490.90631922</v>
      </c>
      <c r="H931" s="174">
        <f>INPUT!BZ59</f>
        <v>110801218.3096953</v>
      </c>
      <c r="I931" s="174">
        <f>INPUT!CA59</f>
        <v>546882264.39991891</v>
      </c>
      <c r="J931" s="192" t="str">
        <f>IF(B758="Positive",(C931+D931+F931)/I931/$I$869*10^6,"-")</f>
        <v>-</v>
      </c>
      <c r="K931" s="192" t="str">
        <f>IF(OR(B758="Positive",INPUT!Q59=0),"-",-B931/G931/$I$870*10^6+(-C931-D931-E931)/H931/$I$870*10^6)</f>
        <v>-</v>
      </c>
      <c r="L931" s="201" t="str">
        <f>IF(B758="Positive",IF(J931&lt;=$G$869,"OK","NG"),"-")</f>
        <v>-</v>
      </c>
      <c r="M931" s="391" t="str">
        <f>IF(OR(B758="Positive",INPUT!Q59=0),"-",IF(K931&lt;=$G$870,"OK","NG"))</f>
        <v>-</v>
      </c>
      <c r="N931" s="4"/>
      <c r="Q931" s="4"/>
      <c r="R931" s="371"/>
    </row>
    <row r="932">
      <c r="A932" s="187">
        <f>A759</f>
        <v>101</v>
      </c>
      <c r="B932" s="191">
        <f>1.25*INPUT!BG60</f>
        <v>-43.387905153649626</v>
      </c>
      <c r="C932" s="191">
        <f>1.25*INPUT!BM60</f>
        <v>-20.515606752742315</v>
      </c>
      <c r="D932" s="191">
        <f>1.5*INPUT!BN60</f>
        <v>-13.498505934709101</v>
      </c>
      <c r="E932" s="191">
        <f>1.8*INPUT!BO60</f>
        <v>0.36245309166242806</v>
      </c>
      <c r="F932" s="191">
        <f>1.8*INPUT!BP60</f>
        <v>-0.13965229726090911</v>
      </c>
      <c r="G932" s="174">
        <f>INPUT!BY60</f>
        <v>103198490.90631922</v>
      </c>
      <c r="H932" s="174">
        <f>INPUT!BZ60</f>
        <v>110801218.3096953</v>
      </c>
      <c r="I932" s="174">
        <f>INPUT!CA60</f>
        <v>546882264.39991891</v>
      </c>
      <c r="J932" s="192" t="str">
        <f>IF(B759="Positive",(C932+D932+F932)/I932/$I$869*10^6,"-")</f>
        <v>-</v>
      </c>
      <c r="K932" s="192" t="str">
        <f>IF(OR(B759="Positive",INPUT!Q60=0),"-",-B932/G932/$I$870*10^6+(-C932-D932-E932)/H932/$I$870*10^6)</f>
        <v>-</v>
      </c>
      <c r="L932" s="201" t="str">
        <f>IF(B759="Positive",IF(J932&lt;=$G$869,"OK","NG"),"-")</f>
        <v>-</v>
      </c>
      <c r="M932" s="391" t="str">
        <f>IF(OR(B759="Positive",INPUT!Q60=0),"-",IF(K932&lt;=$G$870,"OK","NG"))</f>
        <v>-</v>
      </c>
      <c r="N932" s="4"/>
      <c r="Q932" s="4"/>
      <c r="R932" s="371"/>
    </row>
    <row r="933">
      <c r="A933" s="187">
        <f>A760</f>
        <v>101</v>
      </c>
      <c r="B933" s="191">
        <f>1.25*INPUT!BG61</f>
        <v>-43.387905153649626</v>
      </c>
      <c r="C933" s="191">
        <f>1.25*INPUT!BM61</f>
        <v>-20.515606752742315</v>
      </c>
      <c r="D933" s="191">
        <f>1.5*INPUT!BN61</f>
        <v>-13.498505934709101</v>
      </c>
      <c r="E933" s="191">
        <f>1.8*INPUT!BO61</f>
        <v>0.36245309166242806</v>
      </c>
      <c r="F933" s="191">
        <f>1.8*INPUT!BP61</f>
        <v>-0.13965229726090911</v>
      </c>
      <c r="G933" s="174">
        <f>INPUT!BY61</f>
        <v>103198490.90631922</v>
      </c>
      <c r="H933" s="174">
        <f>INPUT!BZ61</f>
        <v>110801218.3096953</v>
      </c>
      <c r="I933" s="174">
        <f>INPUT!CA61</f>
        <v>546882264.39991891</v>
      </c>
      <c r="J933" s="192" t="str">
        <f>IF(B760="Positive",(C933+D933+F933)/I933/$I$869*10^6,"-")</f>
        <v>-</v>
      </c>
      <c r="K933" s="192" t="str">
        <f>IF(OR(B760="Positive",INPUT!Q61=0),"-",-B933/G933/$I$870*10^6+(-C933-D933-E933)/H933/$I$870*10^6)</f>
        <v>-</v>
      </c>
      <c r="L933" s="201" t="str">
        <f>IF(B760="Positive",IF(J933&lt;=$G$869,"OK","NG"),"-")</f>
        <v>-</v>
      </c>
      <c r="M933" s="391" t="str">
        <f>IF(OR(B760="Positive",INPUT!Q61=0),"-",IF(K933&lt;=$G$870,"OK","NG"))</f>
        <v>-</v>
      </c>
      <c r="N933" s="4"/>
      <c r="Q933" s="4"/>
      <c r="R933" s="371"/>
    </row>
    <row r="934">
      <c r="A934" s="187">
        <f>A761</f>
        <v>101</v>
      </c>
      <c r="B934" s="191">
        <f>1.25*INPUT!BG62</f>
        <v>-43.387905153649626</v>
      </c>
      <c r="C934" s="191">
        <f>1.25*INPUT!BM62</f>
        <v>-20.515606752742315</v>
      </c>
      <c r="D934" s="191">
        <f>1.5*INPUT!BN62</f>
        <v>-13.498505934709101</v>
      </c>
      <c r="E934" s="191">
        <f>1.8*INPUT!BO62</f>
        <v>0.36245309166242806</v>
      </c>
      <c r="F934" s="191">
        <f>1.8*INPUT!BP62</f>
        <v>-0.13965229726090911</v>
      </c>
      <c r="G934" s="174">
        <f>INPUT!BY62</f>
        <v>103198490.90631922</v>
      </c>
      <c r="H934" s="174">
        <f>INPUT!BZ62</f>
        <v>110801218.3096953</v>
      </c>
      <c r="I934" s="174">
        <f>INPUT!CA62</f>
        <v>546882264.39991891</v>
      </c>
      <c r="J934" s="192" t="str">
        <f>IF(B761="Positive",(C934+D934+F934)/I934/$I$869*10^6,"-")</f>
        <v>-</v>
      </c>
      <c r="K934" s="192" t="str">
        <f>IF(OR(B761="Positive",INPUT!Q62=0),"-",-B934/G934/$I$870*10^6+(-C934-D934-E934)/H934/$I$870*10^6)</f>
        <v>-</v>
      </c>
      <c r="L934" s="201" t="str">
        <f>IF(B761="Positive",IF(J934&lt;=$G$869,"OK","NG"),"-")</f>
        <v>-</v>
      </c>
      <c r="M934" s="391" t="str">
        <f>IF(OR(B761="Positive",INPUT!Q62=0),"-",IF(K934&lt;=$G$870,"OK","NG"))</f>
        <v>-</v>
      </c>
      <c r="N934" s="4"/>
      <c r="Q934" s="4"/>
      <c r="R934" s="371"/>
    </row>
    <row r="935">
      <c r="A935" s="187">
        <f>A762</f>
        <v>101</v>
      </c>
      <c r="B935" s="191">
        <f>1.25*INPUT!BG63</f>
        <v>-43.387905153649626</v>
      </c>
      <c r="C935" s="191">
        <f>1.25*INPUT!BM63</f>
        <v>-20.515606752742315</v>
      </c>
      <c r="D935" s="191">
        <f>1.5*INPUT!BN63</f>
        <v>-13.498505934709101</v>
      </c>
      <c r="E935" s="191">
        <f>1.8*INPUT!BO63</f>
        <v>0.36245309166242806</v>
      </c>
      <c r="F935" s="191">
        <f>1.8*INPUT!BP63</f>
        <v>-0.13965229726090911</v>
      </c>
      <c r="G935" s="174">
        <f>INPUT!BY63</f>
        <v>103198490.90631922</v>
      </c>
      <c r="H935" s="174">
        <f>INPUT!BZ63</f>
        <v>110801218.3096953</v>
      </c>
      <c r="I935" s="174">
        <f>INPUT!CA63</f>
        <v>546882264.39991891</v>
      </c>
      <c r="J935" s="192" t="str">
        <f>IF(B762="Positive",(C935+D935+F935)/I935/$I$869*10^6,"-")</f>
        <v>-</v>
      </c>
      <c r="K935" s="192" t="str">
        <f>IF(OR(B762="Positive",INPUT!Q63=0),"-",-B935/G935/$I$870*10^6+(-C935-D935-E935)/H935/$I$870*10^6)</f>
        <v>-</v>
      </c>
      <c r="L935" s="201" t="str">
        <f>IF(B762="Positive",IF(J935&lt;=$G$869,"OK","NG"),"-")</f>
        <v>-</v>
      </c>
      <c r="M935" s="391" t="str">
        <f>IF(OR(B762="Positive",INPUT!Q63=0),"-",IF(K935&lt;=$G$870,"OK","NG"))</f>
        <v>-</v>
      </c>
      <c r="N935" s="4"/>
      <c r="Q935" s="4"/>
      <c r="R935" s="371"/>
    </row>
    <row r="936">
      <c r="A936" s="187">
        <f>A763</f>
        <v>101</v>
      </c>
      <c r="B936" s="191">
        <f>1.25*INPUT!BG64</f>
        <v>-43.387905153649626</v>
      </c>
      <c r="C936" s="191">
        <f>1.25*INPUT!BM64</f>
        <v>-20.515606752742315</v>
      </c>
      <c r="D936" s="191">
        <f>1.5*INPUT!BN64</f>
        <v>-13.498505934709101</v>
      </c>
      <c r="E936" s="191">
        <f>1.8*INPUT!BO64</f>
        <v>0.36245309166242806</v>
      </c>
      <c r="F936" s="191">
        <f>1.8*INPUT!BP64</f>
        <v>-0.13965229726090911</v>
      </c>
      <c r="G936" s="174">
        <f>INPUT!BY64</f>
        <v>103198490.90631922</v>
      </c>
      <c r="H936" s="174">
        <f>INPUT!BZ64</f>
        <v>110801218.3096953</v>
      </c>
      <c r="I936" s="174">
        <f>INPUT!CA64</f>
        <v>546882264.39991891</v>
      </c>
      <c r="J936" s="192" t="str">
        <f>IF(B763="Positive",(C936+D936+F936)/I936/$I$869*10^6,"-")</f>
        <v>-</v>
      </c>
      <c r="K936" s="192" t="str">
        <f>IF(OR(B763="Positive",INPUT!Q64=0),"-",-B936/G936/$I$870*10^6+(-C936-D936-E936)/H936/$I$870*10^6)</f>
        <v>-</v>
      </c>
      <c r="L936" s="201" t="str">
        <f>IF(B763="Positive",IF(J936&lt;=$G$869,"OK","NG"),"-")</f>
        <v>-</v>
      </c>
      <c r="M936" s="391" t="str">
        <f>IF(OR(B763="Positive",INPUT!Q64=0),"-",IF(K936&lt;=$G$870,"OK","NG"))</f>
        <v>-</v>
      </c>
      <c r="N936" s="4"/>
      <c r="Q936" s="4"/>
      <c r="R936" s="371"/>
    </row>
    <row r="937">
      <c r="A937" s="187">
        <f>A764</f>
        <v>101</v>
      </c>
      <c r="B937" s="191">
        <f>1.25*INPUT!BG65</f>
        <v>-43.387905153649626</v>
      </c>
      <c r="C937" s="191">
        <f>1.25*INPUT!BM65</f>
        <v>-20.515606752742315</v>
      </c>
      <c r="D937" s="191">
        <f>1.5*INPUT!BN65</f>
        <v>-13.498505934709101</v>
      </c>
      <c r="E937" s="191">
        <f>1.8*INPUT!BO65</f>
        <v>0.36245309166242806</v>
      </c>
      <c r="F937" s="191">
        <f>1.8*INPUT!BP65</f>
        <v>-0.13965229726090911</v>
      </c>
      <c r="G937" s="174">
        <f>INPUT!BY65</f>
        <v>103198490.90631922</v>
      </c>
      <c r="H937" s="174">
        <f>INPUT!BZ65</f>
        <v>110801218.3096953</v>
      </c>
      <c r="I937" s="174">
        <f>INPUT!CA65</f>
        <v>546882264.39991891</v>
      </c>
      <c r="J937" s="192" t="str">
        <f>IF(B764="Positive",(C937+D937+F937)/I937/$I$869*10^6,"-")</f>
        <v>-</v>
      </c>
      <c r="K937" s="192" t="str">
        <f>IF(OR(B764="Positive",INPUT!Q65=0),"-",-B937/G937/$I$870*10^6+(-C937-D937-E937)/H937/$I$870*10^6)</f>
        <v>-</v>
      </c>
      <c r="L937" s="201" t="str">
        <f>IF(B764="Positive",IF(J937&lt;=$G$869,"OK","NG"),"-")</f>
        <v>-</v>
      </c>
      <c r="M937" s="391" t="str">
        <f>IF(OR(B764="Positive",INPUT!Q65=0),"-",IF(K937&lt;=$G$870,"OK","NG"))</f>
        <v>-</v>
      </c>
      <c r="N937" s="4"/>
      <c r="Q937" s="4"/>
      <c r="R937" s="371"/>
    </row>
    <row r="938">
      <c r="A938" s="187">
        <f>A765</f>
        <v>101</v>
      </c>
      <c r="B938" s="191">
        <f>1.25*INPUT!BG66</f>
        <v>-43.387905153649626</v>
      </c>
      <c r="C938" s="191">
        <f>1.25*INPUT!BM66</f>
        <v>-20.515606752742315</v>
      </c>
      <c r="D938" s="191">
        <f>1.5*INPUT!BN66</f>
        <v>-13.498505934709101</v>
      </c>
      <c r="E938" s="191">
        <f>1.8*INPUT!BO66</f>
        <v>0.36245309166242806</v>
      </c>
      <c r="F938" s="191">
        <f>1.8*INPUT!BP66</f>
        <v>-0.13965229726090911</v>
      </c>
      <c r="G938" s="174">
        <f>INPUT!BY66</f>
        <v>103198490.90631922</v>
      </c>
      <c r="H938" s="174">
        <f>INPUT!BZ66</f>
        <v>110801218.3096953</v>
      </c>
      <c r="I938" s="174">
        <f>INPUT!CA66</f>
        <v>546882264.39991891</v>
      </c>
      <c r="J938" s="192" t="str">
        <f>IF(B765="Positive",(C938+D938+F938)/I938/$I$869*10^6,"-")</f>
        <v>-</v>
      </c>
      <c r="K938" s="192" t="str">
        <f>IF(OR(B765="Positive",INPUT!Q66=0),"-",-B938/G938/$I$870*10^6+(-C938-D938-E938)/H938/$I$870*10^6)</f>
        <v>-</v>
      </c>
      <c r="L938" s="201" t="str">
        <f>IF(B765="Positive",IF(J938&lt;=$G$869,"OK","NG"),"-")</f>
        <v>-</v>
      </c>
      <c r="M938" s="391" t="str">
        <f>IF(OR(B765="Positive",INPUT!Q66=0),"-",IF(K938&lt;=$G$870,"OK","NG"))</f>
        <v>-</v>
      </c>
      <c r="N938" s="4"/>
      <c r="Q938" s="4"/>
      <c r="R938" s="371"/>
    </row>
    <row r="939">
      <c r="A939" s="187">
        <f>A766</f>
        <v>101</v>
      </c>
      <c r="B939" s="191">
        <f>1.25*INPUT!BG67</f>
        <v>-43.387905153649626</v>
      </c>
      <c r="C939" s="191">
        <f>1.25*INPUT!BM67</f>
        <v>-20.515606752742315</v>
      </c>
      <c r="D939" s="191">
        <f>1.5*INPUT!BN67</f>
        <v>-13.498505934709101</v>
      </c>
      <c r="E939" s="191">
        <f>1.8*INPUT!BO67</f>
        <v>0.36245309166242806</v>
      </c>
      <c r="F939" s="191">
        <f>1.8*INPUT!BP67</f>
        <v>-0.13965229726090911</v>
      </c>
      <c r="G939" s="174">
        <f>INPUT!BY67</f>
        <v>103198490.90631922</v>
      </c>
      <c r="H939" s="174">
        <f>INPUT!BZ67</f>
        <v>110801218.3096953</v>
      </c>
      <c r="I939" s="174">
        <f>INPUT!CA67</f>
        <v>546882264.39991891</v>
      </c>
      <c r="J939" s="192" t="str">
        <f>IF(B766="Positive",(C939+D939+F939)/I939/$I$869*10^6,"-")</f>
        <v>-</v>
      </c>
      <c r="K939" s="192" t="str">
        <f>IF(OR(B766="Positive",INPUT!Q67=0),"-",-B939/G939/$I$870*10^6+(-C939-D939-E939)/H939/$I$870*10^6)</f>
        <v>-</v>
      </c>
      <c r="L939" s="201" t="str">
        <f>IF(B766="Positive",IF(J939&lt;=$G$869,"OK","NG"),"-")</f>
        <v>-</v>
      </c>
      <c r="M939" s="391" t="str">
        <f>IF(OR(B766="Positive",INPUT!Q67=0),"-",IF(K939&lt;=$G$870,"OK","NG"))</f>
        <v>-</v>
      </c>
      <c r="N939" s="4"/>
      <c r="Q939" s="4"/>
      <c r="R939" s="371"/>
    </row>
    <row r="940">
      <c r="A940" s="187">
        <f>A767</f>
        <v>101</v>
      </c>
      <c r="B940" s="191">
        <f>1.25*INPUT!BG68</f>
        <v>-43.387905153649626</v>
      </c>
      <c r="C940" s="191">
        <f>1.25*INPUT!BM68</f>
        <v>-20.515606752742315</v>
      </c>
      <c r="D940" s="191">
        <f>1.5*INPUT!BN68</f>
        <v>-13.498505934709101</v>
      </c>
      <c r="E940" s="191">
        <f>1.8*INPUT!BO68</f>
        <v>0.36245309166242806</v>
      </c>
      <c r="F940" s="191">
        <f>1.8*INPUT!BP68</f>
        <v>-0.13965229726090911</v>
      </c>
      <c r="G940" s="174">
        <f>INPUT!BY68</f>
        <v>103198490.90631922</v>
      </c>
      <c r="H940" s="174">
        <f>INPUT!BZ68</f>
        <v>110801218.3096953</v>
      </c>
      <c r="I940" s="174">
        <f>INPUT!CA68</f>
        <v>546882264.39991891</v>
      </c>
      <c r="J940" s="192" t="str">
        <f>IF(B767="Positive",(C940+D940+F940)/I940/$I$869*10^6,"-")</f>
        <v>-</v>
      </c>
      <c r="K940" s="192" t="str">
        <f>IF(OR(B767="Positive",INPUT!Q68=0),"-",-B940/G940/$I$870*10^6+(-C940-D940-E940)/H940/$I$870*10^6)</f>
        <v>-</v>
      </c>
      <c r="L940" s="201" t="str">
        <f>IF(B767="Positive",IF(J940&lt;=$G$869,"OK","NG"),"-")</f>
        <v>-</v>
      </c>
      <c r="M940" s="391" t="str">
        <f>IF(OR(B767="Positive",INPUT!Q68=0),"-",IF(K940&lt;=$G$870,"OK","NG"))</f>
        <v>-</v>
      </c>
      <c r="N940" s="4"/>
      <c r="Q940" s="4"/>
      <c r="R940" s="371"/>
    </row>
    <row r="941">
      <c r="A941" s="187">
        <f>A768</f>
        <v>101</v>
      </c>
      <c r="B941" s="191">
        <f>1.25*INPUT!BG69</f>
        <v>-43.387905153649626</v>
      </c>
      <c r="C941" s="191">
        <f>1.25*INPUT!BM69</f>
        <v>-20.515606752742315</v>
      </c>
      <c r="D941" s="191">
        <f>1.5*INPUT!BN69</f>
        <v>-13.498505934709101</v>
      </c>
      <c r="E941" s="191">
        <f>1.8*INPUT!BO69</f>
        <v>0.36245309166242806</v>
      </c>
      <c r="F941" s="191">
        <f>1.8*INPUT!BP69</f>
        <v>-0.13965229726090911</v>
      </c>
      <c r="G941" s="174">
        <f>INPUT!BY69</f>
        <v>103198490.90631922</v>
      </c>
      <c r="H941" s="174">
        <f>INPUT!BZ69</f>
        <v>110801218.3096953</v>
      </c>
      <c r="I941" s="174">
        <f>INPUT!CA69</f>
        <v>546882264.39991891</v>
      </c>
      <c r="J941" s="192" t="str">
        <f>IF(B768="Positive",(C941+D941+F941)/I941/$I$869*10^6,"-")</f>
        <v>-</v>
      </c>
      <c r="K941" s="192" t="str">
        <f>IF(OR(B768="Positive",INPUT!Q69=0),"-",-B941/G941/$I$870*10^6+(-C941-D941-E941)/H941/$I$870*10^6)</f>
        <v>-</v>
      </c>
      <c r="L941" s="201" t="str">
        <f>IF(B768="Positive",IF(J941&lt;=$G$869,"OK","NG"),"-")</f>
        <v>-</v>
      </c>
      <c r="M941" s="391" t="str">
        <f>IF(OR(B768="Positive",INPUT!Q69=0),"-",IF(K941&lt;=$G$870,"OK","NG"))</f>
        <v>-</v>
      </c>
      <c r="N941" s="4"/>
      <c r="Q941" s="4"/>
      <c r="R941" s="371"/>
    </row>
    <row r="942">
      <c r="A942" s="187">
        <f>A769</f>
        <v>101</v>
      </c>
      <c r="B942" s="191">
        <f>1.25*INPUT!BG70</f>
        <v>-43.387905153649626</v>
      </c>
      <c r="C942" s="191">
        <f>1.25*INPUT!BM70</f>
        <v>-20.515606752742315</v>
      </c>
      <c r="D942" s="191">
        <f>1.5*INPUT!BN70</f>
        <v>-13.498505934709101</v>
      </c>
      <c r="E942" s="191">
        <f>1.8*INPUT!BO70</f>
        <v>0.36245309166242806</v>
      </c>
      <c r="F942" s="191">
        <f>1.8*INPUT!BP70</f>
        <v>-0.13965229726090911</v>
      </c>
      <c r="G942" s="174">
        <f>INPUT!BY70</f>
        <v>103198490.90631922</v>
      </c>
      <c r="H942" s="174">
        <f>INPUT!BZ70</f>
        <v>110801218.3096953</v>
      </c>
      <c r="I942" s="174">
        <f>INPUT!CA70</f>
        <v>546882264.39991891</v>
      </c>
      <c r="J942" s="192" t="str">
        <f>IF(B769="Positive",(C942+D942+F942)/I942/$I$869*10^6,"-")</f>
        <v>-</v>
      </c>
      <c r="K942" s="192" t="str">
        <f>IF(OR(B769="Positive",INPUT!Q70=0),"-",-B942/G942/$I$870*10^6+(-C942-D942-E942)/H942/$I$870*10^6)</f>
        <v>-</v>
      </c>
      <c r="L942" s="201" t="str">
        <f>IF(B769="Positive",IF(J942&lt;=$G$869,"OK","NG"),"-")</f>
        <v>-</v>
      </c>
      <c r="M942" s="391" t="str">
        <f>IF(OR(B769="Positive",INPUT!Q70=0),"-",IF(K942&lt;=$G$870,"OK","NG"))</f>
        <v>-</v>
      </c>
      <c r="N942" s="4"/>
      <c r="Q942" s="4"/>
      <c r="R942" s="371"/>
    </row>
    <row r="943">
      <c r="A943" s="187">
        <f>A770</f>
        <v>101</v>
      </c>
      <c r="B943" s="191">
        <f>1.25*INPUT!BG71</f>
        <v>-43.387905153649626</v>
      </c>
      <c r="C943" s="191">
        <f>1.25*INPUT!BM71</f>
        <v>-20.515606752742315</v>
      </c>
      <c r="D943" s="191">
        <f>1.5*INPUT!BN71</f>
        <v>-13.498505934709101</v>
      </c>
      <c r="E943" s="191">
        <f>1.8*INPUT!BO71</f>
        <v>0.36245309166242806</v>
      </c>
      <c r="F943" s="191">
        <f>1.8*INPUT!BP71</f>
        <v>-0.13965229726090911</v>
      </c>
      <c r="G943" s="174">
        <f>INPUT!BY71</f>
        <v>103198490.90631922</v>
      </c>
      <c r="H943" s="174">
        <f>INPUT!BZ71</f>
        <v>110801218.3096953</v>
      </c>
      <c r="I943" s="174">
        <f>INPUT!CA71</f>
        <v>546882264.39991891</v>
      </c>
      <c r="J943" s="192" t="str">
        <f>IF(B770="Positive",(C943+D943+F943)/I943/$I$869*10^6,"-")</f>
        <v>-</v>
      </c>
      <c r="K943" s="192" t="str">
        <f>IF(OR(B770="Positive",INPUT!Q71=0),"-",-B943/G943/$I$870*10^6+(-C943-D943-E943)/H943/$I$870*10^6)</f>
        <v>-</v>
      </c>
      <c r="L943" s="201" t="str">
        <f>IF(B770="Positive",IF(J943&lt;=$G$869,"OK","NG"),"-")</f>
        <v>-</v>
      </c>
      <c r="M943" s="391" t="str">
        <f>IF(OR(B770="Positive",INPUT!Q71=0),"-",IF(K943&lt;=$G$870,"OK","NG"))</f>
        <v>-</v>
      </c>
      <c r="N943" s="4"/>
      <c r="Q943" s="4"/>
      <c r="R943" s="371"/>
    </row>
    <row r="944">
      <c r="A944" s="187">
        <f>A771</f>
        <v>101</v>
      </c>
      <c r="B944" s="191">
        <f>1.25*INPUT!BG72</f>
        <v>-43.387905153649626</v>
      </c>
      <c r="C944" s="191">
        <f>1.25*INPUT!BM72</f>
        <v>-20.515606752742315</v>
      </c>
      <c r="D944" s="191">
        <f>1.5*INPUT!BN72</f>
        <v>-13.498505934709101</v>
      </c>
      <c r="E944" s="191">
        <f>1.8*INPUT!BO72</f>
        <v>0.36245309166242806</v>
      </c>
      <c r="F944" s="191">
        <f>1.8*INPUT!BP72</f>
        <v>-0.13965229726090911</v>
      </c>
      <c r="G944" s="174">
        <f>INPUT!BY72</f>
        <v>103198490.90631922</v>
      </c>
      <c r="H944" s="174">
        <f>INPUT!BZ72</f>
        <v>110801218.3096953</v>
      </c>
      <c r="I944" s="174">
        <f>INPUT!CA72</f>
        <v>546882264.39991891</v>
      </c>
      <c r="J944" s="192" t="str">
        <f>IF(B771="Positive",(C944+D944+F944)/I944/$I$869*10^6,"-")</f>
        <v>-</v>
      </c>
      <c r="K944" s="192" t="str">
        <f>IF(OR(B771="Positive",INPUT!Q72=0),"-",-B944/G944/$I$870*10^6+(-C944-D944-E944)/H944/$I$870*10^6)</f>
        <v>-</v>
      </c>
      <c r="L944" s="201" t="str">
        <f>IF(B771="Positive",IF(J944&lt;=$G$869,"OK","NG"),"-")</f>
        <v>-</v>
      </c>
      <c r="M944" s="391" t="str">
        <f>IF(OR(B771="Positive",INPUT!Q72=0),"-",IF(K944&lt;=$G$870,"OK","NG"))</f>
        <v>-</v>
      </c>
      <c r="N944" s="4"/>
      <c r="Q944" s="4"/>
      <c r="R944" s="371"/>
    </row>
    <row r="945">
      <c r="A945" s="187">
        <f>A772</f>
        <v>101</v>
      </c>
      <c r="B945" s="191">
        <f>1.25*INPUT!BG73</f>
        <v>-43.387905153649626</v>
      </c>
      <c r="C945" s="191">
        <f>1.25*INPUT!BM73</f>
        <v>-20.515606752742315</v>
      </c>
      <c r="D945" s="191">
        <f>1.5*INPUT!BN73</f>
        <v>-13.498505934709101</v>
      </c>
      <c r="E945" s="191">
        <f>1.8*INPUT!BO73</f>
        <v>0.36245309166242806</v>
      </c>
      <c r="F945" s="191">
        <f>1.8*INPUT!BP73</f>
        <v>-0.13965229726090911</v>
      </c>
      <c r="G945" s="174">
        <f>INPUT!BY73</f>
        <v>103198490.90631922</v>
      </c>
      <c r="H945" s="174">
        <f>INPUT!BZ73</f>
        <v>110801218.3096953</v>
      </c>
      <c r="I945" s="174">
        <f>INPUT!CA73</f>
        <v>546882264.39991891</v>
      </c>
      <c r="J945" s="192" t="str">
        <f>IF(B772="Positive",(C945+D945+F945)/I945/$I$869*10^6,"-")</f>
        <v>-</v>
      </c>
      <c r="K945" s="192" t="str">
        <f>IF(OR(B772="Positive",INPUT!Q73=0),"-",-B945/G945/$I$870*10^6+(-C945-D945-E945)/H945/$I$870*10^6)</f>
        <v>-</v>
      </c>
      <c r="L945" s="201" t="str">
        <f>IF(B772="Positive",IF(J945&lt;=$G$869,"OK","NG"),"-")</f>
        <v>-</v>
      </c>
      <c r="M945" s="391" t="str">
        <f>IF(OR(B772="Positive",INPUT!Q73=0),"-",IF(K945&lt;=$G$870,"OK","NG"))</f>
        <v>-</v>
      </c>
      <c r="N945" s="4"/>
      <c r="Q945" s="4"/>
      <c r="R945" s="371"/>
    </row>
    <row r="946">
      <c r="A946" s="187">
        <f>A773</f>
        <v>101</v>
      </c>
      <c r="B946" s="191">
        <f>1.25*INPUT!BG74</f>
        <v>-43.387905153649626</v>
      </c>
      <c r="C946" s="191">
        <f>1.25*INPUT!BM74</f>
        <v>-20.515606752742315</v>
      </c>
      <c r="D946" s="191">
        <f>1.5*INPUT!BN74</f>
        <v>-13.498505934709101</v>
      </c>
      <c r="E946" s="191">
        <f>1.8*INPUT!BO74</f>
        <v>0.36245309166242806</v>
      </c>
      <c r="F946" s="191">
        <f>1.8*INPUT!BP74</f>
        <v>-0.13965229726090911</v>
      </c>
      <c r="G946" s="174">
        <f>INPUT!BY74</f>
        <v>103198490.90631922</v>
      </c>
      <c r="H946" s="174">
        <f>INPUT!BZ74</f>
        <v>110801218.3096953</v>
      </c>
      <c r="I946" s="174">
        <f>INPUT!CA74</f>
        <v>546882264.39991891</v>
      </c>
      <c r="J946" s="192" t="str">
        <f>IF(B773="Positive",(C946+D946+F946)/I946/$I$869*10^6,"-")</f>
        <v>-</v>
      </c>
      <c r="K946" s="192" t="str">
        <f>IF(OR(B773="Positive",INPUT!Q74=0),"-",-B946/G946/$I$870*10^6+(-C946-D946-E946)/H946/$I$870*10^6)</f>
        <v>-</v>
      </c>
      <c r="L946" s="201" t="str">
        <f>IF(B773="Positive",IF(J946&lt;=$G$869,"OK","NG"),"-")</f>
        <v>-</v>
      </c>
      <c r="M946" s="391" t="str">
        <f>IF(OR(B773="Positive",INPUT!Q74=0),"-",IF(K946&lt;=$G$870,"OK","NG"))</f>
        <v>-</v>
      </c>
      <c r="N946" s="4"/>
      <c r="Q946" s="4"/>
      <c r="R946" s="371"/>
    </row>
    <row r="947">
      <c r="A947" s="187">
        <f>A774</f>
        <v>101</v>
      </c>
      <c r="B947" s="191">
        <f>1.25*INPUT!BG75</f>
        <v>-43.387905153649626</v>
      </c>
      <c r="C947" s="191">
        <f>1.25*INPUT!BM75</f>
        <v>-20.515606752742315</v>
      </c>
      <c r="D947" s="191">
        <f>1.5*INPUT!BN75</f>
        <v>-13.498505934709101</v>
      </c>
      <c r="E947" s="191">
        <f>1.8*INPUT!BO75</f>
        <v>0.36245309166242806</v>
      </c>
      <c r="F947" s="191">
        <f>1.8*INPUT!BP75</f>
        <v>-0.13965229726090911</v>
      </c>
      <c r="G947" s="174">
        <f>INPUT!BY75</f>
        <v>103198490.90631922</v>
      </c>
      <c r="H947" s="174">
        <f>INPUT!BZ75</f>
        <v>110801218.3096953</v>
      </c>
      <c r="I947" s="174">
        <f>INPUT!CA75</f>
        <v>546882264.39991891</v>
      </c>
      <c r="J947" s="192" t="str">
        <f>IF(B774="Positive",(C947+D947+F947)/I947/$I$869*10^6,"-")</f>
        <v>-</v>
      </c>
      <c r="K947" s="192" t="str">
        <f>IF(OR(B774="Positive",INPUT!Q75=0),"-",-B947/G947/$I$870*10^6+(-C947-D947-E947)/H947/$I$870*10^6)</f>
        <v>-</v>
      </c>
      <c r="L947" s="201" t="str">
        <f>IF(B774="Positive",IF(J947&lt;=$G$869,"OK","NG"),"-")</f>
        <v>-</v>
      </c>
      <c r="M947" s="391" t="str">
        <f>IF(OR(B774="Positive",INPUT!Q75=0),"-",IF(K947&lt;=$G$870,"OK","NG"))</f>
        <v>-</v>
      </c>
      <c r="N947" s="4"/>
      <c r="Q947" s="4"/>
      <c r="R947" s="371"/>
    </row>
    <row r="948">
      <c r="A948" s="187">
        <f>A775</f>
        <v>101</v>
      </c>
      <c r="B948" s="191">
        <f>1.25*INPUT!BG76</f>
        <v>-43.387905153649626</v>
      </c>
      <c r="C948" s="191">
        <f>1.25*INPUT!BM76</f>
        <v>-20.515606752742315</v>
      </c>
      <c r="D948" s="191">
        <f>1.5*INPUT!BN76</f>
        <v>-13.498505934709101</v>
      </c>
      <c r="E948" s="191">
        <f>1.8*INPUT!BO76</f>
        <v>0.36245309166242806</v>
      </c>
      <c r="F948" s="191">
        <f>1.8*INPUT!BP76</f>
        <v>-0.13965229726090911</v>
      </c>
      <c r="G948" s="174">
        <f>INPUT!BY76</f>
        <v>103198490.90631922</v>
      </c>
      <c r="H948" s="174">
        <f>INPUT!BZ76</f>
        <v>110801218.3096953</v>
      </c>
      <c r="I948" s="174">
        <f>INPUT!CA76</f>
        <v>546882264.39991891</v>
      </c>
      <c r="J948" s="192" t="str">
        <f>IF(B775="Positive",(C948+D948+F948)/I948/$I$869*10^6,"-")</f>
        <v>-</v>
      </c>
      <c r="K948" s="192" t="str">
        <f>IF(OR(B775="Positive",INPUT!Q76=0),"-",-B948/G948/$I$870*10^6+(-C948-D948-E948)/H948/$I$870*10^6)</f>
        <v>-</v>
      </c>
      <c r="L948" s="201" t="str">
        <f>IF(B775="Positive",IF(J948&lt;=$G$869,"OK","NG"),"-")</f>
        <v>-</v>
      </c>
      <c r="M948" s="391" t="str">
        <f>IF(OR(B775="Positive",INPUT!Q76=0),"-",IF(K948&lt;=$G$870,"OK","NG"))</f>
        <v>-</v>
      </c>
      <c r="N948" s="4"/>
      <c r="Q948" s="4"/>
      <c r="R948" s="371"/>
    </row>
    <row r="949">
      <c r="A949" s="187">
        <f>A776</f>
        <v>101</v>
      </c>
      <c r="B949" s="191">
        <f>1.25*INPUT!BG77</f>
        <v>-43.387905153649626</v>
      </c>
      <c r="C949" s="191">
        <f>1.25*INPUT!BM77</f>
        <v>-20.515606752742315</v>
      </c>
      <c r="D949" s="191">
        <f>1.5*INPUT!BN77</f>
        <v>-13.498505934709101</v>
      </c>
      <c r="E949" s="191">
        <f>1.8*INPUT!BO77</f>
        <v>0.36245309166242806</v>
      </c>
      <c r="F949" s="191">
        <f>1.8*INPUT!BP77</f>
        <v>-0.13965229726090911</v>
      </c>
      <c r="G949" s="174">
        <f>INPUT!BY77</f>
        <v>103198490.90631922</v>
      </c>
      <c r="H949" s="174">
        <f>INPUT!BZ77</f>
        <v>110801218.3096953</v>
      </c>
      <c r="I949" s="174">
        <f>INPUT!CA77</f>
        <v>546882264.39991891</v>
      </c>
      <c r="J949" s="192" t="str">
        <f>IF(B776="Positive",(C949+D949+F949)/I949/$I$869*10^6,"-")</f>
        <v>-</v>
      </c>
      <c r="K949" s="192" t="str">
        <f>IF(OR(B776="Positive",INPUT!Q77=0),"-",-B949/G949/$I$870*10^6+(-C949-D949-E949)/H949/$I$870*10^6)</f>
        <v>-</v>
      </c>
      <c r="L949" s="201" t="str">
        <f>IF(B776="Positive",IF(J949&lt;=$G$869,"OK","NG"),"-")</f>
        <v>-</v>
      </c>
      <c r="M949" s="391" t="str">
        <f>IF(OR(B776="Positive",INPUT!Q77=0),"-",IF(K949&lt;=$G$870,"OK","NG"))</f>
        <v>-</v>
      </c>
      <c r="N949" s="4"/>
      <c r="Q949" s="4"/>
      <c r="R949" s="371"/>
    </row>
    <row r="950">
      <c r="A950" s="187">
        <f>A777</f>
        <v>101</v>
      </c>
      <c r="B950" s="191">
        <f>1.25*INPUT!BG78</f>
        <v>-43.387905153649626</v>
      </c>
      <c r="C950" s="191">
        <f>1.25*INPUT!BM78</f>
        <v>-20.515606752742315</v>
      </c>
      <c r="D950" s="191">
        <f>1.5*INPUT!BN78</f>
        <v>-13.498505934709101</v>
      </c>
      <c r="E950" s="191">
        <f>1.8*INPUT!BO78</f>
        <v>0.36245309166242806</v>
      </c>
      <c r="F950" s="191">
        <f>1.8*INPUT!BP78</f>
        <v>-0.13965229726090911</v>
      </c>
      <c r="G950" s="174">
        <f>INPUT!BY78</f>
        <v>103198490.90631922</v>
      </c>
      <c r="H950" s="174">
        <f>INPUT!BZ78</f>
        <v>110801218.3096953</v>
      </c>
      <c r="I950" s="174">
        <f>INPUT!CA78</f>
        <v>546882264.39991891</v>
      </c>
      <c r="J950" s="192" t="str">
        <f>IF(B777="Positive",(C950+D950+F950)/I950/$I$869*10^6,"-")</f>
        <v>-</v>
      </c>
      <c r="K950" s="192" t="str">
        <f>IF(OR(B777="Positive",INPUT!Q78=0),"-",-B950/G950/$I$870*10^6+(-C950-D950-E950)/H950/$I$870*10^6)</f>
        <v>-</v>
      </c>
      <c r="L950" s="201" t="str">
        <f>IF(B777="Positive",IF(J950&lt;=$G$869,"OK","NG"),"-")</f>
        <v>-</v>
      </c>
      <c r="M950" s="391" t="str">
        <f>IF(OR(B777="Positive",INPUT!Q78=0),"-",IF(K950&lt;=$G$870,"OK","NG"))</f>
        <v>-</v>
      </c>
      <c r="N950" s="4"/>
      <c r="Q950" s="4"/>
      <c r="R950" s="371"/>
    </row>
    <row r="951">
      <c r="A951" s="187">
        <f>A778</f>
        <v>101</v>
      </c>
      <c r="B951" s="191">
        <f>1.25*INPUT!BG79</f>
        <v>-43.387905153649626</v>
      </c>
      <c r="C951" s="191">
        <f>1.25*INPUT!BM79</f>
        <v>-20.515606752742315</v>
      </c>
      <c r="D951" s="191">
        <f>1.5*INPUT!BN79</f>
        <v>-13.498505934709101</v>
      </c>
      <c r="E951" s="191">
        <f>1.8*INPUT!BO79</f>
        <v>0.36245309166242806</v>
      </c>
      <c r="F951" s="191">
        <f>1.8*INPUT!BP79</f>
        <v>-0.13965229726090911</v>
      </c>
      <c r="G951" s="174">
        <f>INPUT!BY79</f>
        <v>103198490.90631922</v>
      </c>
      <c r="H951" s="174">
        <f>INPUT!BZ79</f>
        <v>110801218.3096953</v>
      </c>
      <c r="I951" s="174">
        <f>INPUT!CA79</f>
        <v>546882264.39991891</v>
      </c>
      <c r="J951" s="192" t="str">
        <f>IF(B778="Positive",(C951+D951+F951)/I951/$I$869*10^6,"-")</f>
        <v>-</v>
      </c>
      <c r="K951" s="192" t="str">
        <f>IF(OR(B778="Positive",INPUT!Q79=0),"-",-B951/G951/$I$870*10^6+(-C951-D951-E951)/H951/$I$870*10^6)</f>
        <v>-</v>
      </c>
      <c r="L951" s="201" t="str">
        <f>IF(B778="Positive",IF(J951&lt;=$G$869,"OK","NG"),"-")</f>
        <v>-</v>
      </c>
      <c r="M951" s="391" t="str">
        <f>IF(OR(B778="Positive",INPUT!Q79=0),"-",IF(K951&lt;=$G$870,"OK","NG"))</f>
        <v>-</v>
      </c>
      <c r="N951" s="4"/>
      <c r="Q951" s="4"/>
      <c r="R951" s="371"/>
    </row>
    <row r="952">
      <c r="A952" s="187">
        <f>A779</f>
        <v>101</v>
      </c>
      <c r="B952" s="191">
        <f>1.25*INPUT!BG80</f>
        <v>-43.387905153649626</v>
      </c>
      <c r="C952" s="191">
        <f>1.25*INPUT!BM80</f>
        <v>-20.515606752742315</v>
      </c>
      <c r="D952" s="191">
        <f>1.5*INPUT!BN80</f>
        <v>-13.498505934709101</v>
      </c>
      <c r="E952" s="191">
        <f>1.8*INPUT!BO80</f>
        <v>0.36245309166242806</v>
      </c>
      <c r="F952" s="191">
        <f>1.8*INPUT!BP80</f>
        <v>-0.13965229726090911</v>
      </c>
      <c r="G952" s="174">
        <f>INPUT!BY80</f>
        <v>103198490.90631922</v>
      </c>
      <c r="H952" s="174">
        <f>INPUT!BZ80</f>
        <v>110801218.3096953</v>
      </c>
      <c r="I952" s="174">
        <f>INPUT!CA80</f>
        <v>546882264.39991891</v>
      </c>
      <c r="J952" s="192" t="str">
        <f>IF(B779="Positive",(C952+D952+F952)/I952/$I$869*10^6,"-")</f>
        <v>-</v>
      </c>
      <c r="K952" s="192" t="str">
        <f>IF(OR(B779="Positive",INPUT!Q80=0),"-",-B952/G952/$I$870*10^6+(-C952-D952-E952)/H952/$I$870*10^6)</f>
        <v>-</v>
      </c>
      <c r="L952" s="201" t="str">
        <f>IF(B779="Positive",IF(J952&lt;=$G$869,"OK","NG"),"-")</f>
        <v>-</v>
      </c>
      <c r="M952" s="391" t="str">
        <f>IF(OR(B779="Positive",INPUT!Q80=0),"-",IF(K952&lt;=$G$870,"OK","NG"))</f>
        <v>-</v>
      </c>
      <c r="N952" s="4"/>
      <c r="Q952" s="4"/>
      <c r="R952" s="371"/>
    </row>
    <row r="953">
      <c r="A953" s="187">
        <f>A780</f>
        <v>101</v>
      </c>
      <c r="B953" s="191">
        <f>1.25*INPUT!BG81</f>
        <v>-43.387905153649626</v>
      </c>
      <c r="C953" s="191">
        <f>1.25*INPUT!BM81</f>
        <v>-20.515606752742315</v>
      </c>
      <c r="D953" s="191">
        <f>1.5*INPUT!BN81</f>
        <v>-13.498505934709101</v>
      </c>
      <c r="E953" s="191">
        <f>1.8*INPUT!BO81</f>
        <v>0.36245309166242806</v>
      </c>
      <c r="F953" s="191">
        <f>1.8*INPUT!BP81</f>
        <v>-0.13965229726090911</v>
      </c>
      <c r="G953" s="174">
        <f>INPUT!BY81</f>
        <v>103198490.90631922</v>
      </c>
      <c r="H953" s="174">
        <f>INPUT!BZ81</f>
        <v>110801218.3096953</v>
      </c>
      <c r="I953" s="174">
        <f>INPUT!CA81</f>
        <v>546882264.39991891</v>
      </c>
      <c r="J953" s="192" t="str">
        <f>IF(B780="Positive",(C953+D953+F953)/I953/$I$869*10^6,"-")</f>
        <v>-</v>
      </c>
      <c r="K953" s="192" t="str">
        <f>IF(OR(B780="Positive",INPUT!Q81=0),"-",-B953/G953/$I$870*10^6+(-C953-D953-E953)/H953/$I$870*10^6)</f>
        <v>-</v>
      </c>
      <c r="L953" s="201" t="str">
        <f>IF(B780="Positive",IF(J953&lt;=$G$869,"OK","NG"),"-")</f>
        <v>-</v>
      </c>
      <c r="M953" s="391" t="str">
        <f>IF(OR(B780="Positive",INPUT!Q81=0),"-",IF(K953&lt;=$G$870,"OK","NG"))</f>
        <v>-</v>
      </c>
      <c r="N953" s="4"/>
      <c r="Q953" s="4"/>
      <c r="R953" s="371"/>
    </row>
    <row r="954">
      <c r="A954" s="187">
        <f>A781</f>
        <v>101</v>
      </c>
      <c r="B954" s="191">
        <f>1.25*INPUT!BG82</f>
        <v>-43.387905153649626</v>
      </c>
      <c r="C954" s="191">
        <f>1.25*INPUT!BM82</f>
        <v>-20.515606752742315</v>
      </c>
      <c r="D954" s="191">
        <f>1.5*INPUT!BN82</f>
        <v>-13.498505934709101</v>
      </c>
      <c r="E954" s="191">
        <f>1.8*INPUT!BO82</f>
        <v>0.36245309166242806</v>
      </c>
      <c r="F954" s="191">
        <f>1.8*INPUT!BP82</f>
        <v>-0.13965229726090911</v>
      </c>
      <c r="G954" s="174">
        <f>INPUT!BY82</f>
        <v>103198490.90631922</v>
      </c>
      <c r="H954" s="174">
        <f>INPUT!BZ82</f>
        <v>110801218.3096953</v>
      </c>
      <c r="I954" s="174">
        <f>INPUT!CA82</f>
        <v>546882264.39991891</v>
      </c>
      <c r="J954" s="192" t="str">
        <f>IF(B781="Positive",(C954+D954+F954)/I954/$I$869*10^6,"-")</f>
        <v>-</v>
      </c>
      <c r="K954" s="192" t="str">
        <f>IF(OR(B781="Positive",INPUT!Q82=0),"-",-B954/G954/$I$870*10^6+(-C954-D954-E954)/H954/$I$870*10^6)</f>
        <v>-</v>
      </c>
      <c r="L954" s="201" t="str">
        <f>IF(B781="Positive",IF(J954&lt;=$G$869,"OK","NG"),"-")</f>
        <v>-</v>
      </c>
      <c r="M954" s="391" t="str">
        <f>IF(OR(B781="Positive",INPUT!Q82=0),"-",IF(K954&lt;=$G$870,"OK","NG"))</f>
        <v>-</v>
      </c>
      <c r="N954" s="4"/>
      <c r="Q954" s="4"/>
      <c r="R954" s="371"/>
    </row>
    <row r="955">
      <c r="A955" s="187">
        <f>A782</f>
        <v>101</v>
      </c>
      <c r="B955" s="191">
        <f>1.25*INPUT!BG83</f>
        <v>-43.387905153649626</v>
      </c>
      <c r="C955" s="191">
        <f>1.25*INPUT!BM83</f>
        <v>-20.515606752742315</v>
      </c>
      <c r="D955" s="191">
        <f>1.5*INPUT!BN83</f>
        <v>-13.498505934709101</v>
      </c>
      <c r="E955" s="191">
        <f>1.8*INPUT!BO83</f>
        <v>0.36245309166242806</v>
      </c>
      <c r="F955" s="191">
        <f>1.8*INPUT!BP83</f>
        <v>-0.13965229726090911</v>
      </c>
      <c r="G955" s="174">
        <f>INPUT!BY83</f>
        <v>103198490.90631922</v>
      </c>
      <c r="H955" s="174">
        <f>INPUT!BZ83</f>
        <v>110801218.3096953</v>
      </c>
      <c r="I955" s="174">
        <f>INPUT!CA83</f>
        <v>546882264.39991891</v>
      </c>
      <c r="J955" s="192" t="str">
        <f>IF(B782="Positive",(C955+D955+F955)/I955/$I$869*10^6,"-")</f>
        <v>-</v>
      </c>
      <c r="K955" s="192" t="str">
        <f>IF(OR(B782="Positive",INPUT!Q83=0),"-",-B955/G955/$I$870*10^6+(-C955-D955-E955)/H955/$I$870*10^6)</f>
        <v>-</v>
      </c>
      <c r="L955" s="201" t="str">
        <f>IF(B782="Positive",IF(J955&lt;=$G$869,"OK","NG"),"-")</f>
        <v>-</v>
      </c>
      <c r="M955" s="391" t="str">
        <f>IF(OR(B782="Positive",INPUT!Q83=0),"-",IF(K955&lt;=$G$870,"OK","NG"))</f>
        <v>-</v>
      </c>
      <c r="N955" s="4"/>
      <c r="Q955" s="4"/>
      <c r="R955" s="371"/>
    </row>
    <row r="956">
      <c r="A956" s="187">
        <f>A783</f>
        <v>101</v>
      </c>
      <c r="B956" s="191">
        <f>1.25*INPUT!BG84</f>
        <v>-43.387905153649626</v>
      </c>
      <c r="C956" s="191">
        <f>1.25*INPUT!BM84</f>
        <v>-20.515606752742315</v>
      </c>
      <c r="D956" s="191">
        <f>1.5*INPUT!BN84</f>
        <v>-13.498505934709101</v>
      </c>
      <c r="E956" s="191">
        <f>1.8*INPUT!BO84</f>
        <v>0.36245309166242806</v>
      </c>
      <c r="F956" s="191">
        <f>1.8*INPUT!BP84</f>
        <v>-0.13965229726090911</v>
      </c>
      <c r="G956" s="174">
        <f>INPUT!BY84</f>
        <v>103198490.90631922</v>
      </c>
      <c r="H956" s="174">
        <f>INPUT!BZ84</f>
        <v>110801218.3096953</v>
      </c>
      <c r="I956" s="174">
        <f>INPUT!CA84</f>
        <v>546882264.39991891</v>
      </c>
      <c r="J956" s="192" t="str">
        <f>IF(B783="Positive",(C956+D956+F956)/I956/$I$869*10^6,"-")</f>
        <v>-</v>
      </c>
      <c r="K956" s="192" t="str">
        <f>IF(OR(B783="Positive",INPUT!Q84=0),"-",-B956/G956/$I$870*10^6+(-C956-D956-E956)/H956/$I$870*10^6)</f>
        <v>-</v>
      </c>
      <c r="L956" s="201" t="str">
        <f>IF(B783="Positive",IF(J956&lt;=$G$869,"OK","NG"),"-")</f>
        <v>-</v>
      </c>
      <c r="M956" s="391" t="str">
        <f>IF(OR(B783="Positive",INPUT!Q84=0),"-",IF(K956&lt;=$G$870,"OK","NG"))</f>
        <v>-</v>
      </c>
      <c r="N956" s="4"/>
      <c r="Q956" s="4"/>
      <c r="R956" s="371"/>
    </row>
    <row r="957">
      <c r="A957" s="187">
        <f>A784</f>
        <v>101</v>
      </c>
      <c r="B957" s="191">
        <f>1.25*INPUT!BG85</f>
        <v>-43.387905153649626</v>
      </c>
      <c r="C957" s="191">
        <f>1.25*INPUT!BM85</f>
        <v>-20.515606752742315</v>
      </c>
      <c r="D957" s="191">
        <f>1.5*INPUT!BN85</f>
        <v>-13.498505934709101</v>
      </c>
      <c r="E957" s="191">
        <f>1.8*INPUT!BO85</f>
        <v>0.36245309166242806</v>
      </c>
      <c r="F957" s="191">
        <f>1.8*INPUT!BP85</f>
        <v>-0.13965229726090911</v>
      </c>
      <c r="G957" s="174">
        <f>INPUT!BY85</f>
        <v>103198490.90631922</v>
      </c>
      <c r="H957" s="174">
        <f>INPUT!BZ85</f>
        <v>110801218.3096953</v>
      </c>
      <c r="I957" s="174">
        <f>INPUT!CA85</f>
        <v>546882264.39991891</v>
      </c>
      <c r="J957" s="192" t="str">
        <f>IF(B784="Positive",(C957+D957+F957)/I957/$I$869*10^6,"-")</f>
        <v>-</v>
      </c>
      <c r="K957" s="192" t="str">
        <f>IF(OR(B784="Positive",INPUT!Q85=0),"-",-B957/G957/$I$870*10^6+(-C957-D957-E957)/H957/$I$870*10^6)</f>
        <v>-</v>
      </c>
      <c r="L957" s="201" t="str">
        <f>IF(B784="Positive",IF(J957&lt;=$G$869,"OK","NG"),"-")</f>
        <v>-</v>
      </c>
      <c r="M957" s="391" t="str">
        <f>IF(OR(B784="Positive",INPUT!Q85=0),"-",IF(K957&lt;=$G$870,"OK","NG"))</f>
        <v>-</v>
      </c>
      <c r="N957" s="4"/>
      <c r="Q957" s="4"/>
      <c r="R957" s="371"/>
    </row>
    <row r="958">
      <c r="A958" s="187">
        <f>A785</f>
        <v>101</v>
      </c>
      <c r="B958" s="191">
        <f>1.25*INPUT!BG86</f>
        <v>-43.387905153649626</v>
      </c>
      <c r="C958" s="191">
        <f>1.25*INPUT!BM86</f>
        <v>-20.515606752742315</v>
      </c>
      <c r="D958" s="191">
        <f>1.5*INPUT!BN86</f>
        <v>-13.498505934709101</v>
      </c>
      <c r="E958" s="191">
        <f>1.8*INPUT!BO86</f>
        <v>0.36245309166242806</v>
      </c>
      <c r="F958" s="191">
        <f>1.8*INPUT!BP86</f>
        <v>-0.13965229726090911</v>
      </c>
      <c r="G958" s="174">
        <f>INPUT!BY86</f>
        <v>103198490.90631922</v>
      </c>
      <c r="H958" s="174">
        <f>INPUT!BZ86</f>
        <v>110801218.3096953</v>
      </c>
      <c r="I958" s="174">
        <f>INPUT!CA86</f>
        <v>546882264.39991891</v>
      </c>
      <c r="J958" s="192" t="str">
        <f>IF(B785="Positive",(C958+D958+F958)/I958/$I$869*10^6,"-")</f>
        <v>-</v>
      </c>
      <c r="K958" s="192" t="str">
        <f>IF(OR(B785="Positive",INPUT!Q86=0),"-",-B958/G958/$I$870*10^6+(-C958-D958-E958)/H958/$I$870*10^6)</f>
        <v>-</v>
      </c>
      <c r="L958" s="201" t="str">
        <f>IF(B785="Positive",IF(J958&lt;=$G$869,"OK","NG"),"-")</f>
        <v>-</v>
      </c>
      <c r="M958" s="391" t="str">
        <f>IF(OR(B785="Positive",INPUT!Q86=0),"-",IF(K958&lt;=$G$870,"OK","NG"))</f>
        <v>-</v>
      </c>
      <c r="N958" s="4"/>
      <c r="Q958" s="4"/>
      <c r="R958" s="371"/>
    </row>
    <row r="959">
      <c r="A959" s="187">
        <f>A786</f>
        <v>101</v>
      </c>
      <c r="B959" s="191">
        <f>1.25*INPUT!BG87</f>
        <v>-43.387905153649626</v>
      </c>
      <c r="C959" s="191">
        <f>1.25*INPUT!BM87</f>
        <v>-20.515606752742315</v>
      </c>
      <c r="D959" s="191">
        <f>1.5*INPUT!BN87</f>
        <v>-13.498505934709101</v>
      </c>
      <c r="E959" s="191">
        <f>1.8*INPUT!BO87</f>
        <v>0.36245309166242806</v>
      </c>
      <c r="F959" s="191">
        <f>1.8*INPUT!BP87</f>
        <v>-0.13965229726090911</v>
      </c>
      <c r="G959" s="174">
        <f>INPUT!BY87</f>
        <v>103198490.90631922</v>
      </c>
      <c r="H959" s="174">
        <f>INPUT!BZ87</f>
        <v>110801218.3096953</v>
      </c>
      <c r="I959" s="174">
        <f>INPUT!CA87</f>
        <v>546882264.39991891</v>
      </c>
      <c r="J959" s="192" t="str">
        <f>IF(B786="Positive",(C959+D959+F959)/I959/$I$869*10^6,"-")</f>
        <v>-</v>
      </c>
      <c r="K959" s="192" t="str">
        <f>IF(OR(B786="Positive",INPUT!Q87=0),"-",-B959/G959/$I$870*10^6+(-C959-D959-E959)/H959/$I$870*10^6)</f>
        <v>-</v>
      </c>
      <c r="L959" s="201" t="str">
        <f>IF(B786="Positive",IF(J959&lt;=$G$869,"OK","NG"),"-")</f>
        <v>-</v>
      </c>
      <c r="M959" s="391" t="str">
        <f>IF(OR(B786="Positive",INPUT!Q87=0),"-",IF(K959&lt;=$G$870,"OK","NG"))</f>
        <v>-</v>
      </c>
      <c r="N959" s="4"/>
      <c r="Q959" s="4"/>
      <c r="R959" s="371"/>
    </row>
    <row r="960">
      <c r="A960" s="187">
        <f>A787</f>
        <v>101</v>
      </c>
      <c r="B960" s="191">
        <f>1.25*INPUT!BG88</f>
        <v>-43.387905153649626</v>
      </c>
      <c r="C960" s="191">
        <f>1.25*INPUT!BM88</f>
        <v>-20.515606752742315</v>
      </c>
      <c r="D960" s="191">
        <f>1.5*INPUT!BN88</f>
        <v>-13.498505934709101</v>
      </c>
      <c r="E960" s="191">
        <f>1.8*INPUT!BO88</f>
        <v>0.36245309166242806</v>
      </c>
      <c r="F960" s="191">
        <f>1.8*INPUT!BP88</f>
        <v>-0.13965229726090911</v>
      </c>
      <c r="G960" s="174">
        <f>INPUT!BY88</f>
        <v>103198490.90631922</v>
      </c>
      <c r="H960" s="174">
        <f>INPUT!BZ88</f>
        <v>110801218.3096953</v>
      </c>
      <c r="I960" s="174">
        <f>INPUT!CA88</f>
        <v>546882264.39991891</v>
      </c>
      <c r="J960" s="192" t="str">
        <f>IF(B787="Positive",(C960+D960+F960)/I960/$I$869*10^6,"-")</f>
        <v>-</v>
      </c>
      <c r="K960" s="192" t="str">
        <f>IF(OR(B787="Positive",INPUT!Q88=0),"-",-B960/G960/$I$870*10^6+(-C960-D960-E960)/H960/$I$870*10^6)</f>
        <v>-</v>
      </c>
      <c r="L960" s="201" t="str">
        <f>IF(B787="Positive",IF(J960&lt;=$G$869,"OK","NG"),"-")</f>
        <v>-</v>
      </c>
      <c r="M960" s="391" t="str">
        <f>IF(OR(B787="Positive",INPUT!Q88=0),"-",IF(K960&lt;=$G$870,"OK","NG"))</f>
        <v>-</v>
      </c>
      <c r="N960" s="4"/>
      <c r="Q960" s="4"/>
      <c r="R960" s="371"/>
    </row>
    <row r="961">
      <c r="A961" s="187">
        <f>A788</f>
        <v>101</v>
      </c>
      <c r="B961" s="191">
        <f>1.25*INPUT!BG89</f>
        <v>-43.387905153649626</v>
      </c>
      <c r="C961" s="191">
        <f>1.25*INPUT!BM89</f>
        <v>-20.515606752742315</v>
      </c>
      <c r="D961" s="191">
        <f>1.5*INPUT!BN89</f>
        <v>-13.498505934709101</v>
      </c>
      <c r="E961" s="191">
        <f>1.8*INPUT!BO89</f>
        <v>0.36245309166242806</v>
      </c>
      <c r="F961" s="191">
        <f>1.8*INPUT!BP89</f>
        <v>-0.13965229726090911</v>
      </c>
      <c r="G961" s="174">
        <f>INPUT!BY89</f>
        <v>103198490.90631922</v>
      </c>
      <c r="H961" s="174">
        <f>INPUT!BZ89</f>
        <v>110801218.3096953</v>
      </c>
      <c r="I961" s="174">
        <f>INPUT!CA89</f>
        <v>546882264.39991891</v>
      </c>
      <c r="J961" s="192" t="str">
        <f>IF(B788="Positive",(C961+D961+F961)/I961/$I$869*10^6,"-")</f>
        <v>-</v>
      </c>
      <c r="K961" s="192" t="str">
        <f>IF(OR(B788="Positive",INPUT!Q89=0),"-",-B961/G961/$I$870*10^6+(-C961-D961-E961)/H961/$I$870*10^6)</f>
        <v>-</v>
      </c>
      <c r="L961" s="201" t="str">
        <f>IF(B788="Positive",IF(J961&lt;=$G$869,"OK","NG"),"-")</f>
        <v>-</v>
      </c>
      <c r="M961" s="391" t="str">
        <f>IF(OR(B788="Positive",INPUT!Q89=0),"-",IF(K961&lt;=$G$870,"OK","NG"))</f>
        <v>-</v>
      </c>
      <c r="N961" s="4"/>
      <c r="Q961" s="4"/>
      <c r="R961" s="371"/>
    </row>
    <row r="962">
      <c r="A962" s="187">
        <f>A789</f>
        <v>101</v>
      </c>
      <c r="B962" s="191">
        <f>1.25*INPUT!BG90</f>
        <v>-43.387905153649626</v>
      </c>
      <c r="C962" s="191">
        <f>1.25*INPUT!BM90</f>
        <v>-20.515606752742315</v>
      </c>
      <c r="D962" s="191">
        <f>1.5*INPUT!BN90</f>
        <v>-13.498505934709101</v>
      </c>
      <c r="E962" s="191">
        <f>1.8*INPUT!BO90</f>
        <v>0.36245309166242806</v>
      </c>
      <c r="F962" s="191">
        <f>1.8*INPUT!BP90</f>
        <v>-0.13965229726090911</v>
      </c>
      <c r="G962" s="174">
        <f>INPUT!BY90</f>
        <v>103198490.90631922</v>
      </c>
      <c r="H962" s="174">
        <f>INPUT!BZ90</f>
        <v>110801218.3096953</v>
      </c>
      <c r="I962" s="174">
        <f>INPUT!CA90</f>
        <v>546882264.39991891</v>
      </c>
      <c r="J962" s="192" t="str">
        <f>IF(B789="Positive",(C962+D962+F962)/I962/$I$869*10^6,"-")</f>
        <v>-</v>
      </c>
      <c r="K962" s="192" t="str">
        <f>IF(OR(B789="Positive",INPUT!Q90=0),"-",-B962/G962/$I$870*10^6+(-C962-D962-E962)/H962/$I$870*10^6)</f>
        <v>-</v>
      </c>
      <c r="L962" s="201" t="str">
        <f>IF(B789="Positive",IF(J962&lt;=$G$869,"OK","NG"),"-")</f>
        <v>-</v>
      </c>
      <c r="M962" s="391" t="str">
        <f>IF(OR(B789="Positive",INPUT!Q90=0),"-",IF(K962&lt;=$G$870,"OK","NG"))</f>
        <v>-</v>
      </c>
      <c r="N962" s="4"/>
      <c r="Q962" s="4"/>
      <c r="R962" s="371"/>
    </row>
    <row r="963">
      <c r="A963" s="187">
        <f>A790</f>
        <v>101</v>
      </c>
      <c r="B963" s="191">
        <f>1.25*INPUT!BG91</f>
        <v>-43.387905153649626</v>
      </c>
      <c r="C963" s="191">
        <f>1.25*INPUT!BM91</f>
        <v>-20.515606752742315</v>
      </c>
      <c r="D963" s="191">
        <f>1.5*INPUT!BN91</f>
        <v>-13.498505934709101</v>
      </c>
      <c r="E963" s="191">
        <f>1.8*INPUT!BO91</f>
        <v>0.36245309166242806</v>
      </c>
      <c r="F963" s="191">
        <f>1.8*INPUT!BP91</f>
        <v>-0.13965229726090911</v>
      </c>
      <c r="G963" s="174">
        <f>INPUT!BY91</f>
        <v>103198490.90631922</v>
      </c>
      <c r="H963" s="174">
        <f>INPUT!BZ91</f>
        <v>110801218.3096953</v>
      </c>
      <c r="I963" s="174">
        <f>INPUT!CA91</f>
        <v>546882264.39991891</v>
      </c>
      <c r="J963" s="192" t="str">
        <f>IF(B790="Positive",(C963+D963+F963)/I963/$I$869*10^6,"-")</f>
        <v>-</v>
      </c>
      <c r="K963" s="192" t="str">
        <f>IF(OR(B790="Positive",INPUT!Q91=0),"-",-B963/G963/$I$870*10^6+(-C963-D963-E963)/H963/$I$870*10^6)</f>
        <v>-</v>
      </c>
      <c r="L963" s="201" t="str">
        <f>IF(B790="Positive",IF(J963&lt;=$G$869,"OK","NG"),"-")</f>
        <v>-</v>
      </c>
      <c r="M963" s="391" t="str">
        <f>IF(OR(B790="Positive",INPUT!Q91=0),"-",IF(K963&lt;=$G$870,"OK","NG"))</f>
        <v>-</v>
      </c>
      <c r="N963" s="4"/>
      <c r="Q963" s="4"/>
      <c r="R963" s="371"/>
    </row>
    <row r="964">
      <c r="A964" s="187">
        <f>A791</f>
        <v>101</v>
      </c>
      <c r="B964" s="191">
        <f>1.25*INPUT!BG92</f>
        <v>-43.387905153649626</v>
      </c>
      <c r="C964" s="191">
        <f>1.25*INPUT!BM92</f>
        <v>-20.515606752742315</v>
      </c>
      <c r="D964" s="191">
        <f>1.5*INPUT!BN92</f>
        <v>-13.498505934709101</v>
      </c>
      <c r="E964" s="191">
        <f>1.8*INPUT!BO92</f>
        <v>0.36245309166242806</v>
      </c>
      <c r="F964" s="191">
        <f>1.8*INPUT!BP92</f>
        <v>-0.13965229726090911</v>
      </c>
      <c r="G964" s="174">
        <f>INPUT!BY92</f>
        <v>103198490.90631922</v>
      </c>
      <c r="H964" s="174">
        <f>INPUT!BZ92</f>
        <v>110801218.3096953</v>
      </c>
      <c r="I964" s="174">
        <f>INPUT!CA92</f>
        <v>546882264.39991891</v>
      </c>
      <c r="J964" s="192" t="str">
        <f>IF(B791="Positive",(C964+D964+F964)/I964/$I$869*10^6,"-")</f>
        <v>-</v>
      </c>
      <c r="K964" s="192" t="str">
        <f>IF(OR(B791="Positive",INPUT!Q92=0),"-",-B964/G964/$I$870*10^6+(-C964-D964-E964)/H964/$I$870*10^6)</f>
        <v>-</v>
      </c>
      <c r="L964" s="201" t="str">
        <f>IF(B791="Positive",IF(J964&lt;=$G$869,"OK","NG"),"-")</f>
        <v>-</v>
      </c>
      <c r="M964" s="391" t="str">
        <f>IF(OR(B791="Positive",INPUT!Q92=0),"-",IF(K964&lt;=$G$870,"OK","NG"))</f>
        <v>-</v>
      </c>
      <c r="N964" s="4"/>
      <c r="Q964" s="4"/>
      <c r="R964" s="371"/>
    </row>
    <row r="965">
      <c r="A965" s="187">
        <f>A792</f>
        <v>101</v>
      </c>
      <c r="B965" s="191">
        <f>1.25*INPUT!BG93</f>
        <v>-43.387905153649626</v>
      </c>
      <c r="C965" s="191">
        <f>1.25*INPUT!BM93</f>
        <v>-20.515606752742315</v>
      </c>
      <c r="D965" s="191">
        <f>1.5*INPUT!BN93</f>
        <v>-13.498505934709101</v>
      </c>
      <c r="E965" s="191">
        <f>1.8*INPUT!BO93</f>
        <v>0.36245309166242806</v>
      </c>
      <c r="F965" s="191">
        <f>1.8*INPUT!BP93</f>
        <v>-0.13965229726090911</v>
      </c>
      <c r="G965" s="174">
        <f>INPUT!BY93</f>
        <v>103198490.90631922</v>
      </c>
      <c r="H965" s="174">
        <f>INPUT!BZ93</f>
        <v>110801218.3096953</v>
      </c>
      <c r="I965" s="174">
        <f>INPUT!CA93</f>
        <v>546882264.39991891</v>
      </c>
      <c r="J965" s="192" t="str">
        <f>IF(B792="Positive",(C965+D965+F965)/I965/$I$869*10^6,"-")</f>
        <v>-</v>
      </c>
      <c r="K965" s="192" t="str">
        <f>IF(OR(B792="Positive",INPUT!Q93=0),"-",-B965/G965/$I$870*10^6+(-C965-D965-E965)/H965/$I$870*10^6)</f>
        <v>-</v>
      </c>
      <c r="L965" s="201" t="str">
        <f>IF(B792="Positive",IF(J965&lt;=$G$869,"OK","NG"),"-")</f>
        <v>-</v>
      </c>
      <c r="M965" s="391" t="str">
        <f>IF(OR(B792="Positive",INPUT!Q93=0),"-",IF(K965&lt;=$G$870,"OK","NG"))</f>
        <v>-</v>
      </c>
      <c r="N965" s="4"/>
      <c r="Q965" s="4"/>
      <c r="R965" s="371"/>
    </row>
    <row r="966">
      <c r="A966" s="187">
        <f>A793</f>
        <v>101</v>
      </c>
      <c r="B966" s="191">
        <f>1.25*INPUT!BG94</f>
        <v>-43.387905153649626</v>
      </c>
      <c r="C966" s="191">
        <f>1.25*INPUT!BM94</f>
        <v>-20.515606752742315</v>
      </c>
      <c r="D966" s="191">
        <f>1.5*INPUT!BN94</f>
        <v>-13.498505934709101</v>
      </c>
      <c r="E966" s="191">
        <f>1.8*INPUT!BO94</f>
        <v>0.36245309166242806</v>
      </c>
      <c r="F966" s="191">
        <f>1.8*INPUT!BP94</f>
        <v>-0.13965229726090911</v>
      </c>
      <c r="G966" s="174">
        <f>INPUT!BY94</f>
        <v>103198490.90631922</v>
      </c>
      <c r="H966" s="174">
        <f>INPUT!BZ94</f>
        <v>110801218.3096953</v>
      </c>
      <c r="I966" s="174">
        <f>INPUT!CA94</f>
        <v>546882264.39991891</v>
      </c>
      <c r="J966" s="192" t="str">
        <f>IF(B793="Positive",(C966+D966+F966)/I966/$I$869*10^6,"-")</f>
        <v>-</v>
      </c>
      <c r="K966" s="192" t="str">
        <f>IF(OR(B793="Positive",INPUT!Q94=0),"-",-B966/G966/$I$870*10^6+(-C966-D966-E966)/H966/$I$870*10^6)</f>
        <v>-</v>
      </c>
      <c r="L966" s="201" t="str">
        <f>IF(B793="Positive",IF(J966&lt;=$G$869,"OK","NG"),"-")</f>
        <v>-</v>
      </c>
      <c r="M966" s="391" t="str">
        <f>IF(OR(B793="Positive",INPUT!Q94=0),"-",IF(K966&lt;=$G$870,"OK","NG"))</f>
        <v>-</v>
      </c>
      <c r="N966" s="4"/>
      <c r="Q966" s="4"/>
      <c r="R966" s="371"/>
    </row>
    <row r="967">
      <c r="A967" s="187">
        <f>A794</f>
        <v>101</v>
      </c>
      <c r="B967" s="191">
        <f>1.25*INPUT!BG95</f>
        <v>-43.387905153649626</v>
      </c>
      <c r="C967" s="191">
        <f>1.25*INPUT!BM95</f>
        <v>-20.515606752742315</v>
      </c>
      <c r="D967" s="191">
        <f>1.5*INPUT!BN95</f>
        <v>-13.498505934709101</v>
      </c>
      <c r="E967" s="191">
        <f>1.8*INPUT!BO95</f>
        <v>0.36245309166242806</v>
      </c>
      <c r="F967" s="191">
        <f>1.8*INPUT!BP95</f>
        <v>-0.13965229726090911</v>
      </c>
      <c r="G967" s="174">
        <f>INPUT!BY95</f>
        <v>103198490.90631922</v>
      </c>
      <c r="H967" s="174">
        <f>INPUT!BZ95</f>
        <v>110801218.3096953</v>
      </c>
      <c r="I967" s="174">
        <f>INPUT!CA95</f>
        <v>546882264.39991891</v>
      </c>
      <c r="J967" s="192" t="str">
        <f>IF(B794="Positive",(C967+D967+F967)/I967/$I$869*10^6,"-")</f>
        <v>-</v>
      </c>
      <c r="K967" s="192" t="str">
        <f>IF(OR(B794="Positive",INPUT!Q95=0),"-",-B967/G967/$I$870*10^6+(-C967-D967-E967)/H967/$I$870*10^6)</f>
        <v>-</v>
      </c>
      <c r="L967" s="201" t="str">
        <f>IF(B794="Positive",IF(J967&lt;=$G$869,"OK","NG"),"-")</f>
        <v>-</v>
      </c>
      <c r="M967" s="391" t="str">
        <f>IF(OR(B794="Positive",INPUT!Q95=0),"-",IF(K967&lt;=$G$870,"OK","NG"))</f>
        <v>-</v>
      </c>
      <c r="N967" s="4"/>
      <c r="Q967" s="4"/>
      <c r="R967" s="371"/>
    </row>
    <row r="968">
      <c r="A968" s="187">
        <f>A795</f>
        <v>101</v>
      </c>
      <c r="B968" s="191">
        <f>1.25*INPUT!BG96</f>
        <v>-43.387905153649626</v>
      </c>
      <c r="C968" s="191">
        <f>1.25*INPUT!BM96</f>
        <v>-20.515606752742315</v>
      </c>
      <c r="D968" s="191">
        <f>1.5*INPUT!BN96</f>
        <v>-13.498505934709101</v>
      </c>
      <c r="E968" s="191">
        <f>1.8*INPUT!BO96</f>
        <v>0.36245309166242806</v>
      </c>
      <c r="F968" s="191">
        <f>1.8*INPUT!BP96</f>
        <v>-0.13965229726090911</v>
      </c>
      <c r="G968" s="174">
        <f>INPUT!BY96</f>
        <v>103198490.90631922</v>
      </c>
      <c r="H968" s="174">
        <f>INPUT!BZ96</f>
        <v>110801218.3096953</v>
      </c>
      <c r="I968" s="174">
        <f>INPUT!CA96</f>
        <v>546882264.39991891</v>
      </c>
      <c r="J968" s="192" t="str">
        <f>IF(B795="Positive",(C968+D968+F968)/I968/$I$869*10^6,"-")</f>
        <v>-</v>
      </c>
      <c r="K968" s="192" t="str">
        <f>IF(OR(B795="Positive",INPUT!Q96=0),"-",-B968/G968/$I$870*10^6+(-C968-D968-E968)/H968/$I$870*10^6)</f>
        <v>-</v>
      </c>
      <c r="L968" s="201" t="str">
        <f>IF(B795="Positive",IF(J968&lt;=$G$869,"OK","NG"),"-")</f>
        <v>-</v>
      </c>
      <c r="M968" s="391" t="str">
        <f>IF(OR(B795="Positive",INPUT!Q96=0),"-",IF(K968&lt;=$G$870,"OK","NG"))</f>
        <v>-</v>
      </c>
      <c r="N968" s="4"/>
      <c r="Q968" s="4"/>
      <c r="R968" s="371"/>
    </row>
    <row r="969">
      <c r="A969" s="187">
        <f>A796</f>
        <v>101</v>
      </c>
      <c r="B969" s="191">
        <f>1.25*INPUT!BG97</f>
        <v>-43.387905153649626</v>
      </c>
      <c r="C969" s="191">
        <f>1.25*INPUT!BM97</f>
        <v>-20.515606752742315</v>
      </c>
      <c r="D969" s="191">
        <f>1.5*INPUT!BN97</f>
        <v>-13.498505934709101</v>
      </c>
      <c r="E969" s="191">
        <f>1.8*INPUT!BO97</f>
        <v>0.36245309166242806</v>
      </c>
      <c r="F969" s="191">
        <f>1.8*INPUT!BP97</f>
        <v>-0.13965229726090911</v>
      </c>
      <c r="G969" s="174">
        <f>INPUT!BY97</f>
        <v>103198490.90631922</v>
      </c>
      <c r="H969" s="174">
        <f>INPUT!BZ97</f>
        <v>110801218.3096953</v>
      </c>
      <c r="I969" s="174">
        <f>INPUT!CA97</f>
        <v>546882264.39991891</v>
      </c>
      <c r="J969" s="192" t="str">
        <f>IF(B796="Positive",(C969+D969+F969)/I969/$I$869*10^6,"-")</f>
        <v>-</v>
      </c>
      <c r="K969" s="192" t="str">
        <f>IF(OR(B796="Positive",INPUT!Q97=0),"-",-B969/G969/$I$870*10^6+(-C969-D969-E969)/H969/$I$870*10^6)</f>
        <v>-</v>
      </c>
      <c r="L969" s="201" t="str">
        <f>IF(B796="Positive",IF(J969&lt;=$G$869,"OK","NG"),"-")</f>
        <v>-</v>
      </c>
      <c r="M969" s="391" t="str">
        <f>IF(OR(B796="Positive",INPUT!Q97=0),"-",IF(K969&lt;=$G$870,"OK","NG"))</f>
        <v>-</v>
      </c>
      <c r="N969" s="4"/>
      <c r="Q969" s="4"/>
      <c r="R969" s="371"/>
    </row>
    <row r="970">
      <c r="A970" s="187">
        <f>A797</f>
        <v>101</v>
      </c>
      <c r="B970" s="191">
        <f>1.25*INPUT!BG98</f>
        <v>-43.387905153649626</v>
      </c>
      <c r="C970" s="191">
        <f>1.25*INPUT!BM98</f>
        <v>-20.515606752742315</v>
      </c>
      <c r="D970" s="191">
        <f>1.5*INPUT!BN98</f>
        <v>-13.498505934709101</v>
      </c>
      <c r="E970" s="191">
        <f>1.8*INPUT!BO98</f>
        <v>0.36245309166242806</v>
      </c>
      <c r="F970" s="191">
        <f>1.8*INPUT!BP98</f>
        <v>-0.13965229726090911</v>
      </c>
      <c r="G970" s="174">
        <f>INPUT!BY98</f>
        <v>103198490.90631922</v>
      </c>
      <c r="H970" s="174">
        <f>INPUT!BZ98</f>
        <v>110801218.3096953</v>
      </c>
      <c r="I970" s="174">
        <f>INPUT!CA98</f>
        <v>546882264.39991891</v>
      </c>
      <c r="J970" s="192" t="str">
        <f>IF(B797="Positive",(C970+D970+F970)/I970/$I$869*10^6,"-")</f>
        <v>-</v>
      </c>
      <c r="K970" s="192" t="str">
        <f>IF(OR(B797="Positive",INPUT!Q98=0),"-",-B970/G970/$I$870*10^6+(-C970-D970-E970)/H970/$I$870*10^6)</f>
        <v>-</v>
      </c>
      <c r="L970" s="201" t="str">
        <f>IF(B797="Positive",IF(J970&lt;=$G$869,"OK","NG"),"-")</f>
        <v>-</v>
      </c>
      <c r="M970" s="391" t="str">
        <f>IF(OR(B797="Positive",INPUT!Q98=0),"-",IF(K970&lt;=$G$870,"OK","NG"))</f>
        <v>-</v>
      </c>
      <c r="N970" s="4"/>
      <c r="Q970" s="4"/>
      <c r="R970" s="371"/>
    </row>
    <row r="971">
      <c r="A971" s="187">
        <f>A798</f>
        <v>101</v>
      </c>
      <c r="B971" s="191">
        <f>1.25*INPUT!BG99</f>
        <v>-43.387905153649626</v>
      </c>
      <c r="C971" s="191">
        <f>1.25*INPUT!BM99</f>
        <v>-20.515606752742315</v>
      </c>
      <c r="D971" s="191">
        <f>1.5*INPUT!BN99</f>
        <v>-13.498505934709101</v>
      </c>
      <c r="E971" s="191">
        <f>1.8*INPUT!BO99</f>
        <v>0.36245309166242806</v>
      </c>
      <c r="F971" s="191">
        <f>1.8*INPUT!BP99</f>
        <v>-0.13965229726090911</v>
      </c>
      <c r="G971" s="174">
        <f>INPUT!BY99</f>
        <v>103198490.90631922</v>
      </c>
      <c r="H971" s="174">
        <f>INPUT!BZ99</f>
        <v>110801218.3096953</v>
      </c>
      <c r="I971" s="174">
        <f>INPUT!CA99</f>
        <v>546882264.39991891</v>
      </c>
      <c r="J971" s="192" t="str">
        <f>IF(B798="Positive",(C971+D971+F971)/I971/$I$869*10^6,"-")</f>
        <v>-</v>
      </c>
      <c r="K971" s="192" t="str">
        <f>IF(OR(B798="Positive",INPUT!Q99=0),"-",-B971/G971/$I$870*10^6+(-C971-D971-E971)/H971/$I$870*10^6)</f>
        <v>-</v>
      </c>
      <c r="L971" s="201" t="str">
        <f>IF(B798="Positive",IF(J971&lt;=$G$869,"OK","NG"),"-")</f>
        <v>-</v>
      </c>
      <c r="M971" s="391" t="str">
        <f>IF(OR(B798="Positive",INPUT!Q99=0),"-",IF(K971&lt;=$G$870,"OK","NG"))</f>
        <v>-</v>
      </c>
      <c r="N971" s="4"/>
      <c r="Q971" s="4"/>
      <c r="R971" s="371"/>
    </row>
    <row r="972">
      <c r="A972" s="187">
        <f>A799</f>
        <v>101</v>
      </c>
      <c r="B972" s="191">
        <f>1.25*INPUT!BG100</f>
        <v>-43.387905153649626</v>
      </c>
      <c r="C972" s="191">
        <f>1.25*INPUT!BM100</f>
        <v>-20.515606752742315</v>
      </c>
      <c r="D972" s="191">
        <f>1.5*INPUT!BN100</f>
        <v>-13.498505934709101</v>
      </c>
      <c r="E972" s="191">
        <f>1.8*INPUT!BO100</f>
        <v>0.36245309166242806</v>
      </c>
      <c r="F972" s="191">
        <f>1.8*INPUT!BP100</f>
        <v>-0.13965229726090911</v>
      </c>
      <c r="G972" s="174">
        <f>INPUT!BY100</f>
        <v>103198490.90631922</v>
      </c>
      <c r="H972" s="174">
        <f>INPUT!BZ100</f>
        <v>110801218.3096953</v>
      </c>
      <c r="I972" s="174">
        <f>INPUT!CA100</f>
        <v>546882264.39991891</v>
      </c>
      <c r="J972" s="192" t="str">
        <f>IF(B799="Positive",(C972+D972+F972)/I972/$I$869*10^6,"-")</f>
        <v>-</v>
      </c>
      <c r="K972" s="192" t="str">
        <f>IF(OR(B799="Positive",INPUT!Q100=0),"-",-B972/G972/$I$870*10^6+(-C972-D972-E972)/H972/$I$870*10^6)</f>
        <v>-</v>
      </c>
      <c r="L972" s="201" t="str">
        <f>IF(B799="Positive",IF(J972&lt;=$G$869,"OK","NG"),"-")</f>
        <v>-</v>
      </c>
      <c r="M972" s="391" t="str">
        <f>IF(OR(B799="Positive",INPUT!Q100=0),"-",IF(K972&lt;=$G$870,"OK","NG"))</f>
        <v>-</v>
      </c>
      <c r="N972" s="4"/>
      <c r="Q972" s="4"/>
      <c r="R972" s="371"/>
    </row>
    <row r="973">
      <c r="A973" s="187">
        <f>A800</f>
        <v>101</v>
      </c>
      <c r="B973" s="191">
        <f>1.25*INPUT!BG101</f>
        <v>-43.387905153649626</v>
      </c>
      <c r="C973" s="191">
        <f>1.25*INPUT!BM101</f>
        <v>-20.515606752742315</v>
      </c>
      <c r="D973" s="191">
        <f>1.5*INPUT!BN101</f>
        <v>-13.498505934709101</v>
      </c>
      <c r="E973" s="191">
        <f>1.8*INPUT!BO101</f>
        <v>0.36245309166242806</v>
      </c>
      <c r="F973" s="191">
        <f>1.8*INPUT!BP101</f>
        <v>-0.13965229726090911</v>
      </c>
      <c r="G973" s="174">
        <f>INPUT!BY101</f>
        <v>103198490.90631922</v>
      </c>
      <c r="H973" s="174">
        <f>INPUT!BZ101</f>
        <v>110801218.3096953</v>
      </c>
      <c r="I973" s="174">
        <f>INPUT!CA101</f>
        <v>546882264.39991891</v>
      </c>
      <c r="J973" s="192" t="str">
        <f>IF(B800="Positive",(C973+D973+F973)/I973/$I$869*10^6,"-")</f>
        <v>-</v>
      </c>
      <c r="K973" s="192" t="str">
        <f>IF(OR(B800="Positive",INPUT!Q101=0),"-",-B973/G973/$I$870*10^6+(-C973-D973-E973)/H973/$I$870*10^6)</f>
        <v>-</v>
      </c>
      <c r="L973" s="201" t="str">
        <f>IF(B800="Positive",IF(J973&lt;=$G$869,"OK","NG"),"-")</f>
        <v>-</v>
      </c>
      <c r="M973" s="391" t="str">
        <f>IF(OR(B800="Positive",INPUT!Q101=0),"-",IF(K973&lt;=$G$870,"OK","NG"))</f>
        <v>-</v>
      </c>
      <c r="N973" s="4"/>
      <c r="Q973" s="4"/>
      <c r="R973" s="371"/>
    </row>
    <row r="974">
      <c r="A974" s="187">
        <f>A801</f>
        <v>101</v>
      </c>
      <c r="B974" s="191">
        <f>1.25*INPUT!BG102</f>
        <v>-43.387905153649626</v>
      </c>
      <c r="C974" s="191">
        <f>1.25*INPUT!BM102</f>
        <v>-20.515606752742315</v>
      </c>
      <c r="D974" s="191">
        <f>1.5*INPUT!BN102</f>
        <v>-13.498505934709101</v>
      </c>
      <c r="E974" s="191">
        <f>1.8*INPUT!BO102</f>
        <v>0.36245309166242806</v>
      </c>
      <c r="F974" s="191">
        <f>1.8*INPUT!BP102</f>
        <v>-0.13965229726090911</v>
      </c>
      <c r="G974" s="174">
        <f>INPUT!BY102</f>
        <v>103198490.90631922</v>
      </c>
      <c r="H974" s="174">
        <f>INPUT!BZ102</f>
        <v>110801218.3096953</v>
      </c>
      <c r="I974" s="174">
        <f>INPUT!CA102</f>
        <v>546882264.39991891</v>
      </c>
      <c r="J974" s="192" t="str">
        <f>IF(B801="Positive",(C974+D974+F974)/I974/$I$869*10^6,"-")</f>
        <v>-</v>
      </c>
      <c r="K974" s="192" t="str">
        <f>IF(OR(B801="Positive",INPUT!Q102=0),"-",-B974/G974/$I$870*10^6+(-C974-D974-E974)/H974/$I$870*10^6)</f>
        <v>-</v>
      </c>
      <c r="L974" s="201" t="str">
        <f>IF(B801="Positive",IF(J974&lt;=$G$869,"OK","NG"),"-")</f>
        <v>-</v>
      </c>
      <c r="M974" s="391" t="str">
        <f>IF(OR(B801="Positive",INPUT!Q102=0),"-",IF(K974&lt;=$G$870,"OK","NG"))</f>
        <v>-</v>
      </c>
      <c r="N974" s="4"/>
      <c r="Q974" s="4"/>
      <c r="R974" s="371"/>
    </row>
    <row r="975">
      <c r="A975" s="187">
        <f>A802</f>
        <v>101</v>
      </c>
      <c r="B975" s="191">
        <f>1.25*INPUT!BG103</f>
        <v>-43.387905153649626</v>
      </c>
      <c r="C975" s="191">
        <f>1.25*INPUT!BM103</f>
        <v>-20.515606752742315</v>
      </c>
      <c r="D975" s="191">
        <f>1.5*INPUT!BN103</f>
        <v>-13.498505934709101</v>
      </c>
      <c r="E975" s="191">
        <f>1.8*INPUT!BO103</f>
        <v>0.36245309166242806</v>
      </c>
      <c r="F975" s="191">
        <f>1.8*INPUT!BP103</f>
        <v>-0.13965229726090911</v>
      </c>
      <c r="G975" s="174">
        <f>INPUT!BY103</f>
        <v>103198490.90631922</v>
      </c>
      <c r="H975" s="174">
        <f>INPUT!BZ103</f>
        <v>110801218.3096953</v>
      </c>
      <c r="I975" s="174">
        <f>INPUT!CA103</f>
        <v>546882264.39991891</v>
      </c>
      <c r="J975" s="192" t="str">
        <f>IF(B802="Positive",(C975+D975+F975)/I975/$I$869*10^6,"-")</f>
        <v>-</v>
      </c>
      <c r="K975" s="192" t="str">
        <f>IF(OR(B802="Positive",INPUT!Q103=0),"-",-B975/G975/$I$870*10^6+(-C975-D975-E975)/H975/$I$870*10^6)</f>
        <v>-</v>
      </c>
      <c r="L975" s="201" t="str">
        <f>IF(B802="Positive",IF(J975&lt;=$G$869,"OK","NG"),"-")</f>
        <v>-</v>
      </c>
      <c r="M975" s="391" t="str">
        <f>IF(OR(B802="Positive",INPUT!Q103=0),"-",IF(K975&lt;=$G$870,"OK","NG"))</f>
        <v>-</v>
      </c>
      <c r="N975" s="4"/>
      <c r="Q975" s="4"/>
      <c r="R975" s="371"/>
    </row>
    <row r="976">
      <c r="A976" s="187">
        <f>A803</f>
        <v>101</v>
      </c>
      <c r="B976" s="191">
        <f>1.25*INPUT!BG104</f>
        <v>-43.387905153649626</v>
      </c>
      <c r="C976" s="191">
        <f>1.25*INPUT!BM104</f>
        <v>-20.515606752742315</v>
      </c>
      <c r="D976" s="191">
        <f>1.5*INPUT!BN104</f>
        <v>-13.498505934709101</v>
      </c>
      <c r="E976" s="191">
        <f>1.8*INPUT!BO104</f>
        <v>0.36245309166242806</v>
      </c>
      <c r="F976" s="191">
        <f>1.8*INPUT!BP104</f>
        <v>-0.13965229726090911</v>
      </c>
      <c r="G976" s="174">
        <f>INPUT!BY104</f>
        <v>103198490.90631922</v>
      </c>
      <c r="H976" s="174">
        <f>INPUT!BZ104</f>
        <v>110801218.3096953</v>
      </c>
      <c r="I976" s="174">
        <f>INPUT!CA104</f>
        <v>546882264.39991891</v>
      </c>
      <c r="J976" s="192" t="str">
        <f>IF(B803="Positive",(C976+D976+F976)/I976/$I$869*10^6,"-")</f>
        <v>-</v>
      </c>
      <c r="K976" s="192" t="str">
        <f>IF(OR(B803="Positive",INPUT!Q104=0),"-",-B976/G976/$I$870*10^6+(-C976-D976-E976)/H976/$I$870*10^6)</f>
        <v>-</v>
      </c>
      <c r="L976" s="201" t="str">
        <f>IF(B803="Positive",IF(J976&lt;=$G$869,"OK","NG"),"-")</f>
        <v>-</v>
      </c>
      <c r="M976" s="391" t="str">
        <f>IF(OR(B803="Positive",INPUT!Q104=0),"-",IF(K976&lt;=$G$870,"OK","NG"))</f>
        <v>-</v>
      </c>
      <c r="N976" s="4"/>
      <c r="Q976" s="4"/>
      <c r="R976" s="371"/>
    </row>
    <row r="977">
      <c r="A977" s="187">
        <f>A804</f>
        <v>101</v>
      </c>
      <c r="B977" s="191">
        <f>1.25*INPUT!BG105</f>
        <v>-43.387905153649626</v>
      </c>
      <c r="C977" s="191">
        <f>1.25*INPUT!BM105</f>
        <v>-20.515606752742315</v>
      </c>
      <c r="D977" s="191">
        <f>1.5*INPUT!BN105</f>
        <v>-13.498505934709101</v>
      </c>
      <c r="E977" s="191">
        <f>1.8*INPUT!BO105</f>
        <v>0.36245309166242806</v>
      </c>
      <c r="F977" s="191">
        <f>1.8*INPUT!BP105</f>
        <v>-0.13965229726090911</v>
      </c>
      <c r="G977" s="174">
        <f>INPUT!BY105</f>
        <v>103198490.90631922</v>
      </c>
      <c r="H977" s="174">
        <f>INPUT!BZ105</f>
        <v>110801218.3096953</v>
      </c>
      <c r="I977" s="174">
        <f>INPUT!CA105</f>
        <v>546882264.39991891</v>
      </c>
      <c r="J977" s="192" t="str">
        <f>IF(B804="Positive",(C977+D977+F977)/I977/$I$869*10^6,"-")</f>
        <v>-</v>
      </c>
      <c r="K977" s="192" t="str">
        <f>IF(OR(B804="Positive",INPUT!Q105=0),"-",-B977/G977/$I$870*10^6+(-C977-D977-E977)/H977/$I$870*10^6)</f>
        <v>-</v>
      </c>
      <c r="L977" s="201" t="str">
        <f>IF(B804="Positive",IF(J977&lt;=$G$869,"OK","NG"),"-")</f>
        <v>-</v>
      </c>
      <c r="M977" s="391" t="str">
        <f>IF(OR(B804="Positive",INPUT!Q105=0),"-",IF(K977&lt;=$G$870,"OK","NG"))</f>
        <v>-</v>
      </c>
      <c r="N977" s="4"/>
      <c r="Q977" s="4"/>
      <c r="R977" s="371"/>
    </row>
    <row r="978">
      <c r="A978" s="187">
        <f>A805</f>
        <v>101</v>
      </c>
      <c r="B978" s="191">
        <f>1.25*INPUT!BG106</f>
        <v>-43.387905153649626</v>
      </c>
      <c r="C978" s="191">
        <f>1.25*INPUT!BM106</f>
        <v>-20.515606752742315</v>
      </c>
      <c r="D978" s="191">
        <f>1.5*INPUT!BN106</f>
        <v>-13.498505934709101</v>
      </c>
      <c r="E978" s="191">
        <f>1.8*INPUT!BO106</f>
        <v>0.36245309166242806</v>
      </c>
      <c r="F978" s="191">
        <f>1.8*INPUT!BP106</f>
        <v>-0.13965229726090911</v>
      </c>
      <c r="G978" s="174">
        <f>INPUT!BY106</f>
        <v>103198490.90631922</v>
      </c>
      <c r="H978" s="174">
        <f>INPUT!BZ106</f>
        <v>110801218.3096953</v>
      </c>
      <c r="I978" s="174">
        <f>INPUT!CA106</f>
        <v>546882264.39991891</v>
      </c>
      <c r="J978" s="192" t="str">
        <f>IF(B805="Positive",(C978+D978+F978)/I978/$I$869*10^6,"-")</f>
        <v>-</v>
      </c>
      <c r="K978" s="192" t="str">
        <f>IF(OR(B805="Positive",INPUT!Q106=0),"-",-B978/G978/$I$870*10^6+(-C978-D978-E978)/H978/$I$870*10^6)</f>
        <v>-</v>
      </c>
      <c r="L978" s="201" t="str">
        <f>IF(B805="Positive",IF(J978&lt;=$G$869,"OK","NG"),"-")</f>
        <v>-</v>
      </c>
      <c r="M978" s="391" t="str">
        <f>IF(OR(B805="Positive",INPUT!Q106=0),"-",IF(K978&lt;=$G$870,"OK","NG"))</f>
        <v>-</v>
      </c>
      <c r="N978" s="4"/>
      <c r="Q978" s="4"/>
      <c r="R978" s="371"/>
    </row>
    <row r="979">
      <c r="A979" s="187">
        <f>A806</f>
        <v>101</v>
      </c>
      <c r="B979" s="191">
        <f>1.25*INPUT!BG107</f>
        <v>-43.387905153649626</v>
      </c>
      <c r="C979" s="191">
        <f>1.25*INPUT!BM107</f>
        <v>-20.515606752742315</v>
      </c>
      <c r="D979" s="191">
        <f>1.5*INPUT!BN107</f>
        <v>-13.498505934709101</v>
      </c>
      <c r="E979" s="191">
        <f>1.8*INPUT!BO107</f>
        <v>0.36245309166242806</v>
      </c>
      <c r="F979" s="191">
        <f>1.8*INPUT!BP107</f>
        <v>-0.13965229726090911</v>
      </c>
      <c r="G979" s="174">
        <f>INPUT!BY107</f>
        <v>103198490.90631922</v>
      </c>
      <c r="H979" s="174">
        <f>INPUT!BZ107</f>
        <v>110801218.3096953</v>
      </c>
      <c r="I979" s="174">
        <f>INPUT!CA107</f>
        <v>546882264.39991891</v>
      </c>
      <c r="J979" s="192" t="str">
        <f>IF(B806="Positive",(C979+D979+F979)/I979/$I$869*10^6,"-")</f>
        <v>-</v>
      </c>
      <c r="K979" s="192" t="str">
        <f>IF(OR(B806="Positive",INPUT!Q107=0),"-",-B979/G979/$I$870*10^6+(-C979-D979-E979)/H979/$I$870*10^6)</f>
        <v>-</v>
      </c>
      <c r="L979" s="201" t="str">
        <f>IF(B806="Positive",IF(J979&lt;=$G$869,"OK","NG"),"-")</f>
        <v>-</v>
      </c>
      <c r="M979" s="391" t="str">
        <f>IF(OR(B806="Positive",INPUT!Q107=0),"-",IF(K979&lt;=$G$870,"OK","NG"))</f>
        <v>-</v>
      </c>
      <c r="N979" s="4"/>
      <c r="Q979" s="4"/>
      <c r="R979" s="371"/>
    </row>
    <row r="980">
      <c r="A980" s="187">
        <f>A807</f>
        <v>101</v>
      </c>
      <c r="B980" s="191">
        <f>1.25*INPUT!BG108</f>
        <v>-43.387905153649626</v>
      </c>
      <c r="C980" s="191">
        <f>1.25*INPUT!BM108</f>
        <v>-20.515606752742315</v>
      </c>
      <c r="D980" s="191">
        <f>1.5*INPUT!BN108</f>
        <v>-13.498505934709101</v>
      </c>
      <c r="E980" s="191">
        <f>1.8*INPUT!BO108</f>
        <v>0.36245309166242806</v>
      </c>
      <c r="F980" s="191">
        <f>1.8*INPUT!BP108</f>
        <v>-0.13965229726090911</v>
      </c>
      <c r="G980" s="174">
        <f>INPUT!BY108</f>
        <v>103198490.90631922</v>
      </c>
      <c r="H980" s="174">
        <f>INPUT!BZ108</f>
        <v>110801218.3096953</v>
      </c>
      <c r="I980" s="174">
        <f>INPUT!CA108</f>
        <v>546882264.39991891</v>
      </c>
      <c r="J980" s="192" t="str">
        <f>IF(B807="Positive",(C980+D980+F980)/I980/$I$869*10^6,"-")</f>
        <v>-</v>
      </c>
      <c r="K980" s="192" t="str">
        <f>IF(OR(B807="Positive",INPUT!Q108=0),"-",-B980/G980/$I$870*10^6+(-C980-D980-E980)/H980/$I$870*10^6)</f>
        <v>-</v>
      </c>
      <c r="L980" s="201" t="str">
        <f>IF(B807="Positive",IF(J980&lt;=$G$869,"OK","NG"),"-")</f>
        <v>-</v>
      </c>
      <c r="M980" s="391" t="str">
        <f>IF(OR(B807="Positive",INPUT!Q108=0),"-",IF(K980&lt;=$G$870,"OK","NG"))</f>
        <v>-</v>
      </c>
      <c r="N980" s="4"/>
      <c r="Q980" s="4"/>
      <c r="R980" s="371"/>
    </row>
    <row r="981">
      <c r="A981" s="187">
        <f>A808</f>
        <v>101</v>
      </c>
      <c r="B981" s="191">
        <f>1.25*INPUT!BG109</f>
        <v>-43.387905153649626</v>
      </c>
      <c r="C981" s="191">
        <f>1.25*INPUT!BM109</f>
        <v>-20.515606752742315</v>
      </c>
      <c r="D981" s="191">
        <f>1.5*INPUT!BN109</f>
        <v>-13.498505934709101</v>
      </c>
      <c r="E981" s="191">
        <f>1.8*INPUT!BO109</f>
        <v>0.36245309166242806</v>
      </c>
      <c r="F981" s="191">
        <f>1.8*INPUT!BP109</f>
        <v>-0.13965229726090911</v>
      </c>
      <c r="G981" s="174">
        <f>INPUT!BY109</f>
        <v>103198490.90631922</v>
      </c>
      <c r="H981" s="174">
        <f>INPUT!BZ109</f>
        <v>110801218.3096953</v>
      </c>
      <c r="I981" s="174">
        <f>INPUT!CA109</f>
        <v>546882264.39991891</v>
      </c>
      <c r="J981" s="192" t="str">
        <f>IF(B808="Positive",(C981+D981+F981)/I981/$I$869*10^6,"-")</f>
        <v>-</v>
      </c>
      <c r="K981" s="192" t="str">
        <f>IF(OR(B808="Positive",INPUT!Q109=0),"-",-B981/G981/$I$870*10^6+(-C981-D981-E981)/H981/$I$870*10^6)</f>
        <v>-</v>
      </c>
      <c r="L981" s="201" t="str">
        <f>IF(B808="Positive",IF(J981&lt;=$G$869,"OK","NG"),"-")</f>
        <v>-</v>
      </c>
      <c r="M981" s="391" t="str">
        <f>IF(OR(B808="Positive",INPUT!Q109=0),"-",IF(K981&lt;=$G$870,"OK","NG"))</f>
        <v>-</v>
      </c>
      <c r="N981" s="4"/>
      <c r="Q981" s="4"/>
      <c r="R981" s="371"/>
    </row>
    <row r="982">
      <c r="A982" s="187">
        <f>A809</f>
        <v>101</v>
      </c>
      <c r="B982" s="191">
        <f>1.25*INPUT!BG110</f>
        <v>-43.387905153649626</v>
      </c>
      <c r="C982" s="191">
        <f>1.25*INPUT!BM110</f>
        <v>-20.515606752742315</v>
      </c>
      <c r="D982" s="191">
        <f>1.5*INPUT!BN110</f>
        <v>-13.498505934709101</v>
      </c>
      <c r="E982" s="191">
        <f>1.8*INPUT!BO110</f>
        <v>0.36245309166242806</v>
      </c>
      <c r="F982" s="191">
        <f>1.8*INPUT!BP110</f>
        <v>-0.13965229726090911</v>
      </c>
      <c r="G982" s="174">
        <f>INPUT!BY110</f>
        <v>103198490.90631922</v>
      </c>
      <c r="H982" s="174">
        <f>INPUT!BZ110</f>
        <v>110801218.3096953</v>
      </c>
      <c r="I982" s="174">
        <f>INPUT!CA110</f>
        <v>546882264.39991891</v>
      </c>
      <c r="J982" s="192" t="str">
        <f>IF(B809="Positive",(C982+D982+F982)/I982/$I$869*10^6,"-")</f>
        <v>-</v>
      </c>
      <c r="K982" s="192" t="str">
        <f>IF(OR(B809="Positive",INPUT!Q110=0),"-",-B982/G982/$I$870*10^6+(-C982-D982-E982)/H982/$I$870*10^6)</f>
        <v>-</v>
      </c>
      <c r="L982" s="201" t="str">
        <f>IF(B809="Positive",IF(J982&lt;=$G$869,"OK","NG"),"-")</f>
        <v>-</v>
      </c>
      <c r="M982" s="391" t="str">
        <f>IF(OR(B809="Positive",INPUT!Q110=0),"-",IF(K982&lt;=$G$870,"OK","NG"))</f>
        <v>-</v>
      </c>
      <c r="N982" s="4"/>
      <c r="Q982" s="4"/>
      <c r="R982" s="371"/>
    </row>
    <row r="983">
      <c r="A983" s="187">
        <f>A810</f>
        <v>101</v>
      </c>
      <c r="B983" s="191">
        <f>1.25*INPUT!BG111</f>
        <v>-43.387905153649626</v>
      </c>
      <c r="C983" s="191">
        <f>1.25*INPUT!BM111</f>
        <v>-20.515606752742315</v>
      </c>
      <c r="D983" s="191">
        <f>1.5*INPUT!BN111</f>
        <v>-13.498505934709101</v>
      </c>
      <c r="E983" s="191">
        <f>1.8*INPUT!BO111</f>
        <v>0.36245309166242806</v>
      </c>
      <c r="F983" s="191">
        <f>1.8*INPUT!BP111</f>
        <v>-0.13965229726090911</v>
      </c>
      <c r="G983" s="174">
        <f>INPUT!BY111</f>
        <v>103198490.90631922</v>
      </c>
      <c r="H983" s="174">
        <f>INPUT!BZ111</f>
        <v>110801218.3096953</v>
      </c>
      <c r="I983" s="174">
        <f>INPUT!CA111</f>
        <v>546882264.39991891</v>
      </c>
      <c r="J983" s="192" t="str">
        <f>IF(B810="Positive",(C983+D983+F983)/I983/$I$869*10^6,"-")</f>
        <v>-</v>
      </c>
      <c r="K983" s="192" t="str">
        <f>IF(OR(B810="Positive",INPUT!Q111=0),"-",-B983/G983/$I$870*10^6+(-C983-D983-E983)/H983/$I$870*10^6)</f>
        <v>-</v>
      </c>
      <c r="L983" s="201" t="str">
        <f>IF(B810="Positive",IF(J983&lt;=$G$869,"OK","NG"),"-")</f>
        <v>-</v>
      </c>
      <c r="M983" s="391" t="str">
        <f>IF(OR(B810="Positive",INPUT!Q111=0),"-",IF(K983&lt;=$G$870,"OK","NG"))</f>
        <v>-</v>
      </c>
      <c r="N983" s="4"/>
      <c r="Q983" s="4"/>
      <c r="R983" s="371"/>
    </row>
    <row r="984">
      <c r="A984" s="187">
        <f>A811</f>
        <v>101</v>
      </c>
      <c r="B984" s="191">
        <f>1.25*INPUT!BG112</f>
        <v>-43.387905153649626</v>
      </c>
      <c r="C984" s="191">
        <f>1.25*INPUT!BM112</f>
        <v>-20.515606752742315</v>
      </c>
      <c r="D984" s="191">
        <f>1.5*INPUT!BN112</f>
        <v>-13.498505934709101</v>
      </c>
      <c r="E984" s="191">
        <f>1.8*INPUT!BO112</f>
        <v>0.36245309166242806</v>
      </c>
      <c r="F984" s="191">
        <f>1.8*INPUT!BP112</f>
        <v>-0.13965229726090911</v>
      </c>
      <c r="G984" s="174">
        <f>INPUT!BY112</f>
        <v>103198490.90631922</v>
      </c>
      <c r="H984" s="174">
        <f>INPUT!BZ112</f>
        <v>110801218.3096953</v>
      </c>
      <c r="I984" s="174">
        <f>INPUT!CA112</f>
        <v>546882264.39991891</v>
      </c>
      <c r="J984" s="192" t="str">
        <f>IF(B811="Positive",(C984+D984+F984)/I984/$I$869*10^6,"-")</f>
        <v>-</v>
      </c>
      <c r="K984" s="192" t="str">
        <f>IF(OR(B811="Positive",INPUT!Q112=0),"-",-B984/G984/$I$870*10^6+(-C984-D984-E984)/H984/$I$870*10^6)</f>
        <v>-</v>
      </c>
      <c r="L984" s="201" t="str">
        <f>IF(B811="Positive",IF(J984&lt;=$G$869,"OK","NG"),"-")</f>
        <v>-</v>
      </c>
      <c r="M984" s="391" t="str">
        <f>IF(OR(B811="Positive",INPUT!Q112=0),"-",IF(K984&lt;=$G$870,"OK","NG"))</f>
        <v>-</v>
      </c>
      <c r="N984" s="4"/>
      <c r="Q984" s="4"/>
      <c r="R984" s="371"/>
    </row>
    <row r="985">
      <c r="A985" s="187">
        <f>A812</f>
        <v>101</v>
      </c>
      <c r="B985" s="191">
        <f>1.25*INPUT!BG113</f>
        <v>-43.387905153649626</v>
      </c>
      <c r="C985" s="191">
        <f>1.25*INPUT!BM113</f>
        <v>-20.515606752742315</v>
      </c>
      <c r="D985" s="191">
        <f>1.5*INPUT!BN113</f>
        <v>-13.498505934709101</v>
      </c>
      <c r="E985" s="191">
        <f>1.8*INPUT!BO113</f>
        <v>0.36245309166242806</v>
      </c>
      <c r="F985" s="191">
        <f>1.8*INPUT!BP113</f>
        <v>-0.13965229726090911</v>
      </c>
      <c r="G985" s="174">
        <f>INPUT!BY113</f>
        <v>103198490.90631922</v>
      </c>
      <c r="H985" s="174">
        <f>INPUT!BZ113</f>
        <v>110801218.3096953</v>
      </c>
      <c r="I985" s="174">
        <f>INPUT!CA113</f>
        <v>546882264.39991891</v>
      </c>
      <c r="J985" s="192" t="str">
        <f>IF(B812="Positive",(C985+D985+F985)/I985/$I$869*10^6,"-")</f>
        <v>-</v>
      </c>
      <c r="K985" s="192" t="str">
        <f>IF(OR(B812="Positive",INPUT!Q113=0),"-",-B985/G985/$I$870*10^6+(-C985-D985-E985)/H985/$I$870*10^6)</f>
        <v>-</v>
      </c>
      <c r="L985" s="201" t="str">
        <f>IF(B812="Positive",IF(J985&lt;=$G$869,"OK","NG"),"-")</f>
        <v>-</v>
      </c>
      <c r="M985" s="391" t="str">
        <f>IF(OR(B812="Positive",INPUT!Q113=0),"-",IF(K985&lt;=$G$870,"OK","NG"))</f>
        <v>-</v>
      </c>
      <c r="N985" s="4"/>
      <c r="Q985" s="4"/>
      <c r="R985" s="371"/>
    </row>
    <row r="986">
      <c r="A986" s="187">
        <f>A813</f>
        <v>101</v>
      </c>
      <c r="B986" s="191">
        <f>1.25*INPUT!BG114</f>
        <v>-43.387905153649626</v>
      </c>
      <c r="C986" s="191">
        <f>1.25*INPUT!BM114</f>
        <v>-20.515606752742315</v>
      </c>
      <c r="D986" s="191">
        <f>1.5*INPUT!BN114</f>
        <v>-13.498505934709101</v>
      </c>
      <c r="E986" s="191">
        <f>1.8*INPUT!BO114</f>
        <v>0.36245309166242806</v>
      </c>
      <c r="F986" s="191">
        <f>1.8*INPUT!BP114</f>
        <v>-0.13965229726090911</v>
      </c>
      <c r="G986" s="174">
        <f>INPUT!BY114</f>
        <v>103198490.90631922</v>
      </c>
      <c r="H986" s="174">
        <f>INPUT!BZ114</f>
        <v>110801218.3096953</v>
      </c>
      <c r="I986" s="174">
        <f>INPUT!CA114</f>
        <v>546882264.39991891</v>
      </c>
      <c r="J986" s="192" t="str">
        <f>IF(B813="Positive",(C986+D986+F986)/I986/$I$869*10^6,"-")</f>
        <v>-</v>
      </c>
      <c r="K986" s="192" t="str">
        <f>IF(OR(B813="Positive",INPUT!Q114=0),"-",-B986/G986/$I$870*10^6+(-C986-D986-E986)/H986/$I$870*10^6)</f>
        <v>-</v>
      </c>
      <c r="L986" s="201" t="str">
        <f>IF(B813="Positive",IF(J986&lt;=$G$869,"OK","NG"),"-")</f>
        <v>-</v>
      </c>
      <c r="M986" s="391" t="str">
        <f>IF(OR(B813="Positive",INPUT!Q114=0),"-",IF(K986&lt;=$G$870,"OK","NG"))</f>
        <v>-</v>
      </c>
      <c r="N986" s="4"/>
      <c r="Q986" s="4"/>
      <c r="R986" s="371"/>
    </row>
    <row r="987">
      <c r="A987" s="187">
        <f>A814</f>
        <v>101</v>
      </c>
      <c r="B987" s="191">
        <f>1.25*INPUT!BG115</f>
        <v>-43.387905153649626</v>
      </c>
      <c r="C987" s="191">
        <f>1.25*INPUT!BM115</f>
        <v>-20.515606752742315</v>
      </c>
      <c r="D987" s="191">
        <f>1.5*INPUT!BN115</f>
        <v>-13.498505934709101</v>
      </c>
      <c r="E987" s="191">
        <f>1.8*INPUT!BO115</f>
        <v>0.36245309166242806</v>
      </c>
      <c r="F987" s="191">
        <f>1.8*INPUT!BP115</f>
        <v>-0.13965229726090911</v>
      </c>
      <c r="G987" s="174">
        <f>INPUT!BY115</f>
        <v>103198490.90631922</v>
      </c>
      <c r="H987" s="174">
        <f>INPUT!BZ115</f>
        <v>110801218.3096953</v>
      </c>
      <c r="I987" s="174">
        <f>INPUT!CA115</f>
        <v>546882264.39991891</v>
      </c>
      <c r="J987" s="192" t="str">
        <f>IF(B814="Positive",(C987+D987+F987)/I987/$I$869*10^6,"-")</f>
        <v>-</v>
      </c>
      <c r="K987" s="192" t="str">
        <f>IF(OR(B814="Positive",INPUT!Q115=0),"-",-B987/G987/$I$870*10^6+(-C987-D987-E987)/H987/$I$870*10^6)</f>
        <v>-</v>
      </c>
      <c r="L987" s="201" t="str">
        <f>IF(B814="Positive",IF(J987&lt;=$G$869,"OK","NG"),"-")</f>
        <v>-</v>
      </c>
      <c r="M987" s="391" t="str">
        <f>IF(OR(B814="Positive",INPUT!Q115=0),"-",IF(K987&lt;=$G$870,"OK","NG"))</f>
        <v>-</v>
      </c>
      <c r="N987" s="4"/>
      <c r="Q987" s="4"/>
      <c r="R987" s="371"/>
    </row>
    <row r="988">
      <c r="A988" s="187">
        <f>A815</f>
        <v>101</v>
      </c>
      <c r="B988" s="191">
        <f>1.25*INPUT!BG116</f>
        <v>-43.387905153649626</v>
      </c>
      <c r="C988" s="191">
        <f>1.25*INPUT!BM116</f>
        <v>-20.515606752742315</v>
      </c>
      <c r="D988" s="191">
        <f>1.5*INPUT!BN116</f>
        <v>-13.498505934709101</v>
      </c>
      <c r="E988" s="191">
        <f>1.8*INPUT!BO116</f>
        <v>0.36245309166242806</v>
      </c>
      <c r="F988" s="191">
        <f>1.8*INPUT!BP116</f>
        <v>-0.13965229726090911</v>
      </c>
      <c r="G988" s="174">
        <f>INPUT!BY116</f>
        <v>103198490.90631922</v>
      </c>
      <c r="H988" s="174">
        <f>INPUT!BZ116</f>
        <v>110801218.3096953</v>
      </c>
      <c r="I988" s="174">
        <f>INPUT!CA116</f>
        <v>546882264.39991891</v>
      </c>
      <c r="J988" s="192" t="str">
        <f>IF(B815="Positive",(C988+D988+F988)/I988/$I$869*10^6,"-")</f>
        <v>-</v>
      </c>
      <c r="K988" s="192" t="str">
        <f>IF(OR(B815="Positive",INPUT!Q116=0),"-",-B988/G988/$I$870*10^6+(-C988-D988-E988)/H988/$I$870*10^6)</f>
        <v>-</v>
      </c>
      <c r="L988" s="201" t="str">
        <f>IF(B815="Positive",IF(J988&lt;=$G$869,"OK","NG"),"-")</f>
        <v>-</v>
      </c>
      <c r="M988" s="391" t="str">
        <f>IF(OR(B815="Positive",INPUT!Q116=0),"-",IF(K988&lt;=$G$870,"OK","NG"))</f>
        <v>-</v>
      </c>
      <c r="N988" s="4"/>
      <c r="Q988" s="4"/>
      <c r="R988" s="371"/>
    </row>
    <row r="989">
      <c r="A989" s="187">
        <f>A816</f>
        <v>101</v>
      </c>
      <c r="B989" s="191">
        <f>1.25*INPUT!BG117</f>
        <v>-43.387905153649626</v>
      </c>
      <c r="C989" s="191">
        <f>1.25*INPUT!BM117</f>
        <v>-20.515606752742315</v>
      </c>
      <c r="D989" s="191">
        <f>1.5*INPUT!BN117</f>
        <v>-13.498505934709101</v>
      </c>
      <c r="E989" s="191">
        <f>1.8*INPUT!BO117</f>
        <v>0.36245309166242806</v>
      </c>
      <c r="F989" s="191">
        <f>1.8*INPUT!BP117</f>
        <v>-0.13965229726090911</v>
      </c>
      <c r="G989" s="174">
        <f>INPUT!BY117</f>
        <v>103198490.90631922</v>
      </c>
      <c r="H989" s="174">
        <f>INPUT!BZ117</f>
        <v>110801218.3096953</v>
      </c>
      <c r="I989" s="174">
        <f>INPUT!CA117</f>
        <v>546882264.39991891</v>
      </c>
      <c r="J989" s="192" t="str">
        <f>IF(B816="Positive",(C989+D989+F989)/I989/$I$869*10^6,"-")</f>
        <v>-</v>
      </c>
      <c r="K989" s="192" t="str">
        <f>IF(OR(B816="Positive",INPUT!Q117=0),"-",-B989/G989/$I$870*10^6+(-C989-D989-E989)/H989/$I$870*10^6)</f>
        <v>-</v>
      </c>
      <c r="L989" s="201" t="str">
        <f>IF(B816="Positive",IF(J989&lt;=$G$869,"OK","NG"),"-")</f>
        <v>-</v>
      </c>
      <c r="M989" s="391" t="str">
        <f>IF(OR(B816="Positive",INPUT!Q117=0),"-",IF(K989&lt;=$G$870,"OK","NG"))</f>
        <v>-</v>
      </c>
      <c r="N989" s="4"/>
      <c r="Q989" s="4"/>
      <c r="R989" s="371"/>
    </row>
    <row r="990">
      <c r="A990" s="187">
        <f>A817</f>
        <v>101</v>
      </c>
      <c r="B990" s="191">
        <f>1.25*INPUT!BG118</f>
        <v>-43.387905153649626</v>
      </c>
      <c r="C990" s="191">
        <f>1.25*INPUT!BM118</f>
        <v>-20.515606752742315</v>
      </c>
      <c r="D990" s="191">
        <f>1.5*INPUT!BN118</f>
        <v>-13.498505934709101</v>
      </c>
      <c r="E990" s="191">
        <f>1.8*INPUT!BO118</f>
        <v>0.36245309166242806</v>
      </c>
      <c r="F990" s="191">
        <f>1.8*INPUT!BP118</f>
        <v>-0.13965229726090911</v>
      </c>
      <c r="G990" s="174">
        <f>INPUT!BY118</f>
        <v>103198490.90631922</v>
      </c>
      <c r="H990" s="174">
        <f>INPUT!BZ118</f>
        <v>110801218.3096953</v>
      </c>
      <c r="I990" s="174">
        <f>INPUT!CA118</f>
        <v>546882264.39991891</v>
      </c>
      <c r="J990" s="192" t="str">
        <f>IF(B817="Positive",(C990+D990+F990)/I990/$I$869*10^6,"-")</f>
        <v>-</v>
      </c>
      <c r="K990" s="192" t="str">
        <f>IF(OR(B817="Positive",INPUT!Q118=0),"-",-B990/G990/$I$870*10^6+(-C990-D990-E990)/H990/$I$870*10^6)</f>
        <v>-</v>
      </c>
      <c r="L990" s="201" t="str">
        <f>IF(B817="Positive",IF(J990&lt;=$G$869,"OK","NG"),"-")</f>
        <v>-</v>
      </c>
      <c r="M990" s="391" t="str">
        <f>IF(OR(B817="Positive",INPUT!Q118=0),"-",IF(K990&lt;=$G$870,"OK","NG"))</f>
        <v>-</v>
      </c>
      <c r="N990" s="4"/>
      <c r="Q990" s="4"/>
      <c r="R990" s="371"/>
    </row>
    <row r="991">
      <c r="A991" s="187">
        <f>A818</f>
        <v>101</v>
      </c>
      <c r="B991" s="191">
        <f>1.25*INPUT!BG119</f>
        <v>-43.387905153649626</v>
      </c>
      <c r="C991" s="191">
        <f>1.25*INPUT!BM119</f>
        <v>-20.515606752742315</v>
      </c>
      <c r="D991" s="191">
        <f>1.5*INPUT!BN119</f>
        <v>-13.498505934709101</v>
      </c>
      <c r="E991" s="191">
        <f>1.8*INPUT!BO119</f>
        <v>0.36245309166242806</v>
      </c>
      <c r="F991" s="191">
        <f>1.8*INPUT!BP119</f>
        <v>-0.13965229726090911</v>
      </c>
      <c r="G991" s="174">
        <f>INPUT!BY119</f>
        <v>103198490.90631922</v>
      </c>
      <c r="H991" s="174">
        <f>INPUT!BZ119</f>
        <v>110801218.3096953</v>
      </c>
      <c r="I991" s="174">
        <f>INPUT!CA119</f>
        <v>546882264.39991891</v>
      </c>
      <c r="J991" s="192" t="str">
        <f>IF(B818="Positive",(C991+D991+F991)/I991/$I$869*10^6,"-")</f>
        <v>-</v>
      </c>
      <c r="K991" s="192" t="str">
        <f>IF(OR(B818="Positive",INPUT!Q119=0),"-",-B991/G991/$I$870*10^6+(-C991-D991-E991)/H991/$I$870*10^6)</f>
        <v>-</v>
      </c>
      <c r="L991" s="201" t="str">
        <f>IF(B818="Positive",IF(J991&lt;=$G$869,"OK","NG"),"-")</f>
        <v>-</v>
      </c>
      <c r="M991" s="391" t="str">
        <f>IF(OR(B818="Positive",INPUT!Q119=0),"-",IF(K991&lt;=$G$870,"OK","NG"))</f>
        <v>-</v>
      </c>
      <c r="N991" s="4"/>
      <c r="Q991" s="4"/>
      <c r="R991" s="371"/>
    </row>
    <row r="992">
      <c r="A992" s="187">
        <f>A819</f>
        <v>101</v>
      </c>
      <c r="B992" s="191">
        <f>1.25*INPUT!BG120</f>
        <v>-43.387905153649626</v>
      </c>
      <c r="C992" s="191">
        <f>1.25*INPUT!BM120</f>
        <v>-20.515606752742315</v>
      </c>
      <c r="D992" s="191">
        <f>1.5*INPUT!BN120</f>
        <v>-13.498505934709101</v>
      </c>
      <c r="E992" s="191">
        <f>1.8*INPUT!BO120</f>
        <v>0.36245309166242806</v>
      </c>
      <c r="F992" s="191">
        <f>1.8*INPUT!BP120</f>
        <v>-0.13965229726090911</v>
      </c>
      <c r="G992" s="174">
        <f>INPUT!BY120</f>
        <v>103198490.90631922</v>
      </c>
      <c r="H992" s="174">
        <f>INPUT!BZ120</f>
        <v>110801218.3096953</v>
      </c>
      <c r="I992" s="174">
        <f>INPUT!CA120</f>
        <v>546882264.39991891</v>
      </c>
      <c r="J992" s="192" t="str">
        <f>IF(B819="Positive",(C992+D992+F992)/I992/$I$869*10^6,"-")</f>
        <v>-</v>
      </c>
      <c r="K992" s="192" t="str">
        <f>IF(OR(B819="Positive",INPUT!Q120=0),"-",-B992/G992/$I$870*10^6+(-C992-D992-E992)/H992/$I$870*10^6)</f>
        <v>-</v>
      </c>
      <c r="L992" s="201" t="str">
        <f>IF(B819="Positive",IF(J992&lt;=$G$869,"OK","NG"),"-")</f>
        <v>-</v>
      </c>
      <c r="M992" s="391" t="str">
        <f>IF(OR(B819="Positive",INPUT!Q120=0),"-",IF(K992&lt;=$G$870,"OK","NG"))</f>
        <v>-</v>
      </c>
      <c r="N992" s="4"/>
      <c r="Q992" s="4"/>
      <c r="R992" s="371"/>
    </row>
    <row r="993">
      <c r="A993" s="187">
        <f>A820</f>
        <v>101</v>
      </c>
      <c r="B993" s="191">
        <f>1.25*INPUT!BG121</f>
        <v>-43.387905153649626</v>
      </c>
      <c r="C993" s="191">
        <f>1.25*INPUT!BM121</f>
        <v>-20.515606752742315</v>
      </c>
      <c r="D993" s="191">
        <f>1.5*INPUT!BN121</f>
        <v>-13.498505934709101</v>
      </c>
      <c r="E993" s="191">
        <f>1.8*INPUT!BO121</f>
        <v>0.36245309166242806</v>
      </c>
      <c r="F993" s="191">
        <f>1.8*INPUT!BP121</f>
        <v>-0.13965229726090911</v>
      </c>
      <c r="G993" s="174">
        <f>INPUT!BY121</f>
        <v>103198490.90631922</v>
      </c>
      <c r="H993" s="174">
        <f>INPUT!BZ121</f>
        <v>110801218.3096953</v>
      </c>
      <c r="I993" s="174">
        <f>INPUT!CA121</f>
        <v>546882264.39991891</v>
      </c>
      <c r="J993" s="192" t="str">
        <f>IF(B820="Positive",(C993+D993+F993)/I993/$I$869*10^6,"-")</f>
        <v>-</v>
      </c>
      <c r="K993" s="192" t="str">
        <f>IF(OR(B820="Positive",INPUT!Q121=0),"-",-B993/G993/$I$870*10^6+(-C993-D993-E993)/H993/$I$870*10^6)</f>
        <v>-</v>
      </c>
      <c r="L993" s="201" t="str">
        <f>IF(B820="Positive",IF(J993&lt;=$G$869,"OK","NG"),"-")</f>
        <v>-</v>
      </c>
      <c r="M993" s="391" t="str">
        <f>IF(OR(B820="Positive",INPUT!Q121=0),"-",IF(K993&lt;=$G$870,"OK","NG"))</f>
        <v>-</v>
      </c>
      <c r="N993" s="4"/>
      <c r="Q993" s="4"/>
      <c r="R993" s="371"/>
    </row>
    <row r="994">
      <c r="A994" s="187">
        <f>A821</f>
        <v>101</v>
      </c>
      <c r="B994" s="191">
        <f>1.25*INPUT!BG122</f>
        <v>-43.387905153649626</v>
      </c>
      <c r="C994" s="191">
        <f>1.25*INPUT!BM122</f>
        <v>-20.515606752742315</v>
      </c>
      <c r="D994" s="191">
        <f>1.5*INPUT!BN122</f>
        <v>-13.498505934709101</v>
      </c>
      <c r="E994" s="191">
        <f>1.8*INPUT!BO122</f>
        <v>0.36245309166242806</v>
      </c>
      <c r="F994" s="191">
        <f>1.8*INPUT!BP122</f>
        <v>-0.13965229726090911</v>
      </c>
      <c r="G994" s="174">
        <f>INPUT!BY122</f>
        <v>103198490.90631922</v>
      </c>
      <c r="H994" s="174">
        <f>INPUT!BZ122</f>
        <v>110801218.3096953</v>
      </c>
      <c r="I994" s="174">
        <f>INPUT!CA122</f>
        <v>546882264.39991891</v>
      </c>
      <c r="J994" s="192" t="str">
        <f>IF(B821="Positive",(C994+D994+F994)/I994/$I$869*10^6,"-")</f>
        <v>-</v>
      </c>
      <c r="K994" s="192" t="str">
        <f>IF(OR(B821="Positive",INPUT!Q122=0),"-",-B994/G994/$I$870*10^6+(-C994-D994-E994)/H994/$I$870*10^6)</f>
        <v>-</v>
      </c>
      <c r="L994" s="201" t="str">
        <f>IF(B821="Positive",IF(J994&lt;=$G$869,"OK","NG"),"-")</f>
        <v>-</v>
      </c>
      <c r="M994" s="391" t="str">
        <f>IF(OR(B821="Positive",INPUT!Q122=0),"-",IF(K994&lt;=$G$870,"OK","NG"))</f>
        <v>-</v>
      </c>
      <c r="N994" s="4"/>
      <c r="Q994" s="4"/>
      <c r="R994" s="371"/>
    </row>
    <row r="995">
      <c r="A995" s="187">
        <f>A822</f>
        <v>101</v>
      </c>
      <c r="B995" s="191">
        <f>1.25*INPUT!BG123</f>
        <v>-43.387905153649626</v>
      </c>
      <c r="C995" s="191">
        <f>1.25*INPUT!BM123</f>
        <v>-20.515606752742315</v>
      </c>
      <c r="D995" s="191">
        <f>1.5*INPUT!BN123</f>
        <v>-13.498505934709101</v>
      </c>
      <c r="E995" s="191">
        <f>1.8*INPUT!BO123</f>
        <v>0.36245309166242806</v>
      </c>
      <c r="F995" s="191">
        <f>1.8*INPUT!BP123</f>
        <v>-0.13965229726090911</v>
      </c>
      <c r="G995" s="174">
        <f>INPUT!BY123</f>
        <v>103198490.90631922</v>
      </c>
      <c r="H995" s="174">
        <f>INPUT!BZ123</f>
        <v>110801218.3096953</v>
      </c>
      <c r="I995" s="174">
        <f>INPUT!CA123</f>
        <v>546882264.39991891</v>
      </c>
      <c r="J995" s="192" t="str">
        <f>IF(B822="Positive",(C995+D995+F995)/I995/$I$869*10^6,"-")</f>
        <v>-</v>
      </c>
      <c r="K995" s="192" t="str">
        <f>IF(OR(B822="Positive",INPUT!Q123=0),"-",-B995/G995/$I$870*10^6+(-C995-D995-E995)/H995/$I$870*10^6)</f>
        <v>-</v>
      </c>
      <c r="L995" s="201" t="str">
        <f>IF(B822="Positive",IF(J995&lt;=$G$869,"OK","NG"),"-")</f>
        <v>-</v>
      </c>
      <c r="M995" s="391" t="str">
        <f>IF(OR(B822="Positive",INPUT!Q123=0),"-",IF(K995&lt;=$G$870,"OK","NG"))</f>
        <v>-</v>
      </c>
      <c r="N995" s="4"/>
      <c r="Q995" s="4"/>
      <c r="R995" s="371"/>
    </row>
    <row r="996">
      <c r="A996" s="187">
        <f>A823</f>
        <v>101</v>
      </c>
      <c r="B996" s="191">
        <f>1.25*INPUT!BG124</f>
        <v>-43.387905153649626</v>
      </c>
      <c r="C996" s="191">
        <f>1.25*INPUT!BM124</f>
        <v>-20.515606752742315</v>
      </c>
      <c r="D996" s="191">
        <f>1.5*INPUT!BN124</f>
        <v>-13.498505934709101</v>
      </c>
      <c r="E996" s="191">
        <f>1.8*INPUT!BO124</f>
        <v>0.36245309166242806</v>
      </c>
      <c r="F996" s="191">
        <f>1.8*INPUT!BP124</f>
        <v>-0.13965229726090911</v>
      </c>
      <c r="G996" s="174">
        <f>INPUT!BY124</f>
        <v>103198490.90631922</v>
      </c>
      <c r="H996" s="174">
        <f>INPUT!BZ124</f>
        <v>110801218.3096953</v>
      </c>
      <c r="I996" s="174">
        <f>INPUT!CA124</f>
        <v>546882264.39991891</v>
      </c>
      <c r="J996" s="192" t="str">
        <f>IF(B823="Positive",(C996+D996+F996)/I996/$I$869*10^6,"-")</f>
        <v>-</v>
      </c>
      <c r="K996" s="192" t="str">
        <f>IF(OR(B823="Positive",INPUT!Q124=0),"-",-B996/G996/$I$870*10^6+(-C996-D996-E996)/H996/$I$870*10^6)</f>
        <v>-</v>
      </c>
      <c r="L996" s="201" t="str">
        <f>IF(B823="Positive",IF(J996&lt;=$G$869,"OK","NG"),"-")</f>
        <v>-</v>
      </c>
      <c r="M996" s="391" t="str">
        <f>IF(OR(B823="Positive",INPUT!Q124=0),"-",IF(K996&lt;=$G$870,"OK","NG"))</f>
        <v>-</v>
      </c>
      <c r="N996" s="4"/>
      <c r="Q996" s="4"/>
      <c r="R996" s="371"/>
    </row>
    <row r="997">
      <c r="A997" s="187">
        <f>A824</f>
        <v>101</v>
      </c>
      <c r="B997" s="191">
        <f>1.25*INPUT!BG125</f>
        <v>-43.387905153649626</v>
      </c>
      <c r="C997" s="191">
        <f>1.25*INPUT!BM125</f>
        <v>-20.515606752742315</v>
      </c>
      <c r="D997" s="191">
        <f>1.5*INPUT!BN125</f>
        <v>-13.498505934709101</v>
      </c>
      <c r="E997" s="191">
        <f>1.8*INPUT!BO125</f>
        <v>0.36245309166242806</v>
      </c>
      <c r="F997" s="191">
        <f>1.8*INPUT!BP125</f>
        <v>-0.13965229726090911</v>
      </c>
      <c r="G997" s="174">
        <f>INPUT!BY125</f>
        <v>103198490.90631922</v>
      </c>
      <c r="H997" s="174">
        <f>INPUT!BZ125</f>
        <v>110801218.3096953</v>
      </c>
      <c r="I997" s="174">
        <f>INPUT!CA125</f>
        <v>546882264.39991891</v>
      </c>
      <c r="J997" s="192" t="str">
        <f>IF(B824="Positive",(C997+D997+F997)/I997/$I$869*10^6,"-")</f>
        <v>-</v>
      </c>
      <c r="K997" s="192" t="str">
        <f>IF(OR(B824="Positive",INPUT!Q125=0),"-",-B997/G997/$I$870*10^6+(-C997-D997-E997)/H997/$I$870*10^6)</f>
        <v>-</v>
      </c>
      <c r="L997" s="201" t="str">
        <f>IF(B824="Positive",IF(J997&lt;=$G$869,"OK","NG"),"-")</f>
        <v>-</v>
      </c>
      <c r="M997" s="391" t="str">
        <f>IF(OR(B824="Positive",INPUT!Q125=0),"-",IF(K997&lt;=$G$870,"OK","NG"))</f>
        <v>-</v>
      </c>
      <c r="N997" s="4"/>
      <c r="Q997" s="4"/>
      <c r="R997" s="371"/>
    </row>
    <row r="998">
      <c r="A998" s="187">
        <f>A825</f>
        <v>101</v>
      </c>
      <c r="B998" s="191">
        <f>1.25*INPUT!BG126</f>
        <v>-43.387905153649626</v>
      </c>
      <c r="C998" s="191">
        <f>1.25*INPUT!BM126</f>
        <v>-20.515606752742315</v>
      </c>
      <c r="D998" s="191">
        <f>1.5*INPUT!BN126</f>
        <v>-13.498505934709101</v>
      </c>
      <c r="E998" s="191">
        <f>1.8*INPUT!BO126</f>
        <v>0.36245309166242806</v>
      </c>
      <c r="F998" s="191">
        <f>1.8*INPUT!BP126</f>
        <v>-0.13965229726090911</v>
      </c>
      <c r="G998" s="174">
        <f>INPUT!BY126</f>
        <v>103198490.90631922</v>
      </c>
      <c r="H998" s="174">
        <f>INPUT!BZ126</f>
        <v>110801218.3096953</v>
      </c>
      <c r="I998" s="174">
        <f>INPUT!CA126</f>
        <v>546882264.39991891</v>
      </c>
      <c r="J998" s="192" t="str">
        <f>IF(B825="Positive",(C998+D998+F998)/I998/$I$869*10^6,"-")</f>
        <v>-</v>
      </c>
      <c r="K998" s="192" t="str">
        <f>IF(OR(B825="Positive",INPUT!Q126=0),"-",-B998/G998/$I$870*10^6+(-C998-D998-E998)/H998/$I$870*10^6)</f>
        <v>-</v>
      </c>
      <c r="L998" s="201" t="str">
        <f>IF(B825="Positive",IF(J998&lt;=$G$869,"OK","NG"),"-")</f>
        <v>-</v>
      </c>
      <c r="M998" s="391" t="str">
        <f>IF(OR(B825="Positive",INPUT!Q126=0),"-",IF(K998&lt;=$G$870,"OK","NG"))</f>
        <v>-</v>
      </c>
      <c r="N998" s="4"/>
      <c r="Q998" s="4"/>
      <c r="R998" s="371"/>
    </row>
    <row r="999">
      <c r="A999" s="187">
        <f>A826</f>
        <v>101</v>
      </c>
      <c r="B999" s="191">
        <f>1.25*INPUT!BG127</f>
        <v>-43.387905153649626</v>
      </c>
      <c r="C999" s="191">
        <f>1.25*INPUT!BM127</f>
        <v>-20.515606752742315</v>
      </c>
      <c r="D999" s="191">
        <f>1.5*INPUT!BN127</f>
        <v>-13.498505934709101</v>
      </c>
      <c r="E999" s="191">
        <f>1.8*INPUT!BO127</f>
        <v>0.36245309166242806</v>
      </c>
      <c r="F999" s="191">
        <f>1.8*INPUT!BP127</f>
        <v>-0.13965229726090911</v>
      </c>
      <c r="G999" s="174">
        <f>INPUT!BY127</f>
        <v>103198490.90631922</v>
      </c>
      <c r="H999" s="174">
        <f>INPUT!BZ127</f>
        <v>110801218.3096953</v>
      </c>
      <c r="I999" s="174">
        <f>INPUT!CA127</f>
        <v>546882264.39991891</v>
      </c>
      <c r="J999" s="192" t="str">
        <f>IF(B826="Positive",(C999+D999+F999)/I999/$I$869*10^6,"-")</f>
        <v>-</v>
      </c>
      <c r="K999" s="192" t="str">
        <f>IF(OR(B826="Positive",INPUT!Q127=0),"-",-B999/G999/$I$870*10^6+(-C999-D999-E999)/H999/$I$870*10^6)</f>
        <v>-</v>
      </c>
      <c r="L999" s="201" t="str">
        <f>IF(B826="Positive",IF(J999&lt;=$G$869,"OK","NG"),"-")</f>
        <v>-</v>
      </c>
      <c r="M999" s="391" t="str">
        <f>IF(OR(B826="Positive",INPUT!Q127=0),"-",IF(K999&lt;=$G$870,"OK","NG"))</f>
        <v>-</v>
      </c>
      <c r="N999" s="4"/>
      <c r="Q999" s="4"/>
      <c r="R999" s="371"/>
    </row>
    <row r="1000">
      <c r="A1000" s="187">
        <f>A827</f>
        <v>101</v>
      </c>
      <c r="B1000" s="191">
        <f>1.25*INPUT!BG128</f>
        <v>-43.387905153649626</v>
      </c>
      <c r="C1000" s="191">
        <f>1.25*INPUT!BM128</f>
        <v>-20.515606752742315</v>
      </c>
      <c r="D1000" s="191">
        <f>1.5*INPUT!BN128</f>
        <v>-13.498505934709101</v>
      </c>
      <c r="E1000" s="191">
        <f>1.8*INPUT!BO128</f>
        <v>0.36245309166242806</v>
      </c>
      <c r="F1000" s="191">
        <f>1.8*INPUT!BP128</f>
        <v>-0.13965229726090911</v>
      </c>
      <c r="G1000" s="174">
        <f>INPUT!BY128</f>
        <v>103198490.90631922</v>
      </c>
      <c r="H1000" s="174">
        <f>INPUT!BZ128</f>
        <v>110801218.3096953</v>
      </c>
      <c r="I1000" s="174">
        <f>INPUT!CA128</f>
        <v>546882264.39991891</v>
      </c>
      <c r="J1000" s="192" t="str">
        <f>IF(B827="Positive",(C1000+D1000+F1000)/I1000/$I$869*10^6,"-")</f>
        <v>-</v>
      </c>
      <c r="K1000" s="192" t="str">
        <f>IF(OR(B827="Positive",INPUT!Q128=0),"-",-B1000/G1000/$I$870*10^6+(-C1000-D1000-E1000)/H1000/$I$870*10^6)</f>
        <v>-</v>
      </c>
      <c r="L1000" s="201" t="str">
        <f>IF(B827="Positive",IF(J1000&lt;=$G$869,"OK","NG"),"-")</f>
        <v>-</v>
      </c>
      <c r="M1000" s="391" t="str">
        <f>IF(OR(B827="Positive",INPUT!Q128=0),"-",IF(K1000&lt;=$G$870,"OK","NG"))</f>
        <v>-</v>
      </c>
      <c r="N1000" s="4"/>
      <c r="Q1000" s="4"/>
      <c r="R1000" s="371"/>
    </row>
    <row r="1001">
      <c r="A1001" s="187">
        <f>A828</f>
        <v>101</v>
      </c>
      <c r="B1001" s="191">
        <f>1.25*INPUT!BG129</f>
        <v>-43.387905153649626</v>
      </c>
      <c r="C1001" s="191">
        <f>1.25*INPUT!BM129</f>
        <v>-20.515606752742315</v>
      </c>
      <c r="D1001" s="191">
        <f>1.5*INPUT!BN129</f>
        <v>-13.498505934709101</v>
      </c>
      <c r="E1001" s="191">
        <f>1.8*INPUT!BO129</f>
        <v>0.36245309166242806</v>
      </c>
      <c r="F1001" s="191">
        <f>1.8*INPUT!BP129</f>
        <v>-0.13965229726090911</v>
      </c>
      <c r="G1001" s="174">
        <f>INPUT!BY129</f>
        <v>103198490.90631922</v>
      </c>
      <c r="H1001" s="174">
        <f>INPUT!BZ129</f>
        <v>110801218.3096953</v>
      </c>
      <c r="I1001" s="174">
        <f>INPUT!CA129</f>
        <v>546882264.39991891</v>
      </c>
      <c r="J1001" s="192" t="str">
        <f>IF(B828="Positive",(C1001+D1001+F1001)/I1001/$I$869*10^6,"-")</f>
        <v>-</v>
      </c>
      <c r="K1001" s="192" t="str">
        <f>IF(OR(B828="Positive",INPUT!Q129=0),"-",-B1001/G1001/$I$870*10^6+(-C1001-D1001-E1001)/H1001/$I$870*10^6)</f>
        <v>-</v>
      </c>
      <c r="L1001" s="201" t="str">
        <f>IF(B828="Positive",IF(J1001&lt;=$G$869,"OK","NG"),"-")</f>
        <v>-</v>
      </c>
      <c r="M1001" s="391" t="str">
        <f>IF(OR(B828="Positive",INPUT!Q129=0),"-",IF(K1001&lt;=$G$870,"OK","NG"))</f>
        <v>-</v>
      </c>
      <c r="N1001" s="4"/>
      <c r="Q1001" s="4"/>
      <c r="R1001" s="371"/>
    </row>
    <row r="1002">
      <c r="A1002" s="187">
        <f>A829</f>
        <v>101</v>
      </c>
      <c r="B1002" s="191">
        <f>1.25*INPUT!BG130</f>
        <v>-43.387905153649626</v>
      </c>
      <c r="C1002" s="191">
        <f>1.25*INPUT!BM130</f>
        <v>-20.515606752742315</v>
      </c>
      <c r="D1002" s="191">
        <f>1.5*INPUT!BN130</f>
        <v>-13.498505934709101</v>
      </c>
      <c r="E1002" s="191">
        <f>1.8*INPUT!BO130</f>
        <v>0.36245309166242806</v>
      </c>
      <c r="F1002" s="191">
        <f>1.8*INPUT!BP130</f>
        <v>-0.13965229726090911</v>
      </c>
      <c r="G1002" s="174">
        <f>INPUT!BY130</f>
        <v>103198490.90631922</v>
      </c>
      <c r="H1002" s="174">
        <f>INPUT!BZ130</f>
        <v>110801218.3096953</v>
      </c>
      <c r="I1002" s="174">
        <f>INPUT!CA130</f>
        <v>546882264.39991891</v>
      </c>
      <c r="J1002" s="192" t="str">
        <f>IF(B829="Positive",(C1002+D1002+F1002)/I1002/$I$869*10^6,"-")</f>
        <v>-</v>
      </c>
      <c r="K1002" s="192" t="str">
        <f>IF(OR(B829="Positive",INPUT!Q130=0),"-",-B1002/G1002/$I$870*10^6+(-C1002-D1002-E1002)/H1002/$I$870*10^6)</f>
        <v>-</v>
      </c>
      <c r="L1002" s="201" t="str">
        <f>IF(B829="Positive",IF(J1002&lt;=$G$869,"OK","NG"),"-")</f>
        <v>-</v>
      </c>
      <c r="M1002" s="391" t="str">
        <f>IF(OR(B829="Positive",INPUT!Q130=0),"-",IF(K1002&lt;=$G$870,"OK","NG"))</f>
        <v>-</v>
      </c>
      <c r="N1002" s="4"/>
      <c r="Q1002" s="4"/>
      <c r="R1002" s="371"/>
    </row>
    <row r="1003">
      <c r="A1003" s="187">
        <f>A830</f>
        <v>101</v>
      </c>
      <c r="B1003" s="191">
        <f>1.25*INPUT!BG131</f>
        <v>-43.387905153649626</v>
      </c>
      <c r="C1003" s="191">
        <f>1.25*INPUT!BM131</f>
        <v>-20.515606752742315</v>
      </c>
      <c r="D1003" s="191">
        <f>1.5*INPUT!BN131</f>
        <v>-13.498505934709101</v>
      </c>
      <c r="E1003" s="191">
        <f>1.8*INPUT!BO131</f>
        <v>0.36245309166242806</v>
      </c>
      <c r="F1003" s="191">
        <f>1.8*INPUT!BP131</f>
        <v>-0.13965229726090911</v>
      </c>
      <c r="G1003" s="174">
        <f>INPUT!BY131</f>
        <v>103198490.90631922</v>
      </c>
      <c r="H1003" s="174">
        <f>INPUT!BZ131</f>
        <v>110801218.3096953</v>
      </c>
      <c r="I1003" s="174">
        <f>INPUT!CA131</f>
        <v>546882264.39991891</v>
      </c>
      <c r="J1003" s="192" t="str">
        <f>IF(B830="Positive",(C1003+D1003+F1003)/I1003/$I$869*10^6,"-")</f>
        <v>-</v>
      </c>
      <c r="K1003" s="192" t="str">
        <f>IF(OR(B830="Positive",INPUT!Q131=0),"-",-B1003/G1003/$I$870*10^6+(-C1003-D1003-E1003)/H1003/$I$870*10^6)</f>
        <v>-</v>
      </c>
      <c r="L1003" s="201" t="str">
        <f>IF(B830="Positive",IF(J1003&lt;=$G$869,"OK","NG"),"-")</f>
        <v>-</v>
      </c>
      <c r="M1003" s="391" t="str">
        <f>IF(OR(B830="Positive",INPUT!Q131=0),"-",IF(K1003&lt;=$G$870,"OK","NG"))</f>
        <v>-</v>
      </c>
      <c r="N1003" s="4"/>
      <c r="Q1003" s="4"/>
      <c r="R1003" s="371"/>
    </row>
    <row r="1004">
      <c r="A1004" s="187">
        <f>A831</f>
        <v>101</v>
      </c>
      <c r="B1004" s="191">
        <f>1.25*INPUT!BG132</f>
        <v>-43.387905153649626</v>
      </c>
      <c r="C1004" s="191">
        <f>1.25*INPUT!BM132</f>
        <v>-20.515606752742315</v>
      </c>
      <c r="D1004" s="191">
        <f>1.5*INPUT!BN132</f>
        <v>-13.498505934709101</v>
      </c>
      <c r="E1004" s="191">
        <f>1.8*INPUT!BO132</f>
        <v>0.36245309166242806</v>
      </c>
      <c r="F1004" s="191">
        <f>1.8*INPUT!BP132</f>
        <v>-0.13965229726090911</v>
      </c>
      <c r="G1004" s="174">
        <f>INPUT!BY132</f>
        <v>103198490.90631922</v>
      </c>
      <c r="H1004" s="174">
        <f>INPUT!BZ132</f>
        <v>110801218.3096953</v>
      </c>
      <c r="I1004" s="174">
        <f>INPUT!CA132</f>
        <v>546882264.39991891</v>
      </c>
      <c r="J1004" s="192" t="str">
        <f>IF(B831="Positive",(C1004+D1004+F1004)/I1004/$I$869*10^6,"-")</f>
        <v>-</v>
      </c>
      <c r="K1004" s="192" t="str">
        <f>IF(OR(B831="Positive",INPUT!Q132=0),"-",-B1004/G1004/$I$870*10^6+(-C1004-D1004-E1004)/H1004/$I$870*10^6)</f>
        <v>-</v>
      </c>
      <c r="L1004" s="201" t="str">
        <f>IF(B831="Positive",IF(J1004&lt;=$G$869,"OK","NG"),"-")</f>
        <v>-</v>
      </c>
      <c r="M1004" s="391" t="str">
        <f>IF(OR(B831="Positive",INPUT!Q132=0),"-",IF(K1004&lt;=$G$870,"OK","NG"))</f>
        <v>-</v>
      </c>
      <c r="N1004" s="4"/>
      <c r="Q1004" s="4"/>
      <c r="R1004" s="371"/>
    </row>
    <row r="1005">
      <c r="A1005" s="187">
        <f>A832</f>
        <v>101</v>
      </c>
      <c r="B1005" s="191">
        <f>1.25*INPUT!BG133</f>
        <v>-43.387905153649626</v>
      </c>
      <c r="C1005" s="191">
        <f>1.25*INPUT!BM133</f>
        <v>-20.515606752742315</v>
      </c>
      <c r="D1005" s="191">
        <f>1.5*INPUT!BN133</f>
        <v>-13.498505934709101</v>
      </c>
      <c r="E1005" s="191">
        <f>1.8*INPUT!BO133</f>
        <v>0.36245309166242806</v>
      </c>
      <c r="F1005" s="191">
        <f>1.8*INPUT!BP133</f>
        <v>-0.13965229726090911</v>
      </c>
      <c r="G1005" s="174">
        <f>INPUT!BY133</f>
        <v>103198490.90631922</v>
      </c>
      <c r="H1005" s="174">
        <f>INPUT!BZ133</f>
        <v>110801218.3096953</v>
      </c>
      <c r="I1005" s="174">
        <f>INPUT!CA133</f>
        <v>546882264.39991891</v>
      </c>
      <c r="J1005" s="192" t="str">
        <f>IF(B832="Positive",(C1005+D1005+F1005)/I1005/$I$869*10^6,"-")</f>
        <v>-</v>
      </c>
      <c r="K1005" s="192" t="str">
        <f>IF(OR(B832="Positive",INPUT!Q133=0),"-",-B1005/G1005/$I$870*10^6+(-C1005-D1005-E1005)/H1005/$I$870*10^6)</f>
        <v>-</v>
      </c>
      <c r="L1005" s="201" t="str">
        <f>IF(B832="Positive",IF(J1005&lt;=$G$869,"OK","NG"),"-")</f>
        <v>-</v>
      </c>
      <c r="M1005" s="391" t="str">
        <f>IF(OR(B832="Positive",INPUT!Q133=0),"-",IF(K1005&lt;=$G$870,"OK","NG"))</f>
        <v>-</v>
      </c>
      <c r="N1005" s="4"/>
      <c r="Q1005" s="4"/>
      <c r="R1005" s="371"/>
    </row>
    <row r="1006">
      <c r="A1006" s="187">
        <f>A833</f>
        <v>101</v>
      </c>
      <c r="B1006" s="191">
        <f>1.25*INPUT!BG134</f>
        <v>-43.387905153649626</v>
      </c>
      <c r="C1006" s="191">
        <f>1.25*INPUT!BM134</f>
        <v>-20.515606752742315</v>
      </c>
      <c r="D1006" s="191">
        <f>1.5*INPUT!BN134</f>
        <v>-13.498505934709101</v>
      </c>
      <c r="E1006" s="191">
        <f>1.8*INPUT!BO134</f>
        <v>0.36245309166242806</v>
      </c>
      <c r="F1006" s="191">
        <f>1.8*INPUT!BP134</f>
        <v>-0.13965229726090911</v>
      </c>
      <c r="G1006" s="174">
        <f>INPUT!BY134</f>
        <v>103198490.90631922</v>
      </c>
      <c r="H1006" s="174">
        <f>INPUT!BZ134</f>
        <v>110801218.3096953</v>
      </c>
      <c r="I1006" s="174">
        <f>INPUT!CA134</f>
        <v>546882264.39991891</v>
      </c>
      <c r="J1006" s="192" t="str">
        <f>IF(B833="Positive",(C1006+D1006+F1006)/I1006/$I$869*10^6,"-")</f>
        <v>-</v>
      </c>
      <c r="K1006" s="192" t="str">
        <f>IF(OR(B833="Positive",INPUT!Q134=0),"-",-B1006/G1006/$I$870*10^6+(-C1006-D1006-E1006)/H1006/$I$870*10^6)</f>
        <v>-</v>
      </c>
      <c r="L1006" s="201" t="str">
        <f>IF(B833="Positive",IF(J1006&lt;=$G$869,"OK","NG"),"-")</f>
        <v>-</v>
      </c>
      <c r="M1006" s="391" t="str">
        <f>IF(OR(B833="Positive",INPUT!Q134=0),"-",IF(K1006&lt;=$G$870,"OK","NG"))</f>
        <v>-</v>
      </c>
      <c r="N1006" s="4"/>
      <c r="Q1006" s="4"/>
      <c r="R1006" s="371"/>
    </row>
    <row r="1007">
      <c r="A1007" s="187">
        <f>A834</f>
        <v>101</v>
      </c>
      <c r="B1007" s="191">
        <f>1.25*INPUT!BG135</f>
        <v>-43.387905153649626</v>
      </c>
      <c r="C1007" s="191">
        <f>1.25*INPUT!BM135</f>
        <v>-20.515606752742315</v>
      </c>
      <c r="D1007" s="191">
        <f>1.5*INPUT!BN135</f>
        <v>-13.498505934709101</v>
      </c>
      <c r="E1007" s="191">
        <f>1.8*INPUT!BO135</f>
        <v>0.36245309166242806</v>
      </c>
      <c r="F1007" s="191">
        <f>1.8*INPUT!BP135</f>
        <v>-0.13965229726090911</v>
      </c>
      <c r="G1007" s="174">
        <f>INPUT!BY135</f>
        <v>103198490.90631922</v>
      </c>
      <c r="H1007" s="174">
        <f>INPUT!BZ135</f>
        <v>110801218.3096953</v>
      </c>
      <c r="I1007" s="174">
        <f>INPUT!CA135</f>
        <v>546882264.39991891</v>
      </c>
      <c r="J1007" s="192" t="str">
        <f>IF(B834="Positive",(C1007+D1007+F1007)/I1007/$I$869*10^6,"-")</f>
        <v>-</v>
      </c>
      <c r="K1007" s="192" t="str">
        <f>IF(OR(B834="Positive",INPUT!Q135=0),"-",-B1007/G1007/$I$870*10^6+(-C1007-D1007-E1007)/H1007/$I$870*10^6)</f>
        <v>-</v>
      </c>
      <c r="L1007" s="201" t="str">
        <f>IF(B834="Positive",IF(J1007&lt;=$G$869,"OK","NG"),"-")</f>
        <v>-</v>
      </c>
      <c r="M1007" s="391" t="str">
        <f>IF(OR(B834="Positive",INPUT!Q135=0),"-",IF(K1007&lt;=$G$870,"OK","NG"))</f>
        <v>-</v>
      </c>
      <c r="N1007" s="4"/>
      <c r="Q1007" s="4"/>
      <c r="R1007" s="371"/>
    </row>
    <row r="1008">
      <c r="A1008" s="187">
        <f>A835</f>
        <v>101</v>
      </c>
      <c r="B1008" s="191">
        <f>1.25*INPUT!BG136</f>
        <v>-43.387905153649626</v>
      </c>
      <c r="C1008" s="191">
        <f>1.25*INPUT!BM136</f>
        <v>-20.515606752742315</v>
      </c>
      <c r="D1008" s="191">
        <f>1.5*INPUT!BN136</f>
        <v>-13.498505934709101</v>
      </c>
      <c r="E1008" s="191">
        <f>1.8*INPUT!BO136</f>
        <v>0.36245309166242806</v>
      </c>
      <c r="F1008" s="191">
        <f>1.8*INPUT!BP136</f>
        <v>-0.13965229726090911</v>
      </c>
      <c r="G1008" s="174">
        <f>INPUT!BY136</f>
        <v>103198490.90631922</v>
      </c>
      <c r="H1008" s="174">
        <f>INPUT!BZ136</f>
        <v>110801218.3096953</v>
      </c>
      <c r="I1008" s="174">
        <f>INPUT!CA136</f>
        <v>546882264.39991891</v>
      </c>
      <c r="J1008" s="192" t="str">
        <f>IF(B835="Positive",(C1008+D1008+F1008)/I1008/$I$869*10^6,"-")</f>
        <v>-</v>
      </c>
      <c r="K1008" s="192" t="str">
        <f>IF(OR(B835="Positive",INPUT!Q136=0),"-",-B1008/G1008/$I$870*10^6+(-C1008-D1008-E1008)/H1008/$I$870*10^6)</f>
        <v>-</v>
      </c>
      <c r="L1008" s="201" t="str">
        <f>IF(B835="Positive",IF(J1008&lt;=$G$869,"OK","NG"),"-")</f>
        <v>-</v>
      </c>
      <c r="M1008" s="391" t="str">
        <f>IF(OR(B835="Positive",INPUT!Q136=0),"-",IF(K1008&lt;=$G$870,"OK","NG"))</f>
        <v>-</v>
      </c>
      <c r="N1008" s="4"/>
      <c r="Q1008" s="4"/>
      <c r="R1008" s="371"/>
    </row>
    <row r="1009">
      <c r="A1009" s="187">
        <f>A836</f>
        <v>101</v>
      </c>
      <c r="B1009" s="191">
        <f>1.25*INPUT!BG137</f>
        <v>-43.387905153649626</v>
      </c>
      <c r="C1009" s="191">
        <f>1.25*INPUT!BM137</f>
        <v>-20.515606752742315</v>
      </c>
      <c r="D1009" s="191">
        <f>1.5*INPUT!BN137</f>
        <v>-13.498505934709101</v>
      </c>
      <c r="E1009" s="191">
        <f>1.8*INPUT!BO137</f>
        <v>0.36245309166242806</v>
      </c>
      <c r="F1009" s="191">
        <f>1.8*INPUT!BP137</f>
        <v>-0.13965229726090911</v>
      </c>
      <c r="G1009" s="174">
        <f>INPUT!BY137</f>
        <v>103198490.90631922</v>
      </c>
      <c r="H1009" s="174">
        <f>INPUT!BZ137</f>
        <v>110801218.3096953</v>
      </c>
      <c r="I1009" s="174">
        <f>INPUT!CA137</f>
        <v>546882264.39991891</v>
      </c>
      <c r="J1009" s="192" t="str">
        <f>IF(B836="Positive",(C1009+D1009+F1009)/I1009/$I$869*10^6,"-")</f>
        <v>-</v>
      </c>
      <c r="K1009" s="192" t="str">
        <f>IF(OR(B836="Positive",INPUT!Q137=0),"-",-B1009/G1009/$I$870*10^6+(-C1009-D1009-E1009)/H1009/$I$870*10^6)</f>
        <v>-</v>
      </c>
      <c r="L1009" s="201" t="str">
        <f>IF(B836="Positive",IF(J1009&lt;=$G$869,"OK","NG"),"-")</f>
        <v>-</v>
      </c>
      <c r="M1009" s="391" t="str">
        <f>IF(OR(B836="Positive",INPUT!Q137=0),"-",IF(K1009&lt;=$G$870,"OK","NG"))</f>
        <v>-</v>
      </c>
      <c r="N1009" s="4"/>
      <c r="Q1009" s="4"/>
      <c r="R1009" s="371"/>
    </row>
    <row r="1010">
      <c r="A1010" s="187">
        <f>A837</f>
        <v>101</v>
      </c>
      <c r="B1010" s="191">
        <f>1.25*INPUT!BG138</f>
        <v>-43.387905153649626</v>
      </c>
      <c r="C1010" s="191">
        <f>1.25*INPUT!BM138</f>
        <v>-20.515606752742315</v>
      </c>
      <c r="D1010" s="191">
        <f>1.5*INPUT!BN138</f>
        <v>-13.498505934709101</v>
      </c>
      <c r="E1010" s="191">
        <f>1.8*INPUT!BO138</f>
        <v>0.36245309166242806</v>
      </c>
      <c r="F1010" s="191">
        <f>1.8*INPUT!BP138</f>
        <v>-0.13965229726090911</v>
      </c>
      <c r="G1010" s="174">
        <f>INPUT!BY138</f>
        <v>103198490.90631922</v>
      </c>
      <c r="H1010" s="174">
        <f>INPUT!BZ138</f>
        <v>110801218.3096953</v>
      </c>
      <c r="I1010" s="174">
        <f>INPUT!CA138</f>
        <v>546882264.39991891</v>
      </c>
      <c r="J1010" s="192" t="str">
        <f>IF(B837="Positive",(C1010+D1010+F1010)/I1010/$I$869*10^6,"-")</f>
        <v>-</v>
      </c>
      <c r="K1010" s="192" t="str">
        <f>IF(OR(B837="Positive",INPUT!Q138=0),"-",-B1010/G1010/$I$870*10^6+(-C1010-D1010-E1010)/H1010/$I$870*10^6)</f>
        <v>-</v>
      </c>
      <c r="L1010" s="201" t="str">
        <f>IF(B837="Positive",IF(J1010&lt;=$G$869,"OK","NG"),"-")</f>
        <v>-</v>
      </c>
      <c r="M1010" s="391" t="str">
        <f>IF(OR(B837="Positive",INPUT!Q138=0),"-",IF(K1010&lt;=$G$870,"OK","NG"))</f>
        <v>-</v>
      </c>
      <c r="N1010" s="4"/>
      <c r="Q1010" s="4"/>
      <c r="R1010" s="371"/>
    </row>
    <row r="1011">
      <c r="A1011" s="187">
        <f>A838</f>
        <v>101</v>
      </c>
      <c r="B1011" s="191">
        <f>1.25*INPUT!BG139</f>
        <v>-43.387905153649626</v>
      </c>
      <c r="C1011" s="191">
        <f>1.25*INPUT!BM139</f>
        <v>-20.515606752742315</v>
      </c>
      <c r="D1011" s="191">
        <f>1.5*INPUT!BN139</f>
        <v>-13.498505934709101</v>
      </c>
      <c r="E1011" s="191">
        <f>1.8*INPUT!BO139</f>
        <v>0.36245309166242806</v>
      </c>
      <c r="F1011" s="191">
        <f>1.8*INPUT!BP139</f>
        <v>-0.13965229726090911</v>
      </c>
      <c r="G1011" s="174">
        <f>INPUT!BY139</f>
        <v>103198490.90631922</v>
      </c>
      <c r="H1011" s="174">
        <f>INPUT!BZ139</f>
        <v>110801218.3096953</v>
      </c>
      <c r="I1011" s="174">
        <f>INPUT!CA139</f>
        <v>546882264.39991891</v>
      </c>
      <c r="J1011" s="192" t="str">
        <f>IF(B838="Positive",(C1011+D1011+F1011)/I1011/$I$869*10^6,"-")</f>
        <v>-</v>
      </c>
      <c r="K1011" s="192" t="str">
        <f>IF(OR(B838="Positive",INPUT!Q139=0),"-",-B1011/G1011/$I$870*10^6+(-C1011-D1011-E1011)/H1011/$I$870*10^6)</f>
        <v>-</v>
      </c>
      <c r="L1011" s="201" t="str">
        <f>IF(B838="Positive",IF(J1011&lt;=$G$869,"OK","NG"),"-")</f>
        <v>-</v>
      </c>
      <c r="M1011" s="391" t="str">
        <f>IF(OR(B838="Positive",INPUT!Q139=0),"-",IF(K1011&lt;=$G$870,"OK","NG"))</f>
        <v>-</v>
      </c>
      <c r="N1011" s="4"/>
      <c r="Q1011" s="4"/>
      <c r="R1011" s="371"/>
    </row>
    <row r="1012">
      <c r="A1012" s="187">
        <f>A839</f>
        <v>101</v>
      </c>
      <c r="B1012" s="191">
        <f>1.25*INPUT!BG140</f>
        <v>-43.387905153649626</v>
      </c>
      <c r="C1012" s="191">
        <f>1.25*INPUT!BM140</f>
        <v>-20.515606752742315</v>
      </c>
      <c r="D1012" s="191">
        <f>1.5*INPUT!BN140</f>
        <v>-13.498505934709101</v>
      </c>
      <c r="E1012" s="191">
        <f>1.8*INPUT!BO140</f>
        <v>0.36245309166242806</v>
      </c>
      <c r="F1012" s="191">
        <f>1.8*INPUT!BP140</f>
        <v>-0.13965229726090911</v>
      </c>
      <c r="G1012" s="174">
        <f>INPUT!BY140</f>
        <v>103198490.90631922</v>
      </c>
      <c r="H1012" s="174">
        <f>INPUT!BZ140</f>
        <v>110801218.3096953</v>
      </c>
      <c r="I1012" s="174">
        <f>INPUT!CA140</f>
        <v>546882264.39991891</v>
      </c>
      <c r="J1012" s="192" t="str">
        <f>IF(B839="Positive",(C1012+D1012+F1012)/I1012/$I$869*10^6,"-")</f>
        <v>-</v>
      </c>
      <c r="K1012" s="192" t="str">
        <f>IF(OR(B839="Positive",INPUT!Q140=0),"-",-B1012/G1012/$I$870*10^6+(-C1012-D1012-E1012)/H1012/$I$870*10^6)</f>
        <v>-</v>
      </c>
      <c r="L1012" s="201" t="str">
        <f>IF(B839="Positive",IF(J1012&lt;=$G$869,"OK","NG"),"-")</f>
        <v>-</v>
      </c>
      <c r="M1012" s="391" t="str">
        <f>IF(OR(B839="Positive",INPUT!Q140=0),"-",IF(K1012&lt;=$G$870,"OK","NG"))</f>
        <v>-</v>
      </c>
      <c r="N1012" s="4"/>
      <c r="Q1012" s="4"/>
      <c r="R1012" s="371"/>
    </row>
    <row r="1013">
      <c r="A1013" s="187">
        <f>A840</f>
        <v>101</v>
      </c>
      <c r="B1013" s="191">
        <f>1.25*INPUT!BG141</f>
        <v>-43.387905153649626</v>
      </c>
      <c r="C1013" s="191">
        <f>1.25*INPUT!BM141</f>
        <v>-20.515606752742315</v>
      </c>
      <c r="D1013" s="191">
        <f>1.5*INPUT!BN141</f>
        <v>-13.498505934709101</v>
      </c>
      <c r="E1013" s="191">
        <f>1.8*INPUT!BO141</f>
        <v>0.36245309166242806</v>
      </c>
      <c r="F1013" s="191">
        <f>1.8*INPUT!BP141</f>
        <v>-0.13965229726090911</v>
      </c>
      <c r="G1013" s="174">
        <f>INPUT!BY141</f>
        <v>103198490.90631922</v>
      </c>
      <c r="H1013" s="174">
        <f>INPUT!BZ141</f>
        <v>110801218.3096953</v>
      </c>
      <c r="I1013" s="174">
        <f>INPUT!CA141</f>
        <v>546882264.39991891</v>
      </c>
      <c r="J1013" s="192" t="str">
        <f>IF(B840="Positive",(C1013+D1013+F1013)/I1013/$I$869*10^6,"-")</f>
        <v>-</v>
      </c>
      <c r="K1013" s="192" t="str">
        <f>IF(OR(B840="Positive",INPUT!Q141=0),"-",-B1013/G1013/$I$870*10^6+(-C1013-D1013-E1013)/H1013/$I$870*10^6)</f>
        <v>-</v>
      </c>
      <c r="L1013" s="201" t="str">
        <f>IF(B840="Positive",IF(J1013&lt;=$G$869,"OK","NG"),"-")</f>
        <v>-</v>
      </c>
      <c r="M1013" s="391" t="str">
        <f>IF(OR(B840="Positive",INPUT!Q141=0),"-",IF(K1013&lt;=$G$870,"OK","NG"))</f>
        <v>-</v>
      </c>
      <c r="N1013" s="4"/>
      <c r="Q1013" s="4"/>
      <c r="R1013" s="371"/>
    </row>
    <row r="1014">
      <c r="A1014" s="187">
        <f>A841</f>
        <v>101</v>
      </c>
      <c r="B1014" s="191">
        <f>1.25*INPUT!BG142</f>
        <v>-43.387905153649626</v>
      </c>
      <c r="C1014" s="191">
        <f>1.25*INPUT!BM142</f>
        <v>-20.515606752742315</v>
      </c>
      <c r="D1014" s="191">
        <f>1.5*INPUT!BN142</f>
        <v>-13.498505934709101</v>
      </c>
      <c r="E1014" s="191">
        <f>1.8*INPUT!BO142</f>
        <v>0.36245309166242806</v>
      </c>
      <c r="F1014" s="191">
        <f>1.8*INPUT!BP142</f>
        <v>-0.13965229726090911</v>
      </c>
      <c r="G1014" s="174">
        <f>INPUT!BY142</f>
        <v>103198490.90631922</v>
      </c>
      <c r="H1014" s="174">
        <f>INPUT!BZ142</f>
        <v>110801218.3096953</v>
      </c>
      <c r="I1014" s="174">
        <f>INPUT!CA142</f>
        <v>546882264.39991891</v>
      </c>
      <c r="J1014" s="192" t="str">
        <f>IF(B841="Positive",(C1014+D1014+F1014)/I1014/$I$869*10^6,"-")</f>
        <v>-</v>
      </c>
      <c r="K1014" s="192" t="str">
        <f>IF(OR(B841="Positive",INPUT!Q142=0),"-",-B1014/G1014/$I$870*10^6+(-C1014-D1014-E1014)/H1014/$I$870*10^6)</f>
        <v>-</v>
      </c>
      <c r="L1014" s="201" t="str">
        <f>IF(B841="Positive",IF(J1014&lt;=$G$869,"OK","NG"),"-")</f>
        <v>-</v>
      </c>
      <c r="M1014" s="391" t="str">
        <f>IF(OR(B841="Positive",INPUT!Q142=0),"-",IF(K1014&lt;=$G$870,"OK","NG"))</f>
        <v>-</v>
      </c>
      <c r="N1014" s="4"/>
      <c r="Q1014" s="4"/>
      <c r="R1014" s="371"/>
    </row>
    <row r="1015">
      <c r="A1015" s="187">
        <f>A842</f>
        <v>101</v>
      </c>
      <c r="B1015" s="191">
        <f>1.25*INPUT!BG143</f>
        <v>-43.387905153649626</v>
      </c>
      <c r="C1015" s="191">
        <f>1.25*INPUT!BM143</f>
        <v>-20.515606752742315</v>
      </c>
      <c r="D1015" s="191">
        <f>1.5*INPUT!BN143</f>
        <v>-13.498505934709101</v>
      </c>
      <c r="E1015" s="191">
        <f>1.8*INPUT!BO143</f>
        <v>0.36245309166242806</v>
      </c>
      <c r="F1015" s="191">
        <f>1.8*INPUT!BP143</f>
        <v>-0.13965229726090911</v>
      </c>
      <c r="G1015" s="174">
        <f>INPUT!BY143</f>
        <v>103198490.90631922</v>
      </c>
      <c r="H1015" s="174">
        <f>INPUT!BZ143</f>
        <v>110801218.3096953</v>
      </c>
      <c r="I1015" s="174">
        <f>INPUT!CA143</f>
        <v>546882264.39991891</v>
      </c>
      <c r="J1015" s="192" t="str">
        <f>IF(B842="Positive",(C1015+D1015+F1015)/I1015/$I$869*10^6,"-")</f>
        <v>-</v>
      </c>
      <c r="K1015" s="192" t="str">
        <f>IF(OR(B842="Positive",INPUT!Q143=0),"-",-B1015/G1015/$I$870*10^6+(-C1015-D1015-E1015)/H1015/$I$870*10^6)</f>
        <v>-</v>
      </c>
      <c r="L1015" s="201" t="str">
        <f>IF(B842="Positive",IF(J1015&lt;=$G$869,"OK","NG"),"-")</f>
        <v>-</v>
      </c>
      <c r="M1015" s="391" t="str">
        <f>IF(OR(B842="Positive",INPUT!Q143=0),"-",IF(K1015&lt;=$G$870,"OK","NG"))</f>
        <v>-</v>
      </c>
      <c r="N1015" s="4"/>
      <c r="Q1015" s="4"/>
      <c r="R1015" s="371"/>
    </row>
    <row r="1016">
      <c r="A1016" s="187">
        <f>A843</f>
        <v>101</v>
      </c>
      <c r="B1016" s="191">
        <f>1.25*INPUT!BG144</f>
        <v>-43.387905153649626</v>
      </c>
      <c r="C1016" s="191">
        <f>1.25*INPUT!BM144</f>
        <v>-20.515606752742315</v>
      </c>
      <c r="D1016" s="191">
        <f>1.5*INPUT!BN144</f>
        <v>-13.498505934709101</v>
      </c>
      <c r="E1016" s="191">
        <f>1.8*INPUT!BO144</f>
        <v>0.36245309166242806</v>
      </c>
      <c r="F1016" s="191">
        <f>1.8*INPUT!BP144</f>
        <v>-0.13965229726090911</v>
      </c>
      <c r="G1016" s="174">
        <f>INPUT!BY144</f>
        <v>103198490.90631922</v>
      </c>
      <c r="H1016" s="174">
        <f>INPUT!BZ144</f>
        <v>110801218.3096953</v>
      </c>
      <c r="I1016" s="174">
        <f>INPUT!CA144</f>
        <v>546882264.39991891</v>
      </c>
      <c r="J1016" s="192" t="str">
        <f>IF(B843="Positive",(C1016+D1016+F1016)/I1016/$I$869*10^6,"-")</f>
        <v>-</v>
      </c>
      <c r="K1016" s="192" t="str">
        <f>IF(OR(B843="Positive",INPUT!Q144=0),"-",-B1016/G1016/$I$870*10^6+(-C1016-D1016-E1016)/H1016/$I$870*10^6)</f>
        <v>-</v>
      </c>
      <c r="L1016" s="201" t="str">
        <f>IF(B843="Positive",IF(J1016&lt;=$G$869,"OK","NG"),"-")</f>
        <v>-</v>
      </c>
      <c r="M1016" s="391" t="str">
        <f>IF(OR(B843="Positive",INPUT!Q144=0),"-",IF(K1016&lt;=$G$870,"OK","NG"))</f>
        <v>-</v>
      </c>
      <c r="N1016" s="4"/>
      <c r="Q1016" s="4"/>
      <c r="R1016" s="371"/>
    </row>
    <row r="1017">
      <c r="A1017" s="187">
        <f>A844</f>
        <v>101</v>
      </c>
      <c r="B1017" s="191">
        <f>1.25*INPUT!BG145</f>
        <v>-43.387905153649626</v>
      </c>
      <c r="C1017" s="191">
        <f>1.25*INPUT!BM145</f>
        <v>-20.515606752742315</v>
      </c>
      <c r="D1017" s="191">
        <f>1.5*INPUT!BN145</f>
        <v>-13.498505934709101</v>
      </c>
      <c r="E1017" s="191">
        <f>1.8*INPUT!BO145</f>
        <v>0.36245309166242806</v>
      </c>
      <c r="F1017" s="191">
        <f>1.8*INPUT!BP145</f>
        <v>-0.13965229726090911</v>
      </c>
      <c r="G1017" s="174">
        <f>INPUT!BY145</f>
        <v>103198490.90631922</v>
      </c>
      <c r="H1017" s="174">
        <f>INPUT!BZ145</f>
        <v>110801218.3096953</v>
      </c>
      <c r="I1017" s="174">
        <f>INPUT!CA145</f>
        <v>546882264.39991891</v>
      </c>
      <c r="J1017" s="192" t="str">
        <f>IF(B844="Positive",(C1017+D1017+F1017)/I1017/$I$869*10^6,"-")</f>
        <v>-</v>
      </c>
      <c r="K1017" s="192" t="str">
        <f>IF(OR(B844="Positive",INPUT!Q145=0),"-",-B1017/G1017/$I$870*10^6+(-C1017-D1017-E1017)/H1017/$I$870*10^6)</f>
        <v>-</v>
      </c>
      <c r="L1017" s="201" t="str">
        <f>IF(B844="Positive",IF(J1017&lt;=$G$869,"OK","NG"),"-")</f>
        <v>-</v>
      </c>
      <c r="M1017" s="391" t="str">
        <f>IF(OR(B844="Positive",INPUT!Q145=0),"-",IF(K1017&lt;=$G$870,"OK","NG"))</f>
        <v>-</v>
      </c>
      <c r="N1017" s="4"/>
      <c r="Q1017" s="4"/>
      <c r="R1017" s="371"/>
    </row>
    <row r="1018">
      <c r="A1018" s="187">
        <f>A845</f>
        <v>101</v>
      </c>
      <c r="B1018" s="191">
        <f>1.25*INPUT!BG146</f>
        <v>-43.387905153649626</v>
      </c>
      <c r="C1018" s="191">
        <f>1.25*INPUT!BM146</f>
        <v>-20.515606752742315</v>
      </c>
      <c r="D1018" s="191">
        <f>1.5*INPUT!BN146</f>
        <v>-13.498505934709101</v>
      </c>
      <c r="E1018" s="191">
        <f>1.8*INPUT!BO146</f>
        <v>0.36245309166242806</v>
      </c>
      <c r="F1018" s="191">
        <f>1.8*INPUT!BP146</f>
        <v>-0.13965229726090911</v>
      </c>
      <c r="G1018" s="174">
        <f>INPUT!BY146</f>
        <v>103198490.90631922</v>
      </c>
      <c r="H1018" s="174">
        <f>INPUT!BZ146</f>
        <v>110801218.3096953</v>
      </c>
      <c r="I1018" s="174">
        <f>INPUT!CA146</f>
        <v>546882264.39991891</v>
      </c>
      <c r="J1018" s="192" t="str">
        <f>IF(B845="Positive",(C1018+D1018+F1018)/I1018/$I$869*10^6,"-")</f>
        <v>-</v>
      </c>
      <c r="K1018" s="192" t="str">
        <f>IF(OR(B845="Positive",INPUT!Q146=0),"-",-B1018/G1018/$I$870*10^6+(-C1018-D1018-E1018)/H1018/$I$870*10^6)</f>
        <v>-</v>
      </c>
      <c r="L1018" s="201" t="str">
        <f>IF(B845="Positive",IF(J1018&lt;=$G$869,"OK","NG"),"-")</f>
        <v>-</v>
      </c>
      <c r="M1018" s="391" t="str">
        <f>IF(OR(B845="Positive",INPUT!Q146=0),"-",IF(K1018&lt;=$G$870,"OK","NG"))</f>
        <v>-</v>
      </c>
      <c r="N1018" s="4"/>
      <c r="Q1018" s="4"/>
      <c r="R1018" s="371"/>
    </row>
    <row r="1019">
      <c r="A1019" s="187">
        <f>A846</f>
        <v>101</v>
      </c>
      <c r="B1019" s="191">
        <f>1.25*INPUT!BG147</f>
        <v>-43.387905153649626</v>
      </c>
      <c r="C1019" s="191">
        <f>1.25*INPUT!BM147</f>
        <v>-20.515606752742315</v>
      </c>
      <c r="D1019" s="191">
        <f>1.5*INPUT!BN147</f>
        <v>-13.498505934709101</v>
      </c>
      <c r="E1019" s="191">
        <f>1.8*INPUT!BO147</f>
        <v>0.36245309166242806</v>
      </c>
      <c r="F1019" s="191">
        <f>1.8*INPUT!BP147</f>
        <v>-0.13965229726090911</v>
      </c>
      <c r="G1019" s="174">
        <f>INPUT!BY147</f>
        <v>103198490.90631922</v>
      </c>
      <c r="H1019" s="174">
        <f>INPUT!BZ147</f>
        <v>110801218.3096953</v>
      </c>
      <c r="I1019" s="174">
        <f>INPUT!CA147</f>
        <v>546882264.39991891</v>
      </c>
      <c r="J1019" s="192" t="str">
        <f>IF(B846="Positive",(C1019+D1019+F1019)/I1019/$I$869*10^6,"-")</f>
        <v>-</v>
      </c>
      <c r="K1019" s="192" t="str">
        <f>IF(OR(B846="Positive",INPUT!Q147=0),"-",-B1019/G1019/$I$870*10^6+(-C1019-D1019-E1019)/H1019/$I$870*10^6)</f>
        <v>-</v>
      </c>
      <c r="L1019" s="201" t="str">
        <f>IF(B846="Positive",IF(J1019&lt;=$G$869,"OK","NG"),"-")</f>
        <v>-</v>
      </c>
      <c r="M1019" s="391" t="str">
        <f>IF(OR(B846="Positive",INPUT!Q147=0),"-",IF(K1019&lt;=$G$870,"OK","NG"))</f>
        <v>-</v>
      </c>
      <c r="N1019" s="4"/>
      <c r="Q1019" s="4"/>
      <c r="R1019" s="371"/>
    </row>
    <row r="1020">
      <c r="A1020" s="187">
        <f>A847</f>
        <v>101</v>
      </c>
      <c r="B1020" s="191">
        <f>1.25*INPUT!BG148</f>
        <v>-43.387905153649626</v>
      </c>
      <c r="C1020" s="191">
        <f>1.25*INPUT!BM148</f>
        <v>-20.515606752742315</v>
      </c>
      <c r="D1020" s="191">
        <f>1.5*INPUT!BN148</f>
        <v>-13.498505934709101</v>
      </c>
      <c r="E1020" s="191">
        <f>1.8*INPUT!BO148</f>
        <v>0.36245309166242806</v>
      </c>
      <c r="F1020" s="191">
        <f>1.8*INPUT!BP148</f>
        <v>-0.13965229726090911</v>
      </c>
      <c r="G1020" s="174">
        <f>INPUT!BY148</f>
        <v>103198490.90631922</v>
      </c>
      <c r="H1020" s="174">
        <f>INPUT!BZ148</f>
        <v>110801218.3096953</v>
      </c>
      <c r="I1020" s="174">
        <f>INPUT!CA148</f>
        <v>546882264.39991891</v>
      </c>
      <c r="J1020" s="192" t="str">
        <f>IF(B847="Positive",(C1020+D1020+F1020)/I1020/$I$869*10^6,"-")</f>
        <v>-</v>
      </c>
      <c r="K1020" s="192" t="str">
        <f>IF(OR(B847="Positive",INPUT!Q148=0),"-",-B1020/G1020/$I$870*10^6+(-C1020-D1020-E1020)/H1020/$I$870*10^6)</f>
        <v>-</v>
      </c>
      <c r="L1020" s="201" t="str">
        <f>IF(B847="Positive",IF(J1020&lt;=$G$869,"OK","NG"),"-")</f>
        <v>-</v>
      </c>
      <c r="M1020" s="391" t="str">
        <f>IF(OR(B847="Positive",INPUT!Q148=0),"-",IF(K1020&lt;=$G$870,"OK","NG"))</f>
        <v>-</v>
      </c>
      <c r="N1020" s="4"/>
      <c r="Q1020" s="4"/>
      <c r="R1020" s="371"/>
    </row>
    <row r="1021">
      <c r="A1021" s="187">
        <f>A848</f>
        <v>101</v>
      </c>
      <c r="B1021" s="191">
        <f>1.25*INPUT!BG149</f>
        <v>-43.387905153649626</v>
      </c>
      <c r="C1021" s="191">
        <f>1.25*INPUT!BM149</f>
        <v>-20.515606752742315</v>
      </c>
      <c r="D1021" s="191">
        <f>1.5*INPUT!BN149</f>
        <v>-13.498505934709101</v>
      </c>
      <c r="E1021" s="191">
        <f>1.8*INPUT!BO149</f>
        <v>0.36245309166242806</v>
      </c>
      <c r="F1021" s="191">
        <f>1.8*INPUT!BP149</f>
        <v>-0.13965229726090911</v>
      </c>
      <c r="G1021" s="174">
        <f>INPUT!BY149</f>
        <v>103198490.90631922</v>
      </c>
      <c r="H1021" s="174">
        <f>INPUT!BZ149</f>
        <v>110801218.3096953</v>
      </c>
      <c r="I1021" s="174">
        <f>INPUT!CA149</f>
        <v>546882264.39991891</v>
      </c>
      <c r="J1021" s="192" t="str">
        <f>IF(B848="Positive",(C1021+D1021+F1021)/I1021/$I$869*10^6,"-")</f>
        <v>-</v>
      </c>
      <c r="K1021" s="192" t="str">
        <f>IF(OR(B848="Positive",INPUT!Q149=0),"-",-B1021/G1021/$I$870*10^6+(-C1021-D1021-E1021)/H1021/$I$870*10^6)</f>
        <v>-</v>
      </c>
      <c r="L1021" s="201" t="str">
        <f>IF(B848="Positive",IF(J1021&lt;=$G$869,"OK","NG"),"-")</f>
        <v>-</v>
      </c>
      <c r="M1021" s="391" t="str">
        <f>IF(OR(B848="Positive",INPUT!Q149=0),"-",IF(K1021&lt;=$G$870,"OK","NG"))</f>
        <v>-</v>
      </c>
      <c r="N1021" s="4"/>
      <c r="Q1021" s="4"/>
      <c r="R1021" s="371"/>
    </row>
    <row r="1022">
      <c r="A1022" s="187">
        <f>A849</f>
        <v>101</v>
      </c>
      <c r="B1022" s="191">
        <f>1.25*INPUT!BG150</f>
        <v>-43.387905153649626</v>
      </c>
      <c r="C1022" s="191">
        <f>1.25*INPUT!BM150</f>
        <v>-20.515606752742315</v>
      </c>
      <c r="D1022" s="191">
        <f>1.5*INPUT!BN150</f>
        <v>-13.498505934709101</v>
      </c>
      <c r="E1022" s="191">
        <f>1.8*INPUT!BO150</f>
        <v>0.36245309166242806</v>
      </c>
      <c r="F1022" s="191">
        <f>1.8*INPUT!BP150</f>
        <v>-0.13965229726090911</v>
      </c>
      <c r="G1022" s="174">
        <f>INPUT!BY150</f>
        <v>103198490.90631922</v>
      </c>
      <c r="H1022" s="174">
        <f>INPUT!BZ150</f>
        <v>110801218.3096953</v>
      </c>
      <c r="I1022" s="174">
        <f>INPUT!CA150</f>
        <v>546882264.39991891</v>
      </c>
      <c r="J1022" s="192" t="str">
        <f>IF(B849="Positive",(C1022+D1022+F1022)/I1022/$I$869*10^6,"-")</f>
        <v>-</v>
      </c>
      <c r="K1022" s="192" t="str">
        <f>IF(OR(B849="Positive",INPUT!Q150=0),"-",-B1022/G1022/$I$870*10^6+(-C1022-D1022-E1022)/H1022/$I$870*10^6)</f>
        <v>-</v>
      </c>
      <c r="L1022" s="201" t="str">
        <f>IF(B849="Positive",IF(J1022&lt;=$G$869,"OK","NG"),"-")</f>
        <v>-</v>
      </c>
      <c r="M1022" s="391" t="str">
        <f>IF(OR(B849="Positive",INPUT!Q150=0),"-",IF(K1022&lt;=$G$870,"OK","NG"))</f>
        <v>-</v>
      </c>
      <c r="N1022" s="4"/>
      <c r="Q1022" s="4"/>
      <c r="R1022" s="371"/>
    </row>
    <row r="1023">
      <c r="A1023" s="187">
        <f>A850</f>
        <v>101</v>
      </c>
      <c r="B1023" s="191">
        <f>1.25*INPUT!BG151</f>
        <v>-43.387905153649626</v>
      </c>
      <c r="C1023" s="191">
        <f>1.25*INPUT!BM151</f>
        <v>-20.515606752742315</v>
      </c>
      <c r="D1023" s="191">
        <f>1.5*INPUT!BN151</f>
        <v>-13.498505934709101</v>
      </c>
      <c r="E1023" s="191">
        <f>1.8*INPUT!BO151</f>
        <v>0.36245309166242806</v>
      </c>
      <c r="F1023" s="191">
        <f>1.8*INPUT!BP151</f>
        <v>-0.13965229726090911</v>
      </c>
      <c r="G1023" s="174">
        <f>INPUT!BY151</f>
        <v>103198490.90631922</v>
      </c>
      <c r="H1023" s="174">
        <f>INPUT!BZ151</f>
        <v>110801218.3096953</v>
      </c>
      <c r="I1023" s="174">
        <f>INPUT!CA151</f>
        <v>546882264.39991891</v>
      </c>
      <c r="J1023" s="192" t="str">
        <f>IF(B850="Positive",(C1023+D1023+F1023)/I1023/$I$869*10^6,"-")</f>
        <v>-</v>
      </c>
      <c r="K1023" s="192" t="str">
        <f>IF(OR(B850="Positive",INPUT!Q151=0),"-",-B1023/G1023/$I$870*10^6+(-C1023-D1023-E1023)/H1023/$I$870*10^6)</f>
        <v>-</v>
      </c>
      <c r="L1023" s="201" t="str">
        <f>IF(B850="Positive",IF(J1023&lt;=$G$869,"OK","NG"),"-")</f>
        <v>-</v>
      </c>
      <c r="M1023" s="391" t="str">
        <f>IF(OR(B850="Positive",INPUT!Q151=0),"-",IF(K1023&lt;=$G$870,"OK","NG"))</f>
        <v>-</v>
      </c>
      <c r="N1023" s="4"/>
      <c r="Q1023" s="4"/>
      <c r="R1023" s="371"/>
    </row>
    <row r="1024">
      <c r="A1024" s="187">
        <f>A851</f>
        <v>101</v>
      </c>
      <c r="B1024" s="191">
        <f>1.25*INPUT!BG152</f>
        <v>-43.387905153649626</v>
      </c>
      <c r="C1024" s="191">
        <f>1.25*INPUT!BM152</f>
        <v>-20.515606752742315</v>
      </c>
      <c r="D1024" s="191">
        <f>1.5*INPUT!BN152</f>
        <v>-13.498505934709101</v>
      </c>
      <c r="E1024" s="191">
        <f>1.8*INPUT!BO152</f>
        <v>0.36245309166242806</v>
      </c>
      <c r="F1024" s="191">
        <f>1.8*INPUT!BP152</f>
        <v>-0.13965229726090911</v>
      </c>
      <c r="G1024" s="174">
        <f>INPUT!BY152</f>
        <v>103198490.90631922</v>
      </c>
      <c r="H1024" s="174">
        <f>INPUT!BZ152</f>
        <v>110801218.3096953</v>
      </c>
      <c r="I1024" s="174">
        <f>INPUT!CA152</f>
        <v>546882264.39991891</v>
      </c>
      <c r="J1024" s="192" t="str">
        <f>IF(B851="Positive",(C1024+D1024+F1024)/I1024/$I$869*10^6,"-")</f>
        <v>-</v>
      </c>
      <c r="K1024" s="192" t="str">
        <f>IF(OR(B851="Positive",INPUT!Q152=0),"-",-B1024/G1024/$I$870*10^6+(-C1024-D1024-E1024)/H1024/$I$870*10^6)</f>
        <v>-</v>
      </c>
      <c r="L1024" s="201" t="str">
        <f>IF(B851="Positive",IF(J1024&lt;=$G$869,"OK","NG"),"-")</f>
        <v>-</v>
      </c>
      <c r="M1024" s="391" t="str">
        <f>IF(OR(B851="Positive",INPUT!Q152=0),"-",IF(K1024&lt;=$G$870,"OK","NG"))</f>
        <v>-</v>
      </c>
      <c r="N1024" s="4"/>
      <c r="Q1024" s="4"/>
      <c r="R1024" s="371"/>
    </row>
    <row r="1025">
      <c r="A1025" s="187">
        <f>A852</f>
        <v>101</v>
      </c>
      <c r="B1025" s="191">
        <f>1.25*INPUT!BG153</f>
        <v>-43.387905153649626</v>
      </c>
      <c r="C1025" s="191">
        <f>1.25*INPUT!BM153</f>
        <v>-20.515606752742315</v>
      </c>
      <c r="D1025" s="191">
        <f>1.5*INPUT!BN153</f>
        <v>-13.498505934709101</v>
      </c>
      <c r="E1025" s="191">
        <f>1.8*INPUT!BO153</f>
        <v>0.36245309166242806</v>
      </c>
      <c r="F1025" s="191">
        <f>1.8*INPUT!BP153</f>
        <v>-0.13965229726090911</v>
      </c>
      <c r="G1025" s="174">
        <f>INPUT!BY153</f>
        <v>103198490.90631922</v>
      </c>
      <c r="H1025" s="174">
        <f>INPUT!BZ153</f>
        <v>110801218.3096953</v>
      </c>
      <c r="I1025" s="174">
        <f>INPUT!CA153</f>
        <v>546882264.39991891</v>
      </c>
      <c r="J1025" s="192" t="str">
        <f>IF(B852="Positive",(C1025+D1025+F1025)/I1025/$I$869*10^6,"-")</f>
        <v>-</v>
      </c>
      <c r="K1025" s="192" t="str">
        <f>IF(OR(B852="Positive",INPUT!Q153=0),"-",-B1025/G1025/$I$870*10^6+(-C1025-D1025-E1025)/H1025/$I$870*10^6)</f>
        <v>-</v>
      </c>
      <c r="L1025" s="201" t="str">
        <f>IF(B852="Positive",IF(J1025&lt;=$G$869,"OK","NG"),"-")</f>
        <v>-</v>
      </c>
      <c r="M1025" s="391" t="str">
        <f>IF(OR(B852="Positive",INPUT!Q153=0),"-",IF(K1025&lt;=$G$870,"OK","NG"))</f>
        <v>-</v>
      </c>
      <c r="N1025" s="4"/>
      <c r="Q1025" s="4"/>
      <c r="R1025" s="371"/>
    </row>
    <row r="1026">
      <c r="A1026" s="187">
        <f>A853</f>
        <v>101</v>
      </c>
      <c r="B1026" s="191">
        <f>1.25*INPUT!BG154</f>
        <v>-43.387905153649626</v>
      </c>
      <c r="C1026" s="191">
        <f>1.25*INPUT!BM154</f>
        <v>-20.515606752742315</v>
      </c>
      <c r="D1026" s="191">
        <f>1.5*INPUT!BN154</f>
        <v>-13.498505934709101</v>
      </c>
      <c r="E1026" s="191">
        <f>1.8*INPUT!BO154</f>
        <v>0.36245309166242806</v>
      </c>
      <c r="F1026" s="191">
        <f>1.8*INPUT!BP154</f>
        <v>-0.13965229726090911</v>
      </c>
      <c r="G1026" s="174">
        <f>INPUT!BY154</f>
        <v>103198490.90631922</v>
      </c>
      <c r="H1026" s="174">
        <f>INPUT!BZ154</f>
        <v>110801218.3096953</v>
      </c>
      <c r="I1026" s="174">
        <f>INPUT!CA154</f>
        <v>546882264.39991891</v>
      </c>
      <c r="J1026" s="192" t="str">
        <f>IF(B853="Positive",(C1026+D1026+F1026)/I1026/$I$869*10^6,"-")</f>
        <v>-</v>
      </c>
      <c r="K1026" s="192" t="str">
        <f>IF(OR(B853="Positive",INPUT!Q154=0),"-",-B1026/G1026/$I$870*10^6+(-C1026-D1026-E1026)/H1026/$I$870*10^6)</f>
        <v>-</v>
      </c>
      <c r="L1026" s="201" t="str">
        <f>IF(B853="Positive",IF(J1026&lt;=$G$869,"OK","NG"),"-")</f>
        <v>-</v>
      </c>
      <c r="M1026" s="391" t="str">
        <f>IF(OR(B853="Positive",INPUT!Q154=0),"-",IF(K1026&lt;=$G$870,"OK","NG"))</f>
        <v>-</v>
      </c>
      <c r="N1026" s="4"/>
      <c r="Q1026" s="4"/>
      <c r="R1026" s="371"/>
    </row>
    <row r="1027" ht="15" customHeight="1" s="4" customFormat="1">
      <c r="L1027" s="207"/>
      <c r="O1027" s="296"/>
      <c r="P1027" s="64"/>
      <c r="R1027" s="371"/>
      <c r="Z1027" s="207"/>
      <c r="AB1027" s="207"/>
      <c r="AE1027" s="207"/>
    </row>
    <row r="1028" ht="15" customHeight="1" s="4" customFormat="1">
      <c r="A1028" s="11"/>
      <c r="C1028" s="19"/>
      <c r="E1028" s="109"/>
      <c r="G1028" s="110"/>
      <c r="H1028" s="110"/>
      <c r="I1028" s="110"/>
      <c r="L1028" s="207"/>
      <c r="O1028" s="307"/>
      <c r="P1028" s="64"/>
      <c r="R1028" s="371"/>
      <c r="Z1028" s="207"/>
      <c r="AB1028" s="207"/>
      <c r="AE1028" s="207"/>
    </row>
    <row r="1029" ht="15" customHeight="1" s="4" customFormat="1">
      <c r="A1029" s="39" t="s">
        <v>814</v>
      </c>
      <c r="G1029" s="110"/>
      <c r="H1029" s="110"/>
      <c r="I1029" s="110"/>
      <c r="L1029" s="207"/>
      <c r="O1029" s="307"/>
      <c r="P1029" s="64"/>
      <c r="Z1029" s="207"/>
      <c r="AB1029" s="207"/>
      <c r="AE1029" s="207"/>
    </row>
    <row r="1030" ht="15" customHeight="1" s="4" customFormat="1">
      <c r="A1030" s="40"/>
      <c r="G1030" s="110"/>
      <c r="H1030" s="110"/>
      <c r="I1030" s="110"/>
      <c r="L1030" s="207"/>
      <c r="O1030" s="307"/>
      <c r="P1030" s="64"/>
      <c r="Z1030" s="205"/>
      <c r="AB1030" s="207"/>
      <c r="AE1030" s="207"/>
    </row>
    <row r="1031" ht="15" customHeight="1" s="64" customFormat="1">
      <c r="A1031" s="470"/>
      <c r="B1031" s="526" t="s">
        <v>815</v>
      </c>
      <c r="C1031" s="527"/>
      <c r="D1031" s="527"/>
      <c r="E1031" s="527"/>
      <c r="F1031" s="527"/>
      <c r="G1031" s="527"/>
      <c r="H1031" s="527"/>
      <c r="I1031" s="528"/>
      <c r="J1031" s="558" t="s">
        <v>816</v>
      </c>
      <c r="K1031" s="559"/>
      <c r="L1031" s="559"/>
      <c r="M1031" s="560"/>
      <c r="O1031" s="307"/>
    </row>
    <row r="1032" ht="15" customHeight="1" s="64" customFormat="1">
      <c r="A1032" s="470"/>
      <c r="B1032" s="564" t="s">
        <v>419</v>
      </c>
      <c r="C1032" s="565"/>
      <c r="D1032" s="565"/>
      <c r="E1032" s="566"/>
      <c r="F1032" s="567" t="s">
        <v>420</v>
      </c>
      <c r="G1032" s="568"/>
      <c r="H1032" s="568"/>
      <c r="I1032" s="569"/>
      <c r="J1032" s="561"/>
      <c r="K1032" s="562"/>
      <c r="L1032" s="562"/>
      <c r="M1032" s="563"/>
      <c r="O1032" s="307"/>
    </row>
    <row r="1033" ht="15" customHeight="1" s="64" customFormat="1">
      <c r="A1033" s="470"/>
      <c r="B1033" s="570" t="s">
        <v>817</v>
      </c>
      <c r="C1033" s="571"/>
      <c r="D1033" s="571"/>
      <c r="E1033" s="572"/>
      <c r="F1033" s="573" t="s">
        <v>818</v>
      </c>
      <c r="G1033" s="571"/>
      <c r="H1033" s="571"/>
      <c r="I1033" s="574"/>
      <c r="J1033" s="575" t="s">
        <v>819</v>
      </c>
      <c r="K1033" s="571"/>
      <c r="L1033" s="571"/>
      <c r="M1033" s="576"/>
      <c r="O1033" s="307"/>
    </row>
    <row r="1034" ht="15" customHeight="1" s="64" customFormat="1">
      <c r="A1034" s="470"/>
      <c r="B1034" s="577" t="s">
        <v>536</v>
      </c>
      <c r="C1034" s="578"/>
      <c r="D1034" s="578"/>
      <c r="E1034" s="579"/>
      <c r="F1034" s="580" t="s">
        <v>444</v>
      </c>
      <c r="G1034" s="578"/>
      <c r="H1034" s="578"/>
      <c r="I1034" s="581"/>
      <c r="J1034" s="582" t="s">
        <v>539</v>
      </c>
      <c r="K1034" s="578"/>
      <c r="L1034" s="578"/>
      <c r="M1034" s="583"/>
      <c r="O1034" s="307"/>
    </row>
    <row r="1035" ht="15" customHeight="1" s="64" customFormat="1">
      <c r="A1035" s="470"/>
      <c r="B1035" s="471"/>
      <c r="C1035" s="472"/>
      <c r="D1035" s="472"/>
      <c r="E1035" s="472"/>
      <c r="F1035" s="473"/>
      <c r="G1035" s="474"/>
      <c r="H1035" s="474"/>
      <c r="I1035" s="474"/>
      <c r="J1035" s="475"/>
      <c r="K1035" s="472"/>
      <c r="L1035" s="476"/>
      <c r="M1035" s="477"/>
      <c r="O1035" s="307"/>
    </row>
    <row r="1036" ht="15" customHeight="1" s="4" customFormat="1">
      <c r="A1036" s="40"/>
      <c r="E1036" s="312"/>
      <c r="F1036" s="312"/>
      <c r="G1036" s="312"/>
      <c r="J1036" s="133"/>
      <c r="K1036" s="313"/>
      <c r="L1036" s="312"/>
      <c r="M1036" s="312"/>
      <c r="O1036" s="307"/>
      <c r="P1036" s="367"/>
    </row>
    <row r="1037" ht="15" customHeight="1" s="4" customFormat="1">
      <c r="A1037" s="40"/>
      <c r="H1037" s="133"/>
      <c r="I1037" s="313"/>
      <c r="J1037" s="312"/>
      <c r="K1037" s="312"/>
      <c r="L1037" s="312"/>
      <c r="M1037" s="312"/>
      <c r="O1037" s="307"/>
      <c r="P1037" s="64"/>
      <c r="Z1037" s="205"/>
      <c r="AB1037" s="207"/>
      <c r="AE1037" s="207"/>
    </row>
    <row r="1038" ht="15" customHeight="1" s="4" customFormat="1">
      <c r="A1038" s="40"/>
      <c r="B1038" s="19" t="s">
        <v>820</v>
      </c>
      <c r="G1038" s="110"/>
      <c r="H1038" s="110"/>
      <c r="I1038" s="110"/>
      <c r="L1038" s="207"/>
      <c r="O1038" s="307"/>
      <c r="P1038" s="64"/>
      <c r="Z1038" s="205"/>
      <c r="AB1038" s="207"/>
      <c r="AE1038" s="207"/>
    </row>
    <row r="1039" ht="15" customHeight="1" s="4" customFormat="1">
      <c r="A1039" s="40"/>
      <c r="B1039" s="19"/>
      <c r="C1039" s="4" t="s">
        <v>821</v>
      </c>
      <c r="G1039" s="110"/>
      <c r="H1039" s="110"/>
      <c r="I1039" s="110"/>
      <c r="L1039" s="207"/>
      <c r="O1039" s="307"/>
      <c r="P1039" s="64"/>
      <c r="Z1039" s="205"/>
      <c r="AB1039" s="207"/>
      <c r="AE1039" s="207"/>
    </row>
    <row r="1040" ht="15" customHeight="1" s="4" customFormat="1">
      <c r="A1040" s="40"/>
      <c r="B1040" s="19"/>
      <c r="G1040" s="110"/>
      <c r="H1040" s="110"/>
      <c r="I1040" s="110"/>
      <c r="L1040" s="207"/>
      <c r="O1040" s="307"/>
      <c r="P1040" s="64"/>
      <c r="Z1040" s="205"/>
      <c r="AB1040" s="207"/>
      <c r="AE1040" s="207"/>
    </row>
    <row r="1041" ht="15" customHeight="1" s="4" customFormat="1">
      <c r="A1041" s="11"/>
      <c r="B1041" s="112" t="s">
        <v>270</v>
      </c>
      <c r="C1041" s="19"/>
      <c r="D1041" s="314"/>
      <c r="E1041" s="315"/>
      <c r="F1041" s="109"/>
      <c r="H1041" s="110"/>
      <c r="I1041" s="110"/>
      <c r="L1041" s="207"/>
      <c r="O1041" s="307"/>
      <c r="P1041" s="64"/>
      <c r="Z1041" s="205"/>
      <c r="AA1041" s="171"/>
      <c r="AB1041" s="207"/>
      <c r="AE1041" s="207"/>
    </row>
    <row r="1042" ht="15" customHeight="1" s="4" customFormat="1">
      <c r="B1042" s="30"/>
      <c r="C1042" s="19"/>
      <c r="E1042" s="109"/>
      <c r="G1042" s="110"/>
      <c r="H1042" s="110"/>
      <c r="I1042" s="110"/>
      <c r="L1042" s="207"/>
      <c r="O1042" s="307"/>
      <c r="P1042" s="64"/>
      <c r="Z1042" s="205"/>
      <c r="AB1042" s="207"/>
      <c r="AE1042" s="207"/>
    </row>
    <row r="1043" ht="20.1" customHeight="1" s="4" customFormat="1">
      <c r="C1043" s="47" t="s">
        <v>822</v>
      </c>
      <c r="D1043" s="47"/>
      <c r="E1043" s="47"/>
      <c r="F1043" s="47"/>
      <c r="G1043" s="47"/>
      <c r="H1043" s="47"/>
      <c r="I1043" s="316" t="s">
        <v>823</v>
      </c>
      <c r="J1043" s="47"/>
      <c r="K1043" s="47"/>
      <c r="L1043" s="47"/>
      <c r="O1043" s="296"/>
      <c r="P1043" s="64"/>
      <c r="Z1043" s="205"/>
      <c r="AB1043" s="207"/>
      <c r="AE1043" s="207"/>
    </row>
    <row r="1044" ht="20.1" customHeight="1" s="4" customFormat="1">
      <c r="C1044" s="317" t="s">
        <v>824</v>
      </c>
      <c r="I1044" s="317" t="s">
        <v>825</v>
      </c>
      <c r="L1044" s="207"/>
      <c r="O1044" s="296"/>
      <c r="P1044" s="64"/>
      <c r="S1044" s="207"/>
      <c r="Z1044" s="205"/>
      <c r="AB1044" s="207"/>
      <c r="AE1044" s="207"/>
    </row>
    <row r="1045" ht="20.1" customHeight="1" s="4" customFormat="1">
      <c r="C1045" s="4" t="s">
        <v>826</v>
      </c>
      <c r="F1045" s="4" t="s">
        <v>827</v>
      </c>
      <c r="H1045" s="38"/>
      <c r="I1045" s="585" t="s">
        <v>276</v>
      </c>
      <c r="J1045" s="585"/>
      <c r="K1045" s="585"/>
      <c r="L1045" s="585"/>
      <c r="O1045" s="296"/>
      <c r="P1045" s="64"/>
      <c r="Z1045" s="205"/>
      <c r="AB1045" s="207"/>
      <c r="AE1045" s="207"/>
    </row>
    <row r="1046" ht="20.1" customHeight="1" s="4" customFormat="1">
      <c r="C1046" s="22" t="s">
        <v>828</v>
      </c>
      <c r="D1046" s="22"/>
      <c r="E1046" s="22"/>
      <c r="F1046" s="22" t="s">
        <v>829</v>
      </c>
      <c r="G1046" s="22"/>
      <c r="H1046" s="318"/>
      <c r="I1046" s="507"/>
      <c r="J1046" s="507"/>
      <c r="K1046" s="507"/>
      <c r="L1046" s="507"/>
      <c r="O1046" s="296"/>
      <c r="P1046" s="64"/>
      <c r="Z1046" s="205"/>
      <c r="AB1046" s="207"/>
      <c r="AE1046" s="207"/>
    </row>
    <row r="1047" ht="15" customHeight="1" s="4" customFormat="1">
      <c r="H1047" s="38"/>
      <c r="M1047" s="207"/>
      <c r="O1047" s="296"/>
      <c r="P1047" s="368"/>
      <c r="Z1047" s="205"/>
      <c r="AB1047" s="207"/>
      <c r="AE1047" s="207"/>
    </row>
    <row r="1048" ht="15" customHeight="1" s="4" customFormat="1">
      <c r="C1048" s="205" t="s">
        <v>318</v>
      </c>
      <c r="F1048" s="4" t="s">
        <v>830</v>
      </c>
      <c r="L1048" s="207"/>
      <c r="M1048" s="207"/>
      <c r="O1048" s="296"/>
      <c r="P1048" s="368"/>
      <c r="Z1048" s="205"/>
      <c r="AB1048" s="207"/>
      <c r="AE1048" s="207"/>
    </row>
    <row r="1049" ht="15" customHeight="1" s="4" customFormat="1">
      <c r="A1049" s="11"/>
      <c r="B1049" s="30"/>
      <c r="C1049" s="130" t="s">
        <v>317</v>
      </c>
      <c r="E1049" s="109"/>
      <c r="F1049" s="4" t="s">
        <v>831</v>
      </c>
      <c r="G1049" s="110"/>
      <c r="I1049" s="110"/>
      <c r="L1049" s="207"/>
      <c r="O1049" s="307"/>
      <c r="P1049" s="64"/>
      <c r="U1049" s="207"/>
      <c r="Z1049" s="205"/>
      <c r="AB1049" s="207"/>
      <c r="AE1049" s="207"/>
    </row>
    <row r="1050" ht="15" customHeight="1" s="4" customFormat="1">
      <c r="A1050" s="11"/>
      <c r="B1050" s="30"/>
      <c r="C1050" s="19"/>
      <c r="E1050" s="109"/>
      <c r="H1050" s="110"/>
      <c r="I1050" s="110"/>
      <c r="L1050" s="207"/>
      <c r="O1050" s="307"/>
      <c r="P1050" s="64"/>
      <c r="U1050" s="207"/>
      <c r="Z1050" s="205"/>
      <c r="AB1050" s="207"/>
      <c r="AE1050" s="207"/>
    </row>
    <row r="1051" ht="15" customHeight="1" s="4" customFormat="1">
      <c r="C1051" s="206" t="s">
        <v>197</v>
      </c>
      <c r="D1051" s="4" t="s">
        <v>832</v>
      </c>
      <c r="F1051" s="19"/>
      <c r="K1051" s="105"/>
      <c r="L1051" s="207"/>
      <c r="N1051" s="234" t="s">
        <v>261</v>
      </c>
      <c r="O1051" s="307"/>
      <c r="P1051" s="64"/>
      <c r="U1051" s="207"/>
      <c r="Z1051" s="205"/>
      <c r="AB1051" s="207"/>
      <c r="AE1051" s="207"/>
    </row>
    <row r="1052" ht="20.1" customHeight="1" s="4" customFormat="1">
      <c r="C1052" s="11"/>
      <c r="D1052" s="46" t="s">
        <v>163</v>
      </c>
      <c r="E1052" s="47"/>
      <c r="F1052" s="47"/>
      <c r="G1052" s="47"/>
      <c r="H1052" s="47"/>
      <c r="I1052" s="46" t="s">
        <v>262</v>
      </c>
      <c r="J1052" s="47"/>
      <c r="K1052" s="319"/>
      <c r="L1052" s="47"/>
      <c r="M1052" s="47"/>
      <c r="O1052" s="296"/>
      <c r="P1052" s="64"/>
      <c r="U1052" s="207"/>
      <c r="Z1052" s="205"/>
      <c r="AB1052" s="207"/>
      <c r="AE1052" s="207"/>
    </row>
    <row r="1053" ht="20.1" customHeight="1" s="4" customFormat="1">
      <c r="C1053" s="11"/>
      <c r="D1053" s="4" t="s">
        <v>263</v>
      </c>
      <c r="I1053" s="54">
        <v>1</v>
      </c>
      <c r="K1053" s="105"/>
      <c r="O1053" s="296"/>
      <c r="P1053" s="64"/>
      <c r="U1053" s="207"/>
      <c r="Z1053" s="205"/>
      <c r="AB1053" s="207"/>
      <c r="AE1053" s="207"/>
    </row>
    <row r="1054" ht="20.1" customHeight="1" s="4" customFormat="1">
      <c r="C1054" s="11"/>
      <c r="D1054" s="22" t="s">
        <v>167</v>
      </c>
      <c r="E1054" s="22"/>
      <c r="F1054" s="22"/>
      <c r="G1054" s="22"/>
      <c r="H1054" s="22"/>
      <c r="I1054" s="22" t="s">
        <v>833</v>
      </c>
      <c r="J1054" s="22"/>
      <c r="K1054" s="320"/>
      <c r="L1054" s="22"/>
      <c r="M1054" s="22"/>
      <c r="O1054" s="296"/>
      <c r="P1054" s="64"/>
      <c r="U1054" s="207"/>
      <c r="Z1054" s="205"/>
      <c r="AB1054" s="207"/>
      <c r="AE1054" s="207"/>
    </row>
    <row r="1055" ht="15" customHeight="1" s="4" customFormat="1">
      <c r="B1055" s="30"/>
      <c r="C1055" s="19"/>
      <c r="E1055" s="109"/>
      <c r="G1055" s="110"/>
      <c r="H1055" s="110"/>
      <c r="I1055" s="110"/>
      <c r="L1055" s="207"/>
      <c r="O1055" s="307"/>
      <c r="P1055" s="64"/>
      <c r="U1055" s="207"/>
      <c r="Z1055" s="205"/>
      <c r="AB1055" s="207"/>
      <c r="AE1055" s="207"/>
    </row>
    <row r="1056" ht="15" customHeight="1" s="4" customFormat="1">
      <c r="C1056" s="19"/>
      <c r="D1056" s="56" t="s">
        <v>265</v>
      </c>
      <c r="E1056" s="109"/>
      <c r="H1056" s="110"/>
      <c r="I1056" s="110"/>
      <c r="L1056" s="207"/>
      <c r="O1056" s="307"/>
      <c r="P1056" s="64"/>
      <c r="U1056" s="207"/>
      <c r="Z1056" s="205"/>
      <c r="AB1056" s="207"/>
      <c r="AE1056" s="207"/>
    </row>
    <row r="1057" ht="15" customHeight="1" s="4" customFormat="1">
      <c r="C1057" s="19"/>
      <c r="D1057" s="205" t="s">
        <v>266</v>
      </c>
      <c r="E1057" s="109"/>
      <c r="H1057" s="110"/>
      <c r="I1057" s="110"/>
      <c r="L1057" s="207"/>
      <c r="O1057" s="296"/>
      <c r="P1057" s="64"/>
      <c r="U1057" s="207"/>
      <c r="Z1057" s="205"/>
      <c r="AB1057" s="207"/>
      <c r="AE1057" s="207"/>
    </row>
    <row r="1058" ht="15" customHeight="1" s="4" customFormat="1">
      <c r="C1058" s="19"/>
      <c r="D1058" s="56" t="s">
        <v>267</v>
      </c>
      <c r="E1058" s="109"/>
      <c r="H1058" s="110"/>
      <c r="I1058" s="110"/>
      <c r="L1058" s="207"/>
      <c r="O1058" s="296"/>
      <c r="P1058" s="64"/>
      <c r="U1058" s="207"/>
      <c r="Z1058" s="205"/>
      <c r="AB1058" s="207"/>
      <c r="AE1058" s="207"/>
    </row>
    <row r="1059" ht="15" customHeight="1" s="4" customFormat="1">
      <c r="C1059" s="19"/>
      <c r="D1059" s="4" t="s">
        <v>834</v>
      </c>
      <c r="E1059" s="109"/>
      <c r="H1059" s="110"/>
      <c r="I1059" s="110"/>
      <c r="L1059" s="207"/>
      <c r="O1059" s="296"/>
      <c r="P1059" s="64"/>
      <c r="U1059" s="207"/>
      <c r="Z1059" s="205"/>
      <c r="AB1059" s="207"/>
      <c r="AE1059" s="207"/>
    </row>
    <row r="1060" ht="15" customHeight="1" s="4" customFormat="1">
      <c r="C1060" s="19"/>
      <c r="D1060" s="4" t="s">
        <v>835</v>
      </c>
      <c r="E1060" s="109"/>
      <c r="H1060" s="110"/>
      <c r="I1060" s="110"/>
      <c r="L1060" s="207"/>
      <c r="O1060" s="296"/>
      <c r="P1060" s="64"/>
      <c r="U1060" s="207"/>
      <c r="Z1060" s="205"/>
      <c r="AB1060" s="207"/>
      <c r="AE1060" s="207"/>
    </row>
    <row r="1061" ht="15" customHeight="1" s="4" customFormat="1">
      <c r="C1061" s="19"/>
      <c r="E1061" s="109"/>
      <c r="H1061" s="110"/>
      <c r="I1061" s="110"/>
      <c r="L1061" s="207"/>
      <c r="O1061" s="296"/>
      <c r="P1061" s="64"/>
      <c r="U1061" s="207"/>
      <c r="Z1061" s="205"/>
      <c r="AB1061" s="207"/>
      <c r="AE1061" s="207"/>
    </row>
    <row r="1062" ht="15" customHeight="1" s="4" customFormat="1">
      <c r="C1062" s="206" t="s">
        <v>197</v>
      </c>
      <c r="D1062" s="4" t="s">
        <v>836</v>
      </c>
      <c r="I1062" s="38"/>
      <c r="N1062" s="234" t="s">
        <v>186</v>
      </c>
      <c r="O1062" s="296"/>
      <c r="P1062" s="64"/>
      <c r="U1062" s="207"/>
      <c r="Z1062" s="205"/>
      <c r="AB1062" s="207"/>
      <c r="AE1062" s="207"/>
    </row>
    <row r="1063" ht="20.1" customHeight="1" s="4" customFormat="1">
      <c r="D1063" s="46" t="s">
        <v>163</v>
      </c>
      <c r="E1063" s="47"/>
      <c r="F1063" s="47"/>
      <c r="G1063" s="47"/>
      <c r="H1063" s="47"/>
      <c r="I1063" s="316"/>
      <c r="J1063" s="47"/>
      <c r="K1063" s="47"/>
      <c r="L1063" s="47" t="s">
        <v>837</v>
      </c>
      <c r="M1063" s="47"/>
      <c r="O1063" s="296"/>
      <c r="P1063" s="64"/>
      <c r="U1063" s="207"/>
      <c r="Z1063" s="205"/>
      <c r="AB1063" s="207"/>
      <c r="AE1063" s="207"/>
    </row>
    <row r="1064" ht="20.1" customHeight="1" s="4" customFormat="1">
      <c r="D1064" s="114" t="s">
        <v>838</v>
      </c>
      <c r="E1064" s="114"/>
      <c r="F1064" s="114"/>
      <c r="G1064" s="114" t="s">
        <v>839</v>
      </c>
      <c r="H1064" s="114"/>
      <c r="I1064" s="114"/>
      <c r="J1064" s="114"/>
      <c r="K1064" s="114"/>
      <c r="L1064" s="120">
        <v>1</v>
      </c>
      <c r="M1064" s="114"/>
      <c r="O1064" s="296"/>
      <c r="P1064" s="64"/>
      <c r="U1064" s="207"/>
      <c r="Z1064" s="205"/>
      <c r="AB1064" s="207"/>
      <c r="AE1064" s="207"/>
    </row>
    <row r="1065" ht="20.1" customHeight="1" s="4" customFormat="1">
      <c r="D1065" s="4" t="s">
        <v>840</v>
      </c>
      <c r="L1065" s="321"/>
      <c r="O1065" s="296"/>
      <c r="P1065" s="64"/>
      <c r="U1065" s="207"/>
      <c r="Z1065" s="205"/>
      <c r="AB1065" s="207"/>
      <c r="AE1065" s="207"/>
    </row>
    <row r="1066" ht="20.1" customHeight="1" s="4" customFormat="1">
      <c r="D1066" s="4" t="s">
        <v>841</v>
      </c>
      <c r="G1066" s="4" t="s">
        <v>839</v>
      </c>
      <c r="L1066" s="54">
        <v>1</v>
      </c>
      <c r="O1066" s="296"/>
      <c r="P1066" s="64"/>
      <c r="U1066" s="207"/>
      <c r="Z1066" s="205"/>
      <c r="AB1066" s="207"/>
      <c r="AE1066" s="207"/>
    </row>
    <row r="1067" ht="20.1" customHeight="1" s="4" customFormat="1">
      <c r="D1067" s="49" t="s">
        <v>842</v>
      </c>
      <c r="E1067" s="49"/>
      <c r="F1067" s="49"/>
      <c r="G1067" s="49"/>
      <c r="H1067" s="49"/>
      <c r="I1067" s="49"/>
      <c r="J1067" s="49"/>
      <c r="K1067" s="49"/>
      <c r="L1067" s="322"/>
      <c r="M1067" s="49"/>
      <c r="O1067" s="296"/>
      <c r="P1067" s="64"/>
      <c r="U1067" s="207"/>
      <c r="Z1067" s="205"/>
      <c r="AB1067" s="207"/>
      <c r="AE1067" s="207"/>
    </row>
    <row r="1068" ht="20.1" customHeight="1" s="4" customFormat="1">
      <c r="D1068" s="118" t="s">
        <v>843</v>
      </c>
      <c r="E1068" s="118"/>
      <c r="F1068" s="118"/>
      <c r="G1068" s="118" t="s">
        <v>844</v>
      </c>
      <c r="I1068" s="118"/>
      <c r="J1068" s="118"/>
      <c r="K1068" s="118"/>
      <c r="L1068" s="323">
        <v>1</v>
      </c>
      <c r="M1068" s="118"/>
      <c r="O1068" s="296"/>
      <c r="P1068" s="64"/>
      <c r="U1068" s="207"/>
      <c r="Z1068" s="205"/>
      <c r="AB1068" s="207"/>
      <c r="AE1068" s="207"/>
    </row>
    <row r="1069" ht="20.1" customHeight="1" s="4" customFormat="1">
      <c r="D1069" s="118" t="s">
        <v>845</v>
      </c>
      <c r="E1069" s="118"/>
      <c r="F1069" s="118"/>
      <c r="G1069" s="118"/>
      <c r="H1069" s="118"/>
      <c r="I1069" s="324"/>
      <c r="J1069" s="118"/>
      <c r="K1069" s="118"/>
      <c r="L1069" s="323">
        <v>1</v>
      </c>
      <c r="M1069" s="118"/>
      <c r="O1069" s="296"/>
      <c r="P1069" s="64"/>
      <c r="U1069" s="207"/>
      <c r="Z1069" s="205"/>
      <c r="AB1069" s="207"/>
      <c r="AE1069" s="207"/>
    </row>
    <row r="1070" ht="20.1" customHeight="1" s="4" customFormat="1">
      <c r="D1070" s="330" t="s">
        <v>167</v>
      </c>
      <c r="E1070" s="330"/>
      <c r="F1070" s="117"/>
      <c r="G1070" s="117"/>
      <c r="H1070" s="117"/>
      <c r="I1070" s="117" t="s">
        <v>846</v>
      </c>
      <c r="J1070" s="117"/>
      <c r="K1070" s="117"/>
      <c r="L1070" s="117"/>
      <c r="M1070" s="117"/>
      <c r="O1070" s="296"/>
      <c r="P1070" s="64"/>
      <c r="U1070" s="207"/>
      <c r="Z1070" s="205"/>
      <c r="AB1070" s="207"/>
      <c r="AE1070" s="207"/>
    </row>
    <row r="1071" ht="15" customHeight="1" s="4" customFormat="1">
      <c r="D1071" s="205" t="s">
        <v>847</v>
      </c>
      <c r="E1071" s="205"/>
      <c r="I1071" s="38"/>
      <c r="O1071" s="296"/>
      <c r="P1071" s="64"/>
      <c r="U1071" s="207"/>
      <c r="Z1071" s="205"/>
      <c r="AB1071" s="207"/>
      <c r="AE1071" s="207"/>
    </row>
    <row r="1072" ht="15" customHeight="1" s="4" customFormat="1">
      <c r="C1072" s="19"/>
      <c r="E1072" s="109"/>
      <c r="H1072" s="110"/>
      <c r="I1072" s="110"/>
      <c r="L1072" s="207"/>
      <c r="O1072" s="296"/>
      <c r="P1072" s="64"/>
      <c r="U1072" s="207"/>
      <c r="Z1072" s="205"/>
      <c r="AB1072" s="207"/>
      <c r="AE1072" s="207"/>
    </row>
    <row r="1073" ht="15" customHeight="1" s="4" customFormat="1">
      <c r="C1073" s="206" t="s">
        <v>197</v>
      </c>
      <c r="D1073" s="22" t="s">
        <v>460</v>
      </c>
      <c r="E1073" s="157"/>
      <c r="F1073" s="157"/>
      <c r="G1073" s="157"/>
      <c r="H1073" s="157"/>
      <c r="I1073" s="157"/>
      <c r="L1073" s="207"/>
      <c r="N1073" s="234" t="s">
        <v>446</v>
      </c>
      <c r="O1073" s="308"/>
      <c r="P1073" s="64"/>
      <c r="Q1073" s="207"/>
      <c r="T1073" s="207"/>
    </row>
    <row r="1074" ht="20.1" customHeight="1" s="4" customFormat="1">
      <c r="D1074" s="46" t="s">
        <v>163</v>
      </c>
      <c r="E1074" s="46"/>
      <c r="F1074" s="46"/>
      <c r="G1074" s="46"/>
      <c r="H1074" s="46"/>
      <c r="I1074" s="46"/>
      <c r="J1074" s="46" t="s">
        <v>334</v>
      </c>
      <c r="K1074" s="46"/>
      <c r="L1074" s="46"/>
      <c r="M1074" s="46"/>
      <c r="O1074" s="296"/>
      <c r="P1074" s="64"/>
      <c r="T1074" s="207"/>
    </row>
    <row r="1075" ht="15" customHeight="1" s="4" customFormat="1">
      <c r="D1075" s="4" t="s">
        <v>465</v>
      </c>
      <c r="E1075" s="19"/>
      <c r="F1075" s="19"/>
      <c r="G1075" s="19"/>
      <c r="H1075" s="19"/>
      <c r="I1075" s="19"/>
      <c r="J1075" s="208">
        <v>7.2</v>
      </c>
      <c r="K1075" s="48"/>
      <c r="L1075" s="48"/>
      <c r="M1075" s="48"/>
      <c r="O1075" s="296"/>
      <c r="P1075" s="64"/>
      <c r="T1075" s="207"/>
    </row>
    <row r="1076" ht="15" customHeight="1" s="4" customFormat="1">
      <c r="D1076" s="4" t="s">
        <v>466</v>
      </c>
      <c r="E1076" s="19"/>
      <c r="F1076" s="19"/>
      <c r="G1076" s="19"/>
      <c r="H1076" s="19"/>
      <c r="I1076" s="19"/>
      <c r="J1076" s="19"/>
      <c r="K1076" s="19"/>
      <c r="L1076" s="19"/>
      <c r="M1076" s="19"/>
      <c r="O1076" s="296"/>
      <c r="P1076" s="64"/>
      <c r="T1076" s="207"/>
    </row>
    <row r="1077" ht="15" customHeight="1" s="4" customFormat="1">
      <c r="F1077" s="4" t="s">
        <v>848</v>
      </c>
      <c r="J1077" s="4" t="s">
        <v>849</v>
      </c>
      <c r="O1077" s="296"/>
      <c r="P1077" s="64"/>
      <c r="T1077" s="207"/>
    </row>
    <row r="1078" ht="15" customHeight="1" s="4" customFormat="1">
      <c r="F1078" s="4" t="s">
        <v>467</v>
      </c>
      <c r="J1078" s="4" t="s">
        <v>850</v>
      </c>
      <c r="O1078" s="296"/>
      <c r="P1078" s="64"/>
    </row>
    <row r="1079" ht="15" customHeight="1" s="4" customFormat="1">
      <c r="D1079" s="22"/>
      <c r="E1079" s="22"/>
      <c r="F1079" s="22" t="s">
        <v>851</v>
      </c>
      <c r="G1079" s="22"/>
      <c r="H1079" s="22"/>
      <c r="I1079" s="22"/>
      <c r="J1079" s="22" t="s">
        <v>852</v>
      </c>
      <c r="K1079" s="22"/>
      <c r="L1079" s="22"/>
      <c r="M1079" s="22"/>
      <c r="O1079" s="296"/>
      <c r="P1079" s="64"/>
    </row>
    <row r="1080" ht="15" customHeight="1" s="4" customFormat="1">
      <c r="B1080" s="30"/>
      <c r="C1080" s="19"/>
      <c r="D1080" s="4" t="s">
        <v>853</v>
      </c>
      <c r="E1080" s="109"/>
      <c r="G1080" s="110"/>
      <c r="H1080" s="110"/>
      <c r="I1080" s="110"/>
      <c r="L1080" s="207"/>
      <c r="O1080" s="307"/>
      <c r="P1080" s="64"/>
      <c r="Z1080" s="205"/>
      <c r="AB1080" s="207"/>
      <c r="AE1080" s="207"/>
    </row>
    <row r="1081" ht="15" customHeight="1" s="4" customFormat="1">
      <c r="B1081" s="30"/>
      <c r="C1081" s="19"/>
      <c r="E1081" s="109"/>
      <c r="G1081" s="110"/>
      <c r="H1081" s="110"/>
      <c r="I1081" s="110"/>
      <c r="L1081" s="207"/>
      <c r="O1081" s="307"/>
      <c r="P1081" s="64"/>
      <c r="Z1081" s="205"/>
      <c r="AB1081" s="207"/>
      <c r="AE1081" s="207"/>
    </row>
    <row r="1082" ht="15" customHeight="1" s="4" customFormat="1">
      <c r="B1082" s="30"/>
      <c r="C1082" s="206" t="s">
        <v>197</v>
      </c>
      <c r="D1082" s="22" t="s">
        <v>854</v>
      </c>
      <c r="G1082" s="207"/>
      <c r="I1082" s="152"/>
      <c r="K1082" s="205"/>
      <c r="N1082" s="234" t="s">
        <v>186</v>
      </c>
      <c r="O1082" s="307"/>
      <c r="P1082" s="64"/>
      <c r="Z1082" s="205"/>
      <c r="AB1082" s="207"/>
      <c r="AE1082" s="207"/>
    </row>
    <row r="1083" ht="20.1" customHeight="1" s="4" customFormat="1">
      <c r="B1083" s="30"/>
      <c r="C1083" s="19"/>
      <c r="D1083" s="46" t="s">
        <v>163</v>
      </c>
      <c r="E1083" s="46"/>
      <c r="F1083" s="46"/>
      <c r="G1083" s="46"/>
      <c r="H1083" s="46"/>
      <c r="I1083" s="46"/>
      <c r="J1083" s="46" t="s">
        <v>855</v>
      </c>
      <c r="K1083" s="46"/>
      <c r="L1083" s="46"/>
      <c r="M1083" s="46"/>
      <c r="O1083" s="296"/>
      <c r="P1083" s="64"/>
      <c r="AE1083" s="207"/>
    </row>
    <row r="1084" ht="20.1" customHeight="1" s="4" customFormat="1">
      <c r="B1084" s="30"/>
      <c r="C1084" s="19"/>
      <c r="D1084" s="4" t="s">
        <v>844</v>
      </c>
      <c r="I1084" s="584" t="s">
        <v>856</v>
      </c>
      <c r="J1084" s="584"/>
      <c r="K1084" s="584"/>
      <c r="L1084" s="584"/>
      <c r="O1084" s="296"/>
      <c r="P1084" s="64"/>
      <c r="AE1084" s="207"/>
    </row>
    <row r="1085" ht="20.1" customHeight="1" s="4" customFormat="1">
      <c r="B1085" s="30"/>
      <c r="C1085" s="19"/>
      <c r="D1085" s="49" t="s">
        <v>590</v>
      </c>
      <c r="E1085" s="49"/>
      <c r="F1085" s="49"/>
      <c r="G1085" s="49"/>
      <c r="H1085" s="49"/>
      <c r="I1085" s="49" t="s">
        <v>857</v>
      </c>
      <c r="J1085" s="51"/>
      <c r="K1085" s="49"/>
      <c r="L1085" s="49"/>
      <c r="O1085" s="296"/>
      <c r="P1085" s="64"/>
      <c r="AE1085" s="207"/>
    </row>
    <row r="1086" ht="20.1" customHeight="1" s="4" customFormat="1">
      <c r="B1086" s="30"/>
      <c r="C1086" s="19"/>
      <c r="D1086" s="22" t="s">
        <v>167</v>
      </c>
      <c r="E1086" s="22"/>
      <c r="F1086" s="22"/>
      <c r="G1086" s="22"/>
      <c r="H1086" s="22"/>
      <c r="I1086" s="22"/>
      <c r="J1086" s="22" t="s">
        <v>858</v>
      </c>
      <c r="K1086" s="22"/>
      <c r="L1086" s="22"/>
      <c r="M1086" s="117"/>
      <c r="O1086" s="296"/>
      <c r="P1086" s="64"/>
      <c r="AE1086" s="207"/>
    </row>
    <row r="1087" ht="15" customHeight="1" s="4" customFormat="1">
      <c r="C1087" s="19"/>
      <c r="D1087" s="4" t="s">
        <v>859</v>
      </c>
      <c r="E1087" s="109"/>
      <c r="G1087" s="110"/>
      <c r="H1087" s="110"/>
      <c r="I1087" s="110"/>
      <c r="L1087" s="207"/>
      <c r="O1087" s="307"/>
      <c r="P1087" s="64"/>
      <c r="Z1087" s="205"/>
      <c r="AB1087" s="207"/>
      <c r="AE1087" s="207"/>
    </row>
    <row r="1088" ht="15" customHeight="1" s="4" customFormat="1">
      <c r="C1088" s="19"/>
      <c r="D1088" s="325" t="s">
        <v>860</v>
      </c>
      <c r="E1088" s="109"/>
      <c r="G1088" s="110"/>
      <c r="I1088" s="110"/>
      <c r="L1088" s="207"/>
      <c r="O1088" s="307"/>
      <c r="P1088" s="64"/>
      <c r="Z1088" s="205"/>
      <c r="AB1088" s="207"/>
      <c r="AE1088" s="207"/>
    </row>
    <row r="1089" ht="15" customHeight="1" s="4" customFormat="1">
      <c r="C1089" s="19"/>
      <c r="E1089" s="109"/>
      <c r="G1089" s="110"/>
      <c r="H1089" s="110"/>
      <c r="I1089" s="110"/>
      <c r="L1089" s="207"/>
      <c r="O1089" s="307"/>
      <c r="P1089" s="64"/>
      <c r="Z1089" s="205"/>
      <c r="AB1089" s="207"/>
      <c r="AE1089" s="207"/>
    </row>
    <row r="1090" ht="15" customHeight="1" s="4" customFormat="1">
      <c r="C1090" s="206" t="s">
        <v>197</v>
      </c>
      <c r="D1090" s="4" t="s">
        <v>861</v>
      </c>
      <c r="E1090" s="105"/>
      <c r="F1090" s="19"/>
      <c r="G1090" s="105"/>
      <c r="H1090" s="105"/>
      <c r="I1090" s="105"/>
      <c r="L1090" s="207"/>
      <c r="N1090" s="234" t="s">
        <v>303</v>
      </c>
      <c r="O1090" s="296"/>
      <c r="P1090" s="64"/>
      <c r="Y1090" s="207"/>
      <c r="AD1090" s="207"/>
      <c r="AF1090" s="207"/>
    </row>
    <row r="1091" ht="20.1" customHeight="1" s="4" customFormat="1">
      <c r="D1091" s="46" t="s">
        <v>163</v>
      </c>
      <c r="E1091" s="47"/>
      <c r="F1091" s="47"/>
      <c r="G1091" s="47"/>
      <c r="H1091" s="47"/>
      <c r="I1091" s="47"/>
      <c r="J1091" s="46" t="s">
        <v>304</v>
      </c>
      <c r="K1091" s="47"/>
      <c r="L1091" s="47"/>
      <c r="M1091" s="47"/>
      <c r="O1091" s="296"/>
      <c r="P1091" s="64"/>
      <c r="Y1091" s="207"/>
      <c r="AD1091" s="207"/>
      <c r="AF1091" s="207"/>
    </row>
    <row r="1092" ht="20.1" customHeight="1" s="4" customFormat="1">
      <c r="D1092" s="114" t="s">
        <v>862</v>
      </c>
      <c r="E1092" s="114"/>
      <c r="F1092" s="114"/>
      <c r="G1092" s="114"/>
      <c r="H1092" s="114"/>
      <c r="I1092" s="114"/>
      <c r="J1092" s="114" t="s">
        <v>863</v>
      </c>
      <c r="K1092" s="114"/>
      <c r="L1092" s="114"/>
      <c r="M1092" s="114"/>
      <c r="O1092" s="296"/>
      <c r="P1092" s="64"/>
      <c r="Y1092" s="207"/>
      <c r="AD1092" s="207"/>
      <c r="AF1092" s="207"/>
    </row>
    <row r="1093" ht="20.1" customHeight="1" s="4" customFormat="1">
      <c r="D1093" s="115" t="s">
        <v>864</v>
      </c>
      <c r="E1093" s="331"/>
      <c r="F1093" s="115"/>
      <c r="I1093" s="115" t="s">
        <v>308</v>
      </c>
      <c r="O1093" s="296"/>
      <c r="P1093" s="64"/>
      <c r="Y1093" s="207"/>
      <c r="AD1093" s="207"/>
      <c r="AF1093" s="207"/>
    </row>
    <row r="1094" ht="20.1" customHeight="1" s="4" customFormat="1">
      <c r="D1094" s="326" t="s">
        <v>865</v>
      </c>
      <c r="E1094" s="117"/>
      <c r="F1094" s="117"/>
      <c r="G1094" s="117"/>
      <c r="H1094" s="117"/>
      <c r="I1094" s="117"/>
      <c r="J1094" s="117" t="s">
        <v>866</v>
      </c>
      <c r="K1094" s="117"/>
      <c r="L1094" s="117"/>
      <c r="M1094" s="117"/>
      <c r="O1094" s="296"/>
      <c r="P1094" s="64"/>
      <c r="Y1094" s="207"/>
      <c r="AD1094" s="207"/>
      <c r="AF1094" s="207"/>
    </row>
    <row r="1095" ht="15" customHeight="1" s="4" customFormat="1">
      <c r="F1095" s="207"/>
      <c r="H1095" s="207"/>
      <c r="L1095" s="207"/>
      <c r="O1095" s="296"/>
      <c r="P1095" s="64"/>
      <c r="Y1095" s="207"/>
      <c r="AD1095" s="207"/>
      <c r="AF1095" s="207"/>
    </row>
    <row r="1096" ht="15" customHeight="1" s="4" customFormat="1">
      <c r="D1096" s="172" t="s">
        <v>311</v>
      </c>
      <c r="F1096" s="4" t="s">
        <v>312</v>
      </c>
      <c r="G1096" s="207"/>
      <c r="I1096" s="207"/>
      <c r="K1096" s="207"/>
      <c r="L1096" s="207"/>
      <c r="O1096" s="296"/>
      <c r="P1096" s="64"/>
      <c r="Y1096" s="207"/>
      <c r="AD1096" s="207"/>
      <c r="AF1096" s="207"/>
    </row>
    <row r="1097" ht="15" customHeight="1" s="4" customFormat="1">
      <c r="D1097" s="172" t="s">
        <v>313</v>
      </c>
      <c r="F1097" s="4" t="s">
        <v>314</v>
      </c>
      <c r="G1097" s="207"/>
      <c r="I1097" s="207"/>
      <c r="K1097" s="207"/>
      <c r="L1097" s="207"/>
      <c r="O1097" s="296"/>
      <c r="P1097" s="64"/>
      <c r="Y1097" s="207"/>
      <c r="AD1097" s="207"/>
      <c r="AF1097" s="207"/>
    </row>
    <row r="1098" ht="15" customHeight="1" s="4" customFormat="1">
      <c r="A1098" s="11"/>
      <c r="D1098" s="162" t="s">
        <v>315</v>
      </c>
      <c r="G1098" s="207"/>
      <c r="I1098" s="130" t="s">
        <v>316</v>
      </c>
      <c r="K1098" s="207"/>
      <c r="L1098" s="207"/>
      <c r="O1098" s="296"/>
      <c r="P1098" s="64"/>
      <c r="Y1098" s="207"/>
      <c r="AD1098" s="207"/>
      <c r="AF1098" s="207"/>
    </row>
    <row r="1099" ht="15" customHeight="1" s="4" customFormat="1">
      <c r="A1099" s="11"/>
      <c r="D1099" s="4" t="s">
        <v>867</v>
      </c>
      <c r="F1099" s="207"/>
      <c r="H1099" s="207"/>
      <c r="J1099" s="207"/>
      <c r="L1099" s="207"/>
      <c r="O1099" s="296"/>
      <c r="P1099" s="64"/>
      <c r="Y1099" s="207"/>
      <c r="AD1099" s="207"/>
      <c r="AF1099" s="207"/>
    </row>
    <row r="1100" ht="15" customHeight="1" s="4" customFormat="1">
      <c r="A1100" s="11"/>
      <c r="G1100" s="207"/>
      <c r="J1100" s="207"/>
      <c r="L1100" s="207"/>
      <c r="O1100" s="296"/>
      <c r="P1100" s="64"/>
      <c r="Y1100" s="207"/>
      <c r="AD1100" s="207"/>
      <c r="AF1100" s="207"/>
    </row>
    <row r="1101" ht="15" customHeight="1" s="4" customFormat="1">
      <c r="A1101" s="11"/>
      <c r="D1101" s="130" t="s">
        <v>317</v>
      </c>
      <c r="F1101" s="207"/>
      <c r="H1101" s="207"/>
      <c r="I1101" s="205" t="s">
        <v>318</v>
      </c>
      <c r="J1101" s="207"/>
      <c r="L1101" s="207"/>
      <c r="O1101" s="296"/>
      <c r="P1101" s="64"/>
      <c r="Y1101" s="207"/>
      <c r="AD1101" s="207"/>
      <c r="AF1101" s="207"/>
    </row>
    <row r="1102" ht="15" customHeight="1" s="4" customFormat="1">
      <c r="A1102" s="11"/>
      <c r="F1102" s="207"/>
      <c r="H1102" s="207"/>
      <c r="J1102" s="207"/>
      <c r="L1102" s="207"/>
      <c r="O1102" s="296"/>
      <c r="P1102" s="64"/>
      <c r="Y1102" s="207"/>
      <c r="AD1102" s="207"/>
      <c r="AF1102" s="207"/>
    </row>
    <row r="1103" ht="15" customHeight="1" s="4" customFormat="1">
      <c r="A1103" s="11"/>
      <c r="D1103" s="4" t="s">
        <v>319</v>
      </c>
      <c r="E1103" s="30" t="s">
        <v>173</v>
      </c>
      <c r="F1103" s="4" t="s">
        <v>320</v>
      </c>
      <c r="H1103" s="207"/>
      <c r="J1103" s="207"/>
      <c r="L1103" s="207"/>
      <c r="O1103" s="296"/>
      <c r="P1103" s="64"/>
      <c r="Y1103" s="207"/>
      <c r="AD1103" s="207"/>
      <c r="AF1103" s="207"/>
    </row>
    <row r="1104" ht="15" customHeight="1" s="4" customFormat="1">
      <c r="A1104" s="11"/>
      <c r="D1104" s="4" t="s">
        <v>321</v>
      </c>
      <c r="E1104" s="30" t="s">
        <v>173</v>
      </c>
      <c r="F1104" s="4" t="s">
        <v>322</v>
      </c>
      <c r="H1104" s="207"/>
      <c r="J1104" s="207"/>
      <c r="L1104" s="207"/>
      <c r="O1104" s="296"/>
      <c r="P1104" s="64"/>
      <c r="Y1104" s="207"/>
      <c r="AD1104" s="207"/>
      <c r="AF1104" s="207"/>
    </row>
    <row r="1105" ht="15" customHeight="1" s="4" customFormat="1">
      <c r="A1105" s="11"/>
      <c r="D1105" s="4" t="s">
        <v>32</v>
      </c>
      <c r="E1105" s="30" t="s">
        <v>173</v>
      </c>
      <c r="F1105" s="4" t="s">
        <v>323</v>
      </c>
      <c r="H1105" s="207"/>
      <c r="J1105" s="207"/>
      <c r="L1105" s="207"/>
      <c r="O1105" s="296"/>
      <c r="P1105" s="64"/>
      <c r="Y1105" s="207"/>
      <c r="AD1105" s="207"/>
      <c r="AF1105" s="207"/>
    </row>
    <row r="1106" ht="15" customHeight="1" s="4" customFormat="1">
      <c r="A1106" s="11"/>
      <c r="F1106" s="205" t="s">
        <v>324</v>
      </c>
      <c r="H1106" s="207"/>
      <c r="J1106" s="207"/>
      <c r="L1106" s="207"/>
      <c r="O1106" s="296"/>
      <c r="P1106" s="64"/>
      <c r="Y1106" s="207"/>
    </row>
    <row r="1107" ht="15" customHeight="1" s="4" customFormat="1">
      <c r="A1107" s="11"/>
      <c r="F1107" s="207"/>
      <c r="H1107" s="207"/>
      <c r="J1107" s="207"/>
      <c r="L1107" s="207"/>
      <c r="O1107" s="296"/>
      <c r="P1107" s="64"/>
      <c r="Y1107" s="207"/>
    </row>
    <row r="1108" ht="15" customHeight="1" s="4" customFormat="1">
      <c r="C1108" s="206" t="s">
        <v>197</v>
      </c>
      <c r="D1108" s="4" t="s">
        <v>868</v>
      </c>
      <c r="E1108" s="105"/>
      <c r="F1108" s="19"/>
      <c r="G1108" s="105"/>
      <c r="H1108" s="105"/>
      <c r="I1108" s="105"/>
      <c r="N1108" s="234" t="s">
        <v>303</v>
      </c>
      <c r="O1108" s="296"/>
      <c r="P1108" s="64"/>
    </row>
    <row r="1109" ht="20.1" customHeight="1" s="4" customFormat="1">
      <c r="D1109" s="46" t="s">
        <v>163</v>
      </c>
      <c r="E1109" s="47"/>
      <c r="F1109" s="46"/>
      <c r="G1109" s="46"/>
      <c r="H1109" s="47"/>
      <c r="I1109" s="47"/>
      <c r="J1109" s="46" t="s">
        <v>326</v>
      </c>
      <c r="K1109" s="47"/>
      <c r="L1109" s="47"/>
      <c r="M1109" s="47"/>
      <c r="O1109" s="296"/>
      <c r="P1109" s="64"/>
    </row>
    <row r="1110" ht="20.1" customHeight="1" s="4" customFormat="1">
      <c r="C1110" s="11"/>
      <c r="D1110" s="48" t="s">
        <v>869</v>
      </c>
      <c r="E1110" s="48"/>
      <c r="F1110" s="48"/>
      <c r="G1110" s="48"/>
      <c r="H1110" s="48"/>
      <c r="I1110" s="48"/>
      <c r="J1110" s="48" t="s">
        <v>328</v>
      </c>
      <c r="K1110" s="48"/>
      <c r="L1110" s="48"/>
      <c r="M1110" s="48"/>
      <c r="O1110" s="296"/>
      <c r="P1110" s="64"/>
    </row>
    <row r="1111" ht="20.1" customHeight="1" s="4" customFormat="1">
      <c r="D1111" s="118" t="s">
        <v>870</v>
      </c>
      <c r="E1111" s="118"/>
      <c r="F1111" s="119"/>
      <c r="G1111" s="118"/>
      <c r="H1111" s="118"/>
      <c r="I1111" s="118"/>
      <c r="J1111" s="118" t="s">
        <v>871</v>
      </c>
      <c r="K1111" s="118"/>
      <c r="L1111" s="118"/>
      <c r="M1111" s="118"/>
      <c r="O1111" s="296"/>
      <c r="P1111" s="64"/>
    </row>
    <row r="1112" ht="20.1" customHeight="1" s="4" customFormat="1">
      <c r="D1112" s="22" t="s">
        <v>872</v>
      </c>
      <c r="E1112" s="22"/>
      <c r="F1112" s="22"/>
      <c r="G1112" s="22"/>
      <c r="H1112" s="22"/>
      <c r="I1112" s="22"/>
      <c r="J1112" s="22" t="s">
        <v>873</v>
      </c>
      <c r="K1112" s="22"/>
      <c r="L1112" s="22"/>
      <c r="M1112" s="22"/>
      <c r="O1112" s="296"/>
      <c r="P1112" s="64"/>
    </row>
    <row r="1113" ht="15" customHeight="1" s="4" customFormat="1">
      <c r="G1113" s="38"/>
      <c r="L1113" s="207"/>
      <c r="O1113" s="296"/>
      <c r="P1113" s="64"/>
      <c r="Y1113" s="207"/>
    </row>
    <row r="1114" ht="15" customHeight="1" s="4" customFormat="1">
      <c r="C1114" s="206" t="s">
        <v>197</v>
      </c>
      <c r="D1114" s="22" t="s">
        <v>874</v>
      </c>
      <c r="E1114" s="22"/>
      <c r="F1114" s="22"/>
      <c r="G1114" s="22"/>
      <c r="H1114" s="22"/>
      <c r="I1114" s="22"/>
      <c r="J1114" s="22"/>
      <c r="K1114" s="22"/>
      <c r="L1114" s="22"/>
      <c r="M1114" s="22"/>
      <c r="N1114" s="204"/>
      <c r="O1114" s="296"/>
      <c r="P1114" s="64"/>
      <c r="AD1114" s="207"/>
      <c r="AF1114" s="207"/>
    </row>
    <row r="1115" ht="20.1" customHeight="1" s="4" customFormat="1">
      <c r="D1115" s="46" t="s">
        <v>163</v>
      </c>
      <c r="E1115" s="46"/>
      <c r="F1115" s="47"/>
      <c r="G1115" s="46" t="s">
        <v>334</v>
      </c>
      <c r="H1115" s="47"/>
      <c r="I1115" s="47"/>
      <c r="J1115" s="47"/>
      <c r="K1115" s="47" t="s">
        <v>335</v>
      </c>
      <c r="L1115" s="47"/>
      <c r="M1115" s="47"/>
      <c r="N1115" s="296"/>
      <c r="O1115" s="296"/>
      <c r="P1115" s="64"/>
      <c r="AC1115" s="207"/>
      <c r="AE1115" s="207"/>
    </row>
    <row r="1116" ht="20.1" customHeight="1" s="4" customFormat="1">
      <c r="D1116" s="114" t="s">
        <v>336</v>
      </c>
      <c r="E1116" s="114"/>
      <c r="F1116" s="114"/>
      <c r="G1116" s="120">
        <v>4</v>
      </c>
      <c r="H1116" s="114"/>
      <c r="I1116" s="114"/>
      <c r="J1116" s="114"/>
      <c r="K1116" s="121">
        <v>5.34</v>
      </c>
      <c r="L1116" s="114"/>
      <c r="M1116" s="114"/>
      <c r="N1116" s="114"/>
      <c r="O1116" s="296"/>
      <c r="P1116" s="64"/>
      <c r="AC1116" s="207"/>
      <c r="AE1116" s="207"/>
    </row>
    <row r="1117" ht="20.1" customHeight="1" s="4" customFormat="1">
      <c r="D1117" s="521" t="s">
        <v>339</v>
      </c>
      <c r="E1117" s="521"/>
      <c r="F1117" s="115" t="s">
        <v>337</v>
      </c>
      <c r="G1117" s="115" t="s">
        <v>875</v>
      </c>
      <c r="H1117" s="115"/>
      <c r="I1117" s="115"/>
      <c r="J1117" s="115"/>
      <c r="K1117" s="117" t="s">
        <v>340</v>
      </c>
      <c r="L1117" s="117"/>
      <c r="M1117" s="117"/>
      <c r="N1117" s="600" t="s">
        <v>341</v>
      </c>
      <c r="O1117" s="296"/>
      <c r="P1117" s="64"/>
      <c r="AC1117" s="207"/>
      <c r="AE1117" s="207"/>
    </row>
    <row r="1118" ht="20.1" customHeight="1" s="4" customFormat="1">
      <c r="D1118" s="507"/>
      <c r="E1118" s="507"/>
      <c r="F1118" s="22" t="s">
        <v>342</v>
      </c>
      <c r="G1118" s="22" t="s">
        <v>876</v>
      </c>
      <c r="H1118" s="22"/>
      <c r="I1118" s="22"/>
      <c r="J1118" s="22"/>
      <c r="K1118" s="126" t="s">
        <v>344</v>
      </c>
      <c r="L1118" s="126"/>
      <c r="M1118" s="126"/>
      <c r="N1118" s="601"/>
      <c r="O1118" s="296"/>
      <c r="P1118" s="64"/>
      <c r="AC1118" s="207"/>
      <c r="AE1118" s="207"/>
    </row>
    <row r="1119" ht="15" customHeight="1" s="4" customFormat="1">
      <c r="D1119" s="4" t="s">
        <v>877</v>
      </c>
      <c r="E1119" s="30" t="s">
        <v>173</v>
      </c>
      <c r="F1119" s="4" t="s">
        <v>346</v>
      </c>
      <c r="G1119" s="38"/>
      <c r="L1119" s="207"/>
      <c r="O1119" s="296"/>
      <c r="P1119" s="64"/>
      <c r="Y1119" s="207"/>
      <c r="AB1119" s="207"/>
      <c r="AE1119" s="207"/>
    </row>
    <row r="1120" ht="15" customHeight="1" s="4" customFormat="1">
      <c r="D1120" s="205" t="s">
        <v>878</v>
      </c>
      <c r="E1120" s="30" t="s">
        <v>173</v>
      </c>
      <c r="F1120" s="205" t="s">
        <v>348</v>
      </c>
      <c r="G1120" s="38"/>
      <c r="L1120" s="207"/>
      <c r="O1120" s="296"/>
      <c r="P1120" s="64"/>
      <c r="Y1120" s="207"/>
      <c r="AB1120" s="207"/>
      <c r="AE1120" s="207"/>
    </row>
    <row r="1121" ht="15" customHeight="1" s="4" customFormat="1">
      <c r="C1121" s="19"/>
      <c r="D1121" s="4" t="s">
        <v>879</v>
      </c>
      <c r="E1121" s="30" t="s">
        <v>173</v>
      </c>
      <c r="F1121" s="4" t="s">
        <v>472</v>
      </c>
      <c r="G1121" s="110"/>
      <c r="H1121" s="110"/>
      <c r="I1121" s="110"/>
      <c r="L1121" s="207"/>
      <c r="O1121" s="307"/>
      <c r="P1121" s="64"/>
      <c r="Z1121" s="205"/>
      <c r="AB1121" s="207"/>
      <c r="AE1121" s="207"/>
    </row>
    <row r="1122" ht="15" customHeight="1" s="4" customFormat="1">
      <c r="C1122" s="19"/>
      <c r="D1122" s="4" t="s">
        <v>474</v>
      </c>
      <c r="E1122" s="30" t="s">
        <v>173</v>
      </c>
      <c r="F1122" s="4" t="s">
        <v>475</v>
      </c>
      <c r="G1122" s="110"/>
      <c r="H1122" s="110"/>
      <c r="I1122" s="110"/>
      <c r="L1122" s="207"/>
      <c r="O1122" s="307"/>
      <c r="P1122" s="64"/>
      <c r="Z1122" s="205"/>
      <c r="AB1122" s="207"/>
      <c r="AE1122" s="207"/>
    </row>
    <row r="1123" ht="15" customHeight="1" s="4" customFormat="1">
      <c r="C1123" s="19"/>
      <c r="D1123" s="4" t="s">
        <v>32</v>
      </c>
      <c r="E1123" s="30" t="s">
        <v>173</v>
      </c>
      <c r="F1123" s="4" t="s">
        <v>880</v>
      </c>
      <c r="G1123" s="110"/>
      <c r="H1123" s="110"/>
      <c r="I1123" s="110"/>
      <c r="L1123" s="207"/>
      <c r="O1123" s="307"/>
      <c r="P1123" s="64"/>
      <c r="Z1123" s="205"/>
      <c r="AB1123" s="207"/>
      <c r="AE1123" s="207"/>
    </row>
    <row r="1124" ht="15" customHeight="1" s="4" customFormat="1">
      <c r="C1124" s="19"/>
      <c r="F1124" s="4" t="s">
        <v>881</v>
      </c>
      <c r="G1124" s="110"/>
      <c r="H1124" s="110"/>
      <c r="I1124" s="110"/>
      <c r="L1124" s="207"/>
      <c r="O1124" s="307"/>
      <c r="P1124" s="64"/>
      <c r="Z1124" s="205"/>
      <c r="AB1124" s="207"/>
      <c r="AE1124" s="207"/>
    </row>
    <row r="1125" ht="15" customHeight="1" s="4" customFormat="1">
      <c r="C1125" s="19"/>
      <c r="G1125" s="110"/>
      <c r="H1125" s="110"/>
      <c r="I1125" s="110"/>
      <c r="L1125" s="207"/>
      <c r="O1125" s="307"/>
      <c r="P1125" s="64"/>
      <c r="Z1125" s="205"/>
      <c r="AB1125" s="207"/>
      <c r="AE1125" s="207"/>
    </row>
    <row r="1126" ht="15" customHeight="1" s="4" customFormat="1">
      <c r="B1126" s="112" t="s">
        <v>882</v>
      </c>
      <c r="C1126" s="19"/>
      <c r="G1126" s="110"/>
      <c r="H1126" s="110"/>
      <c r="I1126" s="110"/>
      <c r="L1126" s="207"/>
      <c r="N1126" s="234" t="s">
        <v>883</v>
      </c>
      <c r="O1126" s="307"/>
      <c r="P1126" s="64"/>
      <c r="Z1126" s="205"/>
      <c r="AB1126" s="207"/>
      <c r="AE1126" s="207"/>
    </row>
    <row r="1127" ht="15" customHeight="1" s="4" customFormat="1">
      <c r="B1127" s="206" t="s">
        <v>197</v>
      </c>
      <c r="C1127" s="4" t="s">
        <v>884</v>
      </c>
      <c r="G1127" s="110"/>
      <c r="H1127" s="110"/>
      <c r="I1127" s="110"/>
      <c r="L1127" s="207"/>
      <c r="O1127" s="307"/>
      <c r="P1127" s="64"/>
      <c r="Z1127" s="205"/>
      <c r="AB1127" s="207"/>
      <c r="AE1127" s="207"/>
    </row>
    <row r="1128" ht="20.1" customHeight="1" s="4" customFormat="1">
      <c r="C1128" s="46" t="s">
        <v>163</v>
      </c>
      <c r="D1128" s="46"/>
      <c r="E1128" s="327"/>
      <c r="F1128" s="46"/>
      <c r="G1128" s="46"/>
      <c r="H1128" s="46" t="s">
        <v>885</v>
      </c>
      <c r="I1128" s="327"/>
      <c r="J1128" s="327"/>
      <c r="K1128" s="327"/>
      <c r="L1128" s="327"/>
      <c r="M1128" s="327"/>
      <c r="O1128" s="296"/>
      <c r="P1128" s="64"/>
      <c r="Z1128" s="205"/>
      <c r="AB1128" s="207"/>
      <c r="AE1128" s="207"/>
    </row>
    <row r="1129" ht="20.1" customHeight="1" s="4" customFormat="1">
      <c r="C1129" s="4" t="s">
        <v>886</v>
      </c>
      <c r="E1129" s="38"/>
      <c r="H1129" s="4" t="s">
        <v>887</v>
      </c>
      <c r="I1129" s="38"/>
      <c r="J1129" s="38"/>
      <c r="K1129" s="38"/>
      <c r="L1129" s="38"/>
      <c r="M1129" s="38"/>
      <c r="O1129" s="296"/>
      <c r="P1129" s="64"/>
      <c r="Z1129" s="205"/>
      <c r="AB1129" s="207"/>
      <c r="AE1129" s="207"/>
    </row>
    <row r="1130" ht="20.1" customHeight="1" s="4" customFormat="1">
      <c r="C1130" s="22" t="s">
        <v>167</v>
      </c>
      <c r="D1130" s="22"/>
      <c r="E1130" s="318"/>
      <c r="F1130" s="22"/>
      <c r="G1130" s="22"/>
      <c r="H1130" s="22" t="s">
        <v>888</v>
      </c>
      <c r="I1130" s="318"/>
      <c r="J1130" s="318"/>
      <c r="K1130" s="318"/>
      <c r="L1130" s="318"/>
      <c r="M1130" s="318"/>
      <c r="O1130" s="296"/>
      <c r="P1130" s="64"/>
      <c r="Z1130" s="205"/>
      <c r="AB1130" s="207"/>
      <c r="AE1130" s="207"/>
    </row>
    <row r="1131" ht="15" customHeight="1" s="4" customFormat="1">
      <c r="E1131" s="38"/>
      <c r="I1131" s="38"/>
      <c r="J1131" s="38"/>
      <c r="K1131" s="38"/>
      <c r="L1131" s="38"/>
      <c r="M1131" s="38"/>
      <c r="O1131" s="296"/>
      <c r="P1131" s="64"/>
      <c r="Z1131" s="205"/>
      <c r="AB1131" s="207"/>
      <c r="AE1131" s="207"/>
    </row>
    <row r="1132" ht="15" customHeight="1" s="4" customFormat="1">
      <c r="B1132" s="206" t="s">
        <v>197</v>
      </c>
      <c r="C1132" s="4" t="s">
        <v>889</v>
      </c>
      <c r="H1132" s="207"/>
      <c r="K1132" s="106"/>
      <c r="O1132" s="296"/>
      <c r="P1132" s="64"/>
      <c r="Z1132" s="205"/>
      <c r="AB1132" s="207"/>
      <c r="AE1132" s="207"/>
    </row>
    <row r="1133" ht="20.1" customHeight="1" s="4" customFormat="1">
      <c r="C1133" s="46" t="s">
        <v>163</v>
      </c>
      <c r="D1133" s="46"/>
      <c r="E1133" s="327"/>
      <c r="F1133" s="46"/>
      <c r="G1133" s="46"/>
      <c r="H1133" s="46" t="s">
        <v>885</v>
      </c>
      <c r="I1133" s="327"/>
      <c r="J1133" s="327"/>
      <c r="K1133" s="327"/>
      <c r="L1133" s="327"/>
      <c r="M1133" s="327"/>
      <c r="O1133" s="296"/>
      <c r="P1133" s="64"/>
      <c r="Z1133" s="205"/>
      <c r="AB1133" s="207"/>
      <c r="AE1133" s="207"/>
    </row>
    <row r="1134" ht="20.1" customHeight="1" s="4" customFormat="1">
      <c r="C1134" s="4" t="s">
        <v>886</v>
      </c>
      <c r="E1134" s="38"/>
      <c r="H1134" s="4" t="s">
        <v>887</v>
      </c>
      <c r="I1134" s="38"/>
      <c r="J1134" s="38"/>
      <c r="K1134" s="38"/>
      <c r="L1134" s="38"/>
      <c r="M1134" s="38"/>
      <c r="O1134" s="296"/>
      <c r="P1134" s="64"/>
      <c r="Z1134" s="205"/>
      <c r="AB1134" s="207"/>
      <c r="AE1134" s="207"/>
    </row>
    <row r="1135" ht="20.1" customHeight="1" s="4" customFormat="1">
      <c r="C1135" s="4" t="s">
        <v>890</v>
      </c>
      <c r="E1135" s="38"/>
      <c r="H1135" s="4" t="s">
        <v>891</v>
      </c>
      <c r="I1135" s="38"/>
      <c r="J1135" s="38"/>
      <c r="K1135" s="38"/>
      <c r="L1135" s="38"/>
      <c r="M1135" s="38"/>
      <c r="O1135" s="296"/>
      <c r="P1135" s="64"/>
      <c r="Z1135" s="205"/>
      <c r="AB1135" s="207"/>
      <c r="AE1135" s="207"/>
    </row>
    <row r="1136" ht="20.1" customHeight="1" s="4" customFormat="1">
      <c r="C1136" s="22" t="s">
        <v>167</v>
      </c>
      <c r="D1136" s="22"/>
      <c r="E1136" s="318"/>
      <c r="F1136" s="22"/>
      <c r="G1136" s="22"/>
      <c r="H1136" s="22" t="s">
        <v>892</v>
      </c>
      <c r="I1136" s="318"/>
      <c r="J1136" s="318"/>
      <c r="K1136" s="318"/>
      <c r="L1136" s="318"/>
      <c r="M1136" s="318"/>
      <c r="O1136" s="296"/>
      <c r="P1136" s="64"/>
      <c r="Z1136" s="205"/>
      <c r="AB1136" s="207"/>
      <c r="AE1136" s="207"/>
    </row>
    <row r="1137" ht="15" customHeight="1" s="4" customFormat="1">
      <c r="C1137" s="19"/>
      <c r="H1137" s="38"/>
      <c r="I1137" s="110"/>
      <c r="L1137" s="207"/>
      <c r="O1137" s="307"/>
      <c r="P1137" s="64"/>
      <c r="Z1137" s="205"/>
      <c r="AB1137" s="207"/>
      <c r="AE1137" s="207"/>
    </row>
    <row r="1138" ht="15" customHeight="1" s="4" customFormat="1">
      <c r="B1138" s="206" t="s">
        <v>197</v>
      </c>
      <c r="C1138" s="55" t="s">
        <v>893</v>
      </c>
      <c r="O1138" s="296"/>
      <c r="P1138" s="64"/>
    </row>
    <row r="1139" ht="15" customHeight="1" s="4" customFormat="1">
      <c r="C1139" s="4" t="s">
        <v>894</v>
      </c>
      <c r="O1139" s="296"/>
      <c r="P1139" s="64"/>
    </row>
    <row r="1140" ht="15" customHeight="1" s="4" customFormat="1">
      <c r="O1140" s="296"/>
      <c r="P1140" s="64"/>
    </row>
    <row r="1141" ht="15" customHeight="1" s="4" customFormat="1">
      <c r="C1141" s="4" t="s">
        <v>895</v>
      </c>
      <c r="O1141" s="296"/>
      <c r="P1141" s="64"/>
    </row>
    <row r="1142" ht="15" customHeight="1" s="4" customFormat="1">
      <c r="C1142" s="4" t="s">
        <v>725</v>
      </c>
      <c r="D1142" s="30" t="s">
        <v>173</v>
      </c>
      <c r="E1142" s="4" t="s">
        <v>896</v>
      </c>
      <c r="H1142" s="38"/>
      <c r="I1142" s="110"/>
      <c r="L1142" s="207"/>
      <c r="O1142" s="307"/>
      <c r="P1142" s="64"/>
      <c r="Z1142" s="205"/>
      <c r="AB1142" s="207"/>
      <c r="AE1142" s="207"/>
    </row>
    <row r="1143" ht="15" customHeight="1" s="4" customFormat="1">
      <c r="C1143" s="4" t="s">
        <v>754</v>
      </c>
      <c r="D1143" s="30" t="s">
        <v>173</v>
      </c>
      <c r="E1143" s="4" t="s">
        <v>897</v>
      </c>
      <c r="H1143" s="38"/>
      <c r="I1143" s="110"/>
      <c r="L1143" s="207"/>
      <c r="O1143" s="307"/>
      <c r="P1143" s="64"/>
      <c r="Z1143" s="205"/>
      <c r="AB1143" s="207"/>
      <c r="AE1143" s="207"/>
    </row>
    <row r="1144" ht="15" customHeight="1" s="4" customFormat="1">
      <c r="C1144" s="4" t="s">
        <v>777</v>
      </c>
      <c r="D1144" s="30" t="s">
        <v>173</v>
      </c>
      <c r="E1144" s="4" t="s">
        <v>898</v>
      </c>
      <c r="H1144" s="38"/>
      <c r="I1144" s="110"/>
      <c r="L1144" s="207"/>
      <c r="O1144" s="307"/>
      <c r="P1144" s="64"/>
      <c r="Z1144" s="205"/>
      <c r="AB1144" s="207"/>
      <c r="AE1144" s="207"/>
    </row>
    <row r="1145" ht="15" customHeight="1" s="4" customFormat="1">
      <c r="C1145" s="4" t="s">
        <v>774</v>
      </c>
      <c r="D1145" s="30" t="s">
        <v>173</v>
      </c>
      <c r="E1145" s="4" t="s">
        <v>899</v>
      </c>
      <c r="H1145" s="38"/>
      <c r="I1145" s="110"/>
      <c r="L1145" s="207"/>
      <c r="O1145" s="307"/>
      <c r="P1145" s="64"/>
      <c r="Z1145" s="205"/>
      <c r="AB1145" s="207"/>
      <c r="AE1145" s="207"/>
    </row>
    <row r="1146" ht="15" customHeight="1" s="4" customFormat="1">
      <c r="C1146" s="19"/>
      <c r="E1146" s="4" t="s">
        <v>900</v>
      </c>
      <c r="G1146" s="110"/>
      <c r="H1146" s="110"/>
      <c r="I1146" s="110"/>
      <c r="L1146" s="207"/>
      <c r="O1146" s="307"/>
      <c r="P1146" s="64"/>
      <c r="Z1146" s="205"/>
      <c r="AB1146" s="207"/>
      <c r="AE1146" s="207"/>
    </row>
    <row r="1147" ht="15" customHeight="1" s="4" customFormat="1">
      <c r="C1147" s="19"/>
      <c r="G1147" s="110"/>
      <c r="H1147" s="110"/>
      <c r="I1147" s="110"/>
      <c r="L1147" s="209"/>
      <c r="O1147" s="307"/>
      <c r="P1147" s="64"/>
      <c r="Z1147" s="210"/>
      <c r="AB1147" s="209"/>
      <c r="AE1147" s="209"/>
    </row>
    <row r="1148" ht="15" customHeight="1" s="4" customFormat="1">
      <c r="B1148" s="112" t="s">
        <v>901</v>
      </c>
      <c r="N1148" s="207"/>
      <c r="O1148" s="296"/>
      <c r="P1148" s="64"/>
      <c r="Z1148" s="205"/>
      <c r="AB1148" s="207"/>
      <c r="AE1148" s="207"/>
    </row>
    <row r="1149" ht="15" customHeight="1" s="4" customFormat="1">
      <c r="N1149" s="207"/>
      <c r="O1149" s="296"/>
      <c r="P1149" s="64"/>
      <c r="Z1149" s="205"/>
      <c r="AB1149" s="207"/>
      <c r="AE1149" s="207"/>
    </row>
    <row r="1150" ht="20.1" customHeight="1" s="4" customFormat="1">
      <c r="C1150" s="46" t="s">
        <v>163</v>
      </c>
      <c r="D1150" s="46"/>
      <c r="E1150" s="46"/>
      <c r="F1150" s="46"/>
      <c r="G1150" s="46"/>
      <c r="H1150" s="46"/>
      <c r="I1150" s="46"/>
      <c r="J1150" s="46" t="s">
        <v>902</v>
      </c>
      <c r="K1150" s="46"/>
      <c r="L1150" s="46"/>
      <c r="O1150" s="296"/>
      <c r="P1150" s="64"/>
      <c r="Z1150" s="205"/>
      <c r="AB1150" s="207"/>
      <c r="AE1150" s="207"/>
    </row>
    <row r="1151" ht="20.1" customHeight="1" s="4" customFormat="1">
      <c r="C1151" s="114" t="s">
        <v>903</v>
      </c>
      <c r="D1151" s="114"/>
      <c r="E1151" s="114"/>
      <c r="F1151" s="114"/>
      <c r="G1151" s="114"/>
      <c r="H1151" s="114"/>
      <c r="I1151" s="114"/>
      <c r="J1151" s="114" t="s">
        <v>416</v>
      </c>
      <c r="K1151" s="114"/>
      <c r="L1151" s="114"/>
      <c r="N1151" s="234" t="s">
        <v>904</v>
      </c>
      <c r="O1151" s="296"/>
      <c r="P1151" s="64"/>
      <c r="Z1151" s="205"/>
      <c r="AB1151" s="207"/>
      <c r="AE1151" s="207"/>
    </row>
    <row r="1152" ht="20.1" customHeight="1" s="4" customFormat="1">
      <c r="C1152" s="521" t="s">
        <v>905</v>
      </c>
      <c r="D1152" s="521"/>
      <c r="E1152" s="521"/>
      <c r="F1152" s="4" t="s">
        <v>827</v>
      </c>
      <c r="J1152" s="4" t="s">
        <v>906</v>
      </c>
      <c r="N1152" s="234" t="s">
        <v>907</v>
      </c>
      <c r="O1152" s="296"/>
      <c r="P1152" s="64"/>
      <c r="Z1152" s="205"/>
      <c r="AB1152" s="207"/>
      <c r="AE1152" s="207"/>
    </row>
    <row r="1153" ht="20.1" customHeight="1" s="4" customFormat="1">
      <c r="C1153" s="507"/>
      <c r="D1153" s="507"/>
      <c r="E1153" s="507"/>
      <c r="F1153" s="22" t="s">
        <v>829</v>
      </c>
      <c r="G1153" s="22"/>
      <c r="H1153" s="22"/>
      <c r="I1153" s="22"/>
      <c r="J1153" s="22" t="s">
        <v>416</v>
      </c>
      <c r="K1153" s="22"/>
      <c r="L1153" s="22"/>
      <c r="O1153" s="296"/>
      <c r="P1153" s="64"/>
      <c r="Z1153" s="205"/>
      <c r="AB1153" s="207"/>
      <c r="AE1153" s="207"/>
    </row>
    <row r="1154" ht="15" customHeight="1" s="4" customFormat="1">
      <c r="C1154" s="205"/>
      <c r="D1154" s="205"/>
      <c r="E1154" s="205"/>
      <c r="F1154" s="205"/>
      <c r="G1154" s="205"/>
      <c r="O1154" s="296"/>
      <c r="P1154" s="64"/>
      <c r="Z1154" s="205"/>
      <c r="AB1154" s="207"/>
      <c r="AE1154" s="207"/>
    </row>
    <row r="1155" ht="15" customHeight="1" s="4" customFormat="1">
      <c r="C1155" s="205"/>
      <c r="D1155" s="205"/>
      <c r="E1155" s="205"/>
      <c r="F1155" s="205"/>
      <c r="G1155" s="205"/>
      <c r="O1155" s="296"/>
      <c r="P1155" s="64"/>
      <c r="Z1155" s="205"/>
      <c r="AB1155" s="207"/>
      <c r="AE1155" s="207"/>
    </row>
    <row r="1156" ht="15" customHeight="1" s="4" customFormat="1">
      <c r="A1156" s="207"/>
      <c r="B1156" s="40" t="s">
        <v>908</v>
      </c>
      <c r="C1156" s="19"/>
      <c r="G1156" s="133"/>
      <c r="H1156" s="313"/>
      <c r="I1156" s="312"/>
      <c r="J1156" s="312"/>
      <c r="K1156" s="312"/>
      <c r="L1156" s="312"/>
      <c r="N1156" s="234" t="s">
        <v>909</v>
      </c>
      <c r="O1156" s="296"/>
      <c r="P1156" s="64"/>
      <c r="Q1156" s="312"/>
      <c r="R1156" s="312"/>
      <c r="S1156" s="312"/>
      <c r="T1156" s="312"/>
      <c r="U1156" s="312"/>
      <c r="V1156" s="312"/>
      <c r="W1156" s="312"/>
      <c r="X1156" s="312"/>
      <c r="Y1156" s="312"/>
      <c r="Z1156" s="312"/>
      <c r="AB1156" s="132"/>
      <c r="AC1156" s="132"/>
      <c r="AD1156" s="312"/>
      <c r="AE1156" s="207"/>
    </row>
    <row r="1157" ht="15" customHeight="1" s="4" customFormat="1">
      <c r="A1157" s="207"/>
      <c r="B1157" s="207"/>
      <c r="C1157" s="19"/>
      <c r="G1157" s="133"/>
      <c r="H1157" s="313"/>
      <c r="I1157" s="312"/>
      <c r="J1157" s="312"/>
      <c r="K1157" s="312"/>
      <c r="L1157" s="312"/>
      <c r="N1157" s="312"/>
      <c r="O1157" s="329"/>
      <c r="P1157" s="369"/>
      <c r="Q1157" s="312"/>
      <c r="R1157" s="312"/>
      <c r="S1157" s="312"/>
      <c r="T1157" s="312"/>
      <c r="U1157" s="312"/>
      <c r="V1157" s="312"/>
      <c r="W1157" s="312"/>
      <c r="X1157" s="312"/>
      <c r="Y1157" s="312"/>
      <c r="Z1157" s="312"/>
      <c r="AB1157" s="132"/>
      <c r="AC1157" s="132"/>
      <c r="AD1157" s="312"/>
      <c r="AE1157" s="207"/>
    </row>
    <row r="1158" ht="15" customHeight="1" s="4" customFormat="1">
      <c r="A1158" s="207"/>
      <c r="B1158" s="207"/>
      <c r="C1158" s="19"/>
      <c r="G1158" s="133"/>
      <c r="H1158" s="313"/>
      <c r="I1158" s="312"/>
      <c r="J1158" s="312"/>
      <c r="K1158" s="312"/>
      <c r="L1158" s="312"/>
      <c r="N1158" s="312"/>
      <c r="O1158" s="329"/>
      <c r="P1158" s="369"/>
      <c r="Q1158" s="312"/>
      <c r="R1158" s="312"/>
      <c r="S1158" s="312"/>
      <c r="T1158" s="312"/>
      <c r="U1158" s="312"/>
      <c r="V1158" s="312"/>
      <c r="W1158" s="312"/>
      <c r="X1158" s="312"/>
      <c r="Y1158" s="312"/>
      <c r="Z1158" s="312"/>
      <c r="AB1158" s="132"/>
      <c r="AC1158" s="132"/>
      <c r="AD1158" s="312"/>
      <c r="AE1158" s="207"/>
    </row>
    <row r="1159" ht="15" customHeight="1" s="4" customFormat="1">
      <c r="A1159" s="207"/>
      <c r="B1159" s="207"/>
      <c r="C1159" s="19"/>
      <c r="G1159" s="133"/>
      <c r="H1159" s="313"/>
      <c r="I1159" s="312"/>
      <c r="J1159" s="312"/>
      <c r="K1159" s="312"/>
      <c r="L1159" s="312"/>
      <c r="N1159" s="312"/>
      <c r="O1159" s="329"/>
      <c r="P1159" s="369"/>
      <c r="Q1159" s="312"/>
      <c r="R1159" s="312"/>
      <c r="S1159" s="312"/>
      <c r="T1159" s="312"/>
      <c r="U1159" s="312"/>
      <c r="V1159" s="312"/>
      <c r="W1159" s="312"/>
      <c r="X1159" s="312"/>
      <c r="Y1159" s="312"/>
      <c r="Z1159" s="312"/>
      <c r="AB1159" s="132"/>
      <c r="AC1159" s="132"/>
      <c r="AD1159" s="312"/>
      <c r="AE1159" s="207"/>
    </row>
    <row r="1160" ht="15" customHeight="1" s="4" customFormat="1">
      <c r="A1160" s="207"/>
      <c r="B1160" s="207"/>
      <c r="C1160" s="19"/>
      <c r="G1160" s="133"/>
      <c r="H1160" s="313"/>
      <c r="I1160" s="312"/>
      <c r="J1160" s="312"/>
      <c r="K1160" s="312"/>
      <c r="L1160" s="312"/>
      <c r="N1160" s="312"/>
      <c r="O1160" s="329"/>
      <c r="P1160" s="369"/>
      <c r="Q1160" s="312"/>
      <c r="R1160" s="312"/>
      <c r="S1160" s="312"/>
      <c r="T1160" s="312"/>
      <c r="U1160" s="312"/>
      <c r="V1160" s="312"/>
      <c r="W1160" s="312"/>
      <c r="X1160" s="312"/>
      <c r="Y1160" s="312"/>
      <c r="Z1160" s="312"/>
      <c r="AB1160" s="132"/>
      <c r="AC1160" s="132"/>
      <c r="AD1160" s="312"/>
      <c r="AE1160" s="207"/>
    </row>
    <row r="1161" ht="15" customHeight="1" s="4" customFormat="1">
      <c r="A1161" s="207"/>
      <c r="B1161" s="207"/>
      <c r="C1161" s="19"/>
      <c r="G1161" s="133"/>
      <c r="H1161" s="313"/>
      <c r="I1161" s="312"/>
      <c r="J1161" s="312"/>
      <c r="K1161" s="312"/>
      <c r="L1161" s="312"/>
      <c r="N1161" s="312"/>
      <c r="O1161" s="329"/>
      <c r="P1161" s="369"/>
      <c r="Q1161" s="312"/>
      <c r="R1161" s="312"/>
      <c r="S1161" s="312"/>
      <c r="T1161" s="312"/>
      <c r="U1161" s="312"/>
      <c r="V1161" s="312"/>
      <c r="W1161" s="312"/>
      <c r="X1161" s="312"/>
      <c r="Y1161" s="312"/>
      <c r="Z1161" s="312"/>
      <c r="AB1161" s="132"/>
      <c r="AC1161" s="132"/>
      <c r="AD1161" s="312"/>
      <c r="AE1161" s="207"/>
    </row>
    <row r="1162" ht="15" customHeight="1" s="4" customFormat="1">
      <c r="A1162" s="207"/>
      <c r="B1162" s="207"/>
      <c r="C1162" s="19"/>
      <c r="G1162" s="133"/>
      <c r="H1162" s="313"/>
      <c r="I1162" s="312"/>
      <c r="J1162" s="312"/>
      <c r="K1162" s="312"/>
      <c r="L1162" s="312"/>
      <c r="N1162" s="312"/>
      <c r="O1162" s="329"/>
      <c r="P1162" s="369"/>
      <c r="Q1162" s="312"/>
      <c r="R1162" s="312"/>
      <c r="S1162" s="312"/>
      <c r="T1162" s="312"/>
      <c r="U1162" s="312"/>
      <c r="V1162" s="312"/>
      <c r="W1162" s="312"/>
      <c r="X1162" s="312"/>
      <c r="Y1162" s="312"/>
      <c r="Z1162" s="312"/>
      <c r="AB1162" s="132"/>
      <c r="AC1162" s="132"/>
      <c r="AD1162" s="312"/>
      <c r="AE1162" s="207"/>
    </row>
    <row r="1163" ht="15" customHeight="1" s="4" customFormat="1">
      <c r="A1163" s="207"/>
      <c r="B1163" s="207"/>
      <c r="C1163" s="19"/>
      <c r="G1163" s="133"/>
      <c r="H1163" s="313"/>
      <c r="I1163" s="312"/>
      <c r="J1163" s="312"/>
      <c r="K1163" s="312"/>
      <c r="L1163" s="312"/>
      <c r="N1163" s="312"/>
      <c r="O1163" s="329"/>
      <c r="P1163" s="369"/>
      <c r="Q1163" s="312"/>
      <c r="R1163" s="312"/>
      <c r="S1163" s="312"/>
      <c r="T1163" s="312"/>
      <c r="U1163" s="312"/>
      <c r="V1163" s="312"/>
      <c r="W1163" s="312"/>
      <c r="X1163" s="312"/>
      <c r="Y1163" s="312"/>
      <c r="Z1163" s="312"/>
      <c r="AB1163" s="132"/>
      <c r="AC1163" s="132"/>
      <c r="AD1163" s="312"/>
      <c r="AE1163" s="207"/>
    </row>
    <row r="1164" ht="15" customHeight="1" s="4" customFormat="1">
      <c r="A1164" s="207"/>
      <c r="B1164" s="207"/>
      <c r="C1164" s="19"/>
      <c r="G1164" s="133"/>
      <c r="H1164" s="313"/>
      <c r="I1164" s="312"/>
      <c r="J1164" s="312"/>
      <c r="K1164" s="312"/>
      <c r="L1164" s="312"/>
      <c r="N1164" s="312"/>
      <c r="O1164" s="329"/>
      <c r="P1164" s="369"/>
      <c r="Q1164" s="312"/>
      <c r="R1164" s="312"/>
      <c r="S1164" s="312"/>
      <c r="T1164" s="312"/>
      <c r="U1164" s="312"/>
      <c r="V1164" s="312"/>
      <c r="W1164" s="312"/>
      <c r="X1164" s="312"/>
      <c r="Y1164" s="312"/>
      <c r="Z1164" s="312"/>
      <c r="AB1164" s="132"/>
      <c r="AC1164" s="132"/>
      <c r="AD1164" s="312"/>
      <c r="AE1164" s="207"/>
    </row>
    <row r="1165" ht="15" customHeight="1" s="4" customFormat="1">
      <c r="A1165" s="207"/>
      <c r="B1165" s="207"/>
      <c r="C1165" s="19"/>
      <c r="G1165" s="133"/>
      <c r="H1165" s="313"/>
      <c r="I1165" s="312"/>
      <c r="J1165" s="312"/>
      <c r="K1165" s="312"/>
      <c r="L1165" s="312"/>
      <c r="N1165" s="312"/>
      <c r="O1165" s="329"/>
      <c r="P1165" s="369"/>
      <c r="Q1165" s="312"/>
      <c r="R1165" s="312"/>
      <c r="S1165" s="312"/>
      <c r="T1165" s="312"/>
      <c r="U1165" s="312"/>
      <c r="V1165" s="312"/>
      <c r="W1165" s="312"/>
      <c r="X1165" s="312"/>
      <c r="Y1165" s="312"/>
      <c r="Z1165" s="312"/>
      <c r="AB1165" s="132"/>
      <c r="AC1165" s="132"/>
      <c r="AD1165" s="312"/>
      <c r="AE1165" s="207"/>
    </row>
    <row r="1166" ht="15" customHeight="1" s="4" customFormat="1">
      <c r="A1166" s="207"/>
      <c r="B1166" s="207"/>
      <c r="C1166" s="19"/>
      <c r="G1166" s="133"/>
      <c r="H1166" s="313"/>
      <c r="I1166" s="312"/>
      <c r="J1166" s="312"/>
      <c r="K1166" s="312"/>
      <c r="L1166" s="312"/>
      <c r="N1166" s="312"/>
      <c r="O1166" s="329"/>
      <c r="P1166" s="369"/>
      <c r="Q1166" s="312"/>
      <c r="R1166" s="312"/>
      <c r="S1166" s="312"/>
      <c r="T1166" s="312"/>
      <c r="U1166" s="312"/>
      <c r="V1166" s="312"/>
      <c r="W1166" s="312"/>
      <c r="X1166" s="312"/>
      <c r="Y1166" s="312"/>
      <c r="Z1166" s="312"/>
      <c r="AB1166" s="132"/>
      <c r="AC1166" s="132"/>
      <c r="AD1166" s="312"/>
      <c r="AE1166" s="207"/>
    </row>
    <row r="1167" ht="15" customHeight="1" s="4" customFormat="1">
      <c r="A1167" s="207"/>
      <c r="B1167" s="207"/>
      <c r="C1167" s="19"/>
      <c r="G1167" s="133"/>
      <c r="H1167" s="313"/>
      <c r="I1167" s="312"/>
      <c r="J1167" s="312"/>
      <c r="K1167" s="312"/>
      <c r="L1167" s="312"/>
      <c r="N1167" s="312"/>
      <c r="O1167" s="329"/>
      <c r="P1167" s="369"/>
      <c r="Q1167" s="312"/>
      <c r="R1167" s="312"/>
      <c r="S1167" s="312"/>
      <c r="T1167" s="312"/>
      <c r="U1167" s="312"/>
      <c r="V1167" s="312"/>
      <c r="W1167" s="312"/>
      <c r="X1167" s="312"/>
      <c r="Y1167" s="312"/>
      <c r="Z1167" s="312"/>
      <c r="AB1167" s="132"/>
      <c r="AC1167" s="132"/>
      <c r="AD1167" s="312"/>
      <c r="AE1167" s="207"/>
    </row>
    <row r="1168" ht="15" customHeight="1" s="4" customFormat="1">
      <c r="A1168" s="207"/>
      <c r="B1168" s="207"/>
      <c r="C1168" s="19"/>
      <c r="G1168" s="133"/>
      <c r="H1168" s="313"/>
      <c r="I1168" s="312"/>
      <c r="J1168" s="312"/>
      <c r="K1168" s="312"/>
      <c r="L1168" s="312"/>
      <c r="N1168" s="312"/>
      <c r="O1168" s="329"/>
      <c r="P1168" s="369"/>
      <c r="Q1168" s="312"/>
      <c r="R1168" s="312"/>
      <c r="S1168" s="312"/>
      <c r="T1168" s="312"/>
      <c r="U1168" s="312"/>
      <c r="V1168" s="312"/>
      <c r="W1168" s="312"/>
      <c r="X1168" s="312"/>
      <c r="Y1168" s="312"/>
      <c r="Z1168" s="312"/>
      <c r="AB1168" s="132"/>
      <c r="AC1168" s="132"/>
      <c r="AD1168" s="312"/>
      <c r="AE1168" s="207"/>
    </row>
    <row r="1169" ht="15" customHeight="1" s="4" customFormat="1">
      <c r="A1169" s="207"/>
      <c r="B1169" s="207"/>
      <c r="C1169" s="19"/>
      <c r="G1169" s="133"/>
      <c r="H1169" s="313"/>
      <c r="I1169" s="312"/>
      <c r="J1169" s="312"/>
      <c r="K1169" s="312"/>
      <c r="L1169" s="312"/>
      <c r="N1169" s="312"/>
      <c r="O1169" s="329"/>
      <c r="P1169" s="369"/>
      <c r="Q1169" s="312"/>
      <c r="R1169" s="312"/>
      <c r="S1169" s="312"/>
      <c r="T1169" s="312"/>
      <c r="U1169" s="312"/>
      <c r="V1169" s="312"/>
      <c r="W1169" s="312"/>
      <c r="X1169" s="312"/>
      <c r="Y1169" s="312"/>
      <c r="Z1169" s="312"/>
      <c r="AB1169" s="132"/>
      <c r="AC1169" s="132"/>
      <c r="AD1169" s="312"/>
      <c r="AE1169" s="207"/>
    </row>
    <row r="1170" ht="15" customHeight="1" s="4" customFormat="1">
      <c r="A1170" s="207"/>
      <c r="B1170" s="207"/>
      <c r="C1170" s="19"/>
      <c r="G1170" s="133"/>
      <c r="H1170" s="313"/>
      <c r="I1170" s="312"/>
      <c r="J1170" s="312"/>
      <c r="K1170" s="312"/>
      <c r="L1170" s="312"/>
      <c r="N1170" s="312"/>
      <c r="O1170" s="329"/>
      <c r="P1170" s="369"/>
      <c r="Q1170" s="312"/>
      <c r="R1170" s="312"/>
      <c r="S1170" s="312"/>
      <c r="T1170" s="312"/>
      <c r="U1170" s="312"/>
      <c r="V1170" s="312"/>
      <c r="W1170" s="312"/>
      <c r="X1170" s="312"/>
      <c r="Y1170" s="312"/>
      <c r="Z1170" s="312"/>
      <c r="AB1170" s="132"/>
      <c r="AC1170" s="132"/>
      <c r="AD1170" s="312"/>
      <c r="AE1170" s="207"/>
    </row>
    <row r="1171" ht="15" customHeight="1" s="4" customFormat="1">
      <c r="A1171" s="207"/>
      <c r="B1171" s="207"/>
      <c r="C1171" s="19"/>
      <c r="G1171" s="133"/>
      <c r="H1171" s="313"/>
      <c r="I1171" s="312"/>
      <c r="J1171" s="312"/>
      <c r="K1171" s="312"/>
      <c r="L1171" s="312"/>
      <c r="N1171" s="312"/>
      <c r="O1171" s="329"/>
      <c r="P1171" s="369"/>
      <c r="Q1171" s="54"/>
      <c r="R1171" s="312"/>
      <c r="S1171" s="312"/>
      <c r="T1171" s="312"/>
      <c r="U1171" s="312"/>
      <c r="V1171" s="312"/>
      <c r="W1171" s="312"/>
      <c r="X1171" s="312"/>
      <c r="Y1171" s="312"/>
      <c r="Z1171" s="312"/>
      <c r="AB1171" s="132"/>
      <c r="AC1171" s="132"/>
      <c r="AD1171" s="312"/>
      <c r="AE1171" s="207"/>
    </row>
    <row r="1172" ht="15" customHeight="1" s="4" customFormat="1">
      <c r="A1172" s="207"/>
      <c r="B1172" s="207"/>
      <c r="C1172" s="19"/>
      <c r="G1172" s="133"/>
      <c r="H1172" s="313"/>
      <c r="I1172" s="312"/>
      <c r="J1172" s="312"/>
      <c r="K1172" s="312"/>
      <c r="L1172" s="312"/>
      <c r="N1172" s="312"/>
      <c r="O1172" s="329"/>
      <c r="P1172" s="369"/>
      <c r="Q1172" s="54"/>
      <c r="R1172" s="312"/>
      <c r="S1172" s="312"/>
      <c r="T1172" s="312"/>
      <c r="U1172" s="312"/>
      <c r="V1172" s="312"/>
      <c r="W1172" s="312"/>
      <c r="X1172" s="312"/>
      <c r="Y1172" s="312"/>
      <c r="Z1172" s="312"/>
      <c r="AB1172" s="132"/>
      <c r="AC1172" s="132"/>
      <c r="AD1172" s="312"/>
      <c r="AE1172" s="207"/>
    </row>
    <row r="1173" ht="15" customHeight="1" s="4" customFormat="1">
      <c r="A1173" s="207"/>
      <c r="B1173" s="207"/>
      <c r="C1173" s="19"/>
      <c r="G1173" s="133"/>
      <c r="H1173" s="313"/>
      <c r="I1173" s="312"/>
      <c r="J1173" s="312"/>
      <c r="K1173" s="312"/>
      <c r="L1173" s="312"/>
      <c r="N1173" s="312"/>
      <c r="O1173" s="329"/>
      <c r="P1173" s="369"/>
      <c r="Q1173" s="54"/>
      <c r="R1173" s="312"/>
      <c r="S1173" s="312"/>
      <c r="T1173" s="312"/>
      <c r="U1173" s="312"/>
      <c r="V1173" s="312"/>
      <c r="W1173" s="312"/>
      <c r="X1173" s="312"/>
      <c r="Y1173" s="312"/>
      <c r="Z1173" s="312"/>
      <c r="AB1173" s="132"/>
      <c r="AC1173" s="132"/>
      <c r="AD1173" s="312"/>
      <c r="AE1173" s="207"/>
    </row>
    <row r="1174" ht="15" customHeight="1" s="4" customFormat="1">
      <c r="A1174" s="207"/>
      <c r="B1174" s="207"/>
      <c r="C1174" s="19"/>
      <c r="G1174" s="133"/>
      <c r="H1174" s="313"/>
      <c r="I1174" s="312"/>
      <c r="J1174" s="312"/>
      <c r="K1174" s="312"/>
      <c r="L1174" s="312"/>
      <c r="N1174" s="312"/>
      <c r="O1174" s="329"/>
      <c r="P1174" s="369"/>
      <c r="Q1174" s="54"/>
      <c r="R1174" s="312"/>
      <c r="S1174" s="312"/>
      <c r="T1174" s="312"/>
      <c r="U1174" s="312"/>
      <c r="V1174" s="312"/>
      <c r="W1174" s="312"/>
      <c r="X1174" s="312"/>
      <c r="Y1174" s="312"/>
      <c r="Z1174" s="312"/>
      <c r="AB1174" s="132"/>
      <c r="AC1174" s="132"/>
      <c r="AD1174" s="312"/>
      <c r="AE1174" s="207"/>
    </row>
    <row r="1175" ht="15" customHeight="1" s="4" customFormat="1">
      <c r="A1175" s="207"/>
      <c r="B1175" s="207"/>
      <c r="C1175" s="19"/>
      <c r="G1175" s="133"/>
      <c r="H1175" s="313"/>
      <c r="I1175" s="312"/>
      <c r="J1175" s="312"/>
      <c r="K1175" s="312"/>
      <c r="L1175" s="312"/>
      <c r="N1175" s="312"/>
      <c r="O1175" s="329"/>
      <c r="P1175" s="369"/>
      <c r="Q1175" s="54"/>
      <c r="R1175" s="312"/>
      <c r="S1175" s="312"/>
      <c r="T1175" s="312"/>
      <c r="U1175" s="312"/>
      <c r="V1175" s="312"/>
      <c r="X1175" s="312"/>
      <c r="Y1175" s="312"/>
      <c r="Z1175" s="312"/>
      <c r="AB1175" s="132"/>
      <c r="AC1175" s="132"/>
      <c r="AD1175" s="312"/>
      <c r="AE1175" s="207"/>
    </row>
    <row r="1176" ht="15" customHeight="1" s="4" customFormat="1">
      <c r="A1176" s="207"/>
      <c r="B1176" s="207"/>
      <c r="C1176" s="19"/>
      <c r="G1176" s="133"/>
      <c r="H1176" s="313"/>
      <c r="I1176" s="312"/>
      <c r="J1176" s="312"/>
      <c r="K1176" s="312"/>
      <c r="L1176" s="312"/>
      <c r="N1176" s="312"/>
      <c r="O1176" s="329"/>
      <c r="P1176" s="369"/>
      <c r="Q1176" s="54"/>
      <c r="R1176" s="312"/>
      <c r="S1176" s="312"/>
      <c r="T1176" s="312"/>
      <c r="U1176" s="312"/>
      <c r="V1176" s="312"/>
      <c r="X1176" s="312"/>
      <c r="Y1176" s="312"/>
      <c r="Z1176" s="312"/>
      <c r="AB1176" s="132"/>
      <c r="AC1176" s="132"/>
      <c r="AD1176" s="312"/>
      <c r="AE1176" s="207"/>
    </row>
    <row r="1177" ht="15" customHeight="1" s="4" customFormat="1">
      <c r="A1177" s="207"/>
      <c r="B1177" s="207"/>
      <c r="C1177" s="19"/>
      <c r="G1177" s="133"/>
      <c r="H1177" s="313"/>
      <c r="I1177" s="312"/>
      <c r="J1177" s="312"/>
      <c r="K1177" s="312"/>
      <c r="L1177" s="312"/>
      <c r="N1177" s="312"/>
      <c r="O1177" s="329"/>
      <c r="P1177" s="369"/>
      <c r="Q1177" s="54"/>
      <c r="R1177" s="312"/>
      <c r="S1177" s="312"/>
      <c r="T1177" s="312"/>
      <c r="U1177" s="312"/>
      <c r="V1177" s="312"/>
      <c r="W1177" s="312"/>
      <c r="X1177" s="312"/>
      <c r="Y1177" s="312"/>
      <c r="Z1177" s="312"/>
      <c r="AB1177" s="132"/>
      <c r="AC1177" s="132"/>
      <c r="AD1177" s="312"/>
      <c r="AE1177" s="207"/>
    </row>
    <row r="1178" ht="15" customHeight="1" s="4" customFormat="1">
      <c r="A1178" s="207"/>
      <c r="B1178" s="207"/>
      <c r="C1178" s="19"/>
      <c r="G1178" s="133"/>
      <c r="H1178" s="313"/>
      <c r="I1178" s="312"/>
      <c r="J1178" s="312"/>
      <c r="K1178" s="312"/>
      <c r="L1178" s="312"/>
      <c r="N1178" s="312"/>
      <c r="O1178" s="329"/>
      <c r="P1178" s="369"/>
      <c r="Q1178" s="312"/>
      <c r="R1178" s="312"/>
      <c r="S1178" s="312"/>
      <c r="T1178" s="312"/>
      <c r="U1178" s="312"/>
      <c r="V1178" s="312"/>
      <c r="W1178" s="312"/>
      <c r="X1178" s="312"/>
      <c r="Y1178" s="312"/>
      <c r="Z1178" s="312"/>
      <c r="AB1178" s="132"/>
      <c r="AC1178" s="132"/>
      <c r="AD1178" s="312"/>
      <c r="AE1178" s="207"/>
    </row>
    <row r="1179" ht="15" customHeight="1" s="4" customFormat="1">
      <c r="A1179" s="207"/>
      <c r="B1179" s="207"/>
      <c r="C1179" s="19"/>
      <c r="G1179" s="133"/>
      <c r="H1179" s="313"/>
      <c r="I1179" s="312"/>
      <c r="J1179" s="312"/>
      <c r="K1179" s="312"/>
      <c r="L1179" s="312"/>
      <c r="N1179" s="312"/>
      <c r="O1179" s="329"/>
      <c r="P1179" s="369"/>
      <c r="Q1179" s="312"/>
      <c r="R1179" s="312"/>
      <c r="S1179" s="312"/>
      <c r="T1179" s="312"/>
      <c r="U1179" s="312"/>
      <c r="V1179" s="312"/>
      <c r="W1179" s="312"/>
      <c r="X1179" s="312"/>
      <c r="Y1179" s="312"/>
      <c r="Z1179" s="312"/>
      <c r="AB1179" s="132"/>
      <c r="AC1179" s="132"/>
      <c r="AD1179" s="312"/>
      <c r="AE1179" s="207"/>
    </row>
    <row r="1180" ht="15" customHeight="1" s="4" customFormat="1">
      <c r="A1180" s="207"/>
      <c r="B1180" s="207"/>
      <c r="C1180" s="19"/>
      <c r="G1180" s="133"/>
      <c r="H1180" s="313"/>
      <c r="I1180" s="312"/>
      <c r="J1180" s="312"/>
      <c r="K1180" s="312"/>
      <c r="L1180" s="312"/>
      <c r="N1180" s="312"/>
      <c r="O1180" s="329"/>
      <c r="P1180" s="369"/>
      <c r="Q1180" s="312"/>
      <c r="R1180" s="312"/>
      <c r="S1180" s="312"/>
      <c r="T1180" s="312"/>
      <c r="U1180" s="312"/>
      <c r="V1180" s="312"/>
      <c r="W1180" s="312"/>
      <c r="X1180" s="312"/>
      <c r="Y1180" s="312"/>
      <c r="Z1180" s="312"/>
      <c r="AB1180" s="132"/>
      <c r="AC1180" s="132"/>
      <c r="AD1180" s="312"/>
      <c r="AE1180" s="207"/>
    </row>
    <row r="1181" ht="15" customHeight="1" s="4" customFormat="1">
      <c r="A1181" s="207"/>
      <c r="B1181" s="207"/>
      <c r="C1181" s="19"/>
      <c r="G1181" s="133"/>
      <c r="H1181" s="313"/>
      <c r="I1181" s="312"/>
      <c r="J1181" s="312"/>
      <c r="K1181" s="312"/>
      <c r="L1181" s="312"/>
      <c r="N1181" s="312"/>
      <c r="O1181" s="329"/>
      <c r="P1181" s="369"/>
      <c r="Q1181" s="312"/>
      <c r="R1181" s="312"/>
      <c r="S1181" s="312"/>
      <c r="T1181" s="312"/>
      <c r="U1181" s="312"/>
      <c r="V1181" s="312"/>
      <c r="W1181" s="312"/>
      <c r="X1181" s="312"/>
      <c r="Y1181" s="312"/>
      <c r="Z1181" s="312"/>
      <c r="AB1181" s="132"/>
      <c r="AC1181" s="132"/>
      <c r="AD1181" s="312"/>
      <c r="AE1181" s="207"/>
    </row>
    <row r="1182" ht="15" customHeight="1" s="4" customFormat="1">
      <c r="A1182" s="207"/>
      <c r="B1182" s="207"/>
      <c r="C1182" s="19"/>
      <c r="G1182" s="133"/>
      <c r="H1182" s="313"/>
      <c r="I1182" s="312"/>
      <c r="J1182" s="312"/>
      <c r="K1182" s="312"/>
      <c r="L1182" s="312"/>
      <c r="N1182" s="312"/>
      <c r="O1182" s="329"/>
      <c r="P1182" s="369"/>
      <c r="Q1182" s="312"/>
      <c r="R1182" s="312"/>
      <c r="S1182" s="312"/>
      <c r="T1182" s="312"/>
      <c r="U1182" s="312"/>
      <c r="V1182" s="312"/>
      <c r="W1182" s="312"/>
      <c r="X1182" s="312"/>
      <c r="Y1182" s="312"/>
      <c r="Z1182" s="312"/>
      <c r="AB1182" s="132"/>
      <c r="AC1182" s="132"/>
      <c r="AD1182" s="312"/>
      <c r="AE1182" s="207"/>
    </row>
    <row r="1183" ht="15" customHeight="1" s="4" customFormat="1">
      <c r="A1183" s="207"/>
      <c r="B1183" s="207"/>
      <c r="C1183" s="19"/>
      <c r="G1183" s="133"/>
      <c r="H1183" s="313"/>
      <c r="I1183" s="312"/>
      <c r="J1183" s="312"/>
      <c r="K1183" s="312"/>
      <c r="L1183" s="312"/>
      <c r="N1183" s="312"/>
      <c r="O1183" s="329"/>
      <c r="P1183" s="369"/>
      <c r="Q1183" s="312"/>
      <c r="R1183" s="312"/>
      <c r="S1183" s="312"/>
      <c r="T1183" s="312"/>
      <c r="U1183" s="312"/>
      <c r="V1183" s="312"/>
      <c r="W1183" s="312"/>
      <c r="X1183" s="312"/>
      <c r="Y1183" s="312"/>
      <c r="Z1183" s="312"/>
      <c r="AB1183" s="132"/>
      <c r="AC1183" s="132"/>
      <c r="AD1183" s="312"/>
      <c r="AE1183" s="207"/>
    </row>
    <row r="1184" ht="15" customHeight="1" s="4" customFormat="1">
      <c r="A1184" s="207"/>
      <c r="B1184" s="207"/>
      <c r="C1184" s="19"/>
      <c r="G1184" s="133"/>
      <c r="H1184" s="313"/>
      <c r="I1184" s="312"/>
      <c r="J1184" s="312"/>
      <c r="K1184" s="312"/>
      <c r="L1184" s="312"/>
      <c r="N1184" s="312"/>
      <c r="O1184" s="329"/>
      <c r="P1184" s="369"/>
      <c r="Q1184" s="312"/>
      <c r="R1184" s="312"/>
      <c r="S1184" s="312"/>
      <c r="T1184" s="312"/>
      <c r="U1184" s="312"/>
      <c r="V1184" s="312"/>
      <c r="W1184" s="312"/>
      <c r="X1184" s="312"/>
      <c r="Y1184" s="312"/>
      <c r="Z1184" s="312"/>
      <c r="AB1184" s="132"/>
      <c r="AC1184" s="132"/>
      <c r="AD1184" s="312"/>
      <c r="AE1184" s="207"/>
    </row>
    <row r="1185" ht="15" customHeight="1" s="4" customFormat="1">
      <c r="A1185" s="207"/>
      <c r="B1185" s="207"/>
      <c r="C1185" s="19"/>
      <c r="G1185" s="133"/>
      <c r="H1185" s="313"/>
      <c r="I1185" s="312"/>
      <c r="J1185" s="312"/>
      <c r="K1185" s="312"/>
      <c r="L1185" s="312"/>
      <c r="N1185" s="312"/>
      <c r="O1185" s="329"/>
      <c r="P1185" s="369"/>
      <c r="Q1185" s="312"/>
      <c r="R1185" s="312"/>
      <c r="S1185" s="312"/>
      <c r="T1185" s="312"/>
      <c r="U1185" s="312"/>
      <c r="V1185" s="312"/>
      <c r="W1185" s="312"/>
      <c r="X1185" s="312"/>
      <c r="Y1185" s="312"/>
      <c r="Z1185" s="312"/>
      <c r="AB1185" s="132"/>
      <c r="AC1185" s="132"/>
      <c r="AD1185" s="312"/>
      <c r="AE1185" s="207"/>
    </row>
    <row r="1186" ht="15" customHeight="1" s="4" customFormat="1">
      <c r="A1186" s="207"/>
      <c r="B1186" s="328"/>
      <c r="D1186" s="4" t="s">
        <v>910</v>
      </c>
      <c r="E1186" s="30" t="s">
        <v>173</v>
      </c>
      <c r="F1186" s="4" t="s">
        <v>911</v>
      </c>
      <c r="G1186" s="133"/>
      <c r="H1186" s="313"/>
      <c r="I1186" s="312"/>
      <c r="J1186" s="312"/>
      <c r="K1186" s="312"/>
      <c r="L1186" s="312"/>
      <c r="N1186" s="312"/>
      <c r="O1186" s="329"/>
      <c r="P1186" s="369"/>
      <c r="Q1186" s="312"/>
      <c r="R1186" s="312"/>
      <c r="S1186" s="312"/>
      <c r="T1186" s="312"/>
      <c r="U1186" s="312"/>
      <c r="V1186" s="312"/>
      <c r="W1186" s="312"/>
      <c r="X1186" s="312"/>
      <c r="Y1186" s="312"/>
      <c r="Z1186" s="312"/>
      <c r="AB1186" s="132"/>
      <c r="AC1186" s="132"/>
      <c r="AD1186" s="312"/>
      <c r="AE1186" s="207"/>
    </row>
    <row r="1187" ht="15" customHeight="1" s="4" customFormat="1">
      <c r="A1187" s="207"/>
      <c r="B1187" s="328"/>
      <c r="D1187" s="4" t="s">
        <v>32</v>
      </c>
      <c r="E1187" s="30" t="s">
        <v>173</v>
      </c>
      <c r="F1187" s="4" t="s">
        <v>912</v>
      </c>
      <c r="G1187" s="133"/>
      <c r="H1187" s="313"/>
      <c r="I1187" s="312"/>
      <c r="J1187" s="312"/>
      <c r="K1187" s="312"/>
      <c r="L1187" s="312"/>
      <c r="N1187" s="312"/>
      <c r="O1187" s="329"/>
      <c r="P1187" s="369"/>
      <c r="Q1187" s="312"/>
      <c r="R1187" s="312"/>
      <c r="S1187" s="312"/>
      <c r="T1187" s="312"/>
      <c r="U1187" s="312"/>
      <c r="V1187" s="312"/>
      <c r="W1187" s="312"/>
      <c r="X1187" s="312"/>
      <c r="Y1187" s="312"/>
      <c r="Z1187" s="312"/>
      <c r="AB1187" s="132"/>
      <c r="AC1187" s="132"/>
      <c r="AD1187" s="312"/>
      <c r="AE1187" s="207"/>
    </row>
    <row r="1188" ht="15" customHeight="1" s="4" customFormat="1">
      <c r="A1188" s="207"/>
      <c r="B1188" s="328"/>
      <c r="D1188" s="4" t="s">
        <v>913</v>
      </c>
      <c r="E1188" s="30" t="s">
        <v>173</v>
      </c>
      <c r="F1188" s="4" t="s">
        <v>914</v>
      </c>
      <c r="G1188" s="133"/>
      <c r="H1188" s="313"/>
      <c r="I1188" s="312"/>
      <c r="J1188" s="312"/>
      <c r="K1188" s="312"/>
      <c r="L1188" s="312"/>
      <c r="N1188" s="312"/>
      <c r="O1188" s="329"/>
      <c r="P1188" s="369"/>
      <c r="Q1188" s="312"/>
      <c r="R1188" s="312"/>
      <c r="S1188" s="312"/>
      <c r="T1188" s="312"/>
      <c r="U1188" s="312"/>
      <c r="V1188" s="312"/>
      <c r="W1188" s="312"/>
      <c r="X1188" s="312"/>
      <c r="Y1188" s="312"/>
      <c r="Z1188" s="312"/>
      <c r="AB1188" s="132"/>
      <c r="AC1188" s="132"/>
      <c r="AD1188" s="312"/>
      <c r="AE1188" s="207"/>
    </row>
    <row r="1189" ht="15" customHeight="1" s="4" customFormat="1">
      <c r="A1189" s="207"/>
      <c r="B1189" s="328"/>
      <c r="D1189" s="4" t="s">
        <v>27</v>
      </c>
      <c r="E1189" s="30" t="s">
        <v>173</v>
      </c>
      <c r="F1189" s="4" t="s">
        <v>915</v>
      </c>
      <c r="G1189" s="133"/>
      <c r="H1189" s="313"/>
      <c r="I1189" s="312"/>
      <c r="J1189" s="312"/>
      <c r="K1189" s="312"/>
      <c r="L1189" s="312"/>
      <c r="N1189" s="312"/>
      <c r="O1189" s="329"/>
      <c r="P1189" s="369"/>
      <c r="Q1189" s="312"/>
      <c r="R1189" s="312"/>
      <c r="S1189" s="312"/>
      <c r="T1189" s="312"/>
      <c r="U1189" s="312"/>
      <c r="V1189" s="312"/>
      <c r="W1189" s="312"/>
      <c r="X1189" s="312"/>
      <c r="Y1189" s="312"/>
      <c r="Z1189" s="312"/>
      <c r="AB1189" s="132"/>
      <c r="AC1189" s="132"/>
      <c r="AD1189" s="312"/>
      <c r="AE1189" s="207"/>
    </row>
    <row r="1190" ht="15" customHeight="1" s="4" customFormat="1">
      <c r="A1190" s="11"/>
      <c r="D1190" s="4" t="s">
        <v>916</v>
      </c>
      <c r="E1190" s="30" t="s">
        <v>173</v>
      </c>
      <c r="F1190" s="4" t="s">
        <v>917</v>
      </c>
      <c r="H1190" s="38"/>
      <c r="M1190" s="207"/>
      <c r="O1190" s="296"/>
      <c r="P1190" s="64"/>
      <c r="Z1190" s="207"/>
      <c r="AB1190" s="132"/>
      <c r="AC1190" s="132"/>
      <c r="AD1190" s="312"/>
      <c r="AE1190" s="207"/>
    </row>
    <row r="1191" ht="15" customHeight="1" s="4" customFormat="1">
      <c r="A1191" s="11"/>
      <c r="D1191" s="4" t="s">
        <v>918</v>
      </c>
      <c r="H1191" s="38"/>
      <c r="M1191" s="207"/>
      <c r="O1191" s="296"/>
      <c r="P1191" s="64"/>
      <c r="Z1191" s="207"/>
      <c r="AA1191" s="152"/>
      <c r="AB1191" s="207"/>
      <c r="AE1191" s="207"/>
      <c r="AK1191" s="30"/>
      <c r="AL1191" s="30"/>
    </row>
    <row r="1192" ht="15" customHeight="1" s="4" customFormat="1">
      <c r="C1192" s="205"/>
      <c r="D1192" s="205"/>
      <c r="E1192" s="205"/>
      <c r="F1192" s="205"/>
      <c r="G1192" s="205"/>
      <c r="O1192" s="296"/>
      <c r="P1192" s="64"/>
      <c r="Z1192" s="205"/>
      <c r="AB1192" s="207"/>
      <c r="AE1192" s="207"/>
    </row>
    <row r="1193" ht="15" customHeight="1" s="4" customFormat="1">
      <c r="G1193" s="110"/>
      <c r="H1193" s="110"/>
      <c r="I1193" s="110"/>
      <c r="L1193" s="207"/>
      <c r="O1193" s="307"/>
      <c r="P1193" s="64"/>
      <c r="Z1193" s="207"/>
      <c r="AB1193" s="207"/>
      <c r="AE1193" s="207"/>
    </row>
    <row r="1194" ht="15" customHeight="1" s="4" customFormat="1">
      <c r="A1194" s="59" t="s">
        <v>919</v>
      </c>
      <c r="G1194" s="110"/>
      <c r="H1194" s="110"/>
      <c r="I1194" s="110"/>
      <c r="L1194" s="207"/>
      <c r="O1194" s="307"/>
      <c r="P1194" s="64"/>
      <c r="Z1194" s="205"/>
      <c r="AB1194" s="207"/>
      <c r="AE1194" s="207"/>
    </row>
    <row r="1195" ht="15" customHeight="1" s="4" customFormat="1">
      <c r="A1195" s="273" t="s">
        <v>230</v>
      </c>
      <c r="B1195" s="494" t="s">
        <v>0</v>
      </c>
      <c r="C1195" s="498"/>
      <c r="D1195" s="495"/>
      <c r="E1195" s="494" t="s">
        <v>1</v>
      </c>
      <c r="F1195" s="498"/>
      <c r="G1195" s="495"/>
      <c r="H1195" s="494" t="s">
        <v>4</v>
      </c>
      <c r="I1195" s="498"/>
      <c r="J1195" s="495"/>
      <c r="K1195" s="334" t="s">
        <v>2</v>
      </c>
      <c r="L1195" s="334" t="s">
        <v>920</v>
      </c>
      <c r="M1195" s="275" t="s">
        <v>921</v>
      </c>
      <c r="O1195" s="308"/>
      <c r="P1195" s="64"/>
      <c r="R1195" s="207"/>
    </row>
    <row r="1196" ht="15" customHeight="1" s="4" customFormat="1">
      <c r="A1196" s="276"/>
      <c r="B1196" s="285" t="s">
        <v>359</v>
      </c>
      <c r="C1196" s="285" t="s">
        <v>360</v>
      </c>
      <c r="D1196" s="285" t="s">
        <v>356</v>
      </c>
      <c r="E1196" s="285" t="s">
        <v>361</v>
      </c>
      <c r="F1196" s="285" t="s">
        <v>357</v>
      </c>
      <c r="G1196" s="285" t="s">
        <v>383</v>
      </c>
      <c r="H1196" s="285" t="s">
        <v>775</v>
      </c>
      <c r="I1196" s="285" t="s">
        <v>776</v>
      </c>
      <c r="J1196" s="285" t="s">
        <v>32</v>
      </c>
      <c r="K1196" s="302" t="s">
        <v>25</v>
      </c>
      <c r="L1196" s="302"/>
      <c r="M1196" s="278"/>
      <c r="O1196" s="308"/>
      <c r="P1196" s="64"/>
    </row>
    <row r="1197" ht="15" customHeight="1">
      <c r="A1197" s="187">
        <f>A875</f>
        <v>101</v>
      </c>
      <c r="B1197" s="174">
        <f>INPUT!H3</f>
        <v>2</v>
      </c>
      <c r="C1197" s="174">
        <f>INPUT!I3</f>
        <v>500</v>
      </c>
      <c r="D1197" s="174">
        <f>INPUT!J3</f>
        <v>22</v>
      </c>
      <c r="E1197" s="174">
        <f>INPUT!K3</f>
        <v>1936.3312351792665</v>
      </c>
      <c r="F1197" s="174">
        <f>INPUT!L3</f>
        <v>12</v>
      </c>
      <c r="G1197" s="174">
        <f>INPUT!M3</f>
        <v>120</v>
      </c>
      <c r="H1197" s="174">
        <f>INPUT!S3</f>
        <v>0</v>
      </c>
      <c r="I1197" s="174">
        <f>INPUT!R3</f>
        <v>290</v>
      </c>
      <c r="J1197" s="174">
        <f>INPUT!U3</f>
        <v>2400</v>
      </c>
      <c r="K1197" s="191">
        <f>INPUT!N3</f>
        <v>2800</v>
      </c>
      <c r="L1197" s="175">
        <f>(J1197+E1197-2*G1197)*(K1197+D1197/2+F1197/2)/2</f>
        <v>5769682.5447499966</v>
      </c>
      <c r="M1197" s="487">
        <f>(J1197+E1197-2*G1197)*(K1197+F1197/2+H1197+I1197/2)/2</f>
        <v>6044136.737507008</v>
      </c>
      <c r="N1197" s="4"/>
    </row>
    <row r="1198">
      <c r="A1198" s="187">
        <f>A876</f>
        <v>101</v>
      </c>
      <c r="B1198" s="174">
        <f>INPUT!H4</f>
        <v>2</v>
      </c>
      <c r="C1198" s="174">
        <f>INPUT!I4</f>
        <v>500</v>
      </c>
      <c r="D1198" s="174">
        <f>INPUT!J4</f>
        <v>22</v>
      </c>
      <c r="E1198" s="174">
        <f>INPUT!K4</f>
        <v>1936.3312351792665</v>
      </c>
      <c r="F1198" s="174">
        <f>INPUT!L4</f>
        <v>12</v>
      </c>
      <c r="G1198" s="174">
        <f>INPUT!M4</f>
        <v>120</v>
      </c>
      <c r="H1198" s="174">
        <f>INPUT!S4</f>
        <v>0</v>
      </c>
      <c r="I1198" s="174">
        <f>INPUT!R4</f>
        <v>290</v>
      </c>
      <c r="J1198" s="174">
        <f>INPUT!U4</f>
        <v>2400</v>
      </c>
      <c r="K1198" s="191">
        <f>INPUT!N4</f>
        <v>2800</v>
      </c>
      <c r="L1198" s="175">
        <f>(J1198+E1198-2*G1198)*(K1198+D1198/2+F1198/2)/2</f>
        <v>5769682.5447499966</v>
      </c>
      <c r="M1198" s="487">
        <f>(J1198+E1198-2*G1198)*(K1198+F1198/2+H1198+I1198/2)/2</f>
        <v>6044136.737507008</v>
      </c>
      <c r="N1198" s="4"/>
    </row>
    <row r="1199">
      <c r="A1199" s="187">
        <f>A877</f>
        <v>101</v>
      </c>
      <c r="B1199" s="174">
        <f>INPUT!H5</f>
        <v>2</v>
      </c>
      <c r="C1199" s="174">
        <f>INPUT!I5</f>
        <v>500</v>
      </c>
      <c r="D1199" s="174">
        <f>INPUT!J5</f>
        <v>22</v>
      </c>
      <c r="E1199" s="174">
        <f>INPUT!K5</f>
        <v>1936.3312351792665</v>
      </c>
      <c r="F1199" s="174">
        <f>INPUT!L5</f>
        <v>12</v>
      </c>
      <c r="G1199" s="174">
        <f>INPUT!M5</f>
        <v>120</v>
      </c>
      <c r="H1199" s="174">
        <f>INPUT!S5</f>
        <v>0</v>
      </c>
      <c r="I1199" s="174">
        <f>INPUT!R5</f>
        <v>290</v>
      </c>
      <c r="J1199" s="174">
        <f>INPUT!U5</f>
        <v>2400</v>
      </c>
      <c r="K1199" s="191">
        <f>INPUT!N5</f>
        <v>2800</v>
      </c>
      <c r="L1199" s="175">
        <f>(J1199+E1199-2*G1199)*(K1199+D1199/2+F1199/2)/2</f>
        <v>5769682.5447499966</v>
      </c>
      <c r="M1199" s="487">
        <f>(J1199+E1199-2*G1199)*(K1199+F1199/2+H1199+I1199/2)/2</f>
        <v>6044136.737507008</v>
      </c>
      <c r="N1199" s="4"/>
    </row>
    <row r="1200">
      <c r="A1200" s="187">
        <f>A878</f>
        <v>101</v>
      </c>
      <c r="B1200" s="174">
        <f>INPUT!H6</f>
        <v>2</v>
      </c>
      <c r="C1200" s="174">
        <f>INPUT!I6</f>
        <v>500</v>
      </c>
      <c r="D1200" s="174">
        <f>INPUT!J6</f>
        <v>22</v>
      </c>
      <c r="E1200" s="174">
        <f>INPUT!K6</f>
        <v>1936.3312351792665</v>
      </c>
      <c r="F1200" s="174">
        <f>INPUT!L6</f>
        <v>12</v>
      </c>
      <c r="G1200" s="174">
        <f>INPUT!M6</f>
        <v>120</v>
      </c>
      <c r="H1200" s="174">
        <f>INPUT!S6</f>
        <v>0</v>
      </c>
      <c r="I1200" s="174">
        <f>INPUT!R6</f>
        <v>290</v>
      </c>
      <c r="J1200" s="174">
        <f>INPUT!U6</f>
        <v>2400</v>
      </c>
      <c r="K1200" s="191">
        <f>INPUT!N6</f>
        <v>2800</v>
      </c>
      <c r="L1200" s="175">
        <f>(J1200+E1200-2*G1200)*(K1200+D1200/2+F1200/2)/2</f>
        <v>5769682.5447499966</v>
      </c>
      <c r="M1200" s="487">
        <f>(J1200+E1200-2*G1200)*(K1200+F1200/2+H1200+I1200/2)/2</f>
        <v>6044136.737507008</v>
      </c>
      <c r="N1200" s="4"/>
    </row>
    <row r="1201">
      <c r="A1201" s="187">
        <f>A879</f>
        <v>101</v>
      </c>
      <c r="B1201" s="174">
        <f>INPUT!H7</f>
        <v>2</v>
      </c>
      <c r="C1201" s="174">
        <f>INPUT!I7</f>
        <v>500</v>
      </c>
      <c r="D1201" s="174">
        <f>INPUT!J7</f>
        <v>22</v>
      </c>
      <c r="E1201" s="174">
        <f>INPUT!K7</f>
        <v>1936.3312351792665</v>
      </c>
      <c r="F1201" s="174">
        <f>INPUT!L7</f>
        <v>12</v>
      </c>
      <c r="G1201" s="174">
        <f>INPUT!M7</f>
        <v>120</v>
      </c>
      <c r="H1201" s="174">
        <f>INPUT!S7</f>
        <v>0</v>
      </c>
      <c r="I1201" s="174">
        <f>INPUT!R7</f>
        <v>290</v>
      </c>
      <c r="J1201" s="174">
        <f>INPUT!U7</f>
        <v>2400</v>
      </c>
      <c r="K1201" s="191">
        <f>INPUT!N7</f>
        <v>2800</v>
      </c>
      <c r="L1201" s="175">
        <f>(J1201+E1201-2*G1201)*(K1201+D1201/2+F1201/2)/2</f>
        <v>5769682.5447499966</v>
      </c>
      <c r="M1201" s="487">
        <f>(J1201+E1201-2*G1201)*(K1201+F1201/2+H1201+I1201/2)/2</f>
        <v>6044136.737507008</v>
      </c>
      <c r="N1201" s="4"/>
    </row>
    <row r="1202">
      <c r="A1202" s="187">
        <f>A880</f>
        <v>101</v>
      </c>
      <c r="B1202" s="174">
        <f>INPUT!H8</f>
        <v>2</v>
      </c>
      <c r="C1202" s="174">
        <f>INPUT!I8</f>
        <v>500</v>
      </c>
      <c r="D1202" s="174">
        <f>INPUT!J8</f>
        <v>22</v>
      </c>
      <c r="E1202" s="174">
        <f>INPUT!K8</f>
        <v>1936.3312351792665</v>
      </c>
      <c r="F1202" s="174">
        <f>INPUT!L8</f>
        <v>12</v>
      </c>
      <c r="G1202" s="174">
        <f>INPUT!M8</f>
        <v>120</v>
      </c>
      <c r="H1202" s="174">
        <f>INPUT!S8</f>
        <v>0</v>
      </c>
      <c r="I1202" s="174">
        <f>INPUT!R8</f>
        <v>290</v>
      </c>
      <c r="J1202" s="174">
        <f>INPUT!U8</f>
        <v>2400</v>
      </c>
      <c r="K1202" s="191">
        <f>INPUT!N8</f>
        <v>2800</v>
      </c>
      <c r="L1202" s="175">
        <f>(J1202+E1202-2*G1202)*(K1202+D1202/2+F1202/2)/2</f>
        <v>5769682.5447499966</v>
      </c>
      <c r="M1202" s="487">
        <f>(J1202+E1202-2*G1202)*(K1202+F1202/2+H1202+I1202/2)/2</f>
        <v>6044136.737507008</v>
      </c>
      <c r="N1202" s="4"/>
    </row>
    <row r="1203">
      <c r="A1203" s="187">
        <f>A881</f>
        <v>101</v>
      </c>
      <c r="B1203" s="174">
        <f>INPUT!H9</f>
        <v>2</v>
      </c>
      <c r="C1203" s="174">
        <f>INPUT!I9</f>
        <v>500</v>
      </c>
      <c r="D1203" s="174">
        <f>INPUT!J9</f>
        <v>22</v>
      </c>
      <c r="E1203" s="174">
        <f>INPUT!K9</f>
        <v>1936.3312351792665</v>
      </c>
      <c r="F1203" s="174">
        <f>INPUT!L9</f>
        <v>12</v>
      </c>
      <c r="G1203" s="174">
        <f>INPUT!M9</f>
        <v>120</v>
      </c>
      <c r="H1203" s="174">
        <f>INPUT!S9</f>
        <v>0</v>
      </c>
      <c r="I1203" s="174">
        <f>INPUT!R9</f>
        <v>290</v>
      </c>
      <c r="J1203" s="174">
        <f>INPUT!U9</f>
        <v>2400</v>
      </c>
      <c r="K1203" s="191">
        <f>INPUT!N9</f>
        <v>2800</v>
      </c>
      <c r="L1203" s="175">
        <f>(J1203+E1203-2*G1203)*(K1203+D1203/2+F1203/2)/2</f>
        <v>5769682.5447499966</v>
      </c>
      <c r="M1203" s="487">
        <f>(J1203+E1203-2*G1203)*(K1203+F1203/2+H1203+I1203/2)/2</f>
        <v>6044136.737507008</v>
      </c>
      <c r="N1203" s="4"/>
    </row>
    <row r="1204">
      <c r="A1204" s="187">
        <f>A882</f>
        <v>101</v>
      </c>
      <c r="B1204" s="174">
        <f>INPUT!H10</f>
        <v>2</v>
      </c>
      <c r="C1204" s="174">
        <f>INPUT!I10</f>
        <v>500</v>
      </c>
      <c r="D1204" s="174">
        <f>INPUT!J10</f>
        <v>22</v>
      </c>
      <c r="E1204" s="174">
        <f>INPUT!K10</f>
        <v>1936.3312351792665</v>
      </c>
      <c r="F1204" s="174">
        <f>INPUT!L10</f>
        <v>12</v>
      </c>
      <c r="G1204" s="174">
        <f>INPUT!M10</f>
        <v>120</v>
      </c>
      <c r="H1204" s="174">
        <f>INPUT!S10</f>
        <v>0</v>
      </c>
      <c r="I1204" s="174">
        <f>INPUT!R10</f>
        <v>290</v>
      </c>
      <c r="J1204" s="174">
        <f>INPUT!U10</f>
        <v>2400</v>
      </c>
      <c r="K1204" s="191">
        <f>INPUT!N10</f>
        <v>2800</v>
      </c>
      <c r="L1204" s="175">
        <f>(J1204+E1204-2*G1204)*(K1204+D1204/2+F1204/2)/2</f>
        <v>5769682.5447499966</v>
      </c>
      <c r="M1204" s="487">
        <f>(J1204+E1204-2*G1204)*(K1204+F1204/2+H1204+I1204/2)/2</f>
        <v>6044136.737507008</v>
      </c>
      <c r="N1204" s="4"/>
    </row>
    <row r="1205">
      <c r="A1205" s="187">
        <f>A883</f>
        <v>101</v>
      </c>
      <c r="B1205" s="174">
        <f>INPUT!H11</f>
        <v>2</v>
      </c>
      <c r="C1205" s="174">
        <f>INPUT!I11</f>
        <v>500</v>
      </c>
      <c r="D1205" s="174">
        <f>INPUT!J11</f>
        <v>22</v>
      </c>
      <c r="E1205" s="174">
        <f>INPUT!K11</f>
        <v>1936.3312351792665</v>
      </c>
      <c r="F1205" s="174">
        <f>INPUT!L11</f>
        <v>12</v>
      </c>
      <c r="G1205" s="174">
        <f>INPUT!M11</f>
        <v>120</v>
      </c>
      <c r="H1205" s="174">
        <f>INPUT!S11</f>
        <v>0</v>
      </c>
      <c r="I1205" s="174">
        <f>INPUT!R11</f>
        <v>290</v>
      </c>
      <c r="J1205" s="174">
        <f>INPUT!U11</f>
        <v>2400</v>
      </c>
      <c r="K1205" s="191">
        <f>INPUT!N11</f>
        <v>2800</v>
      </c>
      <c r="L1205" s="175">
        <f>(J1205+E1205-2*G1205)*(K1205+D1205/2+F1205/2)/2</f>
        <v>5769682.5447499966</v>
      </c>
      <c r="M1205" s="487">
        <f>(J1205+E1205-2*G1205)*(K1205+F1205/2+H1205+I1205/2)/2</f>
        <v>6044136.737507008</v>
      </c>
      <c r="N1205" s="4"/>
    </row>
    <row r="1206">
      <c r="A1206" s="187">
        <f>A884</f>
        <v>101</v>
      </c>
      <c r="B1206" s="174">
        <f>INPUT!H12</f>
        <v>2</v>
      </c>
      <c r="C1206" s="174">
        <f>INPUT!I12</f>
        <v>500</v>
      </c>
      <c r="D1206" s="174">
        <f>INPUT!J12</f>
        <v>22</v>
      </c>
      <c r="E1206" s="174">
        <f>INPUT!K12</f>
        <v>1936.3312351792665</v>
      </c>
      <c r="F1206" s="174">
        <f>INPUT!L12</f>
        <v>12</v>
      </c>
      <c r="G1206" s="174">
        <f>INPUT!M12</f>
        <v>120</v>
      </c>
      <c r="H1206" s="174">
        <f>INPUT!S12</f>
        <v>0</v>
      </c>
      <c r="I1206" s="174">
        <f>INPUT!R12</f>
        <v>290</v>
      </c>
      <c r="J1206" s="174">
        <f>INPUT!U12</f>
        <v>2400</v>
      </c>
      <c r="K1206" s="191">
        <f>INPUT!N12</f>
        <v>2800</v>
      </c>
      <c r="L1206" s="175">
        <f>(J1206+E1206-2*G1206)*(K1206+D1206/2+F1206/2)/2</f>
        <v>5769682.5447499966</v>
      </c>
      <c r="M1206" s="487">
        <f>(J1206+E1206-2*G1206)*(K1206+F1206/2+H1206+I1206/2)/2</f>
        <v>6044136.737507008</v>
      </c>
      <c r="N1206" s="4"/>
    </row>
    <row r="1207">
      <c r="A1207" s="187">
        <f>A885</f>
        <v>101</v>
      </c>
      <c r="B1207" s="174">
        <f>INPUT!H13</f>
        <v>2</v>
      </c>
      <c r="C1207" s="174">
        <f>INPUT!I13</f>
        <v>500</v>
      </c>
      <c r="D1207" s="174">
        <f>INPUT!J13</f>
        <v>22</v>
      </c>
      <c r="E1207" s="174">
        <f>INPUT!K13</f>
        <v>1936.3312351792665</v>
      </c>
      <c r="F1207" s="174">
        <f>INPUT!L13</f>
        <v>12</v>
      </c>
      <c r="G1207" s="174">
        <f>INPUT!M13</f>
        <v>120</v>
      </c>
      <c r="H1207" s="174">
        <f>INPUT!S13</f>
        <v>0</v>
      </c>
      <c r="I1207" s="174">
        <f>INPUT!R13</f>
        <v>290</v>
      </c>
      <c r="J1207" s="174">
        <f>INPUT!U13</f>
        <v>2400</v>
      </c>
      <c r="K1207" s="191">
        <f>INPUT!N13</f>
        <v>2800</v>
      </c>
      <c r="L1207" s="175">
        <f>(J1207+E1207-2*G1207)*(K1207+D1207/2+F1207/2)/2</f>
        <v>5769682.5447499966</v>
      </c>
      <c r="M1207" s="487">
        <f>(J1207+E1207-2*G1207)*(K1207+F1207/2+H1207+I1207/2)/2</f>
        <v>6044136.737507008</v>
      </c>
      <c r="N1207" s="4"/>
    </row>
    <row r="1208">
      <c r="A1208" s="187">
        <f>A886</f>
        <v>101</v>
      </c>
      <c r="B1208" s="174">
        <f>INPUT!H14</f>
        <v>2</v>
      </c>
      <c r="C1208" s="174">
        <f>INPUT!I14</f>
        <v>500</v>
      </c>
      <c r="D1208" s="174">
        <f>INPUT!J14</f>
        <v>22</v>
      </c>
      <c r="E1208" s="174">
        <f>INPUT!K14</f>
        <v>1936.3312351792665</v>
      </c>
      <c r="F1208" s="174">
        <f>INPUT!L14</f>
        <v>12</v>
      </c>
      <c r="G1208" s="174">
        <f>INPUT!M14</f>
        <v>120</v>
      </c>
      <c r="H1208" s="174">
        <f>INPUT!S14</f>
        <v>0</v>
      </c>
      <c r="I1208" s="174">
        <f>INPUT!R14</f>
        <v>290</v>
      </c>
      <c r="J1208" s="174">
        <f>INPUT!U14</f>
        <v>2400</v>
      </c>
      <c r="K1208" s="191">
        <f>INPUT!N14</f>
        <v>2800</v>
      </c>
      <c r="L1208" s="175">
        <f>(J1208+E1208-2*G1208)*(K1208+D1208/2+F1208/2)/2</f>
        <v>5769682.5447499966</v>
      </c>
      <c r="M1208" s="487">
        <f>(J1208+E1208-2*G1208)*(K1208+F1208/2+H1208+I1208/2)/2</f>
        <v>6044136.737507008</v>
      </c>
      <c r="N1208" s="4"/>
    </row>
    <row r="1209">
      <c r="A1209" s="187">
        <f>A887</f>
        <v>101</v>
      </c>
      <c r="B1209" s="174">
        <f>INPUT!H15</f>
        <v>2</v>
      </c>
      <c r="C1209" s="174">
        <f>INPUT!I15</f>
        <v>500</v>
      </c>
      <c r="D1209" s="174">
        <f>INPUT!J15</f>
        <v>22</v>
      </c>
      <c r="E1209" s="174">
        <f>INPUT!K15</f>
        <v>1936.3312351792665</v>
      </c>
      <c r="F1209" s="174">
        <f>INPUT!L15</f>
        <v>12</v>
      </c>
      <c r="G1209" s="174">
        <f>INPUT!M15</f>
        <v>120</v>
      </c>
      <c r="H1209" s="174">
        <f>INPUT!S15</f>
        <v>0</v>
      </c>
      <c r="I1209" s="174">
        <f>INPUT!R15</f>
        <v>290</v>
      </c>
      <c r="J1209" s="174">
        <f>INPUT!U15</f>
        <v>2400</v>
      </c>
      <c r="K1209" s="191">
        <f>INPUT!N15</f>
        <v>2800</v>
      </c>
      <c r="L1209" s="175">
        <f>(J1209+E1209-2*G1209)*(K1209+D1209/2+F1209/2)/2</f>
        <v>5769682.5447499966</v>
      </c>
      <c r="M1209" s="487">
        <f>(J1209+E1209-2*G1209)*(K1209+F1209/2+H1209+I1209/2)/2</f>
        <v>6044136.737507008</v>
      </c>
      <c r="N1209" s="4"/>
    </row>
    <row r="1210">
      <c r="A1210" s="187">
        <f>A888</f>
        <v>101</v>
      </c>
      <c r="B1210" s="174">
        <f>INPUT!H16</f>
        <v>2</v>
      </c>
      <c r="C1210" s="174">
        <f>INPUT!I16</f>
        <v>500</v>
      </c>
      <c r="D1210" s="174">
        <f>INPUT!J16</f>
        <v>22</v>
      </c>
      <c r="E1210" s="174">
        <f>INPUT!K16</f>
        <v>1936.3312351792665</v>
      </c>
      <c r="F1210" s="174">
        <f>INPUT!L16</f>
        <v>12</v>
      </c>
      <c r="G1210" s="174">
        <f>INPUT!M16</f>
        <v>120</v>
      </c>
      <c r="H1210" s="174">
        <f>INPUT!S16</f>
        <v>0</v>
      </c>
      <c r="I1210" s="174">
        <f>INPUT!R16</f>
        <v>290</v>
      </c>
      <c r="J1210" s="174">
        <f>INPUT!U16</f>
        <v>2400</v>
      </c>
      <c r="K1210" s="191">
        <f>INPUT!N16</f>
        <v>2800</v>
      </c>
      <c r="L1210" s="175">
        <f>(J1210+E1210-2*G1210)*(K1210+D1210/2+F1210/2)/2</f>
        <v>5769682.5447499966</v>
      </c>
      <c r="M1210" s="487">
        <f>(J1210+E1210-2*G1210)*(K1210+F1210/2+H1210+I1210/2)/2</f>
        <v>6044136.737507008</v>
      </c>
      <c r="N1210" s="4"/>
    </row>
    <row r="1211">
      <c r="A1211" s="187">
        <f>A889</f>
        <v>101</v>
      </c>
      <c r="B1211" s="174">
        <f>INPUT!H17</f>
        <v>2</v>
      </c>
      <c r="C1211" s="174">
        <f>INPUT!I17</f>
        <v>500</v>
      </c>
      <c r="D1211" s="174">
        <f>INPUT!J17</f>
        <v>22</v>
      </c>
      <c r="E1211" s="174">
        <f>INPUT!K17</f>
        <v>1936.3312351792665</v>
      </c>
      <c r="F1211" s="174">
        <f>INPUT!L17</f>
        <v>12</v>
      </c>
      <c r="G1211" s="174">
        <f>INPUT!M17</f>
        <v>120</v>
      </c>
      <c r="H1211" s="174">
        <f>INPUT!S17</f>
        <v>0</v>
      </c>
      <c r="I1211" s="174">
        <f>INPUT!R17</f>
        <v>290</v>
      </c>
      <c r="J1211" s="174">
        <f>INPUT!U17</f>
        <v>2400</v>
      </c>
      <c r="K1211" s="191">
        <f>INPUT!N17</f>
        <v>2800</v>
      </c>
      <c r="L1211" s="175">
        <f>(J1211+E1211-2*G1211)*(K1211+D1211/2+F1211/2)/2</f>
        <v>5769682.5447499966</v>
      </c>
      <c r="M1211" s="487">
        <f>(J1211+E1211-2*G1211)*(K1211+F1211/2+H1211+I1211/2)/2</f>
        <v>6044136.737507008</v>
      </c>
      <c r="N1211" s="4"/>
    </row>
    <row r="1212">
      <c r="A1212" s="187">
        <f>A890</f>
        <v>101</v>
      </c>
      <c r="B1212" s="174">
        <f>INPUT!H18</f>
        <v>2</v>
      </c>
      <c r="C1212" s="174">
        <f>INPUT!I18</f>
        <v>500</v>
      </c>
      <c r="D1212" s="174">
        <f>INPUT!J18</f>
        <v>22</v>
      </c>
      <c r="E1212" s="174">
        <f>INPUT!K18</f>
        <v>1936.3312351792665</v>
      </c>
      <c r="F1212" s="174">
        <f>INPUT!L18</f>
        <v>12</v>
      </c>
      <c r="G1212" s="174">
        <f>INPUT!M18</f>
        <v>120</v>
      </c>
      <c r="H1212" s="174">
        <f>INPUT!S18</f>
        <v>0</v>
      </c>
      <c r="I1212" s="174">
        <f>INPUT!R18</f>
        <v>290</v>
      </c>
      <c r="J1212" s="174">
        <f>INPUT!U18</f>
        <v>2400</v>
      </c>
      <c r="K1212" s="191">
        <f>INPUT!N18</f>
        <v>2800</v>
      </c>
      <c r="L1212" s="175">
        <f>(J1212+E1212-2*G1212)*(K1212+D1212/2+F1212/2)/2</f>
        <v>5769682.5447499966</v>
      </c>
      <c r="M1212" s="487">
        <f>(J1212+E1212-2*G1212)*(K1212+F1212/2+H1212+I1212/2)/2</f>
        <v>6044136.737507008</v>
      </c>
      <c r="N1212" s="4"/>
    </row>
    <row r="1213">
      <c r="A1213" s="187">
        <f>A891</f>
        <v>101</v>
      </c>
      <c r="B1213" s="174">
        <f>INPUT!H19</f>
        <v>2</v>
      </c>
      <c r="C1213" s="174">
        <f>INPUT!I19</f>
        <v>500</v>
      </c>
      <c r="D1213" s="174">
        <f>INPUT!J19</f>
        <v>22</v>
      </c>
      <c r="E1213" s="174">
        <f>INPUT!K19</f>
        <v>1936.3312351792665</v>
      </c>
      <c r="F1213" s="174">
        <f>INPUT!L19</f>
        <v>12</v>
      </c>
      <c r="G1213" s="174">
        <f>INPUT!M19</f>
        <v>120</v>
      </c>
      <c r="H1213" s="174">
        <f>INPUT!S19</f>
        <v>0</v>
      </c>
      <c r="I1213" s="174">
        <f>INPUT!R19</f>
        <v>290</v>
      </c>
      <c r="J1213" s="174">
        <f>INPUT!U19</f>
        <v>2400</v>
      </c>
      <c r="K1213" s="191">
        <f>INPUT!N19</f>
        <v>2800</v>
      </c>
      <c r="L1213" s="175">
        <f>(J1213+E1213-2*G1213)*(K1213+D1213/2+F1213/2)/2</f>
        <v>5769682.5447499966</v>
      </c>
      <c r="M1213" s="487">
        <f>(J1213+E1213-2*G1213)*(K1213+F1213/2+H1213+I1213/2)/2</f>
        <v>6044136.737507008</v>
      </c>
      <c r="N1213" s="4"/>
    </row>
    <row r="1214">
      <c r="A1214" s="187">
        <f>A892</f>
        <v>101</v>
      </c>
      <c r="B1214" s="174">
        <f>INPUT!H20</f>
        <v>2</v>
      </c>
      <c r="C1214" s="174">
        <f>INPUT!I20</f>
        <v>500</v>
      </c>
      <c r="D1214" s="174">
        <f>INPUT!J20</f>
        <v>22</v>
      </c>
      <c r="E1214" s="174">
        <f>INPUT!K20</f>
        <v>1936.3312351792665</v>
      </c>
      <c r="F1214" s="174">
        <f>INPUT!L20</f>
        <v>12</v>
      </c>
      <c r="G1214" s="174">
        <f>INPUT!M20</f>
        <v>120</v>
      </c>
      <c r="H1214" s="174">
        <f>INPUT!S20</f>
        <v>0</v>
      </c>
      <c r="I1214" s="174">
        <f>INPUT!R20</f>
        <v>290</v>
      </c>
      <c r="J1214" s="174">
        <f>INPUT!U20</f>
        <v>2400</v>
      </c>
      <c r="K1214" s="191">
        <f>INPUT!N20</f>
        <v>2800</v>
      </c>
      <c r="L1214" s="175">
        <f>(J1214+E1214-2*G1214)*(K1214+D1214/2+F1214/2)/2</f>
        <v>5769682.5447499966</v>
      </c>
      <c r="M1214" s="487">
        <f>(J1214+E1214-2*G1214)*(K1214+F1214/2+H1214+I1214/2)/2</f>
        <v>6044136.737507008</v>
      </c>
      <c r="N1214" s="4"/>
    </row>
    <row r="1215">
      <c r="A1215" s="187">
        <f>A893</f>
        <v>101</v>
      </c>
      <c r="B1215" s="174">
        <f>INPUT!H21</f>
        <v>2</v>
      </c>
      <c r="C1215" s="174">
        <f>INPUT!I21</f>
        <v>500</v>
      </c>
      <c r="D1215" s="174">
        <f>INPUT!J21</f>
        <v>22</v>
      </c>
      <c r="E1215" s="174">
        <f>INPUT!K21</f>
        <v>1936.3312351792665</v>
      </c>
      <c r="F1215" s="174">
        <f>INPUT!L21</f>
        <v>12</v>
      </c>
      <c r="G1215" s="174">
        <f>INPUT!M21</f>
        <v>120</v>
      </c>
      <c r="H1215" s="174">
        <f>INPUT!S21</f>
        <v>0</v>
      </c>
      <c r="I1215" s="174">
        <f>INPUT!R21</f>
        <v>290</v>
      </c>
      <c r="J1215" s="174">
        <f>INPUT!U21</f>
        <v>2400</v>
      </c>
      <c r="K1215" s="191">
        <f>INPUT!N21</f>
        <v>2800</v>
      </c>
      <c r="L1215" s="175">
        <f>(J1215+E1215-2*G1215)*(K1215+D1215/2+F1215/2)/2</f>
        <v>5769682.5447499966</v>
      </c>
      <c r="M1215" s="487">
        <f>(J1215+E1215-2*G1215)*(K1215+F1215/2+H1215+I1215/2)/2</f>
        <v>6044136.737507008</v>
      </c>
      <c r="N1215" s="4"/>
    </row>
    <row r="1216">
      <c r="A1216" s="187">
        <f>A894</f>
        <v>101</v>
      </c>
      <c r="B1216" s="174">
        <f>INPUT!H22</f>
        <v>2</v>
      </c>
      <c r="C1216" s="174">
        <f>INPUT!I22</f>
        <v>500</v>
      </c>
      <c r="D1216" s="174">
        <f>INPUT!J22</f>
        <v>22</v>
      </c>
      <c r="E1216" s="174">
        <f>INPUT!K22</f>
        <v>1936.3312351792665</v>
      </c>
      <c r="F1216" s="174">
        <f>INPUT!L22</f>
        <v>12</v>
      </c>
      <c r="G1216" s="174">
        <f>INPUT!M22</f>
        <v>120</v>
      </c>
      <c r="H1216" s="174">
        <f>INPUT!S22</f>
        <v>0</v>
      </c>
      <c r="I1216" s="174">
        <f>INPUT!R22</f>
        <v>290</v>
      </c>
      <c r="J1216" s="174">
        <f>INPUT!U22</f>
        <v>2400</v>
      </c>
      <c r="K1216" s="191">
        <f>INPUT!N22</f>
        <v>2800</v>
      </c>
      <c r="L1216" s="175">
        <f>(J1216+E1216-2*G1216)*(K1216+D1216/2+F1216/2)/2</f>
        <v>5769682.5447499966</v>
      </c>
      <c r="M1216" s="487">
        <f>(J1216+E1216-2*G1216)*(K1216+F1216/2+H1216+I1216/2)/2</f>
        <v>6044136.737507008</v>
      </c>
      <c r="N1216" s="4"/>
    </row>
    <row r="1217">
      <c r="A1217" s="187">
        <f>A895</f>
        <v>101</v>
      </c>
      <c r="B1217" s="174">
        <f>INPUT!H23</f>
        <v>2</v>
      </c>
      <c r="C1217" s="174">
        <f>INPUT!I23</f>
        <v>500</v>
      </c>
      <c r="D1217" s="174">
        <f>INPUT!J23</f>
        <v>22</v>
      </c>
      <c r="E1217" s="174">
        <f>INPUT!K23</f>
        <v>1936.3312351792665</v>
      </c>
      <c r="F1217" s="174">
        <f>INPUT!L23</f>
        <v>12</v>
      </c>
      <c r="G1217" s="174">
        <f>INPUT!M23</f>
        <v>120</v>
      </c>
      <c r="H1217" s="174">
        <f>INPUT!S23</f>
        <v>0</v>
      </c>
      <c r="I1217" s="174">
        <f>INPUT!R23</f>
        <v>290</v>
      </c>
      <c r="J1217" s="174">
        <f>INPUT!U23</f>
        <v>2400</v>
      </c>
      <c r="K1217" s="191">
        <f>INPUT!N23</f>
        <v>2800</v>
      </c>
      <c r="L1217" s="175">
        <f>(J1217+E1217-2*G1217)*(K1217+D1217/2+F1217/2)/2</f>
        <v>5769682.5447499966</v>
      </c>
      <c r="M1217" s="487">
        <f>(J1217+E1217-2*G1217)*(K1217+F1217/2+H1217+I1217/2)/2</f>
        <v>6044136.737507008</v>
      </c>
      <c r="N1217" s="4"/>
    </row>
    <row r="1218">
      <c r="A1218" s="187">
        <f>A896</f>
        <v>101</v>
      </c>
      <c r="B1218" s="174">
        <f>INPUT!H24</f>
        <v>2</v>
      </c>
      <c r="C1218" s="174">
        <f>INPUT!I24</f>
        <v>500</v>
      </c>
      <c r="D1218" s="174">
        <f>INPUT!J24</f>
        <v>22</v>
      </c>
      <c r="E1218" s="174">
        <f>INPUT!K24</f>
        <v>1936.3312351792665</v>
      </c>
      <c r="F1218" s="174">
        <f>INPUT!L24</f>
        <v>12</v>
      </c>
      <c r="G1218" s="174">
        <f>INPUT!M24</f>
        <v>120</v>
      </c>
      <c r="H1218" s="174">
        <f>INPUT!S24</f>
        <v>0</v>
      </c>
      <c r="I1218" s="174">
        <f>INPUT!R24</f>
        <v>290</v>
      </c>
      <c r="J1218" s="174">
        <f>INPUT!U24</f>
        <v>2400</v>
      </c>
      <c r="K1218" s="191">
        <f>INPUT!N24</f>
        <v>2800</v>
      </c>
      <c r="L1218" s="175">
        <f>(J1218+E1218-2*G1218)*(K1218+D1218/2+F1218/2)/2</f>
        <v>5769682.5447499966</v>
      </c>
      <c r="M1218" s="487">
        <f>(J1218+E1218-2*G1218)*(K1218+F1218/2+H1218+I1218/2)/2</f>
        <v>6044136.737507008</v>
      </c>
      <c r="N1218" s="4"/>
    </row>
    <row r="1219">
      <c r="A1219" s="187">
        <f>A897</f>
        <v>101</v>
      </c>
      <c r="B1219" s="174">
        <f>INPUT!H25</f>
        <v>2</v>
      </c>
      <c r="C1219" s="174">
        <f>INPUT!I25</f>
        <v>500</v>
      </c>
      <c r="D1219" s="174">
        <f>INPUT!J25</f>
        <v>22</v>
      </c>
      <c r="E1219" s="174">
        <f>INPUT!K25</f>
        <v>1936.3312351792665</v>
      </c>
      <c r="F1219" s="174">
        <f>INPUT!L25</f>
        <v>12</v>
      </c>
      <c r="G1219" s="174">
        <f>INPUT!M25</f>
        <v>120</v>
      </c>
      <c r="H1219" s="174">
        <f>INPUT!S25</f>
        <v>0</v>
      </c>
      <c r="I1219" s="174">
        <f>INPUT!R25</f>
        <v>290</v>
      </c>
      <c r="J1219" s="174">
        <f>INPUT!U25</f>
        <v>2400</v>
      </c>
      <c r="K1219" s="191">
        <f>INPUT!N25</f>
        <v>2800</v>
      </c>
      <c r="L1219" s="175">
        <f>(J1219+E1219-2*G1219)*(K1219+D1219/2+F1219/2)/2</f>
        <v>5769682.5447499966</v>
      </c>
      <c r="M1219" s="487">
        <f>(J1219+E1219-2*G1219)*(K1219+F1219/2+H1219+I1219/2)/2</f>
        <v>6044136.737507008</v>
      </c>
      <c r="N1219" s="4"/>
    </row>
    <row r="1220">
      <c r="A1220" s="187">
        <f>A898</f>
        <v>101</v>
      </c>
      <c r="B1220" s="174">
        <f>INPUT!H26</f>
        <v>2</v>
      </c>
      <c r="C1220" s="174">
        <f>INPUT!I26</f>
        <v>500</v>
      </c>
      <c r="D1220" s="174">
        <f>INPUT!J26</f>
        <v>22</v>
      </c>
      <c r="E1220" s="174">
        <f>INPUT!K26</f>
        <v>1936.3312351792665</v>
      </c>
      <c r="F1220" s="174">
        <f>INPUT!L26</f>
        <v>12</v>
      </c>
      <c r="G1220" s="174">
        <f>INPUT!M26</f>
        <v>120</v>
      </c>
      <c r="H1220" s="174">
        <f>INPUT!S26</f>
        <v>0</v>
      </c>
      <c r="I1220" s="174">
        <f>INPUT!R26</f>
        <v>290</v>
      </c>
      <c r="J1220" s="174">
        <f>INPUT!U26</f>
        <v>2400</v>
      </c>
      <c r="K1220" s="191">
        <f>INPUT!N26</f>
        <v>2800</v>
      </c>
      <c r="L1220" s="175">
        <f>(J1220+E1220-2*G1220)*(K1220+D1220/2+F1220/2)/2</f>
        <v>5769682.5447499966</v>
      </c>
      <c r="M1220" s="487">
        <f>(J1220+E1220-2*G1220)*(K1220+F1220/2+H1220+I1220/2)/2</f>
        <v>6044136.737507008</v>
      </c>
      <c r="N1220" s="4"/>
    </row>
    <row r="1221">
      <c r="A1221" s="187">
        <f>A899</f>
        <v>101</v>
      </c>
      <c r="B1221" s="174">
        <f>INPUT!H27</f>
        <v>2</v>
      </c>
      <c r="C1221" s="174">
        <f>INPUT!I27</f>
        <v>500</v>
      </c>
      <c r="D1221" s="174">
        <f>INPUT!J27</f>
        <v>22</v>
      </c>
      <c r="E1221" s="174">
        <f>INPUT!K27</f>
        <v>1936.3312351792665</v>
      </c>
      <c r="F1221" s="174">
        <f>INPUT!L27</f>
        <v>12</v>
      </c>
      <c r="G1221" s="174">
        <f>INPUT!M27</f>
        <v>120</v>
      </c>
      <c r="H1221" s="174">
        <f>INPUT!S27</f>
        <v>0</v>
      </c>
      <c r="I1221" s="174">
        <f>INPUT!R27</f>
        <v>290</v>
      </c>
      <c r="J1221" s="174">
        <f>INPUT!U27</f>
        <v>2400</v>
      </c>
      <c r="K1221" s="191">
        <f>INPUT!N27</f>
        <v>2800</v>
      </c>
      <c r="L1221" s="175">
        <f>(J1221+E1221-2*G1221)*(K1221+D1221/2+F1221/2)/2</f>
        <v>5769682.5447499966</v>
      </c>
      <c r="M1221" s="487">
        <f>(J1221+E1221-2*G1221)*(K1221+F1221/2+H1221+I1221/2)/2</f>
        <v>6044136.737507008</v>
      </c>
      <c r="N1221" s="4"/>
    </row>
    <row r="1222">
      <c r="A1222" s="187">
        <f>A900</f>
        <v>101</v>
      </c>
      <c r="B1222" s="174">
        <f>INPUT!H28</f>
        <v>2</v>
      </c>
      <c r="C1222" s="174">
        <f>INPUT!I28</f>
        <v>500</v>
      </c>
      <c r="D1222" s="174">
        <f>INPUT!J28</f>
        <v>22</v>
      </c>
      <c r="E1222" s="174">
        <f>INPUT!K28</f>
        <v>1936.3312351792665</v>
      </c>
      <c r="F1222" s="174">
        <f>INPUT!L28</f>
        <v>12</v>
      </c>
      <c r="G1222" s="174">
        <f>INPUT!M28</f>
        <v>120</v>
      </c>
      <c r="H1222" s="174">
        <f>INPUT!S28</f>
        <v>0</v>
      </c>
      <c r="I1222" s="174">
        <f>INPUT!R28</f>
        <v>290</v>
      </c>
      <c r="J1222" s="174">
        <f>INPUT!U28</f>
        <v>2400</v>
      </c>
      <c r="K1222" s="191">
        <f>INPUT!N28</f>
        <v>2800</v>
      </c>
      <c r="L1222" s="175">
        <f>(J1222+E1222-2*G1222)*(K1222+D1222/2+F1222/2)/2</f>
        <v>5769682.5447499966</v>
      </c>
      <c r="M1222" s="487">
        <f>(J1222+E1222-2*G1222)*(K1222+F1222/2+H1222+I1222/2)/2</f>
        <v>6044136.737507008</v>
      </c>
      <c r="N1222" s="4"/>
    </row>
    <row r="1223">
      <c r="A1223" s="187">
        <f>A901</f>
        <v>101</v>
      </c>
      <c r="B1223" s="174">
        <f>INPUT!H29</f>
        <v>2</v>
      </c>
      <c r="C1223" s="174">
        <f>INPUT!I29</f>
        <v>500</v>
      </c>
      <c r="D1223" s="174">
        <f>INPUT!J29</f>
        <v>22</v>
      </c>
      <c r="E1223" s="174">
        <f>INPUT!K29</f>
        <v>1936.3312351792665</v>
      </c>
      <c r="F1223" s="174">
        <f>INPUT!L29</f>
        <v>12</v>
      </c>
      <c r="G1223" s="174">
        <f>INPUT!M29</f>
        <v>120</v>
      </c>
      <c r="H1223" s="174">
        <f>INPUT!S29</f>
        <v>0</v>
      </c>
      <c r="I1223" s="174">
        <f>INPUT!R29</f>
        <v>290</v>
      </c>
      <c r="J1223" s="174">
        <f>INPUT!U29</f>
        <v>2400</v>
      </c>
      <c r="K1223" s="191">
        <f>INPUT!N29</f>
        <v>2800</v>
      </c>
      <c r="L1223" s="175">
        <f>(J1223+E1223-2*G1223)*(K1223+D1223/2+F1223/2)/2</f>
        <v>5769682.5447499966</v>
      </c>
      <c r="M1223" s="487">
        <f>(J1223+E1223-2*G1223)*(K1223+F1223/2+H1223+I1223/2)/2</f>
        <v>6044136.737507008</v>
      </c>
      <c r="N1223" s="4"/>
    </row>
    <row r="1224">
      <c r="A1224" s="187">
        <f>A902</f>
        <v>101</v>
      </c>
      <c r="B1224" s="174">
        <f>INPUT!H30</f>
        <v>2</v>
      </c>
      <c r="C1224" s="174">
        <f>INPUT!I30</f>
        <v>500</v>
      </c>
      <c r="D1224" s="174">
        <f>INPUT!J30</f>
        <v>22</v>
      </c>
      <c r="E1224" s="174">
        <f>INPUT!K30</f>
        <v>1936.3312351792665</v>
      </c>
      <c r="F1224" s="174">
        <f>INPUT!L30</f>
        <v>12</v>
      </c>
      <c r="G1224" s="174">
        <f>INPUT!M30</f>
        <v>120</v>
      </c>
      <c r="H1224" s="174">
        <f>INPUT!S30</f>
        <v>0</v>
      </c>
      <c r="I1224" s="174">
        <f>INPUT!R30</f>
        <v>290</v>
      </c>
      <c r="J1224" s="174">
        <f>INPUT!U30</f>
        <v>2400</v>
      </c>
      <c r="K1224" s="191">
        <f>INPUT!N30</f>
        <v>2800</v>
      </c>
      <c r="L1224" s="175">
        <f>(J1224+E1224-2*G1224)*(K1224+D1224/2+F1224/2)/2</f>
        <v>5769682.5447499966</v>
      </c>
      <c r="M1224" s="487">
        <f>(J1224+E1224-2*G1224)*(K1224+F1224/2+H1224+I1224/2)/2</f>
        <v>6044136.737507008</v>
      </c>
      <c r="N1224" s="4"/>
    </row>
    <row r="1225">
      <c r="A1225" s="187">
        <f>A903</f>
        <v>101</v>
      </c>
      <c r="B1225" s="174">
        <f>INPUT!H31</f>
        <v>2</v>
      </c>
      <c r="C1225" s="174">
        <f>INPUT!I31</f>
        <v>500</v>
      </c>
      <c r="D1225" s="174">
        <f>INPUT!J31</f>
        <v>22</v>
      </c>
      <c r="E1225" s="174">
        <f>INPUT!K31</f>
        <v>1936.3312351792665</v>
      </c>
      <c r="F1225" s="174">
        <f>INPUT!L31</f>
        <v>12</v>
      </c>
      <c r="G1225" s="174">
        <f>INPUT!M31</f>
        <v>120</v>
      </c>
      <c r="H1225" s="174">
        <f>INPUT!S31</f>
        <v>0</v>
      </c>
      <c r="I1225" s="174">
        <f>INPUT!R31</f>
        <v>290</v>
      </c>
      <c r="J1225" s="174">
        <f>INPUT!U31</f>
        <v>2400</v>
      </c>
      <c r="K1225" s="191">
        <f>INPUT!N31</f>
        <v>2800</v>
      </c>
      <c r="L1225" s="175">
        <f>(J1225+E1225-2*G1225)*(K1225+D1225/2+F1225/2)/2</f>
        <v>5769682.5447499966</v>
      </c>
      <c r="M1225" s="487">
        <f>(J1225+E1225-2*G1225)*(K1225+F1225/2+H1225+I1225/2)/2</f>
        <v>6044136.737507008</v>
      </c>
      <c r="N1225" s="4"/>
    </row>
    <row r="1226">
      <c r="A1226" s="187">
        <f>A904</f>
        <v>101</v>
      </c>
      <c r="B1226" s="174">
        <f>INPUT!H32</f>
        <v>2</v>
      </c>
      <c r="C1226" s="174">
        <f>INPUT!I32</f>
        <v>500</v>
      </c>
      <c r="D1226" s="174">
        <f>INPUT!J32</f>
        <v>22</v>
      </c>
      <c r="E1226" s="174">
        <f>INPUT!K32</f>
        <v>1936.3312351792665</v>
      </c>
      <c r="F1226" s="174">
        <f>INPUT!L32</f>
        <v>12</v>
      </c>
      <c r="G1226" s="174">
        <f>INPUT!M32</f>
        <v>120</v>
      </c>
      <c r="H1226" s="174">
        <f>INPUT!S32</f>
        <v>0</v>
      </c>
      <c r="I1226" s="174">
        <f>INPUT!R32</f>
        <v>290</v>
      </c>
      <c r="J1226" s="174">
        <f>INPUT!U32</f>
        <v>2400</v>
      </c>
      <c r="K1226" s="191">
        <f>INPUT!N32</f>
        <v>2800</v>
      </c>
      <c r="L1226" s="175">
        <f>(J1226+E1226-2*G1226)*(K1226+D1226/2+F1226/2)/2</f>
        <v>5769682.5447499966</v>
      </c>
      <c r="M1226" s="487">
        <f>(J1226+E1226-2*G1226)*(K1226+F1226/2+H1226+I1226/2)/2</f>
        <v>6044136.737507008</v>
      </c>
      <c r="N1226" s="4"/>
    </row>
    <row r="1227">
      <c r="A1227" s="187">
        <f>A905</f>
        <v>101</v>
      </c>
      <c r="B1227" s="174">
        <f>INPUT!H33</f>
        <v>2</v>
      </c>
      <c r="C1227" s="174">
        <f>INPUT!I33</f>
        <v>500</v>
      </c>
      <c r="D1227" s="174">
        <f>INPUT!J33</f>
        <v>22</v>
      </c>
      <c r="E1227" s="174">
        <f>INPUT!K33</f>
        <v>1936.3312351792665</v>
      </c>
      <c r="F1227" s="174">
        <f>INPUT!L33</f>
        <v>12</v>
      </c>
      <c r="G1227" s="174">
        <f>INPUT!M33</f>
        <v>120</v>
      </c>
      <c r="H1227" s="174">
        <f>INPUT!S33</f>
        <v>0</v>
      </c>
      <c r="I1227" s="174">
        <f>INPUT!R33</f>
        <v>290</v>
      </c>
      <c r="J1227" s="174">
        <f>INPUT!U33</f>
        <v>2400</v>
      </c>
      <c r="K1227" s="191">
        <f>INPUT!N33</f>
        <v>2800</v>
      </c>
      <c r="L1227" s="175">
        <f>(J1227+E1227-2*G1227)*(K1227+D1227/2+F1227/2)/2</f>
        <v>5769682.5447499966</v>
      </c>
      <c r="M1227" s="487">
        <f>(J1227+E1227-2*G1227)*(K1227+F1227/2+H1227+I1227/2)/2</f>
        <v>6044136.737507008</v>
      </c>
      <c r="N1227" s="4"/>
    </row>
    <row r="1228">
      <c r="A1228" s="187">
        <f>A906</f>
        <v>101</v>
      </c>
      <c r="B1228" s="174">
        <f>INPUT!H34</f>
        <v>2</v>
      </c>
      <c r="C1228" s="174">
        <f>INPUT!I34</f>
        <v>500</v>
      </c>
      <c r="D1228" s="174">
        <f>INPUT!J34</f>
        <v>22</v>
      </c>
      <c r="E1228" s="174">
        <f>INPUT!K34</f>
        <v>1936.3312351792665</v>
      </c>
      <c r="F1228" s="174">
        <f>INPUT!L34</f>
        <v>12</v>
      </c>
      <c r="G1228" s="174">
        <f>INPUT!M34</f>
        <v>120</v>
      </c>
      <c r="H1228" s="174">
        <f>INPUT!S34</f>
        <v>0</v>
      </c>
      <c r="I1228" s="174">
        <f>INPUT!R34</f>
        <v>290</v>
      </c>
      <c r="J1228" s="174">
        <f>INPUT!U34</f>
        <v>2400</v>
      </c>
      <c r="K1228" s="191">
        <f>INPUT!N34</f>
        <v>2800</v>
      </c>
      <c r="L1228" s="175">
        <f>(J1228+E1228-2*G1228)*(K1228+D1228/2+F1228/2)/2</f>
        <v>5769682.5447499966</v>
      </c>
      <c r="M1228" s="487">
        <f>(J1228+E1228-2*G1228)*(K1228+F1228/2+H1228+I1228/2)/2</f>
        <v>6044136.737507008</v>
      </c>
      <c r="N1228" s="4"/>
    </row>
    <row r="1229">
      <c r="A1229" s="187">
        <f>A907</f>
        <v>101</v>
      </c>
      <c r="B1229" s="174">
        <f>INPUT!H35</f>
        <v>2</v>
      </c>
      <c r="C1229" s="174">
        <f>INPUT!I35</f>
        <v>500</v>
      </c>
      <c r="D1229" s="174">
        <f>INPUT!J35</f>
        <v>22</v>
      </c>
      <c r="E1229" s="174">
        <f>INPUT!K35</f>
        <v>1936.3312351792665</v>
      </c>
      <c r="F1229" s="174">
        <f>INPUT!L35</f>
        <v>12</v>
      </c>
      <c r="G1229" s="174">
        <f>INPUT!M35</f>
        <v>120</v>
      </c>
      <c r="H1229" s="174">
        <f>INPUT!S35</f>
        <v>0</v>
      </c>
      <c r="I1229" s="174">
        <f>INPUT!R35</f>
        <v>290</v>
      </c>
      <c r="J1229" s="174">
        <f>INPUT!U35</f>
        <v>2400</v>
      </c>
      <c r="K1229" s="191">
        <f>INPUT!N35</f>
        <v>2800</v>
      </c>
      <c r="L1229" s="175">
        <f>(J1229+E1229-2*G1229)*(K1229+D1229/2+F1229/2)/2</f>
        <v>5769682.5447499966</v>
      </c>
      <c r="M1229" s="487">
        <f>(J1229+E1229-2*G1229)*(K1229+F1229/2+H1229+I1229/2)/2</f>
        <v>6044136.737507008</v>
      </c>
      <c r="N1229" s="4"/>
    </row>
    <row r="1230">
      <c r="A1230" s="187">
        <f>A908</f>
        <v>101</v>
      </c>
      <c r="B1230" s="174">
        <f>INPUT!H36</f>
        <v>2</v>
      </c>
      <c r="C1230" s="174">
        <f>INPUT!I36</f>
        <v>500</v>
      </c>
      <c r="D1230" s="174">
        <f>INPUT!J36</f>
        <v>22</v>
      </c>
      <c r="E1230" s="174">
        <f>INPUT!K36</f>
        <v>1936.3312351792665</v>
      </c>
      <c r="F1230" s="174">
        <f>INPUT!L36</f>
        <v>12</v>
      </c>
      <c r="G1230" s="174">
        <f>INPUT!M36</f>
        <v>120</v>
      </c>
      <c r="H1230" s="174">
        <f>INPUT!S36</f>
        <v>0</v>
      </c>
      <c r="I1230" s="174">
        <f>INPUT!R36</f>
        <v>290</v>
      </c>
      <c r="J1230" s="174">
        <f>INPUT!U36</f>
        <v>2400</v>
      </c>
      <c r="K1230" s="191">
        <f>INPUT!N36</f>
        <v>2800</v>
      </c>
      <c r="L1230" s="175">
        <f>(J1230+E1230-2*G1230)*(K1230+D1230/2+F1230/2)/2</f>
        <v>5769682.5447499966</v>
      </c>
      <c r="M1230" s="487">
        <f>(J1230+E1230-2*G1230)*(K1230+F1230/2+H1230+I1230/2)/2</f>
        <v>6044136.737507008</v>
      </c>
      <c r="N1230" s="4"/>
    </row>
    <row r="1231">
      <c r="A1231" s="187">
        <f>A909</f>
        <v>101</v>
      </c>
      <c r="B1231" s="174">
        <f>INPUT!H37</f>
        <v>2</v>
      </c>
      <c r="C1231" s="174">
        <f>INPUT!I37</f>
        <v>500</v>
      </c>
      <c r="D1231" s="174">
        <f>INPUT!J37</f>
        <v>22</v>
      </c>
      <c r="E1231" s="174">
        <f>INPUT!K37</f>
        <v>1936.3312351792665</v>
      </c>
      <c r="F1231" s="174">
        <f>INPUT!L37</f>
        <v>12</v>
      </c>
      <c r="G1231" s="174">
        <f>INPUT!M37</f>
        <v>120</v>
      </c>
      <c r="H1231" s="174">
        <f>INPUT!S37</f>
        <v>0</v>
      </c>
      <c r="I1231" s="174">
        <f>INPUT!R37</f>
        <v>290</v>
      </c>
      <c r="J1231" s="174">
        <f>INPUT!U37</f>
        <v>2400</v>
      </c>
      <c r="K1231" s="191">
        <f>INPUT!N37</f>
        <v>2800</v>
      </c>
      <c r="L1231" s="175">
        <f>(J1231+E1231-2*G1231)*(K1231+D1231/2+F1231/2)/2</f>
        <v>5769682.5447499966</v>
      </c>
      <c r="M1231" s="487">
        <f>(J1231+E1231-2*G1231)*(K1231+F1231/2+H1231+I1231/2)/2</f>
        <v>6044136.737507008</v>
      </c>
      <c r="N1231" s="4"/>
    </row>
    <row r="1232">
      <c r="A1232" s="187">
        <f>A910</f>
        <v>101</v>
      </c>
      <c r="B1232" s="174">
        <f>INPUT!H38</f>
        <v>2</v>
      </c>
      <c r="C1232" s="174">
        <f>INPUT!I38</f>
        <v>500</v>
      </c>
      <c r="D1232" s="174">
        <f>INPUT!J38</f>
        <v>22</v>
      </c>
      <c r="E1232" s="174">
        <f>INPUT!K38</f>
        <v>1936.3312351792665</v>
      </c>
      <c r="F1232" s="174">
        <f>INPUT!L38</f>
        <v>12</v>
      </c>
      <c r="G1232" s="174">
        <f>INPUT!M38</f>
        <v>120</v>
      </c>
      <c r="H1232" s="174">
        <f>INPUT!S38</f>
        <v>0</v>
      </c>
      <c r="I1232" s="174">
        <f>INPUT!R38</f>
        <v>290</v>
      </c>
      <c r="J1232" s="174">
        <f>INPUT!U38</f>
        <v>2400</v>
      </c>
      <c r="K1232" s="191">
        <f>INPUT!N38</f>
        <v>2800</v>
      </c>
      <c r="L1232" s="175">
        <f>(J1232+E1232-2*G1232)*(K1232+D1232/2+F1232/2)/2</f>
        <v>5769682.5447499966</v>
      </c>
      <c r="M1232" s="487">
        <f>(J1232+E1232-2*G1232)*(K1232+F1232/2+H1232+I1232/2)/2</f>
        <v>6044136.737507008</v>
      </c>
      <c r="N1232" s="4"/>
    </row>
    <row r="1233">
      <c r="A1233" s="187">
        <f>A911</f>
        <v>101</v>
      </c>
      <c r="B1233" s="174">
        <f>INPUT!H39</f>
        <v>2</v>
      </c>
      <c r="C1233" s="174">
        <f>INPUT!I39</f>
        <v>500</v>
      </c>
      <c r="D1233" s="174">
        <f>INPUT!J39</f>
        <v>22</v>
      </c>
      <c r="E1233" s="174">
        <f>INPUT!K39</f>
        <v>1936.3312351792665</v>
      </c>
      <c r="F1233" s="174">
        <f>INPUT!L39</f>
        <v>12</v>
      </c>
      <c r="G1233" s="174">
        <f>INPUT!M39</f>
        <v>120</v>
      </c>
      <c r="H1233" s="174">
        <f>INPUT!S39</f>
        <v>0</v>
      </c>
      <c r="I1233" s="174">
        <f>INPUT!R39</f>
        <v>290</v>
      </c>
      <c r="J1233" s="174">
        <f>INPUT!U39</f>
        <v>2400</v>
      </c>
      <c r="K1233" s="191">
        <f>INPUT!N39</f>
        <v>2800</v>
      </c>
      <c r="L1233" s="175">
        <f>(J1233+E1233-2*G1233)*(K1233+D1233/2+F1233/2)/2</f>
        <v>5769682.5447499966</v>
      </c>
      <c r="M1233" s="487">
        <f>(J1233+E1233-2*G1233)*(K1233+F1233/2+H1233+I1233/2)/2</f>
        <v>6044136.737507008</v>
      </c>
      <c r="N1233" s="4"/>
    </row>
    <row r="1234">
      <c r="A1234" s="187">
        <f>A912</f>
        <v>101</v>
      </c>
      <c r="B1234" s="174">
        <f>INPUT!H40</f>
        <v>2</v>
      </c>
      <c r="C1234" s="174">
        <f>INPUT!I40</f>
        <v>500</v>
      </c>
      <c r="D1234" s="174">
        <f>INPUT!J40</f>
        <v>22</v>
      </c>
      <c r="E1234" s="174">
        <f>INPUT!K40</f>
        <v>1936.3312351792665</v>
      </c>
      <c r="F1234" s="174">
        <f>INPUT!L40</f>
        <v>12</v>
      </c>
      <c r="G1234" s="174">
        <f>INPUT!M40</f>
        <v>120</v>
      </c>
      <c r="H1234" s="174">
        <f>INPUT!S40</f>
        <v>0</v>
      </c>
      <c r="I1234" s="174">
        <f>INPUT!R40</f>
        <v>290</v>
      </c>
      <c r="J1234" s="174">
        <f>INPUT!U40</f>
        <v>2400</v>
      </c>
      <c r="K1234" s="191">
        <f>INPUT!N40</f>
        <v>2800</v>
      </c>
      <c r="L1234" s="175">
        <f>(J1234+E1234-2*G1234)*(K1234+D1234/2+F1234/2)/2</f>
        <v>5769682.5447499966</v>
      </c>
      <c r="M1234" s="487">
        <f>(J1234+E1234-2*G1234)*(K1234+F1234/2+H1234+I1234/2)/2</f>
        <v>6044136.737507008</v>
      </c>
      <c r="N1234" s="4"/>
    </row>
    <row r="1235">
      <c r="A1235" s="187">
        <f>A913</f>
        <v>101</v>
      </c>
      <c r="B1235" s="174">
        <f>INPUT!H41</f>
        <v>2</v>
      </c>
      <c r="C1235" s="174">
        <f>INPUT!I41</f>
        <v>500</v>
      </c>
      <c r="D1235" s="174">
        <f>INPUT!J41</f>
        <v>22</v>
      </c>
      <c r="E1235" s="174">
        <f>INPUT!K41</f>
        <v>1936.3312351792665</v>
      </c>
      <c r="F1235" s="174">
        <f>INPUT!L41</f>
        <v>12</v>
      </c>
      <c r="G1235" s="174">
        <f>INPUT!M41</f>
        <v>120</v>
      </c>
      <c r="H1235" s="174">
        <f>INPUT!S41</f>
        <v>0</v>
      </c>
      <c r="I1235" s="174">
        <f>INPUT!R41</f>
        <v>290</v>
      </c>
      <c r="J1235" s="174">
        <f>INPUT!U41</f>
        <v>2400</v>
      </c>
      <c r="K1235" s="191">
        <f>INPUT!N41</f>
        <v>2800</v>
      </c>
      <c r="L1235" s="175">
        <f>(J1235+E1235-2*G1235)*(K1235+D1235/2+F1235/2)/2</f>
        <v>5769682.5447499966</v>
      </c>
      <c r="M1235" s="487">
        <f>(J1235+E1235-2*G1235)*(K1235+F1235/2+H1235+I1235/2)/2</f>
        <v>6044136.737507008</v>
      </c>
      <c r="N1235" s="4"/>
    </row>
    <row r="1236">
      <c r="A1236" s="187">
        <f>A914</f>
        <v>101</v>
      </c>
      <c r="B1236" s="174">
        <f>INPUT!H42</f>
        <v>2</v>
      </c>
      <c r="C1236" s="174">
        <f>INPUT!I42</f>
        <v>500</v>
      </c>
      <c r="D1236" s="174">
        <f>INPUT!J42</f>
        <v>22</v>
      </c>
      <c r="E1236" s="174">
        <f>INPUT!K42</f>
        <v>1936.3312351792665</v>
      </c>
      <c r="F1236" s="174">
        <f>INPUT!L42</f>
        <v>12</v>
      </c>
      <c r="G1236" s="174">
        <f>INPUT!M42</f>
        <v>120</v>
      </c>
      <c r="H1236" s="174">
        <f>INPUT!S42</f>
        <v>0</v>
      </c>
      <c r="I1236" s="174">
        <f>INPUT!R42</f>
        <v>290</v>
      </c>
      <c r="J1236" s="174">
        <f>INPUT!U42</f>
        <v>2400</v>
      </c>
      <c r="K1236" s="191">
        <f>INPUT!N42</f>
        <v>2800</v>
      </c>
      <c r="L1236" s="175">
        <f>(J1236+E1236-2*G1236)*(K1236+D1236/2+F1236/2)/2</f>
        <v>5769682.5447499966</v>
      </c>
      <c r="M1236" s="487">
        <f>(J1236+E1236-2*G1236)*(K1236+F1236/2+H1236+I1236/2)/2</f>
        <v>6044136.737507008</v>
      </c>
      <c r="N1236" s="4"/>
    </row>
    <row r="1237">
      <c r="A1237" s="187">
        <f>A915</f>
        <v>101</v>
      </c>
      <c r="B1237" s="174">
        <f>INPUT!H43</f>
        <v>2</v>
      </c>
      <c r="C1237" s="174">
        <f>INPUT!I43</f>
        <v>500</v>
      </c>
      <c r="D1237" s="174">
        <f>INPUT!J43</f>
        <v>22</v>
      </c>
      <c r="E1237" s="174">
        <f>INPUT!K43</f>
        <v>1936.3312351792665</v>
      </c>
      <c r="F1237" s="174">
        <f>INPUT!L43</f>
        <v>12</v>
      </c>
      <c r="G1237" s="174">
        <f>INPUT!M43</f>
        <v>120</v>
      </c>
      <c r="H1237" s="174">
        <f>INPUT!S43</f>
        <v>0</v>
      </c>
      <c r="I1237" s="174">
        <f>INPUT!R43</f>
        <v>290</v>
      </c>
      <c r="J1237" s="174">
        <f>INPUT!U43</f>
        <v>2400</v>
      </c>
      <c r="K1237" s="191">
        <f>INPUT!N43</f>
        <v>2800</v>
      </c>
      <c r="L1237" s="175">
        <f>(J1237+E1237-2*G1237)*(K1237+D1237/2+F1237/2)/2</f>
        <v>5769682.5447499966</v>
      </c>
      <c r="M1237" s="487">
        <f>(J1237+E1237-2*G1237)*(K1237+F1237/2+H1237+I1237/2)/2</f>
        <v>6044136.737507008</v>
      </c>
      <c r="N1237" s="4"/>
    </row>
    <row r="1238">
      <c r="A1238" s="187">
        <f>A916</f>
        <v>101</v>
      </c>
      <c r="B1238" s="174">
        <f>INPUT!H44</f>
        <v>2</v>
      </c>
      <c r="C1238" s="174">
        <f>INPUT!I44</f>
        <v>500</v>
      </c>
      <c r="D1238" s="174">
        <f>INPUT!J44</f>
        <v>22</v>
      </c>
      <c r="E1238" s="174">
        <f>INPUT!K44</f>
        <v>1936.3312351792665</v>
      </c>
      <c r="F1238" s="174">
        <f>INPUT!L44</f>
        <v>12</v>
      </c>
      <c r="G1238" s="174">
        <f>INPUT!M44</f>
        <v>120</v>
      </c>
      <c r="H1238" s="174">
        <f>INPUT!S44</f>
        <v>0</v>
      </c>
      <c r="I1238" s="174">
        <f>INPUT!R44</f>
        <v>290</v>
      </c>
      <c r="J1238" s="174">
        <f>INPUT!U44</f>
        <v>2400</v>
      </c>
      <c r="K1238" s="191">
        <f>INPUT!N44</f>
        <v>2800</v>
      </c>
      <c r="L1238" s="175">
        <f>(J1238+E1238-2*G1238)*(K1238+D1238/2+F1238/2)/2</f>
        <v>5769682.5447499966</v>
      </c>
      <c r="M1238" s="487">
        <f>(J1238+E1238-2*G1238)*(K1238+F1238/2+H1238+I1238/2)/2</f>
        <v>6044136.737507008</v>
      </c>
      <c r="N1238" s="4"/>
    </row>
    <row r="1239">
      <c r="A1239" s="187">
        <f>A917</f>
        <v>101</v>
      </c>
      <c r="B1239" s="174">
        <f>INPUT!H45</f>
        <v>2</v>
      </c>
      <c r="C1239" s="174">
        <f>INPUT!I45</f>
        <v>500</v>
      </c>
      <c r="D1239" s="174">
        <f>INPUT!J45</f>
        <v>22</v>
      </c>
      <c r="E1239" s="174">
        <f>INPUT!K45</f>
        <v>1936.3312351792665</v>
      </c>
      <c r="F1239" s="174">
        <f>INPUT!L45</f>
        <v>12</v>
      </c>
      <c r="G1239" s="174">
        <f>INPUT!M45</f>
        <v>120</v>
      </c>
      <c r="H1239" s="174">
        <f>INPUT!S45</f>
        <v>0</v>
      </c>
      <c r="I1239" s="174">
        <f>INPUT!R45</f>
        <v>290</v>
      </c>
      <c r="J1239" s="174">
        <f>INPUT!U45</f>
        <v>2400</v>
      </c>
      <c r="K1239" s="191">
        <f>INPUT!N45</f>
        <v>2800</v>
      </c>
      <c r="L1239" s="175">
        <f>(J1239+E1239-2*G1239)*(K1239+D1239/2+F1239/2)/2</f>
        <v>5769682.5447499966</v>
      </c>
      <c r="M1239" s="487">
        <f>(J1239+E1239-2*G1239)*(K1239+F1239/2+H1239+I1239/2)/2</f>
        <v>6044136.737507008</v>
      </c>
      <c r="N1239" s="4"/>
    </row>
    <row r="1240">
      <c r="A1240" s="187">
        <f>A918</f>
        <v>101</v>
      </c>
      <c r="B1240" s="174">
        <f>INPUT!H46</f>
        <v>2</v>
      </c>
      <c r="C1240" s="174">
        <f>INPUT!I46</f>
        <v>500</v>
      </c>
      <c r="D1240" s="174">
        <f>INPUT!J46</f>
        <v>22</v>
      </c>
      <c r="E1240" s="174">
        <f>INPUT!K46</f>
        <v>1936.3312351792665</v>
      </c>
      <c r="F1240" s="174">
        <f>INPUT!L46</f>
        <v>12</v>
      </c>
      <c r="G1240" s="174">
        <f>INPUT!M46</f>
        <v>120</v>
      </c>
      <c r="H1240" s="174">
        <f>INPUT!S46</f>
        <v>0</v>
      </c>
      <c r="I1240" s="174">
        <f>INPUT!R46</f>
        <v>290</v>
      </c>
      <c r="J1240" s="174">
        <f>INPUT!U46</f>
        <v>2400</v>
      </c>
      <c r="K1240" s="191">
        <f>INPUT!N46</f>
        <v>2800</v>
      </c>
      <c r="L1240" s="175">
        <f>(J1240+E1240-2*G1240)*(K1240+D1240/2+F1240/2)/2</f>
        <v>5769682.5447499966</v>
      </c>
      <c r="M1240" s="487">
        <f>(J1240+E1240-2*G1240)*(K1240+F1240/2+H1240+I1240/2)/2</f>
        <v>6044136.737507008</v>
      </c>
      <c r="N1240" s="4"/>
    </row>
    <row r="1241">
      <c r="A1241" s="187">
        <f>A919</f>
        <v>101</v>
      </c>
      <c r="B1241" s="174">
        <f>INPUT!H47</f>
        <v>2</v>
      </c>
      <c r="C1241" s="174">
        <f>INPUT!I47</f>
        <v>500</v>
      </c>
      <c r="D1241" s="174">
        <f>INPUT!J47</f>
        <v>22</v>
      </c>
      <c r="E1241" s="174">
        <f>INPUT!K47</f>
        <v>1936.3312351792665</v>
      </c>
      <c r="F1241" s="174">
        <f>INPUT!L47</f>
        <v>12</v>
      </c>
      <c r="G1241" s="174">
        <f>INPUT!M47</f>
        <v>120</v>
      </c>
      <c r="H1241" s="174">
        <f>INPUT!S47</f>
        <v>0</v>
      </c>
      <c r="I1241" s="174">
        <f>INPUT!R47</f>
        <v>290</v>
      </c>
      <c r="J1241" s="174">
        <f>INPUT!U47</f>
        <v>2400</v>
      </c>
      <c r="K1241" s="191">
        <f>INPUT!N47</f>
        <v>2800</v>
      </c>
      <c r="L1241" s="175">
        <f>(J1241+E1241-2*G1241)*(K1241+D1241/2+F1241/2)/2</f>
        <v>5769682.5447499966</v>
      </c>
      <c r="M1241" s="487">
        <f>(J1241+E1241-2*G1241)*(K1241+F1241/2+H1241+I1241/2)/2</f>
        <v>6044136.737507008</v>
      </c>
      <c r="N1241" s="4"/>
    </row>
    <row r="1242">
      <c r="A1242" s="187">
        <f>A920</f>
        <v>101</v>
      </c>
      <c r="B1242" s="174">
        <f>INPUT!H48</f>
        <v>2</v>
      </c>
      <c r="C1242" s="174">
        <f>INPUT!I48</f>
        <v>500</v>
      </c>
      <c r="D1242" s="174">
        <f>INPUT!J48</f>
        <v>22</v>
      </c>
      <c r="E1242" s="174">
        <f>INPUT!K48</f>
        <v>1936.3312351792665</v>
      </c>
      <c r="F1242" s="174">
        <f>INPUT!L48</f>
        <v>12</v>
      </c>
      <c r="G1242" s="174">
        <f>INPUT!M48</f>
        <v>120</v>
      </c>
      <c r="H1242" s="174">
        <f>INPUT!S48</f>
        <v>0</v>
      </c>
      <c r="I1242" s="174">
        <f>INPUT!R48</f>
        <v>290</v>
      </c>
      <c r="J1242" s="174">
        <f>INPUT!U48</f>
        <v>2400</v>
      </c>
      <c r="K1242" s="191">
        <f>INPUT!N48</f>
        <v>2800</v>
      </c>
      <c r="L1242" s="175">
        <f>(J1242+E1242-2*G1242)*(K1242+D1242/2+F1242/2)/2</f>
        <v>5769682.5447499966</v>
      </c>
      <c r="M1242" s="487">
        <f>(J1242+E1242-2*G1242)*(K1242+F1242/2+H1242+I1242/2)/2</f>
        <v>6044136.737507008</v>
      </c>
      <c r="N1242" s="4"/>
    </row>
    <row r="1243">
      <c r="A1243" s="187">
        <f>A921</f>
        <v>101</v>
      </c>
      <c r="B1243" s="174">
        <f>INPUT!H49</f>
        <v>2</v>
      </c>
      <c r="C1243" s="174">
        <f>INPUT!I49</f>
        <v>500</v>
      </c>
      <c r="D1243" s="174">
        <f>INPUT!J49</f>
        <v>22</v>
      </c>
      <c r="E1243" s="174">
        <f>INPUT!K49</f>
        <v>1936.3312351792665</v>
      </c>
      <c r="F1243" s="174">
        <f>INPUT!L49</f>
        <v>12</v>
      </c>
      <c r="G1243" s="174">
        <f>INPUT!M49</f>
        <v>120</v>
      </c>
      <c r="H1243" s="174">
        <f>INPUT!S49</f>
        <v>0</v>
      </c>
      <c r="I1243" s="174">
        <f>INPUT!R49</f>
        <v>290</v>
      </c>
      <c r="J1243" s="174">
        <f>INPUT!U49</f>
        <v>2400</v>
      </c>
      <c r="K1243" s="191">
        <f>INPUT!N49</f>
        <v>2800</v>
      </c>
      <c r="L1243" s="175">
        <f>(J1243+E1243-2*G1243)*(K1243+D1243/2+F1243/2)/2</f>
        <v>5769682.5447499966</v>
      </c>
      <c r="M1243" s="487">
        <f>(J1243+E1243-2*G1243)*(K1243+F1243/2+H1243+I1243/2)/2</f>
        <v>6044136.737507008</v>
      </c>
      <c r="N1243" s="4"/>
    </row>
    <row r="1244">
      <c r="A1244" s="187">
        <f>A922</f>
        <v>101</v>
      </c>
      <c r="B1244" s="174">
        <f>INPUT!H50</f>
        <v>2</v>
      </c>
      <c r="C1244" s="174">
        <f>INPUT!I50</f>
        <v>500</v>
      </c>
      <c r="D1244" s="174">
        <f>INPUT!J50</f>
        <v>22</v>
      </c>
      <c r="E1244" s="174">
        <f>INPUT!K50</f>
        <v>1936.3312351792665</v>
      </c>
      <c r="F1244" s="174">
        <f>INPUT!L50</f>
        <v>12</v>
      </c>
      <c r="G1244" s="174">
        <f>INPUT!M50</f>
        <v>120</v>
      </c>
      <c r="H1244" s="174">
        <f>INPUT!S50</f>
        <v>0</v>
      </c>
      <c r="I1244" s="174">
        <f>INPUT!R50</f>
        <v>290</v>
      </c>
      <c r="J1244" s="174">
        <f>INPUT!U50</f>
        <v>2400</v>
      </c>
      <c r="K1244" s="191">
        <f>INPUT!N50</f>
        <v>2800</v>
      </c>
      <c r="L1244" s="175">
        <f>(J1244+E1244-2*G1244)*(K1244+D1244/2+F1244/2)/2</f>
        <v>5769682.5447499966</v>
      </c>
      <c r="M1244" s="487">
        <f>(J1244+E1244-2*G1244)*(K1244+F1244/2+H1244+I1244/2)/2</f>
        <v>6044136.737507008</v>
      </c>
      <c r="N1244" s="4"/>
    </row>
    <row r="1245">
      <c r="A1245" s="187">
        <f>A923</f>
        <v>101</v>
      </c>
      <c r="B1245" s="174">
        <f>INPUT!H51</f>
        <v>2</v>
      </c>
      <c r="C1245" s="174">
        <f>INPUT!I51</f>
        <v>500</v>
      </c>
      <c r="D1245" s="174">
        <f>INPUT!J51</f>
        <v>22</v>
      </c>
      <c r="E1245" s="174">
        <f>INPUT!K51</f>
        <v>1936.3312351792665</v>
      </c>
      <c r="F1245" s="174">
        <f>INPUT!L51</f>
        <v>12</v>
      </c>
      <c r="G1245" s="174">
        <f>INPUT!M51</f>
        <v>120</v>
      </c>
      <c r="H1245" s="174">
        <f>INPUT!S51</f>
        <v>0</v>
      </c>
      <c r="I1245" s="174">
        <f>INPUT!R51</f>
        <v>290</v>
      </c>
      <c r="J1245" s="174">
        <f>INPUT!U51</f>
        <v>2400</v>
      </c>
      <c r="K1245" s="191">
        <f>INPUT!N51</f>
        <v>2800</v>
      </c>
      <c r="L1245" s="175">
        <f>(J1245+E1245-2*G1245)*(K1245+D1245/2+F1245/2)/2</f>
        <v>5769682.5447499966</v>
      </c>
      <c r="M1245" s="487">
        <f>(J1245+E1245-2*G1245)*(K1245+F1245/2+H1245+I1245/2)/2</f>
        <v>6044136.737507008</v>
      </c>
      <c r="N1245" s="4"/>
    </row>
    <row r="1246">
      <c r="A1246" s="187">
        <f>A924</f>
        <v>101</v>
      </c>
      <c r="B1246" s="174">
        <f>INPUT!H52</f>
        <v>2</v>
      </c>
      <c r="C1246" s="174">
        <f>INPUT!I52</f>
        <v>500</v>
      </c>
      <c r="D1246" s="174">
        <f>INPUT!J52</f>
        <v>22</v>
      </c>
      <c r="E1246" s="174">
        <f>INPUT!K52</f>
        <v>1936.3312351792665</v>
      </c>
      <c r="F1246" s="174">
        <f>INPUT!L52</f>
        <v>12</v>
      </c>
      <c r="G1246" s="174">
        <f>INPUT!M52</f>
        <v>120</v>
      </c>
      <c r="H1246" s="174">
        <f>INPUT!S52</f>
        <v>0</v>
      </c>
      <c r="I1246" s="174">
        <f>INPUT!R52</f>
        <v>290</v>
      </c>
      <c r="J1246" s="174">
        <f>INPUT!U52</f>
        <v>2400</v>
      </c>
      <c r="K1246" s="191">
        <f>INPUT!N52</f>
        <v>2800</v>
      </c>
      <c r="L1246" s="175">
        <f>(J1246+E1246-2*G1246)*(K1246+D1246/2+F1246/2)/2</f>
        <v>5769682.5447499966</v>
      </c>
      <c r="M1246" s="487">
        <f>(J1246+E1246-2*G1246)*(K1246+F1246/2+H1246+I1246/2)/2</f>
        <v>6044136.737507008</v>
      </c>
      <c r="N1246" s="4"/>
    </row>
    <row r="1247">
      <c r="A1247" s="187">
        <f>A925</f>
        <v>101</v>
      </c>
      <c r="B1247" s="174">
        <f>INPUT!H53</f>
        <v>2</v>
      </c>
      <c r="C1247" s="174">
        <f>INPUT!I53</f>
        <v>500</v>
      </c>
      <c r="D1247" s="174">
        <f>INPUT!J53</f>
        <v>22</v>
      </c>
      <c r="E1247" s="174">
        <f>INPUT!K53</f>
        <v>1936.3312351792665</v>
      </c>
      <c r="F1247" s="174">
        <f>INPUT!L53</f>
        <v>12</v>
      </c>
      <c r="G1247" s="174">
        <f>INPUT!M53</f>
        <v>120</v>
      </c>
      <c r="H1247" s="174">
        <f>INPUT!S53</f>
        <v>0</v>
      </c>
      <c r="I1247" s="174">
        <f>INPUT!R53</f>
        <v>290</v>
      </c>
      <c r="J1247" s="174">
        <f>INPUT!U53</f>
        <v>2400</v>
      </c>
      <c r="K1247" s="191">
        <f>INPUT!N53</f>
        <v>2800</v>
      </c>
      <c r="L1247" s="175">
        <f>(J1247+E1247-2*G1247)*(K1247+D1247/2+F1247/2)/2</f>
        <v>5769682.5447499966</v>
      </c>
      <c r="M1247" s="487">
        <f>(J1247+E1247-2*G1247)*(K1247+F1247/2+H1247+I1247/2)/2</f>
        <v>6044136.737507008</v>
      </c>
      <c r="N1247" s="4"/>
    </row>
    <row r="1248">
      <c r="A1248" s="187">
        <f>A926</f>
        <v>101</v>
      </c>
      <c r="B1248" s="174">
        <f>INPUT!H54</f>
        <v>2</v>
      </c>
      <c r="C1248" s="174">
        <f>INPUT!I54</f>
        <v>500</v>
      </c>
      <c r="D1248" s="174">
        <f>INPUT!J54</f>
        <v>22</v>
      </c>
      <c r="E1248" s="174">
        <f>INPUT!K54</f>
        <v>1936.3312351792665</v>
      </c>
      <c r="F1248" s="174">
        <f>INPUT!L54</f>
        <v>12</v>
      </c>
      <c r="G1248" s="174">
        <f>INPUT!M54</f>
        <v>120</v>
      </c>
      <c r="H1248" s="174">
        <f>INPUT!S54</f>
        <v>0</v>
      </c>
      <c r="I1248" s="174">
        <f>INPUT!R54</f>
        <v>290</v>
      </c>
      <c r="J1248" s="174">
        <f>INPUT!U54</f>
        <v>2400</v>
      </c>
      <c r="K1248" s="191">
        <f>INPUT!N54</f>
        <v>2800</v>
      </c>
      <c r="L1248" s="175">
        <f>(J1248+E1248-2*G1248)*(K1248+D1248/2+F1248/2)/2</f>
        <v>5769682.5447499966</v>
      </c>
      <c r="M1248" s="487">
        <f>(J1248+E1248-2*G1248)*(K1248+F1248/2+H1248+I1248/2)/2</f>
        <v>6044136.737507008</v>
      </c>
      <c r="N1248" s="4"/>
    </row>
    <row r="1249">
      <c r="A1249" s="187">
        <f>A927</f>
        <v>101</v>
      </c>
      <c r="B1249" s="174">
        <f>INPUT!H55</f>
        <v>2</v>
      </c>
      <c r="C1249" s="174">
        <f>INPUT!I55</f>
        <v>500</v>
      </c>
      <c r="D1249" s="174">
        <f>INPUT!J55</f>
        <v>22</v>
      </c>
      <c r="E1249" s="174">
        <f>INPUT!K55</f>
        <v>1936.3312351792665</v>
      </c>
      <c r="F1249" s="174">
        <f>INPUT!L55</f>
        <v>12</v>
      </c>
      <c r="G1249" s="174">
        <f>INPUT!M55</f>
        <v>120</v>
      </c>
      <c r="H1249" s="174">
        <f>INPUT!S55</f>
        <v>0</v>
      </c>
      <c r="I1249" s="174">
        <f>INPUT!R55</f>
        <v>290</v>
      </c>
      <c r="J1249" s="174">
        <f>INPUT!U55</f>
        <v>2400</v>
      </c>
      <c r="K1249" s="191">
        <f>INPUT!N55</f>
        <v>2800</v>
      </c>
      <c r="L1249" s="175">
        <f>(J1249+E1249-2*G1249)*(K1249+D1249/2+F1249/2)/2</f>
        <v>5769682.5447499966</v>
      </c>
      <c r="M1249" s="487">
        <f>(J1249+E1249-2*G1249)*(K1249+F1249/2+H1249+I1249/2)/2</f>
        <v>6044136.737507008</v>
      </c>
      <c r="N1249" s="4"/>
    </row>
    <row r="1250">
      <c r="A1250" s="187">
        <f>A928</f>
        <v>101</v>
      </c>
      <c r="B1250" s="174">
        <f>INPUT!H56</f>
        <v>2</v>
      </c>
      <c r="C1250" s="174">
        <f>INPUT!I56</f>
        <v>500</v>
      </c>
      <c r="D1250" s="174">
        <f>INPUT!J56</f>
        <v>22</v>
      </c>
      <c r="E1250" s="174">
        <f>INPUT!K56</f>
        <v>1936.3312351792665</v>
      </c>
      <c r="F1250" s="174">
        <f>INPUT!L56</f>
        <v>12</v>
      </c>
      <c r="G1250" s="174">
        <f>INPUT!M56</f>
        <v>120</v>
      </c>
      <c r="H1250" s="174">
        <f>INPUT!S56</f>
        <v>0</v>
      </c>
      <c r="I1250" s="174">
        <f>INPUT!R56</f>
        <v>290</v>
      </c>
      <c r="J1250" s="174">
        <f>INPUT!U56</f>
        <v>2400</v>
      </c>
      <c r="K1250" s="191">
        <f>INPUT!N56</f>
        <v>2800</v>
      </c>
      <c r="L1250" s="175">
        <f>(J1250+E1250-2*G1250)*(K1250+D1250/2+F1250/2)/2</f>
        <v>5769682.5447499966</v>
      </c>
      <c r="M1250" s="487">
        <f>(J1250+E1250-2*G1250)*(K1250+F1250/2+H1250+I1250/2)/2</f>
        <v>6044136.737507008</v>
      </c>
      <c r="N1250" s="4"/>
    </row>
    <row r="1251">
      <c r="A1251" s="187">
        <f>A929</f>
        <v>101</v>
      </c>
      <c r="B1251" s="174">
        <f>INPUT!H57</f>
        <v>2</v>
      </c>
      <c r="C1251" s="174">
        <f>INPUT!I57</f>
        <v>500</v>
      </c>
      <c r="D1251" s="174">
        <f>INPUT!J57</f>
        <v>22</v>
      </c>
      <c r="E1251" s="174">
        <f>INPUT!K57</f>
        <v>1936.3312351792665</v>
      </c>
      <c r="F1251" s="174">
        <f>INPUT!L57</f>
        <v>12</v>
      </c>
      <c r="G1251" s="174">
        <f>INPUT!M57</f>
        <v>120</v>
      </c>
      <c r="H1251" s="174">
        <f>INPUT!S57</f>
        <v>0</v>
      </c>
      <c r="I1251" s="174">
        <f>INPUT!R57</f>
        <v>290</v>
      </c>
      <c r="J1251" s="174">
        <f>INPUT!U57</f>
        <v>2400</v>
      </c>
      <c r="K1251" s="191">
        <f>INPUT!N57</f>
        <v>2800</v>
      </c>
      <c r="L1251" s="175">
        <f>(J1251+E1251-2*G1251)*(K1251+D1251/2+F1251/2)/2</f>
        <v>5769682.5447499966</v>
      </c>
      <c r="M1251" s="487">
        <f>(J1251+E1251-2*G1251)*(K1251+F1251/2+H1251+I1251/2)/2</f>
        <v>6044136.737507008</v>
      </c>
      <c r="N1251" s="4"/>
    </row>
    <row r="1252">
      <c r="A1252" s="187">
        <f>A930</f>
        <v>101</v>
      </c>
      <c r="B1252" s="174">
        <f>INPUT!H58</f>
        <v>2</v>
      </c>
      <c r="C1252" s="174">
        <f>INPUT!I58</f>
        <v>500</v>
      </c>
      <c r="D1252" s="174">
        <f>INPUT!J58</f>
        <v>22</v>
      </c>
      <c r="E1252" s="174">
        <f>INPUT!K58</f>
        <v>1936.3312351792665</v>
      </c>
      <c r="F1252" s="174">
        <f>INPUT!L58</f>
        <v>12</v>
      </c>
      <c r="G1252" s="174">
        <f>INPUT!M58</f>
        <v>120</v>
      </c>
      <c r="H1252" s="174">
        <f>INPUT!S58</f>
        <v>0</v>
      </c>
      <c r="I1252" s="174">
        <f>INPUT!R58</f>
        <v>290</v>
      </c>
      <c r="J1252" s="174">
        <f>INPUT!U58</f>
        <v>2400</v>
      </c>
      <c r="K1252" s="191">
        <f>INPUT!N58</f>
        <v>2800</v>
      </c>
      <c r="L1252" s="175">
        <f>(J1252+E1252-2*G1252)*(K1252+D1252/2+F1252/2)/2</f>
        <v>5769682.5447499966</v>
      </c>
      <c r="M1252" s="487">
        <f>(J1252+E1252-2*G1252)*(K1252+F1252/2+H1252+I1252/2)/2</f>
        <v>6044136.737507008</v>
      </c>
      <c r="N1252" s="4"/>
    </row>
    <row r="1253">
      <c r="A1253" s="187">
        <f>A931</f>
        <v>101</v>
      </c>
      <c r="B1253" s="174">
        <f>INPUT!H59</f>
        <v>2</v>
      </c>
      <c r="C1253" s="174">
        <f>INPUT!I59</f>
        <v>500</v>
      </c>
      <c r="D1253" s="174">
        <f>INPUT!J59</f>
        <v>22</v>
      </c>
      <c r="E1253" s="174">
        <f>INPUT!K59</f>
        <v>1936.3312351792665</v>
      </c>
      <c r="F1253" s="174">
        <f>INPUT!L59</f>
        <v>12</v>
      </c>
      <c r="G1253" s="174">
        <f>INPUT!M59</f>
        <v>120</v>
      </c>
      <c r="H1253" s="174">
        <f>INPUT!S59</f>
        <v>0</v>
      </c>
      <c r="I1253" s="174">
        <f>INPUT!R59</f>
        <v>290</v>
      </c>
      <c r="J1253" s="174">
        <f>INPUT!U59</f>
        <v>2400</v>
      </c>
      <c r="K1253" s="191">
        <f>INPUT!N59</f>
        <v>2800</v>
      </c>
      <c r="L1253" s="175">
        <f>(J1253+E1253-2*G1253)*(K1253+D1253/2+F1253/2)/2</f>
        <v>5769682.5447499966</v>
      </c>
      <c r="M1253" s="487">
        <f>(J1253+E1253-2*G1253)*(K1253+F1253/2+H1253+I1253/2)/2</f>
        <v>6044136.737507008</v>
      </c>
      <c r="N1253" s="4"/>
    </row>
    <row r="1254">
      <c r="A1254" s="187">
        <f>A932</f>
        <v>101</v>
      </c>
      <c r="B1254" s="174">
        <f>INPUT!H60</f>
        <v>2</v>
      </c>
      <c r="C1254" s="174">
        <f>INPUT!I60</f>
        <v>500</v>
      </c>
      <c r="D1254" s="174">
        <f>INPUT!J60</f>
        <v>22</v>
      </c>
      <c r="E1254" s="174">
        <f>INPUT!K60</f>
        <v>1936.3312351792665</v>
      </c>
      <c r="F1254" s="174">
        <f>INPUT!L60</f>
        <v>12</v>
      </c>
      <c r="G1254" s="174">
        <f>INPUT!M60</f>
        <v>120</v>
      </c>
      <c r="H1254" s="174">
        <f>INPUT!S60</f>
        <v>0</v>
      </c>
      <c r="I1254" s="174">
        <f>INPUT!R60</f>
        <v>290</v>
      </c>
      <c r="J1254" s="174">
        <f>INPUT!U60</f>
        <v>2400</v>
      </c>
      <c r="K1254" s="191">
        <f>INPUT!N60</f>
        <v>2800</v>
      </c>
      <c r="L1254" s="175">
        <f>(J1254+E1254-2*G1254)*(K1254+D1254/2+F1254/2)/2</f>
        <v>5769682.5447499966</v>
      </c>
      <c r="M1254" s="487">
        <f>(J1254+E1254-2*G1254)*(K1254+F1254/2+H1254+I1254/2)/2</f>
        <v>6044136.737507008</v>
      </c>
      <c r="N1254" s="4"/>
    </row>
    <row r="1255">
      <c r="A1255" s="187">
        <f>A933</f>
        <v>101</v>
      </c>
      <c r="B1255" s="174">
        <f>INPUT!H61</f>
        <v>2</v>
      </c>
      <c r="C1255" s="174">
        <f>INPUT!I61</f>
        <v>500</v>
      </c>
      <c r="D1255" s="174">
        <f>INPUT!J61</f>
        <v>22</v>
      </c>
      <c r="E1255" s="174">
        <f>INPUT!K61</f>
        <v>1936.3312351792665</v>
      </c>
      <c r="F1255" s="174">
        <f>INPUT!L61</f>
        <v>12</v>
      </c>
      <c r="G1255" s="174">
        <f>INPUT!M61</f>
        <v>120</v>
      </c>
      <c r="H1255" s="174">
        <f>INPUT!S61</f>
        <v>0</v>
      </c>
      <c r="I1255" s="174">
        <f>INPUT!R61</f>
        <v>290</v>
      </c>
      <c r="J1255" s="174">
        <f>INPUT!U61</f>
        <v>2400</v>
      </c>
      <c r="K1255" s="191">
        <f>INPUT!N61</f>
        <v>2800</v>
      </c>
      <c r="L1255" s="175">
        <f>(J1255+E1255-2*G1255)*(K1255+D1255/2+F1255/2)/2</f>
        <v>5769682.5447499966</v>
      </c>
      <c r="M1255" s="487">
        <f>(J1255+E1255-2*G1255)*(K1255+F1255/2+H1255+I1255/2)/2</f>
        <v>6044136.737507008</v>
      </c>
      <c r="N1255" s="4"/>
    </row>
    <row r="1256">
      <c r="A1256" s="187">
        <f>A934</f>
        <v>101</v>
      </c>
      <c r="B1256" s="174">
        <f>INPUT!H62</f>
        <v>2</v>
      </c>
      <c r="C1256" s="174">
        <f>INPUT!I62</f>
        <v>500</v>
      </c>
      <c r="D1256" s="174">
        <f>INPUT!J62</f>
        <v>22</v>
      </c>
      <c r="E1256" s="174">
        <f>INPUT!K62</f>
        <v>1936.3312351792665</v>
      </c>
      <c r="F1256" s="174">
        <f>INPUT!L62</f>
        <v>12</v>
      </c>
      <c r="G1256" s="174">
        <f>INPUT!M62</f>
        <v>120</v>
      </c>
      <c r="H1256" s="174">
        <f>INPUT!S62</f>
        <v>0</v>
      </c>
      <c r="I1256" s="174">
        <f>INPUT!R62</f>
        <v>290</v>
      </c>
      <c r="J1256" s="174">
        <f>INPUT!U62</f>
        <v>2400</v>
      </c>
      <c r="K1256" s="191">
        <f>INPUT!N62</f>
        <v>2800</v>
      </c>
      <c r="L1256" s="175">
        <f>(J1256+E1256-2*G1256)*(K1256+D1256/2+F1256/2)/2</f>
        <v>5769682.5447499966</v>
      </c>
      <c r="M1256" s="487">
        <f>(J1256+E1256-2*G1256)*(K1256+F1256/2+H1256+I1256/2)/2</f>
        <v>6044136.737507008</v>
      </c>
      <c r="N1256" s="4"/>
    </row>
    <row r="1257">
      <c r="A1257" s="187">
        <f>A935</f>
        <v>101</v>
      </c>
      <c r="B1257" s="174">
        <f>INPUT!H63</f>
        <v>2</v>
      </c>
      <c r="C1257" s="174">
        <f>INPUT!I63</f>
        <v>500</v>
      </c>
      <c r="D1257" s="174">
        <f>INPUT!J63</f>
        <v>22</v>
      </c>
      <c r="E1257" s="174">
        <f>INPUT!K63</f>
        <v>1936.3312351792665</v>
      </c>
      <c r="F1257" s="174">
        <f>INPUT!L63</f>
        <v>12</v>
      </c>
      <c r="G1257" s="174">
        <f>INPUT!M63</f>
        <v>120</v>
      </c>
      <c r="H1257" s="174">
        <f>INPUT!S63</f>
        <v>0</v>
      </c>
      <c r="I1257" s="174">
        <f>INPUT!R63</f>
        <v>290</v>
      </c>
      <c r="J1257" s="174">
        <f>INPUT!U63</f>
        <v>2400</v>
      </c>
      <c r="K1257" s="191">
        <f>INPUT!N63</f>
        <v>2800</v>
      </c>
      <c r="L1257" s="175">
        <f>(J1257+E1257-2*G1257)*(K1257+D1257/2+F1257/2)/2</f>
        <v>5769682.5447499966</v>
      </c>
      <c r="M1257" s="487">
        <f>(J1257+E1257-2*G1257)*(K1257+F1257/2+H1257+I1257/2)/2</f>
        <v>6044136.737507008</v>
      </c>
      <c r="N1257" s="4"/>
    </row>
    <row r="1258">
      <c r="A1258" s="187">
        <f>A936</f>
        <v>101</v>
      </c>
      <c r="B1258" s="174">
        <f>INPUT!H64</f>
        <v>2</v>
      </c>
      <c r="C1258" s="174">
        <f>INPUT!I64</f>
        <v>500</v>
      </c>
      <c r="D1258" s="174">
        <f>INPUT!J64</f>
        <v>22</v>
      </c>
      <c r="E1258" s="174">
        <f>INPUT!K64</f>
        <v>1936.3312351792665</v>
      </c>
      <c r="F1258" s="174">
        <f>INPUT!L64</f>
        <v>12</v>
      </c>
      <c r="G1258" s="174">
        <f>INPUT!M64</f>
        <v>120</v>
      </c>
      <c r="H1258" s="174">
        <f>INPUT!S64</f>
        <v>0</v>
      </c>
      <c r="I1258" s="174">
        <f>INPUT!R64</f>
        <v>290</v>
      </c>
      <c r="J1258" s="174">
        <f>INPUT!U64</f>
        <v>2400</v>
      </c>
      <c r="K1258" s="191">
        <f>INPUT!N64</f>
        <v>2800</v>
      </c>
      <c r="L1258" s="175">
        <f>(J1258+E1258-2*G1258)*(K1258+D1258/2+F1258/2)/2</f>
        <v>5769682.5447499966</v>
      </c>
      <c r="M1258" s="487">
        <f>(J1258+E1258-2*G1258)*(K1258+F1258/2+H1258+I1258/2)/2</f>
        <v>6044136.737507008</v>
      </c>
      <c r="N1258" s="4"/>
    </row>
    <row r="1259">
      <c r="A1259" s="187">
        <f>A937</f>
        <v>101</v>
      </c>
      <c r="B1259" s="174">
        <f>INPUT!H65</f>
        <v>2</v>
      </c>
      <c r="C1259" s="174">
        <f>INPUT!I65</f>
        <v>500</v>
      </c>
      <c r="D1259" s="174">
        <f>INPUT!J65</f>
        <v>22</v>
      </c>
      <c r="E1259" s="174">
        <f>INPUT!K65</f>
        <v>1936.3312351792665</v>
      </c>
      <c r="F1259" s="174">
        <f>INPUT!L65</f>
        <v>12</v>
      </c>
      <c r="G1259" s="174">
        <f>INPUT!M65</f>
        <v>120</v>
      </c>
      <c r="H1259" s="174">
        <f>INPUT!S65</f>
        <v>0</v>
      </c>
      <c r="I1259" s="174">
        <f>INPUT!R65</f>
        <v>290</v>
      </c>
      <c r="J1259" s="174">
        <f>INPUT!U65</f>
        <v>2400</v>
      </c>
      <c r="K1259" s="191">
        <f>INPUT!N65</f>
        <v>2800</v>
      </c>
      <c r="L1259" s="175">
        <f>(J1259+E1259-2*G1259)*(K1259+D1259/2+F1259/2)/2</f>
        <v>5769682.5447499966</v>
      </c>
      <c r="M1259" s="487">
        <f>(J1259+E1259-2*G1259)*(K1259+F1259/2+H1259+I1259/2)/2</f>
        <v>6044136.737507008</v>
      </c>
      <c r="N1259" s="4"/>
    </row>
    <row r="1260">
      <c r="A1260" s="187">
        <f>A938</f>
        <v>101</v>
      </c>
      <c r="B1260" s="174">
        <f>INPUT!H66</f>
        <v>2</v>
      </c>
      <c r="C1260" s="174">
        <f>INPUT!I66</f>
        <v>500</v>
      </c>
      <c r="D1260" s="174">
        <f>INPUT!J66</f>
        <v>22</v>
      </c>
      <c r="E1260" s="174">
        <f>INPUT!K66</f>
        <v>1936.3312351792665</v>
      </c>
      <c r="F1260" s="174">
        <f>INPUT!L66</f>
        <v>12</v>
      </c>
      <c r="G1260" s="174">
        <f>INPUT!M66</f>
        <v>120</v>
      </c>
      <c r="H1260" s="174">
        <f>INPUT!S66</f>
        <v>0</v>
      </c>
      <c r="I1260" s="174">
        <f>INPUT!R66</f>
        <v>290</v>
      </c>
      <c r="J1260" s="174">
        <f>INPUT!U66</f>
        <v>2400</v>
      </c>
      <c r="K1260" s="191">
        <f>INPUT!N66</f>
        <v>2800</v>
      </c>
      <c r="L1260" s="175">
        <f>(J1260+E1260-2*G1260)*(K1260+D1260/2+F1260/2)/2</f>
        <v>5769682.5447499966</v>
      </c>
      <c r="M1260" s="487">
        <f>(J1260+E1260-2*G1260)*(K1260+F1260/2+H1260+I1260/2)/2</f>
        <v>6044136.737507008</v>
      </c>
      <c r="N1260" s="4"/>
    </row>
    <row r="1261">
      <c r="A1261" s="187">
        <f>A939</f>
        <v>101</v>
      </c>
      <c r="B1261" s="174">
        <f>INPUT!H67</f>
        <v>2</v>
      </c>
      <c r="C1261" s="174">
        <f>INPUT!I67</f>
        <v>500</v>
      </c>
      <c r="D1261" s="174">
        <f>INPUT!J67</f>
        <v>22</v>
      </c>
      <c r="E1261" s="174">
        <f>INPUT!K67</f>
        <v>1936.3312351792665</v>
      </c>
      <c r="F1261" s="174">
        <f>INPUT!L67</f>
        <v>12</v>
      </c>
      <c r="G1261" s="174">
        <f>INPUT!M67</f>
        <v>120</v>
      </c>
      <c r="H1261" s="174">
        <f>INPUT!S67</f>
        <v>0</v>
      </c>
      <c r="I1261" s="174">
        <f>INPUT!R67</f>
        <v>290</v>
      </c>
      <c r="J1261" s="174">
        <f>INPUT!U67</f>
        <v>2400</v>
      </c>
      <c r="K1261" s="191">
        <f>INPUT!N67</f>
        <v>2800</v>
      </c>
      <c r="L1261" s="175">
        <f>(J1261+E1261-2*G1261)*(K1261+D1261/2+F1261/2)/2</f>
        <v>5769682.5447499966</v>
      </c>
      <c r="M1261" s="487">
        <f>(J1261+E1261-2*G1261)*(K1261+F1261/2+H1261+I1261/2)/2</f>
        <v>6044136.737507008</v>
      </c>
      <c r="N1261" s="4"/>
    </row>
    <row r="1262">
      <c r="A1262" s="187">
        <f>A940</f>
        <v>101</v>
      </c>
      <c r="B1262" s="174">
        <f>INPUT!H68</f>
        <v>2</v>
      </c>
      <c r="C1262" s="174">
        <f>INPUT!I68</f>
        <v>500</v>
      </c>
      <c r="D1262" s="174">
        <f>INPUT!J68</f>
        <v>22</v>
      </c>
      <c r="E1262" s="174">
        <f>INPUT!K68</f>
        <v>1936.3312351792665</v>
      </c>
      <c r="F1262" s="174">
        <f>INPUT!L68</f>
        <v>12</v>
      </c>
      <c r="G1262" s="174">
        <f>INPUT!M68</f>
        <v>120</v>
      </c>
      <c r="H1262" s="174">
        <f>INPUT!S68</f>
        <v>0</v>
      </c>
      <c r="I1262" s="174">
        <f>INPUT!R68</f>
        <v>290</v>
      </c>
      <c r="J1262" s="174">
        <f>INPUT!U68</f>
        <v>2400</v>
      </c>
      <c r="K1262" s="191">
        <f>INPUT!N68</f>
        <v>2800</v>
      </c>
      <c r="L1262" s="175">
        <f>(J1262+E1262-2*G1262)*(K1262+D1262/2+F1262/2)/2</f>
        <v>5769682.5447499966</v>
      </c>
      <c r="M1262" s="487">
        <f>(J1262+E1262-2*G1262)*(K1262+F1262/2+H1262+I1262/2)/2</f>
        <v>6044136.737507008</v>
      </c>
      <c r="N1262" s="4"/>
    </row>
    <row r="1263">
      <c r="A1263" s="187">
        <f>A941</f>
        <v>101</v>
      </c>
      <c r="B1263" s="174">
        <f>INPUT!H69</f>
        <v>2</v>
      </c>
      <c r="C1263" s="174">
        <f>INPUT!I69</f>
        <v>500</v>
      </c>
      <c r="D1263" s="174">
        <f>INPUT!J69</f>
        <v>22</v>
      </c>
      <c r="E1263" s="174">
        <f>INPUT!K69</f>
        <v>1936.3312351792665</v>
      </c>
      <c r="F1263" s="174">
        <f>INPUT!L69</f>
        <v>12</v>
      </c>
      <c r="G1263" s="174">
        <f>INPUT!M69</f>
        <v>120</v>
      </c>
      <c r="H1263" s="174">
        <f>INPUT!S69</f>
        <v>0</v>
      </c>
      <c r="I1263" s="174">
        <f>INPUT!R69</f>
        <v>290</v>
      </c>
      <c r="J1263" s="174">
        <f>INPUT!U69</f>
        <v>2400</v>
      </c>
      <c r="K1263" s="191">
        <f>INPUT!N69</f>
        <v>2800</v>
      </c>
      <c r="L1263" s="175">
        <f>(J1263+E1263-2*G1263)*(K1263+D1263/2+F1263/2)/2</f>
        <v>5769682.5447499966</v>
      </c>
      <c r="M1263" s="487">
        <f>(J1263+E1263-2*G1263)*(K1263+F1263/2+H1263+I1263/2)/2</f>
        <v>6044136.737507008</v>
      </c>
      <c r="N1263" s="4"/>
    </row>
    <row r="1264">
      <c r="A1264" s="187">
        <f>A942</f>
        <v>101</v>
      </c>
      <c r="B1264" s="174">
        <f>INPUT!H70</f>
        <v>2</v>
      </c>
      <c r="C1264" s="174">
        <f>INPUT!I70</f>
        <v>500</v>
      </c>
      <c r="D1264" s="174">
        <f>INPUT!J70</f>
        <v>22</v>
      </c>
      <c r="E1264" s="174">
        <f>INPUT!K70</f>
        <v>1936.3312351792665</v>
      </c>
      <c r="F1264" s="174">
        <f>INPUT!L70</f>
        <v>12</v>
      </c>
      <c r="G1264" s="174">
        <f>INPUT!M70</f>
        <v>120</v>
      </c>
      <c r="H1264" s="174">
        <f>INPUT!S70</f>
        <v>0</v>
      </c>
      <c r="I1264" s="174">
        <f>INPUT!R70</f>
        <v>290</v>
      </c>
      <c r="J1264" s="174">
        <f>INPUT!U70</f>
        <v>2400</v>
      </c>
      <c r="K1264" s="191">
        <f>INPUT!N70</f>
        <v>2800</v>
      </c>
      <c r="L1264" s="175">
        <f>(J1264+E1264-2*G1264)*(K1264+D1264/2+F1264/2)/2</f>
        <v>5769682.5447499966</v>
      </c>
      <c r="M1264" s="487">
        <f>(J1264+E1264-2*G1264)*(K1264+F1264/2+H1264+I1264/2)/2</f>
        <v>6044136.737507008</v>
      </c>
      <c r="N1264" s="4"/>
    </row>
    <row r="1265">
      <c r="A1265" s="187">
        <f>A943</f>
        <v>101</v>
      </c>
      <c r="B1265" s="174">
        <f>INPUT!H71</f>
        <v>2</v>
      </c>
      <c r="C1265" s="174">
        <f>INPUT!I71</f>
        <v>500</v>
      </c>
      <c r="D1265" s="174">
        <f>INPUT!J71</f>
        <v>22</v>
      </c>
      <c r="E1265" s="174">
        <f>INPUT!K71</f>
        <v>1936.3312351792665</v>
      </c>
      <c r="F1265" s="174">
        <f>INPUT!L71</f>
        <v>12</v>
      </c>
      <c r="G1265" s="174">
        <f>INPUT!M71</f>
        <v>120</v>
      </c>
      <c r="H1265" s="174">
        <f>INPUT!S71</f>
        <v>0</v>
      </c>
      <c r="I1265" s="174">
        <f>INPUT!R71</f>
        <v>290</v>
      </c>
      <c r="J1265" s="174">
        <f>INPUT!U71</f>
        <v>2400</v>
      </c>
      <c r="K1265" s="191">
        <f>INPUT!N71</f>
        <v>2800</v>
      </c>
      <c r="L1265" s="175">
        <f>(J1265+E1265-2*G1265)*(K1265+D1265/2+F1265/2)/2</f>
        <v>5769682.5447499966</v>
      </c>
      <c r="M1265" s="487">
        <f>(J1265+E1265-2*G1265)*(K1265+F1265/2+H1265+I1265/2)/2</f>
        <v>6044136.737507008</v>
      </c>
      <c r="N1265" s="4"/>
    </row>
    <row r="1266">
      <c r="A1266" s="187">
        <f>A944</f>
        <v>101</v>
      </c>
      <c r="B1266" s="174">
        <f>INPUT!H72</f>
        <v>2</v>
      </c>
      <c r="C1266" s="174">
        <f>INPUT!I72</f>
        <v>500</v>
      </c>
      <c r="D1266" s="174">
        <f>INPUT!J72</f>
        <v>22</v>
      </c>
      <c r="E1266" s="174">
        <f>INPUT!K72</f>
        <v>1936.3312351792665</v>
      </c>
      <c r="F1266" s="174">
        <f>INPUT!L72</f>
        <v>12</v>
      </c>
      <c r="G1266" s="174">
        <f>INPUT!M72</f>
        <v>120</v>
      </c>
      <c r="H1266" s="174">
        <f>INPUT!S72</f>
        <v>0</v>
      </c>
      <c r="I1266" s="174">
        <f>INPUT!R72</f>
        <v>290</v>
      </c>
      <c r="J1266" s="174">
        <f>INPUT!U72</f>
        <v>2400</v>
      </c>
      <c r="K1266" s="191">
        <f>INPUT!N72</f>
        <v>2800</v>
      </c>
      <c r="L1266" s="175">
        <f>(J1266+E1266-2*G1266)*(K1266+D1266/2+F1266/2)/2</f>
        <v>5769682.5447499966</v>
      </c>
      <c r="M1266" s="487">
        <f>(J1266+E1266-2*G1266)*(K1266+F1266/2+H1266+I1266/2)/2</f>
        <v>6044136.737507008</v>
      </c>
      <c r="N1266" s="4"/>
    </row>
    <row r="1267">
      <c r="A1267" s="187">
        <f>A945</f>
        <v>101</v>
      </c>
      <c r="B1267" s="174">
        <f>INPUT!H73</f>
        <v>2</v>
      </c>
      <c r="C1267" s="174">
        <f>INPUT!I73</f>
        <v>500</v>
      </c>
      <c r="D1267" s="174">
        <f>INPUT!J73</f>
        <v>22</v>
      </c>
      <c r="E1267" s="174">
        <f>INPUT!K73</f>
        <v>1936.3312351792665</v>
      </c>
      <c r="F1267" s="174">
        <f>INPUT!L73</f>
        <v>12</v>
      </c>
      <c r="G1267" s="174">
        <f>INPUT!M73</f>
        <v>120</v>
      </c>
      <c r="H1267" s="174">
        <f>INPUT!S73</f>
        <v>0</v>
      </c>
      <c r="I1267" s="174">
        <f>INPUT!R73</f>
        <v>290</v>
      </c>
      <c r="J1267" s="174">
        <f>INPUT!U73</f>
        <v>2400</v>
      </c>
      <c r="K1267" s="191">
        <f>INPUT!N73</f>
        <v>2800</v>
      </c>
      <c r="L1267" s="175">
        <f>(J1267+E1267-2*G1267)*(K1267+D1267/2+F1267/2)/2</f>
        <v>5769682.5447499966</v>
      </c>
      <c r="M1267" s="487">
        <f>(J1267+E1267-2*G1267)*(K1267+F1267/2+H1267+I1267/2)/2</f>
        <v>6044136.737507008</v>
      </c>
      <c r="N1267" s="4"/>
    </row>
    <row r="1268">
      <c r="A1268" s="187">
        <f>A946</f>
        <v>101</v>
      </c>
      <c r="B1268" s="174">
        <f>INPUT!H74</f>
        <v>2</v>
      </c>
      <c r="C1268" s="174">
        <f>INPUT!I74</f>
        <v>500</v>
      </c>
      <c r="D1268" s="174">
        <f>INPUT!J74</f>
        <v>22</v>
      </c>
      <c r="E1268" s="174">
        <f>INPUT!K74</f>
        <v>1936.3312351792665</v>
      </c>
      <c r="F1268" s="174">
        <f>INPUT!L74</f>
        <v>12</v>
      </c>
      <c r="G1268" s="174">
        <f>INPUT!M74</f>
        <v>120</v>
      </c>
      <c r="H1268" s="174">
        <f>INPUT!S74</f>
        <v>0</v>
      </c>
      <c r="I1268" s="174">
        <f>INPUT!R74</f>
        <v>290</v>
      </c>
      <c r="J1268" s="174">
        <f>INPUT!U74</f>
        <v>2400</v>
      </c>
      <c r="K1268" s="191">
        <f>INPUT!N74</f>
        <v>2800</v>
      </c>
      <c r="L1268" s="175">
        <f>(J1268+E1268-2*G1268)*(K1268+D1268/2+F1268/2)/2</f>
        <v>5769682.5447499966</v>
      </c>
      <c r="M1268" s="487">
        <f>(J1268+E1268-2*G1268)*(K1268+F1268/2+H1268+I1268/2)/2</f>
        <v>6044136.737507008</v>
      </c>
      <c r="N1268" s="4"/>
    </row>
    <row r="1269">
      <c r="A1269" s="187">
        <f>A947</f>
        <v>101</v>
      </c>
      <c r="B1269" s="174">
        <f>INPUT!H75</f>
        <v>2</v>
      </c>
      <c r="C1269" s="174">
        <f>INPUT!I75</f>
        <v>500</v>
      </c>
      <c r="D1269" s="174">
        <f>INPUT!J75</f>
        <v>22</v>
      </c>
      <c r="E1269" s="174">
        <f>INPUT!K75</f>
        <v>1936.3312351792665</v>
      </c>
      <c r="F1269" s="174">
        <f>INPUT!L75</f>
        <v>12</v>
      </c>
      <c r="G1269" s="174">
        <f>INPUT!M75</f>
        <v>120</v>
      </c>
      <c r="H1269" s="174">
        <f>INPUT!S75</f>
        <v>0</v>
      </c>
      <c r="I1269" s="174">
        <f>INPUT!R75</f>
        <v>290</v>
      </c>
      <c r="J1269" s="174">
        <f>INPUT!U75</f>
        <v>2400</v>
      </c>
      <c r="K1269" s="191">
        <f>INPUT!N75</f>
        <v>2800</v>
      </c>
      <c r="L1269" s="175">
        <f>(J1269+E1269-2*G1269)*(K1269+D1269/2+F1269/2)/2</f>
        <v>5769682.5447499966</v>
      </c>
      <c r="M1269" s="487">
        <f>(J1269+E1269-2*G1269)*(K1269+F1269/2+H1269+I1269/2)/2</f>
        <v>6044136.737507008</v>
      </c>
      <c r="N1269" s="4"/>
    </row>
    <row r="1270">
      <c r="A1270" s="187">
        <f>A948</f>
        <v>101</v>
      </c>
      <c r="B1270" s="174">
        <f>INPUT!H76</f>
        <v>2</v>
      </c>
      <c r="C1270" s="174">
        <f>INPUT!I76</f>
        <v>500</v>
      </c>
      <c r="D1270" s="174">
        <f>INPUT!J76</f>
        <v>22</v>
      </c>
      <c r="E1270" s="174">
        <f>INPUT!K76</f>
        <v>1936.3312351792665</v>
      </c>
      <c r="F1270" s="174">
        <f>INPUT!L76</f>
        <v>12</v>
      </c>
      <c r="G1270" s="174">
        <f>INPUT!M76</f>
        <v>120</v>
      </c>
      <c r="H1270" s="174">
        <f>INPUT!S76</f>
        <v>0</v>
      </c>
      <c r="I1270" s="174">
        <f>INPUT!R76</f>
        <v>290</v>
      </c>
      <c r="J1270" s="174">
        <f>INPUT!U76</f>
        <v>2400</v>
      </c>
      <c r="K1270" s="191">
        <f>INPUT!N76</f>
        <v>2800</v>
      </c>
      <c r="L1270" s="175">
        <f>(J1270+E1270-2*G1270)*(K1270+D1270/2+F1270/2)/2</f>
        <v>5769682.5447499966</v>
      </c>
      <c r="M1270" s="487">
        <f>(J1270+E1270-2*G1270)*(K1270+F1270/2+H1270+I1270/2)/2</f>
        <v>6044136.737507008</v>
      </c>
      <c r="N1270" s="4"/>
    </row>
    <row r="1271">
      <c r="A1271" s="187">
        <f>A949</f>
        <v>101</v>
      </c>
      <c r="B1271" s="174">
        <f>INPUT!H77</f>
        <v>2</v>
      </c>
      <c r="C1271" s="174">
        <f>INPUT!I77</f>
        <v>500</v>
      </c>
      <c r="D1271" s="174">
        <f>INPUT!J77</f>
        <v>22</v>
      </c>
      <c r="E1271" s="174">
        <f>INPUT!K77</f>
        <v>1936.3312351792665</v>
      </c>
      <c r="F1271" s="174">
        <f>INPUT!L77</f>
        <v>12</v>
      </c>
      <c r="G1271" s="174">
        <f>INPUT!M77</f>
        <v>120</v>
      </c>
      <c r="H1271" s="174">
        <f>INPUT!S77</f>
        <v>0</v>
      </c>
      <c r="I1271" s="174">
        <f>INPUT!R77</f>
        <v>290</v>
      </c>
      <c r="J1271" s="174">
        <f>INPUT!U77</f>
        <v>2400</v>
      </c>
      <c r="K1271" s="191">
        <f>INPUT!N77</f>
        <v>2800</v>
      </c>
      <c r="L1271" s="175">
        <f>(J1271+E1271-2*G1271)*(K1271+D1271/2+F1271/2)/2</f>
        <v>5769682.5447499966</v>
      </c>
      <c r="M1271" s="487">
        <f>(J1271+E1271-2*G1271)*(K1271+F1271/2+H1271+I1271/2)/2</f>
        <v>6044136.737507008</v>
      </c>
      <c r="N1271" s="4"/>
    </row>
    <row r="1272">
      <c r="A1272" s="187">
        <f>A950</f>
        <v>101</v>
      </c>
      <c r="B1272" s="174">
        <f>INPUT!H78</f>
        <v>2</v>
      </c>
      <c r="C1272" s="174">
        <f>INPUT!I78</f>
        <v>500</v>
      </c>
      <c r="D1272" s="174">
        <f>INPUT!J78</f>
        <v>22</v>
      </c>
      <c r="E1272" s="174">
        <f>INPUT!K78</f>
        <v>1936.3312351792665</v>
      </c>
      <c r="F1272" s="174">
        <f>INPUT!L78</f>
        <v>12</v>
      </c>
      <c r="G1272" s="174">
        <f>INPUT!M78</f>
        <v>120</v>
      </c>
      <c r="H1272" s="174">
        <f>INPUT!S78</f>
        <v>0</v>
      </c>
      <c r="I1272" s="174">
        <f>INPUT!R78</f>
        <v>290</v>
      </c>
      <c r="J1272" s="174">
        <f>INPUT!U78</f>
        <v>2400</v>
      </c>
      <c r="K1272" s="191">
        <f>INPUT!N78</f>
        <v>2800</v>
      </c>
      <c r="L1272" s="175">
        <f>(J1272+E1272-2*G1272)*(K1272+D1272/2+F1272/2)/2</f>
        <v>5769682.5447499966</v>
      </c>
      <c r="M1272" s="487">
        <f>(J1272+E1272-2*G1272)*(K1272+F1272/2+H1272+I1272/2)/2</f>
        <v>6044136.737507008</v>
      </c>
      <c r="N1272" s="4"/>
    </row>
    <row r="1273">
      <c r="A1273" s="187">
        <f>A951</f>
        <v>101</v>
      </c>
      <c r="B1273" s="174">
        <f>INPUT!H79</f>
        <v>2</v>
      </c>
      <c r="C1273" s="174">
        <f>INPUT!I79</f>
        <v>500</v>
      </c>
      <c r="D1273" s="174">
        <f>INPUT!J79</f>
        <v>22</v>
      </c>
      <c r="E1273" s="174">
        <f>INPUT!K79</f>
        <v>1936.3312351792665</v>
      </c>
      <c r="F1273" s="174">
        <f>INPUT!L79</f>
        <v>12</v>
      </c>
      <c r="G1273" s="174">
        <f>INPUT!M79</f>
        <v>120</v>
      </c>
      <c r="H1273" s="174">
        <f>INPUT!S79</f>
        <v>0</v>
      </c>
      <c r="I1273" s="174">
        <f>INPUT!R79</f>
        <v>290</v>
      </c>
      <c r="J1273" s="174">
        <f>INPUT!U79</f>
        <v>2400</v>
      </c>
      <c r="K1273" s="191">
        <f>INPUT!N79</f>
        <v>2800</v>
      </c>
      <c r="L1273" s="175">
        <f>(J1273+E1273-2*G1273)*(K1273+D1273/2+F1273/2)/2</f>
        <v>5769682.5447499966</v>
      </c>
      <c r="M1273" s="487">
        <f>(J1273+E1273-2*G1273)*(K1273+F1273/2+H1273+I1273/2)/2</f>
        <v>6044136.737507008</v>
      </c>
      <c r="N1273" s="4"/>
    </row>
    <row r="1274">
      <c r="A1274" s="187">
        <f>A952</f>
        <v>101</v>
      </c>
      <c r="B1274" s="174">
        <f>INPUT!H80</f>
        <v>2</v>
      </c>
      <c r="C1274" s="174">
        <f>INPUT!I80</f>
        <v>500</v>
      </c>
      <c r="D1274" s="174">
        <f>INPUT!J80</f>
        <v>22</v>
      </c>
      <c r="E1274" s="174">
        <f>INPUT!K80</f>
        <v>1936.3312351792665</v>
      </c>
      <c r="F1274" s="174">
        <f>INPUT!L80</f>
        <v>12</v>
      </c>
      <c r="G1274" s="174">
        <f>INPUT!M80</f>
        <v>120</v>
      </c>
      <c r="H1274" s="174">
        <f>INPUT!S80</f>
        <v>0</v>
      </c>
      <c r="I1274" s="174">
        <f>INPUT!R80</f>
        <v>290</v>
      </c>
      <c r="J1274" s="174">
        <f>INPUT!U80</f>
        <v>2400</v>
      </c>
      <c r="K1274" s="191">
        <f>INPUT!N80</f>
        <v>2800</v>
      </c>
      <c r="L1274" s="175">
        <f>(J1274+E1274-2*G1274)*(K1274+D1274/2+F1274/2)/2</f>
        <v>5769682.5447499966</v>
      </c>
      <c r="M1274" s="487">
        <f>(J1274+E1274-2*G1274)*(K1274+F1274/2+H1274+I1274/2)/2</f>
        <v>6044136.737507008</v>
      </c>
      <c r="N1274" s="4"/>
    </row>
    <row r="1275">
      <c r="A1275" s="187">
        <f>A953</f>
        <v>101</v>
      </c>
      <c r="B1275" s="174">
        <f>INPUT!H81</f>
        <v>2</v>
      </c>
      <c r="C1275" s="174">
        <f>INPUT!I81</f>
        <v>500</v>
      </c>
      <c r="D1275" s="174">
        <f>INPUT!J81</f>
        <v>22</v>
      </c>
      <c r="E1275" s="174">
        <f>INPUT!K81</f>
        <v>1936.3312351792665</v>
      </c>
      <c r="F1275" s="174">
        <f>INPUT!L81</f>
        <v>12</v>
      </c>
      <c r="G1275" s="174">
        <f>INPUT!M81</f>
        <v>120</v>
      </c>
      <c r="H1275" s="174">
        <f>INPUT!S81</f>
        <v>0</v>
      </c>
      <c r="I1275" s="174">
        <f>INPUT!R81</f>
        <v>290</v>
      </c>
      <c r="J1275" s="174">
        <f>INPUT!U81</f>
        <v>2400</v>
      </c>
      <c r="K1275" s="191">
        <f>INPUT!N81</f>
        <v>2800</v>
      </c>
      <c r="L1275" s="175">
        <f>(J1275+E1275-2*G1275)*(K1275+D1275/2+F1275/2)/2</f>
        <v>5769682.5447499966</v>
      </c>
      <c r="M1275" s="487">
        <f>(J1275+E1275-2*G1275)*(K1275+F1275/2+H1275+I1275/2)/2</f>
        <v>6044136.737507008</v>
      </c>
      <c r="N1275" s="4"/>
    </row>
    <row r="1276">
      <c r="A1276" s="187">
        <f>A954</f>
        <v>101</v>
      </c>
      <c r="B1276" s="174">
        <f>INPUT!H82</f>
        <v>2</v>
      </c>
      <c r="C1276" s="174">
        <f>INPUT!I82</f>
        <v>500</v>
      </c>
      <c r="D1276" s="174">
        <f>INPUT!J82</f>
        <v>22</v>
      </c>
      <c r="E1276" s="174">
        <f>INPUT!K82</f>
        <v>1936.3312351792665</v>
      </c>
      <c r="F1276" s="174">
        <f>INPUT!L82</f>
        <v>12</v>
      </c>
      <c r="G1276" s="174">
        <f>INPUT!M82</f>
        <v>120</v>
      </c>
      <c r="H1276" s="174">
        <f>INPUT!S82</f>
        <v>0</v>
      </c>
      <c r="I1276" s="174">
        <f>INPUT!R82</f>
        <v>290</v>
      </c>
      <c r="J1276" s="174">
        <f>INPUT!U82</f>
        <v>2400</v>
      </c>
      <c r="K1276" s="191">
        <f>INPUT!N82</f>
        <v>2800</v>
      </c>
      <c r="L1276" s="175">
        <f>(J1276+E1276-2*G1276)*(K1276+D1276/2+F1276/2)/2</f>
        <v>5769682.5447499966</v>
      </c>
      <c r="M1276" s="487">
        <f>(J1276+E1276-2*G1276)*(K1276+F1276/2+H1276+I1276/2)/2</f>
        <v>6044136.737507008</v>
      </c>
      <c r="N1276" s="4"/>
    </row>
    <row r="1277">
      <c r="A1277" s="187">
        <f>A955</f>
        <v>101</v>
      </c>
      <c r="B1277" s="174">
        <f>INPUT!H83</f>
        <v>2</v>
      </c>
      <c r="C1277" s="174">
        <f>INPUT!I83</f>
        <v>500</v>
      </c>
      <c r="D1277" s="174">
        <f>INPUT!J83</f>
        <v>22</v>
      </c>
      <c r="E1277" s="174">
        <f>INPUT!K83</f>
        <v>1936.3312351792665</v>
      </c>
      <c r="F1277" s="174">
        <f>INPUT!L83</f>
        <v>12</v>
      </c>
      <c r="G1277" s="174">
        <f>INPUT!M83</f>
        <v>120</v>
      </c>
      <c r="H1277" s="174">
        <f>INPUT!S83</f>
        <v>0</v>
      </c>
      <c r="I1277" s="174">
        <f>INPUT!R83</f>
        <v>290</v>
      </c>
      <c r="J1277" s="174">
        <f>INPUT!U83</f>
        <v>2400</v>
      </c>
      <c r="K1277" s="191">
        <f>INPUT!N83</f>
        <v>2800</v>
      </c>
      <c r="L1277" s="175">
        <f>(J1277+E1277-2*G1277)*(K1277+D1277/2+F1277/2)/2</f>
        <v>5769682.5447499966</v>
      </c>
      <c r="M1277" s="487">
        <f>(J1277+E1277-2*G1277)*(K1277+F1277/2+H1277+I1277/2)/2</f>
        <v>6044136.737507008</v>
      </c>
      <c r="N1277" s="4"/>
    </row>
    <row r="1278">
      <c r="A1278" s="187">
        <f>A956</f>
        <v>101</v>
      </c>
      <c r="B1278" s="174">
        <f>INPUT!H84</f>
        <v>2</v>
      </c>
      <c r="C1278" s="174">
        <f>INPUT!I84</f>
        <v>500</v>
      </c>
      <c r="D1278" s="174">
        <f>INPUT!J84</f>
        <v>22</v>
      </c>
      <c r="E1278" s="174">
        <f>INPUT!K84</f>
        <v>1936.3312351792665</v>
      </c>
      <c r="F1278" s="174">
        <f>INPUT!L84</f>
        <v>12</v>
      </c>
      <c r="G1278" s="174">
        <f>INPUT!M84</f>
        <v>120</v>
      </c>
      <c r="H1278" s="174">
        <f>INPUT!S84</f>
        <v>0</v>
      </c>
      <c r="I1278" s="174">
        <f>INPUT!R84</f>
        <v>290</v>
      </c>
      <c r="J1278" s="174">
        <f>INPUT!U84</f>
        <v>2400</v>
      </c>
      <c r="K1278" s="191">
        <f>INPUT!N84</f>
        <v>2800</v>
      </c>
      <c r="L1278" s="175">
        <f>(J1278+E1278-2*G1278)*(K1278+D1278/2+F1278/2)/2</f>
        <v>5769682.5447499966</v>
      </c>
      <c r="M1278" s="487">
        <f>(J1278+E1278-2*G1278)*(K1278+F1278/2+H1278+I1278/2)/2</f>
        <v>6044136.737507008</v>
      </c>
      <c r="N1278" s="4"/>
    </row>
    <row r="1279">
      <c r="A1279" s="187">
        <f>A957</f>
        <v>101</v>
      </c>
      <c r="B1279" s="174">
        <f>INPUT!H85</f>
        <v>2</v>
      </c>
      <c r="C1279" s="174">
        <f>INPUT!I85</f>
        <v>500</v>
      </c>
      <c r="D1279" s="174">
        <f>INPUT!J85</f>
        <v>22</v>
      </c>
      <c r="E1279" s="174">
        <f>INPUT!K85</f>
        <v>1936.3312351792665</v>
      </c>
      <c r="F1279" s="174">
        <f>INPUT!L85</f>
        <v>12</v>
      </c>
      <c r="G1279" s="174">
        <f>INPUT!M85</f>
        <v>120</v>
      </c>
      <c r="H1279" s="174">
        <f>INPUT!S85</f>
        <v>0</v>
      </c>
      <c r="I1279" s="174">
        <f>INPUT!R85</f>
        <v>290</v>
      </c>
      <c r="J1279" s="174">
        <f>INPUT!U85</f>
        <v>2400</v>
      </c>
      <c r="K1279" s="191">
        <f>INPUT!N85</f>
        <v>2800</v>
      </c>
      <c r="L1279" s="175">
        <f>(J1279+E1279-2*G1279)*(K1279+D1279/2+F1279/2)/2</f>
        <v>5769682.5447499966</v>
      </c>
      <c r="M1279" s="487">
        <f>(J1279+E1279-2*G1279)*(K1279+F1279/2+H1279+I1279/2)/2</f>
        <v>6044136.737507008</v>
      </c>
      <c r="N1279" s="4"/>
    </row>
    <row r="1280">
      <c r="A1280" s="187">
        <f>A958</f>
        <v>101</v>
      </c>
      <c r="B1280" s="174">
        <f>INPUT!H86</f>
        <v>2</v>
      </c>
      <c r="C1280" s="174">
        <f>INPUT!I86</f>
        <v>500</v>
      </c>
      <c r="D1280" s="174">
        <f>INPUT!J86</f>
        <v>22</v>
      </c>
      <c r="E1280" s="174">
        <f>INPUT!K86</f>
        <v>1936.3312351792665</v>
      </c>
      <c r="F1280" s="174">
        <f>INPUT!L86</f>
        <v>12</v>
      </c>
      <c r="G1280" s="174">
        <f>INPUT!M86</f>
        <v>120</v>
      </c>
      <c r="H1280" s="174">
        <f>INPUT!S86</f>
        <v>0</v>
      </c>
      <c r="I1280" s="174">
        <f>INPUT!R86</f>
        <v>290</v>
      </c>
      <c r="J1280" s="174">
        <f>INPUT!U86</f>
        <v>2400</v>
      </c>
      <c r="K1280" s="191">
        <f>INPUT!N86</f>
        <v>2800</v>
      </c>
      <c r="L1280" s="175">
        <f>(J1280+E1280-2*G1280)*(K1280+D1280/2+F1280/2)/2</f>
        <v>5769682.5447499966</v>
      </c>
      <c r="M1280" s="487">
        <f>(J1280+E1280-2*G1280)*(K1280+F1280/2+H1280+I1280/2)/2</f>
        <v>6044136.737507008</v>
      </c>
      <c r="N1280" s="4"/>
    </row>
    <row r="1281">
      <c r="A1281" s="187">
        <f>A959</f>
        <v>101</v>
      </c>
      <c r="B1281" s="174">
        <f>INPUT!H87</f>
        <v>2</v>
      </c>
      <c r="C1281" s="174">
        <f>INPUT!I87</f>
        <v>500</v>
      </c>
      <c r="D1281" s="174">
        <f>INPUT!J87</f>
        <v>22</v>
      </c>
      <c r="E1281" s="174">
        <f>INPUT!K87</f>
        <v>1936.3312351792665</v>
      </c>
      <c r="F1281" s="174">
        <f>INPUT!L87</f>
        <v>12</v>
      </c>
      <c r="G1281" s="174">
        <f>INPUT!M87</f>
        <v>120</v>
      </c>
      <c r="H1281" s="174">
        <f>INPUT!S87</f>
        <v>0</v>
      </c>
      <c r="I1281" s="174">
        <f>INPUT!R87</f>
        <v>290</v>
      </c>
      <c r="J1281" s="174">
        <f>INPUT!U87</f>
        <v>2400</v>
      </c>
      <c r="K1281" s="191">
        <f>INPUT!N87</f>
        <v>2800</v>
      </c>
      <c r="L1281" s="175">
        <f>(J1281+E1281-2*G1281)*(K1281+D1281/2+F1281/2)/2</f>
        <v>5769682.5447499966</v>
      </c>
      <c r="M1281" s="487">
        <f>(J1281+E1281-2*G1281)*(K1281+F1281/2+H1281+I1281/2)/2</f>
        <v>6044136.737507008</v>
      </c>
      <c r="N1281" s="4"/>
    </row>
    <row r="1282">
      <c r="A1282" s="187">
        <f>A960</f>
        <v>101</v>
      </c>
      <c r="B1282" s="174">
        <f>INPUT!H88</f>
        <v>2</v>
      </c>
      <c r="C1282" s="174">
        <f>INPUT!I88</f>
        <v>500</v>
      </c>
      <c r="D1282" s="174">
        <f>INPUT!J88</f>
        <v>22</v>
      </c>
      <c r="E1282" s="174">
        <f>INPUT!K88</f>
        <v>1936.3312351792665</v>
      </c>
      <c r="F1282" s="174">
        <f>INPUT!L88</f>
        <v>12</v>
      </c>
      <c r="G1282" s="174">
        <f>INPUT!M88</f>
        <v>120</v>
      </c>
      <c r="H1282" s="174">
        <f>INPUT!S88</f>
        <v>0</v>
      </c>
      <c r="I1282" s="174">
        <f>INPUT!R88</f>
        <v>290</v>
      </c>
      <c r="J1282" s="174">
        <f>INPUT!U88</f>
        <v>2400</v>
      </c>
      <c r="K1282" s="191">
        <f>INPUT!N88</f>
        <v>2800</v>
      </c>
      <c r="L1282" s="175">
        <f>(J1282+E1282-2*G1282)*(K1282+D1282/2+F1282/2)/2</f>
        <v>5769682.5447499966</v>
      </c>
      <c r="M1282" s="487">
        <f>(J1282+E1282-2*G1282)*(K1282+F1282/2+H1282+I1282/2)/2</f>
        <v>6044136.737507008</v>
      </c>
      <c r="N1282" s="4"/>
    </row>
    <row r="1283">
      <c r="A1283" s="187">
        <f>A961</f>
        <v>101</v>
      </c>
      <c r="B1283" s="174">
        <f>INPUT!H89</f>
        <v>2</v>
      </c>
      <c r="C1283" s="174">
        <f>INPUT!I89</f>
        <v>500</v>
      </c>
      <c r="D1283" s="174">
        <f>INPUT!J89</f>
        <v>22</v>
      </c>
      <c r="E1283" s="174">
        <f>INPUT!K89</f>
        <v>1936.3312351792665</v>
      </c>
      <c r="F1283" s="174">
        <f>INPUT!L89</f>
        <v>12</v>
      </c>
      <c r="G1283" s="174">
        <f>INPUT!M89</f>
        <v>120</v>
      </c>
      <c r="H1283" s="174">
        <f>INPUT!S89</f>
        <v>0</v>
      </c>
      <c r="I1283" s="174">
        <f>INPUT!R89</f>
        <v>290</v>
      </c>
      <c r="J1283" s="174">
        <f>INPUT!U89</f>
        <v>2400</v>
      </c>
      <c r="K1283" s="191">
        <f>INPUT!N89</f>
        <v>2800</v>
      </c>
      <c r="L1283" s="175">
        <f>(J1283+E1283-2*G1283)*(K1283+D1283/2+F1283/2)/2</f>
        <v>5769682.5447499966</v>
      </c>
      <c r="M1283" s="487">
        <f>(J1283+E1283-2*G1283)*(K1283+F1283/2+H1283+I1283/2)/2</f>
        <v>6044136.737507008</v>
      </c>
      <c r="N1283" s="4"/>
    </row>
    <row r="1284">
      <c r="A1284" s="187">
        <f>A962</f>
        <v>101</v>
      </c>
      <c r="B1284" s="174">
        <f>INPUT!H90</f>
        <v>2</v>
      </c>
      <c r="C1284" s="174">
        <f>INPUT!I90</f>
        <v>500</v>
      </c>
      <c r="D1284" s="174">
        <f>INPUT!J90</f>
        <v>22</v>
      </c>
      <c r="E1284" s="174">
        <f>INPUT!K90</f>
        <v>1936.3312351792665</v>
      </c>
      <c r="F1284" s="174">
        <f>INPUT!L90</f>
        <v>12</v>
      </c>
      <c r="G1284" s="174">
        <f>INPUT!M90</f>
        <v>120</v>
      </c>
      <c r="H1284" s="174">
        <f>INPUT!S90</f>
        <v>0</v>
      </c>
      <c r="I1284" s="174">
        <f>INPUT!R90</f>
        <v>290</v>
      </c>
      <c r="J1284" s="174">
        <f>INPUT!U90</f>
        <v>2400</v>
      </c>
      <c r="K1284" s="191">
        <f>INPUT!N90</f>
        <v>2800</v>
      </c>
      <c r="L1284" s="175">
        <f>(J1284+E1284-2*G1284)*(K1284+D1284/2+F1284/2)/2</f>
        <v>5769682.5447499966</v>
      </c>
      <c r="M1284" s="487">
        <f>(J1284+E1284-2*G1284)*(K1284+F1284/2+H1284+I1284/2)/2</f>
        <v>6044136.737507008</v>
      </c>
      <c r="N1284" s="4"/>
    </row>
    <row r="1285">
      <c r="A1285" s="187">
        <f>A963</f>
        <v>101</v>
      </c>
      <c r="B1285" s="174">
        <f>INPUT!H91</f>
        <v>2</v>
      </c>
      <c r="C1285" s="174">
        <f>INPUT!I91</f>
        <v>500</v>
      </c>
      <c r="D1285" s="174">
        <f>INPUT!J91</f>
        <v>22</v>
      </c>
      <c r="E1285" s="174">
        <f>INPUT!K91</f>
        <v>1936.3312351792665</v>
      </c>
      <c r="F1285" s="174">
        <f>INPUT!L91</f>
        <v>12</v>
      </c>
      <c r="G1285" s="174">
        <f>INPUT!M91</f>
        <v>120</v>
      </c>
      <c r="H1285" s="174">
        <f>INPUT!S91</f>
        <v>0</v>
      </c>
      <c r="I1285" s="174">
        <f>INPUT!R91</f>
        <v>290</v>
      </c>
      <c r="J1285" s="174">
        <f>INPUT!U91</f>
        <v>2400</v>
      </c>
      <c r="K1285" s="191">
        <f>INPUT!N91</f>
        <v>2800</v>
      </c>
      <c r="L1285" s="175">
        <f>(J1285+E1285-2*G1285)*(K1285+D1285/2+F1285/2)/2</f>
        <v>5769682.5447499966</v>
      </c>
      <c r="M1285" s="487">
        <f>(J1285+E1285-2*G1285)*(K1285+F1285/2+H1285+I1285/2)/2</f>
        <v>6044136.737507008</v>
      </c>
      <c r="N1285" s="4"/>
    </row>
    <row r="1286">
      <c r="A1286" s="187">
        <f>A964</f>
        <v>101</v>
      </c>
      <c r="B1286" s="174">
        <f>INPUT!H92</f>
        <v>2</v>
      </c>
      <c r="C1286" s="174">
        <f>INPUT!I92</f>
        <v>500</v>
      </c>
      <c r="D1286" s="174">
        <f>INPUT!J92</f>
        <v>22</v>
      </c>
      <c r="E1286" s="174">
        <f>INPUT!K92</f>
        <v>1936.3312351792665</v>
      </c>
      <c r="F1286" s="174">
        <f>INPUT!L92</f>
        <v>12</v>
      </c>
      <c r="G1286" s="174">
        <f>INPUT!M92</f>
        <v>120</v>
      </c>
      <c r="H1286" s="174">
        <f>INPUT!S92</f>
        <v>0</v>
      </c>
      <c r="I1286" s="174">
        <f>INPUT!R92</f>
        <v>290</v>
      </c>
      <c r="J1286" s="174">
        <f>INPUT!U92</f>
        <v>2400</v>
      </c>
      <c r="K1286" s="191">
        <f>INPUT!N92</f>
        <v>2800</v>
      </c>
      <c r="L1286" s="175">
        <f>(J1286+E1286-2*G1286)*(K1286+D1286/2+F1286/2)/2</f>
        <v>5769682.5447499966</v>
      </c>
      <c r="M1286" s="487">
        <f>(J1286+E1286-2*G1286)*(K1286+F1286/2+H1286+I1286/2)/2</f>
        <v>6044136.737507008</v>
      </c>
      <c r="N1286" s="4"/>
    </row>
    <row r="1287">
      <c r="A1287" s="187">
        <f>A965</f>
        <v>101</v>
      </c>
      <c r="B1287" s="174">
        <f>INPUT!H93</f>
        <v>2</v>
      </c>
      <c r="C1287" s="174">
        <f>INPUT!I93</f>
        <v>500</v>
      </c>
      <c r="D1287" s="174">
        <f>INPUT!J93</f>
        <v>22</v>
      </c>
      <c r="E1287" s="174">
        <f>INPUT!K93</f>
        <v>1936.3312351792665</v>
      </c>
      <c r="F1287" s="174">
        <f>INPUT!L93</f>
        <v>12</v>
      </c>
      <c r="G1287" s="174">
        <f>INPUT!M93</f>
        <v>120</v>
      </c>
      <c r="H1287" s="174">
        <f>INPUT!S93</f>
        <v>0</v>
      </c>
      <c r="I1287" s="174">
        <f>INPUT!R93</f>
        <v>290</v>
      </c>
      <c r="J1287" s="174">
        <f>INPUT!U93</f>
        <v>2400</v>
      </c>
      <c r="K1287" s="191">
        <f>INPUT!N93</f>
        <v>2800</v>
      </c>
      <c r="L1287" s="175">
        <f>(J1287+E1287-2*G1287)*(K1287+D1287/2+F1287/2)/2</f>
        <v>5769682.5447499966</v>
      </c>
      <c r="M1287" s="487">
        <f>(J1287+E1287-2*G1287)*(K1287+F1287/2+H1287+I1287/2)/2</f>
        <v>6044136.737507008</v>
      </c>
      <c r="N1287" s="4"/>
    </row>
    <row r="1288">
      <c r="A1288" s="187">
        <f>A966</f>
        <v>101</v>
      </c>
      <c r="B1288" s="174">
        <f>INPUT!H94</f>
        <v>2</v>
      </c>
      <c r="C1288" s="174">
        <f>INPUT!I94</f>
        <v>500</v>
      </c>
      <c r="D1288" s="174">
        <f>INPUT!J94</f>
        <v>22</v>
      </c>
      <c r="E1288" s="174">
        <f>INPUT!K94</f>
        <v>1936.3312351792665</v>
      </c>
      <c r="F1288" s="174">
        <f>INPUT!L94</f>
        <v>12</v>
      </c>
      <c r="G1288" s="174">
        <f>INPUT!M94</f>
        <v>120</v>
      </c>
      <c r="H1288" s="174">
        <f>INPUT!S94</f>
        <v>0</v>
      </c>
      <c r="I1288" s="174">
        <f>INPUT!R94</f>
        <v>290</v>
      </c>
      <c r="J1288" s="174">
        <f>INPUT!U94</f>
        <v>2400</v>
      </c>
      <c r="K1288" s="191">
        <f>INPUT!N94</f>
        <v>2800</v>
      </c>
      <c r="L1288" s="175">
        <f>(J1288+E1288-2*G1288)*(K1288+D1288/2+F1288/2)/2</f>
        <v>5769682.5447499966</v>
      </c>
      <c r="M1288" s="487">
        <f>(J1288+E1288-2*G1288)*(K1288+F1288/2+H1288+I1288/2)/2</f>
        <v>6044136.737507008</v>
      </c>
      <c r="N1288" s="4"/>
    </row>
    <row r="1289">
      <c r="A1289" s="187">
        <f>A967</f>
        <v>101</v>
      </c>
      <c r="B1289" s="174">
        <f>INPUT!H95</f>
        <v>2</v>
      </c>
      <c r="C1289" s="174">
        <f>INPUT!I95</f>
        <v>500</v>
      </c>
      <c r="D1289" s="174">
        <f>INPUT!J95</f>
        <v>22</v>
      </c>
      <c r="E1289" s="174">
        <f>INPUT!K95</f>
        <v>1936.3312351792665</v>
      </c>
      <c r="F1289" s="174">
        <f>INPUT!L95</f>
        <v>12</v>
      </c>
      <c r="G1289" s="174">
        <f>INPUT!M95</f>
        <v>120</v>
      </c>
      <c r="H1289" s="174">
        <f>INPUT!S95</f>
        <v>0</v>
      </c>
      <c r="I1289" s="174">
        <f>INPUT!R95</f>
        <v>290</v>
      </c>
      <c r="J1289" s="174">
        <f>INPUT!U95</f>
        <v>2400</v>
      </c>
      <c r="K1289" s="191">
        <f>INPUT!N95</f>
        <v>2800</v>
      </c>
      <c r="L1289" s="175">
        <f>(J1289+E1289-2*G1289)*(K1289+D1289/2+F1289/2)/2</f>
        <v>5769682.5447499966</v>
      </c>
      <c r="M1289" s="487">
        <f>(J1289+E1289-2*G1289)*(K1289+F1289/2+H1289+I1289/2)/2</f>
        <v>6044136.737507008</v>
      </c>
      <c r="N1289" s="4"/>
    </row>
    <row r="1290">
      <c r="A1290" s="187">
        <f>A968</f>
        <v>101</v>
      </c>
      <c r="B1290" s="174">
        <f>INPUT!H96</f>
        <v>2</v>
      </c>
      <c r="C1290" s="174">
        <f>INPUT!I96</f>
        <v>500</v>
      </c>
      <c r="D1290" s="174">
        <f>INPUT!J96</f>
        <v>22</v>
      </c>
      <c r="E1290" s="174">
        <f>INPUT!K96</f>
        <v>1936.3312351792665</v>
      </c>
      <c r="F1290" s="174">
        <f>INPUT!L96</f>
        <v>12</v>
      </c>
      <c r="G1290" s="174">
        <f>INPUT!M96</f>
        <v>120</v>
      </c>
      <c r="H1290" s="174">
        <f>INPUT!S96</f>
        <v>0</v>
      </c>
      <c r="I1290" s="174">
        <f>INPUT!R96</f>
        <v>290</v>
      </c>
      <c r="J1290" s="174">
        <f>INPUT!U96</f>
        <v>2400</v>
      </c>
      <c r="K1290" s="191">
        <f>INPUT!N96</f>
        <v>2800</v>
      </c>
      <c r="L1290" s="175">
        <f>(J1290+E1290-2*G1290)*(K1290+D1290/2+F1290/2)/2</f>
        <v>5769682.5447499966</v>
      </c>
      <c r="M1290" s="487">
        <f>(J1290+E1290-2*G1290)*(K1290+F1290/2+H1290+I1290/2)/2</f>
        <v>6044136.737507008</v>
      </c>
      <c r="N1290" s="4"/>
    </row>
    <row r="1291">
      <c r="A1291" s="187">
        <f>A969</f>
        <v>101</v>
      </c>
      <c r="B1291" s="174">
        <f>INPUT!H97</f>
        <v>2</v>
      </c>
      <c r="C1291" s="174">
        <f>INPUT!I97</f>
        <v>500</v>
      </c>
      <c r="D1291" s="174">
        <f>INPUT!J97</f>
        <v>22</v>
      </c>
      <c r="E1291" s="174">
        <f>INPUT!K97</f>
        <v>1936.3312351792665</v>
      </c>
      <c r="F1291" s="174">
        <f>INPUT!L97</f>
        <v>12</v>
      </c>
      <c r="G1291" s="174">
        <f>INPUT!M97</f>
        <v>120</v>
      </c>
      <c r="H1291" s="174">
        <f>INPUT!S97</f>
        <v>0</v>
      </c>
      <c r="I1291" s="174">
        <f>INPUT!R97</f>
        <v>290</v>
      </c>
      <c r="J1291" s="174">
        <f>INPUT!U97</f>
        <v>2400</v>
      </c>
      <c r="K1291" s="191">
        <f>INPUT!N97</f>
        <v>2800</v>
      </c>
      <c r="L1291" s="175">
        <f>(J1291+E1291-2*G1291)*(K1291+D1291/2+F1291/2)/2</f>
        <v>5769682.5447499966</v>
      </c>
      <c r="M1291" s="487">
        <f>(J1291+E1291-2*G1291)*(K1291+F1291/2+H1291+I1291/2)/2</f>
        <v>6044136.737507008</v>
      </c>
      <c r="N1291" s="4"/>
    </row>
    <row r="1292">
      <c r="A1292" s="187">
        <f>A970</f>
        <v>101</v>
      </c>
      <c r="B1292" s="174">
        <f>INPUT!H98</f>
        <v>2</v>
      </c>
      <c r="C1292" s="174">
        <f>INPUT!I98</f>
        <v>500</v>
      </c>
      <c r="D1292" s="174">
        <f>INPUT!J98</f>
        <v>22</v>
      </c>
      <c r="E1292" s="174">
        <f>INPUT!K98</f>
        <v>1936.3312351792665</v>
      </c>
      <c r="F1292" s="174">
        <f>INPUT!L98</f>
        <v>12</v>
      </c>
      <c r="G1292" s="174">
        <f>INPUT!M98</f>
        <v>120</v>
      </c>
      <c r="H1292" s="174">
        <f>INPUT!S98</f>
        <v>0</v>
      </c>
      <c r="I1292" s="174">
        <f>INPUT!R98</f>
        <v>290</v>
      </c>
      <c r="J1292" s="174">
        <f>INPUT!U98</f>
        <v>2400</v>
      </c>
      <c r="K1292" s="191">
        <f>INPUT!N98</f>
        <v>2800</v>
      </c>
      <c r="L1292" s="175">
        <f>(J1292+E1292-2*G1292)*(K1292+D1292/2+F1292/2)/2</f>
        <v>5769682.5447499966</v>
      </c>
      <c r="M1292" s="487">
        <f>(J1292+E1292-2*G1292)*(K1292+F1292/2+H1292+I1292/2)/2</f>
        <v>6044136.737507008</v>
      </c>
      <c r="N1292" s="4"/>
    </row>
    <row r="1293">
      <c r="A1293" s="187">
        <f>A971</f>
        <v>101</v>
      </c>
      <c r="B1293" s="174">
        <f>INPUT!H99</f>
        <v>2</v>
      </c>
      <c r="C1293" s="174">
        <f>INPUT!I99</f>
        <v>500</v>
      </c>
      <c r="D1293" s="174">
        <f>INPUT!J99</f>
        <v>22</v>
      </c>
      <c r="E1293" s="174">
        <f>INPUT!K99</f>
        <v>1936.3312351792665</v>
      </c>
      <c r="F1293" s="174">
        <f>INPUT!L99</f>
        <v>12</v>
      </c>
      <c r="G1293" s="174">
        <f>INPUT!M99</f>
        <v>120</v>
      </c>
      <c r="H1293" s="174">
        <f>INPUT!S99</f>
        <v>0</v>
      </c>
      <c r="I1293" s="174">
        <f>INPUT!R99</f>
        <v>290</v>
      </c>
      <c r="J1293" s="174">
        <f>INPUT!U99</f>
        <v>2400</v>
      </c>
      <c r="K1293" s="191">
        <f>INPUT!N99</f>
        <v>2800</v>
      </c>
      <c r="L1293" s="175">
        <f>(J1293+E1293-2*G1293)*(K1293+D1293/2+F1293/2)/2</f>
        <v>5769682.5447499966</v>
      </c>
      <c r="M1293" s="487">
        <f>(J1293+E1293-2*G1293)*(K1293+F1293/2+H1293+I1293/2)/2</f>
        <v>6044136.737507008</v>
      </c>
      <c r="N1293" s="4"/>
    </row>
    <row r="1294">
      <c r="A1294" s="187">
        <f>A972</f>
        <v>101</v>
      </c>
      <c r="B1294" s="174">
        <f>INPUT!H100</f>
        <v>2</v>
      </c>
      <c r="C1294" s="174">
        <f>INPUT!I100</f>
        <v>500</v>
      </c>
      <c r="D1294" s="174">
        <f>INPUT!J100</f>
        <v>22</v>
      </c>
      <c r="E1294" s="174">
        <f>INPUT!K100</f>
        <v>1936.3312351792665</v>
      </c>
      <c r="F1294" s="174">
        <f>INPUT!L100</f>
        <v>12</v>
      </c>
      <c r="G1294" s="174">
        <f>INPUT!M100</f>
        <v>120</v>
      </c>
      <c r="H1294" s="174">
        <f>INPUT!S100</f>
        <v>0</v>
      </c>
      <c r="I1294" s="174">
        <f>INPUT!R100</f>
        <v>290</v>
      </c>
      <c r="J1294" s="174">
        <f>INPUT!U100</f>
        <v>2400</v>
      </c>
      <c r="K1294" s="191">
        <f>INPUT!N100</f>
        <v>2800</v>
      </c>
      <c r="L1294" s="175">
        <f>(J1294+E1294-2*G1294)*(K1294+D1294/2+F1294/2)/2</f>
        <v>5769682.5447499966</v>
      </c>
      <c r="M1294" s="487">
        <f>(J1294+E1294-2*G1294)*(K1294+F1294/2+H1294+I1294/2)/2</f>
        <v>6044136.737507008</v>
      </c>
      <c r="N1294" s="4"/>
    </row>
    <row r="1295">
      <c r="A1295" s="187">
        <f>A973</f>
        <v>101</v>
      </c>
      <c r="B1295" s="174">
        <f>INPUT!H101</f>
        <v>2</v>
      </c>
      <c r="C1295" s="174">
        <f>INPUT!I101</f>
        <v>500</v>
      </c>
      <c r="D1295" s="174">
        <f>INPUT!J101</f>
        <v>22</v>
      </c>
      <c r="E1295" s="174">
        <f>INPUT!K101</f>
        <v>1936.3312351792665</v>
      </c>
      <c r="F1295" s="174">
        <f>INPUT!L101</f>
        <v>12</v>
      </c>
      <c r="G1295" s="174">
        <f>INPUT!M101</f>
        <v>120</v>
      </c>
      <c r="H1295" s="174">
        <f>INPUT!S101</f>
        <v>0</v>
      </c>
      <c r="I1295" s="174">
        <f>INPUT!R101</f>
        <v>290</v>
      </c>
      <c r="J1295" s="174">
        <f>INPUT!U101</f>
        <v>2400</v>
      </c>
      <c r="K1295" s="191">
        <f>INPUT!N101</f>
        <v>2800</v>
      </c>
      <c r="L1295" s="175">
        <f>(J1295+E1295-2*G1295)*(K1295+D1295/2+F1295/2)/2</f>
        <v>5769682.5447499966</v>
      </c>
      <c r="M1295" s="487">
        <f>(J1295+E1295-2*G1295)*(K1295+F1295/2+H1295+I1295/2)/2</f>
        <v>6044136.737507008</v>
      </c>
      <c r="N1295" s="4"/>
    </row>
    <row r="1296">
      <c r="A1296" s="187">
        <f>A974</f>
        <v>101</v>
      </c>
      <c r="B1296" s="174">
        <f>INPUT!H102</f>
        <v>2</v>
      </c>
      <c r="C1296" s="174">
        <f>INPUT!I102</f>
        <v>500</v>
      </c>
      <c r="D1296" s="174">
        <f>INPUT!J102</f>
        <v>22</v>
      </c>
      <c r="E1296" s="174">
        <f>INPUT!K102</f>
        <v>1936.3312351792665</v>
      </c>
      <c r="F1296" s="174">
        <f>INPUT!L102</f>
        <v>12</v>
      </c>
      <c r="G1296" s="174">
        <f>INPUT!M102</f>
        <v>120</v>
      </c>
      <c r="H1296" s="174">
        <f>INPUT!S102</f>
        <v>0</v>
      </c>
      <c r="I1296" s="174">
        <f>INPUT!R102</f>
        <v>290</v>
      </c>
      <c r="J1296" s="174">
        <f>INPUT!U102</f>
        <v>2400</v>
      </c>
      <c r="K1296" s="191">
        <f>INPUT!N102</f>
        <v>2800</v>
      </c>
      <c r="L1296" s="175">
        <f>(J1296+E1296-2*G1296)*(K1296+D1296/2+F1296/2)/2</f>
        <v>5769682.5447499966</v>
      </c>
      <c r="M1296" s="487">
        <f>(J1296+E1296-2*G1296)*(K1296+F1296/2+H1296+I1296/2)/2</f>
        <v>6044136.737507008</v>
      </c>
      <c r="N1296" s="4"/>
    </row>
    <row r="1297">
      <c r="A1297" s="187">
        <f>A975</f>
        <v>101</v>
      </c>
      <c r="B1297" s="174">
        <f>INPUT!H103</f>
        <v>2</v>
      </c>
      <c r="C1297" s="174">
        <f>INPUT!I103</f>
        <v>500</v>
      </c>
      <c r="D1297" s="174">
        <f>INPUT!J103</f>
        <v>22</v>
      </c>
      <c r="E1297" s="174">
        <f>INPUT!K103</f>
        <v>1936.3312351792665</v>
      </c>
      <c r="F1297" s="174">
        <f>INPUT!L103</f>
        <v>12</v>
      </c>
      <c r="G1297" s="174">
        <f>INPUT!M103</f>
        <v>120</v>
      </c>
      <c r="H1297" s="174">
        <f>INPUT!S103</f>
        <v>0</v>
      </c>
      <c r="I1297" s="174">
        <f>INPUT!R103</f>
        <v>290</v>
      </c>
      <c r="J1297" s="174">
        <f>INPUT!U103</f>
        <v>2400</v>
      </c>
      <c r="K1297" s="191">
        <f>INPUT!N103</f>
        <v>2800</v>
      </c>
      <c r="L1297" s="175">
        <f>(J1297+E1297-2*G1297)*(K1297+D1297/2+F1297/2)/2</f>
        <v>5769682.5447499966</v>
      </c>
      <c r="M1297" s="487">
        <f>(J1297+E1297-2*G1297)*(K1297+F1297/2+H1297+I1297/2)/2</f>
        <v>6044136.737507008</v>
      </c>
      <c r="N1297" s="4"/>
    </row>
    <row r="1298">
      <c r="A1298" s="187">
        <f>A976</f>
        <v>101</v>
      </c>
      <c r="B1298" s="174">
        <f>INPUT!H104</f>
        <v>2</v>
      </c>
      <c r="C1298" s="174">
        <f>INPUT!I104</f>
        <v>500</v>
      </c>
      <c r="D1298" s="174">
        <f>INPUT!J104</f>
        <v>22</v>
      </c>
      <c r="E1298" s="174">
        <f>INPUT!K104</f>
        <v>1936.3312351792665</v>
      </c>
      <c r="F1298" s="174">
        <f>INPUT!L104</f>
        <v>12</v>
      </c>
      <c r="G1298" s="174">
        <f>INPUT!M104</f>
        <v>120</v>
      </c>
      <c r="H1298" s="174">
        <f>INPUT!S104</f>
        <v>0</v>
      </c>
      <c r="I1298" s="174">
        <f>INPUT!R104</f>
        <v>290</v>
      </c>
      <c r="J1298" s="174">
        <f>INPUT!U104</f>
        <v>2400</v>
      </c>
      <c r="K1298" s="191">
        <f>INPUT!N104</f>
        <v>2800</v>
      </c>
      <c r="L1298" s="175">
        <f>(J1298+E1298-2*G1298)*(K1298+D1298/2+F1298/2)/2</f>
        <v>5769682.5447499966</v>
      </c>
      <c r="M1298" s="487">
        <f>(J1298+E1298-2*G1298)*(K1298+F1298/2+H1298+I1298/2)/2</f>
        <v>6044136.737507008</v>
      </c>
      <c r="N1298" s="4"/>
    </row>
    <row r="1299">
      <c r="A1299" s="187">
        <f>A977</f>
        <v>101</v>
      </c>
      <c r="B1299" s="174">
        <f>INPUT!H105</f>
        <v>2</v>
      </c>
      <c r="C1299" s="174">
        <f>INPUT!I105</f>
        <v>500</v>
      </c>
      <c r="D1299" s="174">
        <f>INPUT!J105</f>
        <v>22</v>
      </c>
      <c r="E1299" s="174">
        <f>INPUT!K105</f>
        <v>1936.3312351792665</v>
      </c>
      <c r="F1299" s="174">
        <f>INPUT!L105</f>
        <v>12</v>
      </c>
      <c r="G1299" s="174">
        <f>INPUT!M105</f>
        <v>120</v>
      </c>
      <c r="H1299" s="174">
        <f>INPUT!S105</f>
        <v>0</v>
      </c>
      <c r="I1299" s="174">
        <f>INPUT!R105</f>
        <v>290</v>
      </c>
      <c r="J1299" s="174">
        <f>INPUT!U105</f>
        <v>2400</v>
      </c>
      <c r="K1299" s="191">
        <f>INPUT!N105</f>
        <v>2800</v>
      </c>
      <c r="L1299" s="175">
        <f>(J1299+E1299-2*G1299)*(K1299+D1299/2+F1299/2)/2</f>
        <v>5769682.5447499966</v>
      </c>
      <c r="M1299" s="487">
        <f>(J1299+E1299-2*G1299)*(K1299+F1299/2+H1299+I1299/2)/2</f>
        <v>6044136.737507008</v>
      </c>
      <c r="N1299" s="4"/>
    </row>
    <row r="1300">
      <c r="A1300" s="187">
        <f>A978</f>
        <v>101</v>
      </c>
      <c r="B1300" s="174">
        <f>INPUT!H106</f>
        <v>2</v>
      </c>
      <c r="C1300" s="174">
        <f>INPUT!I106</f>
        <v>500</v>
      </c>
      <c r="D1300" s="174">
        <f>INPUT!J106</f>
        <v>22</v>
      </c>
      <c r="E1300" s="174">
        <f>INPUT!K106</f>
        <v>1936.3312351792665</v>
      </c>
      <c r="F1300" s="174">
        <f>INPUT!L106</f>
        <v>12</v>
      </c>
      <c r="G1300" s="174">
        <f>INPUT!M106</f>
        <v>120</v>
      </c>
      <c r="H1300" s="174">
        <f>INPUT!S106</f>
        <v>0</v>
      </c>
      <c r="I1300" s="174">
        <f>INPUT!R106</f>
        <v>290</v>
      </c>
      <c r="J1300" s="174">
        <f>INPUT!U106</f>
        <v>2400</v>
      </c>
      <c r="K1300" s="191">
        <f>INPUT!N106</f>
        <v>2800</v>
      </c>
      <c r="L1300" s="175">
        <f>(J1300+E1300-2*G1300)*(K1300+D1300/2+F1300/2)/2</f>
        <v>5769682.5447499966</v>
      </c>
      <c r="M1300" s="487">
        <f>(J1300+E1300-2*G1300)*(K1300+F1300/2+H1300+I1300/2)/2</f>
        <v>6044136.737507008</v>
      </c>
      <c r="N1300" s="4"/>
    </row>
    <row r="1301">
      <c r="A1301" s="187">
        <f>A979</f>
        <v>101</v>
      </c>
      <c r="B1301" s="174">
        <f>INPUT!H107</f>
        <v>2</v>
      </c>
      <c r="C1301" s="174">
        <f>INPUT!I107</f>
        <v>500</v>
      </c>
      <c r="D1301" s="174">
        <f>INPUT!J107</f>
        <v>22</v>
      </c>
      <c r="E1301" s="174">
        <f>INPUT!K107</f>
        <v>1936.3312351792665</v>
      </c>
      <c r="F1301" s="174">
        <f>INPUT!L107</f>
        <v>12</v>
      </c>
      <c r="G1301" s="174">
        <f>INPUT!M107</f>
        <v>120</v>
      </c>
      <c r="H1301" s="174">
        <f>INPUT!S107</f>
        <v>0</v>
      </c>
      <c r="I1301" s="174">
        <f>INPUT!R107</f>
        <v>290</v>
      </c>
      <c r="J1301" s="174">
        <f>INPUT!U107</f>
        <v>2400</v>
      </c>
      <c r="K1301" s="191">
        <f>INPUT!N107</f>
        <v>2800</v>
      </c>
      <c r="L1301" s="175">
        <f>(J1301+E1301-2*G1301)*(K1301+D1301/2+F1301/2)/2</f>
        <v>5769682.5447499966</v>
      </c>
      <c r="M1301" s="487">
        <f>(J1301+E1301-2*G1301)*(K1301+F1301/2+H1301+I1301/2)/2</f>
        <v>6044136.737507008</v>
      </c>
      <c r="N1301" s="4"/>
    </row>
    <row r="1302">
      <c r="A1302" s="187">
        <f>A980</f>
        <v>101</v>
      </c>
      <c r="B1302" s="174">
        <f>INPUT!H108</f>
        <v>2</v>
      </c>
      <c r="C1302" s="174">
        <f>INPUT!I108</f>
        <v>500</v>
      </c>
      <c r="D1302" s="174">
        <f>INPUT!J108</f>
        <v>22</v>
      </c>
      <c r="E1302" s="174">
        <f>INPUT!K108</f>
        <v>1936.3312351792665</v>
      </c>
      <c r="F1302" s="174">
        <f>INPUT!L108</f>
        <v>12</v>
      </c>
      <c r="G1302" s="174">
        <f>INPUT!M108</f>
        <v>120</v>
      </c>
      <c r="H1302" s="174">
        <f>INPUT!S108</f>
        <v>0</v>
      </c>
      <c r="I1302" s="174">
        <f>INPUT!R108</f>
        <v>290</v>
      </c>
      <c r="J1302" s="174">
        <f>INPUT!U108</f>
        <v>2400</v>
      </c>
      <c r="K1302" s="191">
        <f>INPUT!N108</f>
        <v>2800</v>
      </c>
      <c r="L1302" s="175">
        <f>(J1302+E1302-2*G1302)*(K1302+D1302/2+F1302/2)/2</f>
        <v>5769682.5447499966</v>
      </c>
      <c r="M1302" s="487">
        <f>(J1302+E1302-2*G1302)*(K1302+F1302/2+H1302+I1302/2)/2</f>
        <v>6044136.737507008</v>
      </c>
      <c r="N1302" s="4"/>
    </row>
    <row r="1303">
      <c r="A1303" s="187">
        <f>A981</f>
        <v>101</v>
      </c>
      <c r="B1303" s="174">
        <f>INPUT!H109</f>
        <v>2</v>
      </c>
      <c r="C1303" s="174">
        <f>INPUT!I109</f>
        <v>500</v>
      </c>
      <c r="D1303" s="174">
        <f>INPUT!J109</f>
        <v>22</v>
      </c>
      <c r="E1303" s="174">
        <f>INPUT!K109</f>
        <v>1936.3312351792665</v>
      </c>
      <c r="F1303" s="174">
        <f>INPUT!L109</f>
        <v>12</v>
      </c>
      <c r="G1303" s="174">
        <f>INPUT!M109</f>
        <v>120</v>
      </c>
      <c r="H1303" s="174">
        <f>INPUT!S109</f>
        <v>0</v>
      </c>
      <c r="I1303" s="174">
        <f>INPUT!R109</f>
        <v>290</v>
      </c>
      <c r="J1303" s="174">
        <f>INPUT!U109</f>
        <v>2400</v>
      </c>
      <c r="K1303" s="191">
        <f>INPUT!N109</f>
        <v>2800</v>
      </c>
      <c r="L1303" s="175">
        <f>(J1303+E1303-2*G1303)*(K1303+D1303/2+F1303/2)/2</f>
        <v>5769682.5447499966</v>
      </c>
      <c r="M1303" s="487">
        <f>(J1303+E1303-2*G1303)*(K1303+F1303/2+H1303+I1303/2)/2</f>
        <v>6044136.737507008</v>
      </c>
      <c r="N1303" s="4"/>
    </row>
    <row r="1304">
      <c r="A1304" s="187">
        <f>A982</f>
        <v>101</v>
      </c>
      <c r="B1304" s="174">
        <f>INPUT!H110</f>
        <v>2</v>
      </c>
      <c r="C1304" s="174">
        <f>INPUT!I110</f>
        <v>500</v>
      </c>
      <c r="D1304" s="174">
        <f>INPUT!J110</f>
        <v>22</v>
      </c>
      <c r="E1304" s="174">
        <f>INPUT!K110</f>
        <v>1936.3312351792665</v>
      </c>
      <c r="F1304" s="174">
        <f>INPUT!L110</f>
        <v>12</v>
      </c>
      <c r="G1304" s="174">
        <f>INPUT!M110</f>
        <v>120</v>
      </c>
      <c r="H1304" s="174">
        <f>INPUT!S110</f>
        <v>0</v>
      </c>
      <c r="I1304" s="174">
        <f>INPUT!R110</f>
        <v>290</v>
      </c>
      <c r="J1304" s="174">
        <f>INPUT!U110</f>
        <v>2400</v>
      </c>
      <c r="K1304" s="191">
        <f>INPUT!N110</f>
        <v>2800</v>
      </c>
      <c r="L1304" s="175">
        <f>(J1304+E1304-2*G1304)*(K1304+D1304/2+F1304/2)/2</f>
        <v>5769682.5447499966</v>
      </c>
      <c r="M1304" s="487">
        <f>(J1304+E1304-2*G1304)*(K1304+F1304/2+H1304+I1304/2)/2</f>
        <v>6044136.737507008</v>
      </c>
      <c r="N1304" s="4"/>
    </row>
    <row r="1305">
      <c r="A1305" s="187">
        <f>A983</f>
        <v>101</v>
      </c>
      <c r="B1305" s="174">
        <f>INPUT!H111</f>
        <v>2</v>
      </c>
      <c r="C1305" s="174">
        <f>INPUT!I111</f>
        <v>500</v>
      </c>
      <c r="D1305" s="174">
        <f>INPUT!J111</f>
        <v>22</v>
      </c>
      <c r="E1305" s="174">
        <f>INPUT!K111</f>
        <v>1936.3312351792665</v>
      </c>
      <c r="F1305" s="174">
        <f>INPUT!L111</f>
        <v>12</v>
      </c>
      <c r="G1305" s="174">
        <f>INPUT!M111</f>
        <v>120</v>
      </c>
      <c r="H1305" s="174">
        <f>INPUT!S111</f>
        <v>0</v>
      </c>
      <c r="I1305" s="174">
        <f>INPUT!R111</f>
        <v>290</v>
      </c>
      <c r="J1305" s="174">
        <f>INPUT!U111</f>
        <v>2400</v>
      </c>
      <c r="K1305" s="191">
        <f>INPUT!N111</f>
        <v>2800</v>
      </c>
      <c r="L1305" s="175">
        <f>(J1305+E1305-2*G1305)*(K1305+D1305/2+F1305/2)/2</f>
        <v>5769682.5447499966</v>
      </c>
      <c r="M1305" s="487">
        <f>(J1305+E1305-2*G1305)*(K1305+F1305/2+H1305+I1305/2)/2</f>
        <v>6044136.737507008</v>
      </c>
      <c r="N1305" s="4"/>
    </row>
    <row r="1306">
      <c r="A1306" s="187">
        <f>A984</f>
        <v>101</v>
      </c>
      <c r="B1306" s="174">
        <f>INPUT!H112</f>
        <v>2</v>
      </c>
      <c r="C1306" s="174">
        <f>INPUT!I112</f>
        <v>500</v>
      </c>
      <c r="D1306" s="174">
        <f>INPUT!J112</f>
        <v>22</v>
      </c>
      <c r="E1306" s="174">
        <f>INPUT!K112</f>
        <v>1936.3312351792665</v>
      </c>
      <c r="F1306" s="174">
        <f>INPUT!L112</f>
        <v>12</v>
      </c>
      <c r="G1306" s="174">
        <f>INPUT!M112</f>
        <v>120</v>
      </c>
      <c r="H1306" s="174">
        <f>INPUT!S112</f>
        <v>0</v>
      </c>
      <c r="I1306" s="174">
        <f>INPUT!R112</f>
        <v>290</v>
      </c>
      <c r="J1306" s="174">
        <f>INPUT!U112</f>
        <v>2400</v>
      </c>
      <c r="K1306" s="191">
        <f>INPUT!N112</f>
        <v>2800</v>
      </c>
      <c r="L1306" s="175">
        <f>(J1306+E1306-2*G1306)*(K1306+D1306/2+F1306/2)/2</f>
        <v>5769682.5447499966</v>
      </c>
      <c r="M1306" s="487">
        <f>(J1306+E1306-2*G1306)*(K1306+F1306/2+H1306+I1306/2)/2</f>
        <v>6044136.737507008</v>
      </c>
      <c r="N1306" s="4"/>
    </row>
    <row r="1307">
      <c r="A1307" s="187">
        <f>A985</f>
        <v>101</v>
      </c>
      <c r="B1307" s="174">
        <f>INPUT!H113</f>
        <v>2</v>
      </c>
      <c r="C1307" s="174">
        <f>INPUT!I113</f>
        <v>500</v>
      </c>
      <c r="D1307" s="174">
        <f>INPUT!J113</f>
        <v>22</v>
      </c>
      <c r="E1307" s="174">
        <f>INPUT!K113</f>
        <v>1936.3312351792665</v>
      </c>
      <c r="F1307" s="174">
        <f>INPUT!L113</f>
        <v>12</v>
      </c>
      <c r="G1307" s="174">
        <f>INPUT!M113</f>
        <v>120</v>
      </c>
      <c r="H1307" s="174">
        <f>INPUT!S113</f>
        <v>0</v>
      </c>
      <c r="I1307" s="174">
        <f>INPUT!R113</f>
        <v>290</v>
      </c>
      <c r="J1307" s="174">
        <f>INPUT!U113</f>
        <v>2400</v>
      </c>
      <c r="K1307" s="191">
        <f>INPUT!N113</f>
        <v>2800</v>
      </c>
      <c r="L1307" s="175">
        <f>(J1307+E1307-2*G1307)*(K1307+D1307/2+F1307/2)/2</f>
        <v>5769682.5447499966</v>
      </c>
      <c r="M1307" s="487">
        <f>(J1307+E1307-2*G1307)*(K1307+F1307/2+H1307+I1307/2)/2</f>
        <v>6044136.737507008</v>
      </c>
      <c r="N1307" s="4"/>
    </row>
    <row r="1308">
      <c r="A1308" s="187">
        <f>A986</f>
        <v>101</v>
      </c>
      <c r="B1308" s="174">
        <f>INPUT!H114</f>
        <v>2</v>
      </c>
      <c r="C1308" s="174">
        <f>INPUT!I114</f>
        <v>500</v>
      </c>
      <c r="D1308" s="174">
        <f>INPUT!J114</f>
        <v>22</v>
      </c>
      <c r="E1308" s="174">
        <f>INPUT!K114</f>
        <v>1936.3312351792665</v>
      </c>
      <c r="F1308" s="174">
        <f>INPUT!L114</f>
        <v>12</v>
      </c>
      <c r="G1308" s="174">
        <f>INPUT!M114</f>
        <v>120</v>
      </c>
      <c r="H1308" s="174">
        <f>INPUT!S114</f>
        <v>0</v>
      </c>
      <c r="I1308" s="174">
        <f>INPUT!R114</f>
        <v>290</v>
      </c>
      <c r="J1308" s="174">
        <f>INPUT!U114</f>
        <v>2400</v>
      </c>
      <c r="K1308" s="191">
        <f>INPUT!N114</f>
        <v>2800</v>
      </c>
      <c r="L1308" s="175">
        <f>(J1308+E1308-2*G1308)*(K1308+D1308/2+F1308/2)/2</f>
        <v>5769682.5447499966</v>
      </c>
      <c r="M1308" s="487">
        <f>(J1308+E1308-2*G1308)*(K1308+F1308/2+H1308+I1308/2)/2</f>
        <v>6044136.737507008</v>
      </c>
      <c r="N1308" s="4"/>
    </row>
    <row r="1309">
      <c r="A1309" s="187">
        <f>A987</f>
        <v>101</v>
      </c>
      <c r="B1309" s="174">
        <f>INPUT!H115</f>
        <v>2</v>
      </c>
      <c r="C1309" s="174">
        <f>INPUT!I115</f>
        <v>500</v>
      </c>
      <c r="D1309" s="174">
        <f>INPUT!J115</f>
        <v>22</v>
      </c>
      <c r="E1309" s="174">
        <f>INPUT!K115</f>
        <v>1936.3312351792665</v>
      </c>
      <c r="F1309" s="174">
        <f>INPUT!L115</f>
        <v>12</v>
      </c>
      <c r="G1309" s="174">
        <f>INPUT!M115</f>
        <v>120</v>
      </c>
      <c r="H1309" s="174">
        <f>INPUT!S115</f>
        <v>0</v>
      </c>
      <c r="I1309" s="174">
        <f>INPUT!R115</f>
        <v>290</v>
      </c>
      <c r="J1309" s="174">
        <f>INPUT!U115</f>
        <v>2400</v>
      </c>
      <c r="K1309" s="191">
        <f>INPUT!N115</f>
        <v>2800</v>
      </c>
      <c r="L1309" s="175">
        <f>(J1309+E1309-2*G1309)*(K1309+D1309/2+F1309/2)/2</f>
        <v>5769682.5447499966</v>
      </c>
      <c r="M1309" s="487">
        <f>(J1309+E1309-2*G1309)*(K1309+F1309/2+H1309+I1309/2)/2</f>
        <v>6044136.737507008</v>
      </c>
      <c r="N1309" s="4"/>
    </row>
    <row r="1310">
      <c r="A1310" s="187">
        <f>A988</f>
        <v>101</v>
      </c>
      <c r="B1310" s="174">
        <f>INPUT!H116</f>
        <v>2</v>
      </c>
      <c r="C1310" s="174">
        <f>INPUT!I116</f>
        <v>500</v>
      </c>
      <c r="D1310" s="174">
        <f>INPUT!J116</f>
        <v>22</v>
      </c>
      <c r="E1310" s="174">
        <f>INPUT!K116</f>
        <v>1936.3312351792665</v>
      </c>
      <c r="F1310" s="174">
        <f>INPUT!L116</f>
        <v>12</v>
      </c>
      <c r="G1310" s="174">
        <f>INPUT!M116</f>
        <v>120</v>
      </c>
      <c r="H1310" s="174">
        <f>INPUT!S116</f>
        <v>0</v>
      </c>
      <c r="I1310" s="174">
        <f>INPUT!R116</f>
        <v>290</v>
      </c>
      <c r="J1310" s="174">
        <f>INPUT!U116</f>
        <v>2400</v>
      </c>
      <c r="K1310" s="191">
        <f>INPUT!N116</f>
        <v>2800</v>
      </c>
      <c r="L1310" s="175">
        <f>(J1310+E1310-2*G1310)*(K1310+D1310/2+F1310/2)/2</f>
        <v>5769682.5447499966</v>
      </c>
      <c r="M1310" s="487">
        <f>(J1310+E1310-2*G1310)*(K1310+F1310/2+H1310+I1310/2)/2</f>
        <v>6044136.737507008</v>
      </c>
      <c r="N1310" s="4"/>
    </row>
    <row r="1311">
      <c r="A1311" s="187">
        <f>A989</f>
        <v>101</v>
      </c>
      <c r="B1311" s="174">
        <f>INPUT!H117</f>
        <v>2</v>
      </c>
      <c r="C1311" s="174">
        <f>INPUT!I117</f>
        <v>500</v>
      </c>
      <c r="D1311" s="174">
        <f>INPUT!J117</f>
        <v>22</v>
      </c>
      <c r="E1311" s="174">
        <f>INPUT!K117</f>
        <v>1936.3312351792665</v>
      </c>
      <c r="F1311" s="174">
        <f>INPUT!L117</f>
        <v>12</v>
      </c>
      <c r="G1311" s="174">
        <f>INPUT!M117</f>
        <v>120</v>
      </c>
      <c r="H1311" s="174">
        <f>INPUT!S117</f>
        <v>0</v>
      </c>
      <c r="I1311" s="174">
        <f>INPUT!R117</f>
        <v>290</v>
      </c>
      <c r="J1311" s="174">
        <f>INPUT!U117</f>
        <v>2400</v>
      </c>
      <c r="K1311" s="191">
        <f>INPUT!N117</f>
        <v>2800</v>
      </c>
      <c r="L1311" s="175">
        <f>(J1311+E1311-2*G1311)*(K1311+D1311/2+F1311/2)/2</f>
        <v>5769682.5447499966</v>
      </c>
      <c r="M1311" s="487">
        <f>(J1311+E1311-2*G1311)*(K1311+F1311/2+H1311+I1311/2)/2</f>
        <v>6044136.737507008</v>
      </c>
      <c r="N1311" s="4"/>
    </row>
    <row r="1312">
      <c r="A1312" s="187">
        <f>A990</f>
        <v>101</v>
      </c>
      <c r="B1312" s="174">
        <f>INPUT!H118</f>
        <v>2</v>
      </c>
      <c r="C1312" s="174">
        <f>INPUT!I118</f>
        <v>500</v>
      </c>
      <c r="D1312" s="174">
        <f>INPUT!J118</f>
        <v>22</v>
      </c>
      <c r="E1312" s="174">
        <f>INPUT!K118</f>
        <v>1936.3312351792665</v>
      </c>
      <c r="F1312" s="174">
        <f>INPUT!L118</f>
        <v>12</v>
      </c>
      <c r="G1312" s="174">
        <f>INPUT!M118</f>
        <v>120</v>
      </c>
      <c r="H1312" s="174">
        <f>INPUT!S118</f>
        <v>0</v>
      </c>
      <c r="I1312" s="174">
        <f>INPUT!R118</f>
        <v>290</v>
      </c>
      <c r="J1312" s="174">
        <f>INPUT!U118</f>
        <v>2400</v>
      </c>
      <c r="K1312" s="191">
        <f>INPUT!N118</f>
        <v>2800</v>
      </c>
      <c r="L1312" s="175">
        <f>(J1312+E1312-2*G1312)*(K1312+D1312/2+F1312/2)/2</f>
        <v>5769682.5447499966</v>
      </c>
      <c r="M1312" s="487">
        <f>(J1312+E1312-2*G1312)*(K1312+F1312/2+H1312+I1312/2)/2</f>
        <v>6044136.737507008</v>
      </c>
      <c r="N1312" s="4"/>
    </row>
    <row r="1313">
      <c r="A1313" s="187">
        <f>A991</f>
        <v>101</v>
      </c>
      <c r="B1313" s="174">
        <f>INPUT!H119</f>
        <v>2</v>
      </c>
      <c r="C1313" s="174">
        <f>INPUT!I119</f>
        <v>500</v>
      </c>
      <c r="D1313" s="174">
        <f>INPUT!J119</f>
        <v>22</v>
      </c>
      <c r="E1313" s="174">
        <f>INPUT!K119</f>
        <v>1936.3312351792665</v>
      </c>
      <c r="F1313" s="174">
        <f>INPUT!L119</f>
        <v>12</v>
      </c>
      <c r="G1313" s="174">
        <f>INPUT!M119</f>
        <v>120</v>
      </c>
      <c r="H1313" s="174">
        <f>INPUT!S119</f>
        <v>0</v>
      </c>
      <c r="I1313" s="174">
        <f>INPUT!R119</f>
        <v>290</v>
      </c>
      <c r="J1313" s="174">
        <f>INPUT!U119</f>
        <v>2400</v>
      </c>
      <c r="K1313" s="191">
        <f>INPUT!N119</f>
        <v>2800</v>
      </c>
      <c r="L1313" s="175">
        <f>(J1313+E1313-2*G1313)*(K1313+D1313/2+F1313/2)/2</f>
        <v>5769682.5447499966</v>
      </c>
      <c r="M1313" s="487">
        <f>(J1313+E1313-2*G1313)*(K1313+F1313/2+H1313+I1313/2)/2</f>
        <v>6044136.737507008</v>
      </c>
      <c r="N1313" s="4"/>
    </row>
    <row r="1314">
      <c r="A1314" s="187">
        <f>A992</f>
        <v>101</v>
      </c>
      <c r="B1314" s="174">
        <f>INPUT!H120</f>
        <v>2</v>
      </c>
      <c r="C1314" s="174">
        <f>INPUT!I120</f>
        <v>500</v>
      </c>
      <c r="D1314" s="174">
        <f>INPUT!J120</f>
        <v>22</v>
      </c>
      <c r="E1314" s="174">
        <f>INPUT!K120</f>
        <v>1936.3312351792665</v>
      </c>
      <c r="F1314" s="174">
        <f>INPUT!L120</f>
        <v>12</v>
      </c>
      <c r="G1314" s="174">
        <f>INPUT!M120</f>
        <v>120</v>
      </c>
      <c r="H1314" s="174">
        <f>INPUT!S120</f>
        <v>0</v>
      </c>
      <c r="I1314" s="174">
        <f>INPUT!R120</f>
        <v>290</v>
      </c>
      <c r="J1314" s="174">
        <f>INPUT!U120</f>
        <v>2400</v>
      </c>
      <c r="K1314" s="191">
        <f>INPUT!N120</f>
        <v>2800</v>
      </c>
      <c r="L1314" s="175">
        <f>(J1314+E1314-2*G1314)*(K1314+D1314/2+F1314/2)/2</f>
        <v>5769682.5447499966</v>
      </c>
      <c r="M1314" s="487">
        <f>(J1314+E1314-2*G1314)*(K1314+F1314/2+H1314+I1314/2)/2</f>
        <v>6044136.737507008</v>
      </c>
      <c r="N1314" s="4"/>
    </row>
    <row r="1315">
      <c r="A1315" s="187">
        <f>A993</f>
        <v>101</v>
      </c>
      <c r="B1315" s="174">
        <f>INPUT!H121</f>
        <v>2</v>
      </c>
      <c r="C1315" s="174">
        <f>INPUT!I121</f>
        <v>500</v>
      </c>
      <c r="D1315" s="174">
        <f>INPUT!J121</f>
        <v>22</v>
      </c>
      <c r="E1315" s="174">
        <f>INPUT!K121</f>
        <v>1936.3312351792665</v>
      </c>
      <c r="F1315" s="174">
        <f>INPUT!L121</f>
        <v>12</v>
      </c>
      <c r="G1315" s="174">
        <f>INPUT!M121</f>
        <v>120</v>
      </c>
      <c r="H1315" s="174">
        <f>INPUT!S121</f>
        <v>0</v>
      </c>
      <c r="I1315" s="174">
        <f>INPUT!R121</f>
        <v>290</v>
      </c>
      <c r="J1315" s="174">
        <f>INPUT!U121</f>
        <v>2400</v>
      </c>
      <c r="K1315" s="191">
        <f>INPUT!N121</f>
        <v>2800</v>
      </c>
      <c r="L1315" s="175">
        <f>(J1315+E1315-2*G1315)*(K1315+D1315/2+F1315/2)/2</f>
        <v>5769682.5447499966</v>
      </c>
      <c r="M1315" s="487">
        <f>(J1315+E1315-2*G1315)*(K1315+F1315/2+H1315+I1315/2)/2</f>
        <v>6044136.737507008</v>
      </c>
      <c r="N1315" s="4"/>
    </row>
    <row r="1316">
      <c r="A1316" s="187">
        <f>A994</f>
        <v>101</v>
      </c>
      <c r="B1316" s="174">
        <f>INPUT!H122</f>
        <v>2</v>
      </c>
      <c r="C1316" s="174">
        <f>INPUT!I122</f>
        <v>500</v>
      </c>
      <c r="D1316" s="174">
        <f>INPUT!J122</f>
        <v>22</v>
      </c>
      <c r="E1316" s="174">
        <f>INPUT!K122</f>
        <v>1936.3312351792665</v>
      </c>
      <c r="F1316" s="174">
        <f>INPUT!L122</f>
        <v>12</v>
      </c>
      <c r="G1316" s="174">
        <f>INPUT!M122</f>
        <v>120</v>
      </c>
      <c r="H1316" s="174">
        <f>INPUT!S122</f>
        <v>0</v>
      </c>
      <c r="I1316" s="174">
        <f>INPUT!R122</f>
        <v>290</v>
      </c>
      <c r="J1316" s="174">
        <f>INPUT!U122</f>
        <v>2400</v>
      </c>
      <c r="K1316" s="191">
        <f>INPUT!N122</f>
        <v>2800</v>
      </c>
      <c r="L1316" s="175">
        <f>(J1316+E1316-2*G1316)*(K1316+D1316/2+F1316/2)/2</f>
        <v>5769682.5447499966</v>
      </c>
      <c r="M1316" s="487">
        <f>(J1316+E1316-2*G1316)*(K1316+F1316/2+H1316+I1316/2)/2</f>
        <v>6044136.737507008</v>
      </c>
      <c r="N1316" s="4"/>
    </row>
    <row r="1317">
      <c r="A1317" s="187">
        <f>A995</f>
        <v>101</v>
      </c>
      <c r="B1317" s="174">
        <f>INPUT!H123</f>
        <v>2</v>
      </c>
      <c r="C1317" s="174">
        <f>INPUT!I123</f>
        <v>500</v>
      </c>
      <c r="D1317" s="174">
        <f>INPUT!J123</f>
        <v>22</v>
      </c>
      <c r="E1317" s="174">
        <f>INPUT!K123</f>
        <v>1936.3312351792665</v>
      </c>
      <c r="F1317" s="174">
        <f>INPUT!L123</f>
        <v>12</v>
      </c>
      <c r="G1317" s="174">
        <f>INPUT!M123</f>
        <v>120</v>
      </c>
      <c r="H1317" s="174">
        <f>INPUT!S123</f>
        <v>0</v>
      </c>
      <c r="I1317" s="174">
        <f>INPUT!R123</f>
        <v>290</v>
      </c>
      <c r="J1317" s="174">
        <f>INPUT!U123</f>
        <v>2400</v>
      </c>
      <c r="K1317" s="191">
        <f>INPUT!N123</f>
        <v>2800</v>
      </c>
      <c r="L1317" s="175">
        <f>(J1317+E1317-2*G1317)*(K1317+D1317/2+F1317/2)/2</f>
        <v>5769682.5447499966</v>
      </c>
      <c r="M1317" s="487">
        <f>(J1317+E1317-2*G1317)*(K1317+F1317/2+H1317+I1317/2)/2</f>
        <v>6044136.737507008</v>
      </c>
      <c r="N1317" s="4"/>
    </row>
    <row r="1318">
      <c r="A1318" s="187">
        <f>A996</f>
        <v>101</v>
      </c>
      <c r="B1318" s="174">
        <f>INPUT!H124</f>
        <v>2</v>
      </c>
      <c r="C1318" s="174">
        <f>INPUT!I124</f>
        <v>500</v>
      </c>
      <c r="D1318" s="174">
        <f>INPUT!J124</f>
        <v>22</v>
      </c>
      <c r="E1318" s="174">
        <f>INPUT!K124</f>
        <v>1936.3312351792665</v>
      </c>
      <c r="F1318" s="174">
        <f>INPUT!L124</f>
        <v>12</v>
      </c>
      <c r="G1318" s="174">
        <f>INPUT!M124</f>
        <v>120</v>
      </c>
      <c r="H1318" s="174">
        <f>INPUT!S124</f>
        <v>0</v>
      </c>
      <c r="I1318" s="174">
        <f>INPUT!R124</f>
        <v>290</v>
      </c>
      <c r="J1318" s="174">
        <f>INPUT!U124</f>
        <v>2400</v>
      </c>
      <c r="K1318" s="191">
        <f>INPUT!N124</f>
        <v>2800</v>
      </c>
      <c r="L1318" s="175">
        <f>(J1318+E1318-2*G1318)*(K1318+D1318/2+F1318/2)/2</f>
        <v>5769682.5447499966</v>
      </c>
      <c r="M1318" s="487">
        <f>(J1318+E1318-2*G1318)*(K1318+F1318/2+H1318+I1318/2)/2</f>
        <v>6044136.737507008</v>
      </c>
      <c r="N1318" s="4"/>
    </row>
    <row r="1319">
      <c r="A1319" s="187">
        <f>A997</f>
        <v>101</v>
      </c>
      <c r="B1319" s="174">
        <f>INPUT!H125</f>
        <v>2</v>
      </c>
      <c r="C1319" s="174">
        <f>INPUT!I125</f>
        <v>500</v>
      </c>
      <c r="D1319" s="174">
        <f>INPUT!J125</f>
        <v>22</v>
      </c>
      <c r="E1319" s="174">
        <f>INPUT!K125</f>
        <v>1936.3312351792665</v>
      </c>
      <c r="F1319" s="174">
        <f>INPUT!L125</f>
        <v>12</v>
      </c>
      <c r="G1319" s="174">
        <f>INPUT!M125</f>
        <v>120</v>
      </c>
      <c r="H1319" s="174">
        <f>INPUT!S125</f>
        <v>0</v>
      </c>
      <c r="I1319" s="174">
        <f>INPUT!R125</f>
        <v>290</v>
      </c>
      <c r="J1319" s="174">
        <f>INPUT!U125</f>
        <v>2400</v>
      </c>
      <c r="K1319" s="191">
        <f>INPUT!N125</f>
        <v>2800</v>
      </c>
      <c r="L1319" s="175">
        <f>(J1319+E1319-2*G1319)*(K1319+D1319/2+F1319/2)/2</f>
        <v>5769682.5447499966</v>
      </c>
      <c r="M1319" s="487">
        <f>(J1319+E1319-2*G1319)*(K1319+F1319/2+H1319+I1319/2)/2</f>
        <v>6044136.737507008</v>
      </c>
      <c r="N1319" s="4"/>
    </row>
    <row r="1320">
      <c r="A1320" s="187">
        <f>A998</f>
        <v>101</v>
      </c>
      <c r="B1320" s="174">
        <f>INPUT!H126</f>
        <v>2</v>
      </c>
      <c r="C1320" s="174">
        <f>INPUT!I126</f>
        <v>500</v>
      </c>
      <c r="D1320" s="174">
        <f>INPUT!J126</f>
        <v>22</v>
      </c>
      <c r="E1320" s="174">
        <f>INPUT!K126</f>
        <v>1936.3312351792665</v>
      </c>
      <c r="F1320" s="174">
        <f>INPUT!L126</f>
        <v>12</v>
      </c>
      <c r="G1320" s="174">
        <f>INPUT!M126</f>
        <v>120</v>
      </c>
      <c r="H1320" s="174">
        <f>INPUT!S126</f>
        <v>0</v>
      </c>
      <c r="I1320" s="174">
        <f>INPUT!R126</f>
        <v>290</v>
      </c>
      <c r="J1320" s="174">
        <f>INPUT!U126</f>
        <v>2400</v>
      </c>
      <c r="K1320" s="191">
        <f>INPUT!N126</f>
        <v>2800</v>
      </c>
      <c r="L1320" s="175">
        <f>(J1320+E1320-2*G1320)*(K1320+D1320/2+F1320/2)/2</f>
        <v>5769682.5447499966</v>
      </c>
      <c r="M1320" s="487">
        <f>(J1320+E1320-2*G1320)*(K1320+F1320/2+H1320+I1320/2)/2</f>
        <v>6044136.737507008</v>
      </c>
      <c r="N1320" s="4"/>
    </row>
    <row r="1321">
      <c r="A1321" s="187">
        <f>A999</f>
        <v>101</v>
      </c>
      <c r="B1321" s="174">
        <f>INPUT!H127</f>
        <v>2</v>
      </c>
      <c r="C1321" s="174">
        <f>INPUT!I127</f>
        <v>500</v>
      </c>
      <c r="D1321" s="174">
        <f>INPUT!J127</f>
        <v>22</v>
      </c>
      <c r="E1321" s="174">
        <f>INPUT!K127</f>
        <v>1936.3312351792665</v>
      </c>
      <c r="F1321" s="174">
        <f>INPUT!L127</f>
        <v>12</v>
      </c>
      <c r="G1321" s="174">
        <f>INPUT!M127</f>
        <v>120</v>
      </c>
      <c r="H1321" s="174">
        <f>INPUT!S127</f>
        <v>0</v>
      </c>
      <c r="I1321" s="174">
        <f>INPUT!R127</f>
        <v>290</v>
      </c>
      <c r="J1321" s="174">
        <f>INPUT!U127</f>
        <v>2400</v>
      </c>
      <c r="K1321" s="191">
        <f>INPUT!N127</f>
        <v>2800</v>
      </c>
      <c r="L1321" s="175">
        <f>(J1321+E1321-2*G1321)*(K1321+D1321/2+F1321/2)/2</f>
        <v>5769682.5447499966</v>
      </c>
      <c r="M1321" s="487">
        <f>(J1321+E1321-2*G1321)*(K1321+F1321/2+H1321+I1321/2)/2</f>
        <v>6044136.737507008</v>
      </c>
      <c r="N1321" s="4"/>
    </row>
    <row r="1322">
      <c r="A1322" s="187">
        <f>A1000</f>
        <v>101</v>
      </c>
      <c r="B1322" s="174">
        <f>INPUT!H128</f>
        <v>2</v>
      </c>
      <c r="C1322" s="174">
        <f>INPUT!I128</f>
        <v>500</v>
      </c>
      <c r="D1322" s="174">
        <f>INPUT!J128</f>
        <v>22</v>
      </c>
      <c r="E1322" s="174">
        <f>INPUT!K128</f>
        <v>1936.3312351792665</v>
      </c>
      <c r="F1322" s="174">
        <f>INPUT!L128</f>
        <v>12</v>
      </c>
      <c r="G1322" s="174">
        <f>INPUT!M128</f>
        <v>120</v>
      </c>
      <c r="H1322" s="174">
        <f>INPUT!S128</f>
        <v>0</v>
      </c>
      <c r="I1322" s="174">
        <f>INPUT!R128</f>
        <v>290</v>
      </c>
      <c r="J1322" s="174">
        <f>INPUT!U128</f>
        <v>2400</v>
      </c>
      <c r="K1322" s="191">
        <f>INPUT!N128</f>
        <v>2800</v>
      </c>
      <c r="L1322" s="175">
        <f>(J1322+E1322-2*G1322)*(K1322+D1322/2+F1322/2)/2</f>
        <v>5769682.5447499966</v>
      </c>
      <c r="M1322" s="487">
        <f>(J1322+E1322-2*G1322)*(K1322+F1322/2+H1322+I1322/2)/2</f>
        <v>6044136.737507008</v>
      </c>
      <c r="N1322" s="4"/>
    </row>
    <row r="1323">
      <c r="A1323" s="187">
        <f>A1001</f>
        <v>101</v>
      </c>
      <c r="B1323" s="174">
        <f>INPUT!H129</f>
        <v>2</v>
      </c>
      <c r="C1323" s="174">
        <f>INPUT!I129</f>
        <v>500</v>
      </c>
      <c r="D1323" s="174">
        <f>INPUT!J129</f>
        <v>22</v>
      </c>
      <c r="E1323" s="174">
        <f>INPUT!K129</f>
        <v>1936.3312351792665</v>
      </c>
      <c r="F1323" s="174">
        <f>INPUT!L129</f>
        <v>12</v>
      </c>
      <c r="G1323" s="174">
        <f>INPUT!M129</f>
        <v>120</v>
      </c>
      <c r="H1323" s="174">
        <f>INPUT!S129</f>
        <v>0</v>
      </c>
      <c r="I1323" s="174">
        <f>INPUT!R129</f>
        <v>290</v>
      </c>
      <c r="J1323" s="174">
        <f>INPUT!U129</f>
        <v>2400</v>
      </c>
      <c r="K1323" s="191">
        <f>INPUT!N129</f>
        <v>2800</v>
      </c>
      <c r="L1323" s="175">
        <f>(J1323+E1323-2*G1323)*(K1323+D1323/2+F1323/2)/2</f>
        <v>5769682.5447499966</v>
      </c>
      <c r="M1323" s="487">
        <f>(J1323+E1323-2*G1323)*(K1323+F1323/2+H1323+I1323/2)/2</f>
        <v>6044136.737507008</v>
      </c>
      <c r="N1323" s="4"/>
    </row>
    <row r="1324">
      <c r="A1324" s="187">
        <f>A1002</f>
        <v>101</v>
      </c>
      <c r="B1324" s="174">
        <f>INPUT!H130</f>
        <v>2</v>
      </c>
      <c r="C1324" s="174">
        <f>INPUT!I130</f>
        <v>500</v>
      </c>
      <c r="D1324" s="174">
        <f>INPUT!J130</f>
        <v>22</v>
      </c>
      <c r="E1324" s="174">
        <f>INPUT!K130</f>
        <v>1936.3312351792665</v>
      </c>
      <c r="F1324" s="174">
        <f>INPUT!L130</f>
        <v>12</v>
      </c>
      <c r="G1324" s="174">
        <f>INPUT!M130</f>
        <v>120</v>
      </c>
      <c r="H1324" s="174">
        <f>INPUT!S130</f>
        <v>0</v>
      </c>
      <c r="I1324" s="174">
        <f>INPUT!R130</f>
        <v>290</v>
      </c>
      <c r="J1324" s="174">
        <f>INPUT!U130</f>
        <v>2400</v>
      </c>
      <c r="K1324" s="191">
        <f>INPUT!N130</f>
        <v>2800</v>
      </c>
      <c r="L1324" s="175">
        <f>(J1324+E1324-2*G1324)*(K1324+D1324/2+F1324/2)/2</f>
        <v>5769682.5447499966</v>
      </c>
      <c r="M1324" s="487">
        <f>(J1324+E1324-2*G1324)*(K1324+F1324/2+H1324+I1324/2)/2</f>
        <v>6044136.737507008</v>
      </c>
      <c r="N1324" s="4"/>
    </row>
    <row r="1325">
      <c r="A1325" s="187">
        <f>A1003</f>
        <v>101</v>
      </c>
      <c r="B1325" s="174">
        <f>INPUT!H131</f>
        <v>2</v>
      </c>
      <c r="C1325" s="174">
        <f>INPUT!I131</f>
        <v>500</v>
      </c>
      <c r="D1325" s="174">
        <f>INPUT!J131</f>
        <v>22</v>
      </c>
      <c r="E1325" s="174">
        <f>INPUT!K131</f>
        <v>1936.3312351792665</v>
      </c>
      <c r="F1325" s="174">
        <f>INPUT!L131</f>
        <v>12</v>
      </c>
      <c r="G1325" s="174">
        <f>INPUT!M131</f>
        <v>120</v>
      </c>
      <c r="H1325" s="174">
        <f>INPUT!S131</f>
        <v>0</v>
      </c>
      <c r="I1325" s="174">
        <f>INPUT!R131</f>
        <v>290</v>
      </c>
      <c r="J1325" s="174">
        <f>INPUT!U131</f>
        <v>2400</v>
      </c>
      <c r="K1325" s="191">
        <f>INPUT!N131</f>
        <v>2800</v>
      </c>
      <c r="L1325" s="175">
        <f>(J1325+E1325-2*G1325)*(K1325+D1325/2+F1325/2)/2</f>
        <v>5769682.5447499966</v>
      </c>
      <c r="M1325" s="487">
        <f>(J1325+E1325-2*G1325)*(K1325+F1325/2+H1325+I1325/2)/2</f>
        <v>6044136.737507008</v>
      </c>
      <c r="N1325" s="4"/>
    </row>
    <row r="1326">
      <c r="A1326" s="187">
        <f>A1004</f>
        <v>101</v>
      </c>
      <c r="B1326" s="174">
        <f>INPUT!H132</f>
        <v>2</v>
      </c>
      <c r="C1326" s="174">
        <f>INPUT!I132</f>
        <v>500</v>
      </c>
      <c r="D1326" s="174">
        <f>INPUT!J132</f>
        <v>22</v>
      </c>
      <c r="E1326" s="174">
        <f>INPUT!K132</f>
        <v>1936.3312351792665</v>
      </c>
      <c r="F1326" s="174">
        <f>INPUT!L132</f>
        <v>12</v>
      </c>
      <c r="G1326" s="174">
        <f>INPUT!M132</f>
        <v>120</v>
      </c>
      <c r="H1326" s="174">
        <f>INPUT!S132</f>
        <v>0</v>
      </c>
      <c r="I1326" s="174">
        <f>INPUT!R132</f>
        <v>290</v>
      </c>
      <c r="J1326" s="174">
        <f>INPUT!U132</f>
        <v>2400</v>
      </c>
      <c r="K1326" s="191">
        <f>INPUT!N132</f>
        <v>2800</v>
      </c>
      <c r="L1326" s="175">
        <f>(J1326+E1326-2*G1326)*(K1326+D1326/2+F1326/2)/2</f>
        <v>5769682.5447499966</v>
      </c>
      <c r="M1326" s="487">
        <f>(J1326+E1326-2*G1326)*(K1326+F1326/2+H1326+I1326/2)/2</f>
        <v>6044136.737507008</v>
      </c>
      <c r="N1326" s="4"/>
    </row>
    <row r="1327">
      <c r="A1327" s="187">
        <f>A1005</f>
        <v>101</v>
      </c>
      <c r="B1327" s="174">
        <f>INPUT!H133</f>
        <v>2</v>
      </c>
      <c r="C1327" s="174">
        <f>INPUT!I133</f>
        <v>500</v>
      </c>
      <c r="D1327" s="174">
        <f>INPUT!J133</f>
        <v>22</v>
      </c>
      <c r="E1327" s="174">
        <f>INPUT!K133</f>
        <v>1936.3312351792665</v>
      </c>
      <c r="F1327" s="174">
        <f>INPUT!L133</f>
        <v>12</v>
      </c>
      <c r="G1327" s="174">
        <f>INPUT!M133</f>
        <v>120</v>
      </c>
      <c r="H1327" s="174">
        <f>INPUT!S133</f>
        <v>0</v>
      </c>
      <c r="I1327" s="174">
        <f>INPUT!R133</f>
        <v>290</v>
      </c>
      <c r="J1327" s="174">
        <f>INPUT!U133</f>
        <v>2400</v>
      </c>
      <c r="K1327" s="191">
        <f>INPUT!N133</f>
        <v>2800</v>
      </c>
      <c r="L1327" s="175">
        <f>(J1327+E1327-2*G1327)*(K1327+D1327/2+F1327/2)/2</f>
        <v>5769682.5447499966</v>
      </c>
      <c r="M1327" s="487">
        <f>(J1327+E1327-2*G1327)*(K1327+F1327/2+H1327+I1327/2)/2</f>
        <v>6044136.737507008</v>
      </c>
      <c r="N1327" s="4"/>
    </row>
    <row r="1328">
      <c r="A1328" s="187">
        <f>A1006</f>
        <v>101</v>
      </c>
      <c r="B1328" s="174">
        <f>INPUT!H134</f>
        <v>2</v>
      </c>
      <c r="C1328" s="174">
        <f>INPUT!I134</f>
        <v>500</v>
      </c>
      <c r="D1328" s="174">
        <f>INPUT!J134</f>
        <v>22</v>
      </c>
      <c r="E1328" s="174">
        <f>INPUT!K134</f>
        <v>1936.3312351792665</v>
      </c>
      <c r="F1328" s="174">
        <f>INPUT!L134</f>
        <v>12</v>
      </c>
      <c r="G1328" s="174">
        <f>INPUT!M134</f>
        <v>120</v>
      </c>
      <c r="H1328" s="174">
        <f>INPUT!S134</f>
        <v>0</v>
      </c>
      <c r="I1328" s="174">
        <f>INPUT!R134</f>
        <v>290</v>
      </c>
      <c r="J1328" s="174">
        <f>INPUT!U134</f>
        <v>2400</v>
      </c>
      <c r="K1328" s="191">
        <f>INPUT!N134</f>
        <v>2800</v>
      </c>
      <c r="L1328" s="175">
        <f>(J1328+E1328-2*G1328)*(K1328+D1328/2+F1328/2)/2</f>
        <v>5769682.5447499966</v>
      </c>
      <c r="M1328" s="487">
        <f>(J1328+E1328-2*G1328)*(K1328+F1328/2+H1328+I1328/2)/2</f>
        <v>6044136.737507008</v>
      </c>
      <c r="N1328" s="4"/>
    </row>
    <row r="1329">
      <c r="A1329" s="187">
        <f>A1007</f>
        <v>101</v>
      </c>
      <c r="B1329" s="174">
        <f>INPUT!H135</f>
        <v>2</v>
      </c>
      <c r="C1329" s="174">
        <f>INPUT!I135</f>
        <v>500</v>
      </c>
      <c r="D1329" s="174">
        <f>INPUT!J135</f>
        <v>22</v>
      </c>
      <c r="E1329" s="174">
        <f>INPUT!K135</f>
        <v>1936.3312351792665</v>
      </c>
      <c r="F1329" s="174">
        <f>INPUT!L135</f>
        <v>12</v>
      </c>
      <c r="G1329" s="174">
        <f>INPUT!M135</f>
        <v>120</v>
      </c>
      <c r="H1329" s="174">
        <f>INPUT!S135</f>
        <v>0</v>
      </c>
      <c r="I1329" s="174">
        <f>INPUT!R135</f>
        <v>290</v>
      </c>
      <c r="J1329" s="174">
        <f>INPUT!U135</f>
        <v>2400</v>
      </c>
      <c r="K1329" s="191">
        <f>INPUT!N135</f>
        <v>2800</v>
      </c>
      <c r="L1329" s="175">
        <f>(J1329+E1329-2*G1329)*(K1329+D1329/2+F1329/2)/2</f>
        <v>5769682.5447499966</v>
      </c>
      <c r="M1329" s="487">
        <f>(J1329+E1329-2*G1329)*(K1329+F1329/2+H1329+I1329/2)/2</f>
        <v>6044136.737507008</v>
      </c>
      <c r="N1329" s="4"/>
    </row>
    <row r="1330">
      <c r="A1330" s="187">
        <f>A1008</f>
        <v>101</v>
      </c>
      <c r="B1330" s="174">
        <f>INPUT!H136</f>
        <v>2</v>
      </c>
      <c r="C1330" s="174">
        <f>INPUT!I136</f>
        <v>500</v>
      </c>
      <c r="D1330" s="174">
        <f>INPUT!J136</f>
        <v>22</v>
      </c>
      <c r="E1330" s="174">
        <f>INPUT!K136</f>
        <v>1936.3312351792665</v>
      </c>
      <c r="F1330" s="174">
        <f>INPUT!L136</f>
        <v>12</v>
      </c>
      <c r="G1330" s="174">
        <f>INPUT!M136</f>
        <v>120</v>
      </c>
      <c r="H1330" s="174">
        <f>INPUT!S136</f>
        <v>0</v>
      </c>
      <c r="I1330" s="174">
        <f>INPUT!R136</f>
        <v>290</v>
      </c>
      <c r="J1330" s="174">
        <f>INPUT!U136</f>
        <v>2400</v>
      </c>
      <c r="K1330" s="191">
        <f>INPUT!N136</f>
        <v>2800</v>
      </c>
      <c r="L1330" s="175">
        <f>(J1330+E1330-2*G1330)*(K1330+D1330/2+F1330/2)/2</f>
        <v>5769682.5447499966</v>
      </c>
      <c r="M1330" s="487">
        <f>(J1330+E1330-2*G1330)*(K1330+F1330/2+H1330+I1330/2)/2</f>
        <v>6044136.737507008</v>
      </c>
      <c r="N1330" s="4"/>
    </row>
    <row r="1331">
      <c r="A1331" s="187">
        <f>A1009</f>
        <v>101</v>
      </c>
      <c r="B1331" s="174">
        <f>INPUT!H137</f>
        <v>2</v>
      </c>
      <c r="C1331" s="174">
        <f>INPUT!I137</f>
        <v>500</v>
      </c>
      <c r="D1331" s="174">
        <f>INPUT!J137</f>
        <v>22</v>
      </c>
      <c r="E1331" s="174">
        <f>INPUT!K137</f>
        <v>1936.3312351792665</v>
      </c>
      <c r="F1331" s="174">
        <f>INPUT!L137</f>
        <v>12</v>
      </c>
      <c r="G1331" s="174">
        <f>INPUT!M137</f>
        <v>120</v>
      </c>
      <c r="H1331" s="174">
        <f>INPUT!S137</f>
        <v>0</v>
      </c>
      <c r="I1331" s="174">
        <f>INPUT!R137</f>
        <v>290</v>
      </c>
      <c r="J1331" s="174">
        <f>INPUT!U137</f>
        <v>2400</v>
      </c>
      <c r="K1331" s="191">
        <f>INPUT!N137</f>
        <v>2800</v>
      </c>
      <c r="L1331" s="175">
        <f>(J1331+E1331-2*G1331)*(K1331+D1331/2+F1331/2)/2</f>
        <v>5769682.5447499966</v>
      </c>
      <c r="M1331" s="487">
        <f>(J1331+E1331-2*G1331)*(K1331+F1331/2+H1331+I1331/2)/2</f>
        <v>6044136.737507008</v>
      </c>
      <c r="N1331" s="4"/>
    </row>
    <row r="1332">
      <c r="A1332" s="187">
        <f>A1010</f>
        <v>101</v>
      </c>
      <c r="B1332" s="174">
        <f>INPUT!H138</f>
        <v>2</v>
      </c>
      <c r="C1332" s="174">
        <f>INPUT!I138</f>
        <v>500</v>
      </c>
      <c r="D1332" s="174">
        <f>INPUT!J138</f>
        <v>22</v>
      </c>
      <c r="E1332" s="174">
        <f>INPUT!K138</f>
        <v>1936.3312351792665</v>
      </c>
      <c r="F1332" s="174">
        <f>INPUT!L138</f>
        <v>12</v>
      </c>
      <c r="G1332" s="174">
        <f>INPUT!M138</f>
        <v>120</v>
      </c>
      <c r="H1332" s="174">
        <f>INPUT!S138</f>
        <v>0</v>
      </c>
      <c r="I1332" s="174">
        <f>INPUT!R138</f>
        <v>290</v>
      </c>
      <c r="J1332" s="174">
        <f>INPUT!U138</f>
        <v>2400</v>
      </c>
      <c r="K1332" s="191">
        <f>INPUT!N138</f>
        <v>2800</v>
      </c>
      <c r="L1332" s="175">
        <f>(J1332+E1332-2*G1332)*(K1332+D1332/2+F1332/2)/2</f>
        <v>5769682.5447499966</v>
      </c>
      <c r="M1332" s="487">
        <f>(J1332+E1332-2*G1332)*(K1332+F1332/2+H1332+I1332/2)/2</f>
        <v>6044136.737507008</v>
      </c>
      <c r="N1332" s="4"/>
    </row>
    <row r="1333">
      <c r="A1333" s="187">
        <f>A1011</f>
        <v>101</v>
      </c>
      <c r="B1333" s="174">
        <f>INPUT!H139</f>
        <v>2</v>
      </c>
      <c r="C1333" s="174">
        <f>INPUT!I139</f>
        <v>500</v>
      </c>
      <c r="D1333" s="174">
        <f>INPUT!J139</f>
        <v>22</v>
      </c>
      <c r="E1333" s="174">
        <f>INPUT!K139</f>
        <v>1936.3312351792665</v>
      </c>
      <c r="F1333" s="174">
        <f>INPUT!L139</f>
        <v>12</v>
      </c>
      <c r="G1333" s="174">
        <f>INPUT!M139</f>
        <v>120</v>
      </c>
      <c r="H1333" s="174">
        <f>INPUT!S139</f>
        <v>0</v>
      </c>
      <c r="I1333" s="174">
        <f>INPUT!R139</f>
        <v>290</v>
      </c>
      <c r="J1333" s="174">
        <f>INPUT!U139</f>
        <v>2400</v>
      </c>
      <c r="K1333" s="191">
        <f>INPUT!N139</f>
        <v>2800</v>
      </c>
      <c r="L1333" s="175">
        <f>(J1333+E1333-2*G1333)*(K1333+D1333/2+F1333/2)/2</f>
        <v>5769682.5447499966</v>
      </c>
      <c r="M1333" s="487">
        <f>(J1333+E1333-2*G1333)*(K1333+F1333/2+H1333+I1333/2)/2</f>
        <v>6044136.737507008</v>
      </c>
      <c r="N1333" s="4"/>
    </row>
    <row r="1334">
      <c r="A1334" s="187">
        <f>A1012</f>
        <v>101</v>
      </c>
      <c r="B1334" s="174">
        <f>INPUT!H140</f>
        <v>2</v>
      </c>
      <c r="C1334" s="174">
        <f>INPUT!I140</f>
        <v>500</v>
      </c>
      <c r="D1334" s="174">
        <f>INPUT!J140</f>
        <v>22</v>
      </c>
      <c r="E1334" s="174">
        <f>INPUT!K140</f>
        <v>1936.3312351792665</v>
      </c>
      <c r="F1334" s="174">
        <f>INPUT!L140</f>
        <v>12</v>
      </c>
      <c r="G1334" s="174">
        <f>INPUT!M140</f>
        <v>120</v>
      </c>
      <c r="H1334" s="174">
        <f>INPUT!S140</f>
        <v>0</v>
      </c>
      <c r="I1334" s="174">
        <f>INPUT!R140</f>
        <v>290</v>
      </c>
      <c r="J1334" s="174">
        <f>INPUT!U140</f>
        <v>2400</v>
      </c>
      <c r="K1334" s="191">
        <f>INPUT!N140</f>
        <v>2800</v>
      </c>
      <c r="L1334" s="175">
        <f>(J1334+E1334-2*G1334)*(K1334+D1334/2+F1334/2)/2</f>
        <v>5769682.5447499966</v>
      </c>
      <c r="M1334" s="487">
        <f>(J1334+E1334-2*G1334)*(K1334+F1334/2+H1334+I1334/2)/2</f>
        <v>6044136.737507008</v>
      </c>
      <c r="N1334" s="4"/>
    </row>
    <row r="1335">
      <c r="A1335" s="187">
        <f>A1013</f>
        <v>101</v>
      </c>
      <c r="B1335" s="174">
        <f>INPUT!H141</f>
        <v>2</v>
      </c>
      <c r="C1335" s="174">
        <f>INPUT!I141</f>
        <v>500</v>
      </c>
      <c r="D1335" s="174">
        <f>INPUT!J141</f>
        <v>22</v>
      </c>
      <c r="E1335" s="174">
        <f>INPUT!K141</f>
        <v>1936.3312351792665</v>
      </c>
      <c r="F1335" s="174">
        <f>INPUT!L141</f>
        <v>12</v>
      </c>
      <c r="G1335" s="174">
        <f>INPUT!M141</f>
        <v>120</v>
      </c>
      <c r="H1335" s="174">
        <f>INPUT!S141</f>
        <v>0</v>
      </c>
      <c r="I1335" s="174">
        <f>INPUT!R141</f>
        <v>290</v>
      </c>
      <c r="J1335" s="174">
        <f>INPUT!U141</f>
        <v>2400</v>
      </c>
      <c r="K1335" s="191">
        <f>INPUT!N141</f>
        <v>2800</v>
      </c>
      <c r="L1335" s="175">
        <f>(J1335+E1335-2*G1335)*(K1335+D1335/2+F1335/2)/2</f>
        <v>5769682.5447499966</v>
      </c>
      <c r="M1335" s="487">
        <f>(J1335+E1335-2*G1335)*(K1335+F1335/2+H1335+I1335/2)/2</f>
        <v>6044136.737507008</v>
      </c>
      <c r="N1335" s="4"/>
    </row>
    <row r="1336">
      <c r="A1336" s="187">
        <f>A1014</f>
        <v>101</v>
      </c>
      <c r="B1336" s="174">
        <f>INPUT!H142</f>
        <v>2</v>
      </c>
      <c r="C1336" s="174">
        <f>INPUT!I142</f>
        <v>500</v>
      </c>
      <c r="D1336" s="174">
        <f>INPUT!J142</f>
        <v>22</v>
      </c>
      <c r="E1336" s="174">
        <f>INPUT!K142</f>
        <v>1936.3312351792665</v>
      </c>
      <c r="F1336" s="174">
        <f>INPUT!L142</f>
        <v>12</v>
      </c>
      <c r="G1336" s="174">
        <f>INPUT!M142</f>
        <v>120</v>
      </c>
      <c r="H1336" s="174">
        <f>INPUT!S142</f>
        <v>0</v>
      </c>
      <c r="I1336" s="174">
        <f>INPUT!R142</f>
        <v>290</v>
      </c>
      <c r="J1336" s="174">
        <f>INPUT!U142</f>
        <v>2400</v>
      </c>
      <c r="K1336" s="191">
        <f>INPUT!N142</f>
        <v>2800</v>
      </c>
      <c r="L1336" s="175">
        <f>(J1336+E1336-2*G1336)*(K1336+D1336/2+F1336/2)/2</f>
        <v>5769682.5447499966</v>
      </c>
      <c r="M1336" s="487">
        <f>(J1336+E1336-2*G1336)*(K1336+F1336/2+H1336+I1336/2)/2</f>
        <v>6044136.737507008</v>
      </c>
      <c r="N1336" s="4"/>
    </row>
    <row r="1337">
      <c r="A1337" s="187">
        <f>A1015</f>
        <v>101</v>
      </c>
      <c r="B1337" s="174">
        <f>INPUT!H143</f>
        <v>2</v>
      </c>
      <c r="C1337" s="174">
        <f>INPUT!I143</f>
        <v>500</v>
      </c>
      <c r="D1337" s="174">
        <f>INPUT!J143</f>
        <v>22</v>
      </c>
      <c r="E1337" s="174">
        <f>INPUT!K143</f>
        <v>1936.3312351792665</v>
      </c>
      <c r="F1337" s="174">
        <f>INPUT!L143</f>
        <v>12</v>
      </c>
      <c r="G1337" s="174">
        <f>INPUT!M143</f>
        <v>120</v>
      </c>
      <c r="H1337" s="174">
        <f>INPUT!S143</f>
        <v>0</v>
      </c>
      <c r="I1337" s="174">
        <f>INPUT!R143</f>
        <v>290</v>
      </c>
      <c r="J1337" s="174">
        <f>INPUT!U143</f>
        <v>2400</v>
      </c>
      <c r="K1337" s="191">
        <f>INPUT!N143</f>
        <v>2800</v>
      </c>
      <c r="L1337" s="175">
        <f>(J1337+E1337-2*G1337)*(K1337+D1337/2+F1337/2)/2</f>
        <v>5769682.5447499966</v>
      </c>
      <c r="M1337" s="487">
        <f>(J1337+E1337-2*G1337)*(K1337+F1337/2+H1337+I1337/2)/2</f>
        <v>6044136.737507008</v>
      </c>
      <c r="N1337" s="4"/>
    </row>
    <row r="1338">
      <c r="A1338" s="187">
        <f>A1016</f>
        <v>101</v>
      </c>
      <c r="B1338" s="174">
        <f>INPUT!H144</f>
        <v>2</v>
      </c>
      <c r="C1338" s="174">
        <f>INPUT!I144</f>
        <v>500</v>
      </c>
      <c r="D1338" s="174">
        <f>INPUT!J144</f>
        <v>22</v>
      </c>
      <c r="E1338" s="174">
        <f>INPUT!K144</f>
        <v>1936.3312351792665</v>
      </c>
      <c r="F1338" s="174">
        <f>INPUT!L144</f>
        <v>12</v>
      </c>
      <c r="G1338" s="174">
        <f>INPUT!M144</f>
        <v>120</v>
      </c>
      <c r="H1338" s="174">
        <f>INPUT!S144</f>
        <v>0</v>
      </c>
      <c r="I1338" s="174">
        <f>INPUT!R144</f>
        <v>290</v>
      </c>
      <c r="J1338" s="174">
        <f>INPUT!U144</f>
        <v>2400</v>
      </c>
      <c r="K1338" s="191">
        <f>INPUT!N144</f>
        <v>2800</v>
      </c>
      <c r="L1338" s="175">
        <f>(J1338+E1338-2*G1338)*(K1338+D1338/2+F1338/2)/2</f>
        <v>5769682.5447499966</v>
      </c>
      <c r="M1338" s="487">
        <f>(J1338+E1338-2*G1338)*(K1338+F1338/2+H1338+I1338/2)/2</f>
        <v>6044136.737507008</v>
      </c>
      <c r="N1338" s="4"/>
    </row>
    <row r="1339">
      <c r="A1339" s="187">
        <f>A1017</f>
        <v>101</v>
      </c>
      <c r="B1339" s="174">
        <f>INPUT!H145</f>
        <v>2</v>
      </c>
      <c r="C1339" s="174">
        <f>INPUT!I145</f>
        <v>500</v>
      </c>
      <c r="D1339" s="174">
        <f>INPUT!J145</f>
        <v>22</v>
      </c>
      <c r="E1339" s="174">
        <f>INPUT!K145</f>
        <v>1936.3312351792665</v>
      </c>
      <c r="F1339" s="174">
        <f>INPUT!L145</f>
        <v>12</v>
      </c>
      <c r="G1339" s="174">
        <f>INPUT!M145</f>
        <v>120</v>
      </c>
      <c r="H1339" s="174">
        <f>INPUT!S145</f>
        <v>0</v>
      </c>
      <c r="I1339" s="174">
        <f>INPUT!R145</f>
        <v>290</v>
      </c>
      <c r="J1339" s="174">
        <f>INPUT!U145</f>
        <v>2400</v>
      </c>
      <c r="K1339" s="191">
        <f>INPUT!N145</f>
        <v>2800</v>
      </c>
      <c r="L1339" s="175">
        <f>(J1339+E1339-2*G1339)*(K1339+D1339/2+F1339/2)/2</f>
        <v>5769682.5447499966</v>
      </c>
      <c r="M1339" s="487">
        <f>(J1339+E1339-2*G1339)*(K1339+F1339/2+H1339+I1339/2)/2</f>
        <v>6044136.737507008</v>
      </c>
      <c r="N1339" s="4"/>
    </row>
    <row r="1340">
      <c r="A1340" s="187">
        <f>A1018</f>
        <v>101</v>
      </c>
      <c r="B1340" s="174">
        <f>INPUT!H146</f>
        <v>2</v>
      </c>
      <c r="C1340" s="174">
        <f>INPUT!I146</f>
        <v>500</v>
      </c>
      <c r="D1340" s="174">
        <f>INPUT!J146</f>
        <v>22</v>
      </c>
      <c r="E1340" s="174">
        <f>INPUT!K146</f>
        <v>1936.3312351792665</v>
      </c>
      <c r="F1340" s="174">
        <f>INPUT!L146</f>
        <v>12</v>
      </c>
      <c r="G1340" s="174">
        <f>INPUT!M146</f>
        <v>120</v>
      </c>
      <c r="H1340" s="174">
        <f>INPUT!S146</f>
        <v>0</v>
      </c>
      <c r="I1340" s="174">
        <f>INPUT!R146</f>
        <v>290</v>
      </c>
      <c r="J1340" s="174">
        <f>INPUT!U146</f>
        <v>2400</v>
      </c>
      <c r="K1340" s="191">
        <f>INPUT!N146</f>
        <v>2800</v>
      </c>
      <c r="L1340" s="175">
        <f>(J1340+E1340-2*G1340)*(K1340+D1340/2+F1340/2)/2</f>
        <v>5769682.5447499966</v>
      </c>
      <c r="M1340" s="487">
        <f>(J1340+E1340-2*G1340)*(K1340+F1340/2+H1340+I1340/2)/2</f>
        <v>6044136.737507008</v>
      </c>
      <c r="N1340" s="4"/>
    </row>
    <row r="1341">
      <c r="A1341" s="187">
        <f>A1019</f>
        <v>101</v>
      </c>
      <c r="B1341" s="174">
        <f>INPUT!H147</f>
        <v>2</v>
      </c>
      <c r="C1341" s="174">
        <f>INPUT!I147</f>
        <v>500</v>
      </c>
      <c r="D1341" s="174">
        <f>INPUT!J147</f>
        <v>22</v>
      </c>
      <c r="E1341" s="174">
        <f>INPUT!K147</f>
        <v>1936.3312351792665</v>
      </c>
      <c r="F1341" s="174">
        <f>INPUT!L147</f>
        <v>12</v>
      </c>
      <c r="G1341" s="174">
        <f>INPUT!M147</f>
        <v>120</v>
      </c>
      <c r="H1341" s="174">
        <f>INPUT!S147</f>
        <v>0</v>
      </c>
      <c r="I1341" s="174">
        <f>INPUT!R147</f>
        <v>290</v>
      </c>
      <c r="J1341" s="174">
        <f>INPUT!U147</f>
        <v>2400</v>
      </c>
      <c r="K1341" s="191">
        <f>INPUT!N147</f>
        <v>2800</v>
      </c>
      <c r="L1341" s="175">
        <f>(J1341+E1341-2*G1341)*(K1341+D1341/2+F1341/2)/2</f>
        <v>5769682.5447499966</v>
      </c>
      <c r="M1341" s="487">
        <f>(J1341+E1341-2*G1341)*(K1341+F1341/2+H1341+I1341/2)/2</f>
        <v>6044136.737507008</v>
      </c>
      <c r="N1341" s="4"/>
    </row>
    <row r="1342">
      <c r="A1342" s="187">
        <f>A1020</f>
        <v>101</v>
      </c>
      <c r="B1342" s="174">
        <f>INPUT!H148</f>
        <v>2</v>
      </c>
      <c r="C1342" s="174">
        <f>INPUT!I148</f>
        <v>500</v>
      </c>
      <c r="D1342" s="174">
        <f>INPUT!J148</f>
        <v>22</v>
      </c>
      <c r="E1342" s="174">
        <f>INPUT!K148</f>
        <v>1936.3312351792665</v>
      </c>
      <c r="F1342" s="174">
        <f>INPUT!L148</f>
        <v>12</v>
      </c>
      <c r="G1342" s="174">
        <f>INPUT!M148</f>
        <v>120</v>
      </c>
      <c r="H1342" s="174">
        <f>INPUT!S148</f>
        <v>0</v>
      </c>
      <c r="I1342" s="174">
        <f>INPUT!R148</f>
        <v>290</v>
      </c>
      <c r="J1342" s="174">
        <f>INPUT!U148</f>
        <v>2400</v>
      </c>
      <c r="K1342" s="191">
        <f>INPUT!N148</f>
        <v>2800</v>
      </c>
      <c r="L1342" s="175">
        <f>(J1342+E1342-2*G1342)*(K1342+D1342/2+F1342/2)/2</f>
        <v>5769682.5447499966</v>
      </c>
      <c r="M1342" s="487">
        <f>(J1342+E1342-2*G1342)*(K1342+F1342/2+H1342+I1342/2)/2</f>
        <v>6044136.737507008</v>
      </c>
      <c r="N1342" s="4"/>
    </row>
    <row r="1343">
      <c r="A1343" s="187">
        <f>A1021</f>
        <v>101</v>
      </c>
      <c r="B1343" s="174">
        <f>INPUT!H149</f>
        <v>2</v>
      </c>
      <c r="C1343" s="174">
        <f>INPUT!I149</f>
        <v>500</v>
      </c>
      <c r="D1343" s="174">
        <f>INPUT!J149</f>
        <v>22</v>
      </c>
      <c r="E1343" s="174">
        <f>INPUT!K149</f>
        <v>1936.3312351792665</v>
      </c>
      <c r="F1343" s="174">
        <f>INPUT!L149</f>
        <v>12</v>
      </c>
      <c r="G1343" s="174">
        <f>INPUT!M149</f>
        <v>120</v>
      </c>
      <c r="H1343" s="174">
        <f>INPUT!S149</f>
        <v>0</v>
      </c>
      <c r="I1343" s="174">
        <f>INPUT!R149</f>
        <v>290</v>
      </c>
      <c r="J1343" s="174">
        <f>INPUT!U149</f>
        <v>2400</v>
      </c>
      <c r="K1343" s="191">
        <f>INPUT!N149</f>
        <v>2800</v>
      </c>
      <c r="L1343" s="175">
        <f>(J1343+E1343-2*G1343)*(K1343+D1343/2+F1343/2)/2</f>
        <v>5769682.5447499966</v>
      </c>
      <c r="M1343" s="487">
        <f>(J1343+E1343-2*G1343)*(K1343+F1343/2+H1343+I1343/2)/2</f>
        <v>6044136.737507008</v>
      </c>
      <c r="N1343" s="4"/>
    </row>
    <row r="1344">
      <c r="A1344" s="187">
        <f>A1022</f>
        <v>101</v>
      </c>
      <c r="B1344" s="174">
        <f>INPUT!H150</f>
        <v>2</v>
      </c>
      <c r="C1344" s="174">
        <f>INPUT!I150</f>
        <v>500</v>
      </c>
      <c r="D1344" s="174">
        <f>INPUT!J150</f>
        <v>22</v>
      </c>
      <c r="E1344" s="174">
        <f>INPUT!K150</f>
        <v>1936.3312351792665</v>
      </c>
      <c r="F1344" s="174">
        <f>INPUT!L150</f>
        <v>12</v>
      </c>
      <c r="G1344" s="174">
        <f>INPUT!M150</f>
        <v>120</v>
      </c>
      <c r="H1344" s="174">
        <f>INPUT!S150</f>
        <v>0</v>
      </c>
      <c r="I1344" s="174">
        <f>INPUT!R150</f>
        <v>290</v>
      </c>
      <c r="J1344" s="174">
        <f>INPUT!U150</f>
        <v>2400</v>
      </c>
      <c r="K1344" s="191">
        <f>INPUT!N150</f>
        <v>2800</v>
      </c>
      <c r="L1344" s="175">
        <f>(J1344+E1344-2*G1344)*(K1344+D1344/2+F1344/2)/2</f>
        <v>5769682.5447499966</v>
      </c>
      <c r="M1344" s="487">
        <f>(J1344+E1344-2*G1344)*(K1344+F1344/2+H1344+I1344/2)/2</f>
        <v>6044136.737507008</v>
      </c>
      <c r="N1344" s="4"/>
    </row>
    <row r="1345">
      <c r="A1345" s="187">
        <f>A1023</f>
        <v>101</v>
      </c>
      <c r="B1345" s="174">
        <f>INPUT!H151</f>
        <v>2</v>
      </c>
      <c r="C1345" s="174">
        <f>INPUT!I151</f>
        <v>500</v>
      </c>
      <c r="D1345" s="174">
        <f>INPUT!J151</f>
        <v>22</v>
      </c>
      <c r="E1345" s="174">
        <f>INPUT!K151</f>
        <v>1936.3312351792665</v>
      </c>
      <c r="F1345" s="174">
        <f>INPUT!L151</f>
        <v>12</v>
      </c>
      <c r="G1345" s="174">
        <f>INPUT!M151</f>
        <v>120</v>
      </c>
      <c r="H1345" s="174">
        <f>INPUT!S151</f>
        <v>0</v>
      </c>
      <c r="I1345" s="174">
        <f>INPUT!R151</f>
        <v>290</v>
      </c>
      <c r="J1345" s="174">
        <f>INPUT!U151</f>
        <v>2400</v>
      </c>
      <c r="K1345" s="191">
        <f>INPUT!N151</f>
        <v>2800</v>
      </c>
      <c r="L1345" s="175">
        <f>(J1345+E1345-2*G1345)*(K1345+D1345/2+F1345/2)/2</f>
        <v>5769682.5447499966</v>
      </c>
      <c r="M1345" s="487">
        <f>(J1345+E1345-2*G1345)*(K1345+F1345/2+H1345+I1345/2)/2</f>
        <v>6044136.737507008</v>
      </c>
      <c r="N1345" s="4"/>
    </row>
    <row r="1346">
      <c r="A1346" s="187">
        <f>A1024</f>
        <v>101</v>
      </c>
      <c r="B1346" s="174">
        <f>INPUT!H152</f>
        <v>2</v>
      </c>
      <c r="C1346" s="174">
        <f>INPUT!I152</f>
        <v>500</v>
      </c>
      <c r="D1346" s="174">
        <f>INPUT!J152</f>
        <v>22</v>
      </c>
      <c r="E1346" s="174">
        <f>INPUT!K152</f>
        <v>1936.3312351792665</v>
      </c>
      <c r="F1346" s="174">
        <f>INPUT!L152</f>
        <v>12</v>
      </c>
      <c r="G1346" s="174">
        <f>INPUT!M152</f>
        <v>120</v>
      </c>
      <c r="H1346" s="174">
        <f>INPUT!S152</f>
        <v>0</v>
      </c>
      <c r="I1346" s="174">
        <f>INPUT!R152</f>
        <v>290</v>
      </c>
      <c r="J1346" s="174">
        <f>INPUT!U152</f>
        <v>2400</v>
      </c>
      <c r="K1346" s="191">
        <f>INPUT!N152</f>
        <v>2800</v>
      </c>
      <c r="L1346" s="175">
        <f>(J1346+E1346-2*G1346)*(K1346+D1346/2+F1346/2)/2</f>
        <v>5769682.5447499966</v>
      </c>
      <c r="M1346" s="487">
        <f>(J1346+E1346-2*G1346)*(K1346+F1346/2+H1346+I1346/2)/2</f>
        <v>6044136.737507008</v>
      </c>
      <c r="N1346" s="4"/>
    </row>
    <row r="1347">
      <c r="A1347" s="187">
        <f>A1025</f>
        <v>101</v>
      </c>
      <c r="B1347" s="174">
        <f>INPUT!H153</f>
        <v>2</v>
      </c>
      <c r="C1347" s="174">
        <f>INPUT!I153</f>
        <v>500</v>
      </c>
      <c r="D1347" s="174">
        <f>INPUT!J153</f>
        <v>22</v>
      </c>
      <c r="E1347" s="174">
        <f>INPUT!K153</f>
        <v>1936.3312351792665</v>
      </c>
      <c r="F1347" s="174">
        <f>INPUT!L153</f>
        <v>12</v>
      </c>
      <c r="G1347" s="174">
        <f>INPUT!M153</f>
        <v>120</v>
      </c>
      <c r="H1347" s="174">
        <f>INPUT!S153</f>
        <v>0</v>
      </c>
      <c r="I1347" s="174">
        <f>INPUT!R153</f>
        <v>290</v>
      </c>
      <c r="J1347" s="174">
        <f>INPUT!U153</f>
        <v>2400</v>
      </c>
      <c r="K1347" s="191">
        <f>INPUT!N153</f>
        <v>2800</v>
      </c>
      <c r="L1347" s="175">
        <f>(J1347+E1347-2*G1347)*(K1347+D1347/2+F1347/2)/2</f>
        <v>5769682.5447499966</v>
      </c>
      <c r="M1347" s="487">
        <f>(J1347+E1347-2*G1347)*(K1347+F1347/2+H1347+I1347/2)/2</f>
        <v>6044136.737507008</v>
      </c>
      <c r="N1347" s="4"/>
    </row>
    <row r="1348">
      <c r="A1348" s="187">
        <f>A1026</f>
        <v>101</v>
      </c>
      <c r="B1348" s="174">
        <f>INPUT!H154</f>
        <v>2</v>
      </c>
      <c r="C1348" s="174">
        <f>INPUT!I154</f>
        <v>500</v>
      </c>
      <c r="D1348" s="174">
        <f>INPUT!J154</f>
        <v>22</v>
      </c>
      <c r="E1348" s="174">
        <f>INPUT!K154</f>
        <v>1936.3312351792665</v>
      </c>
      <c r="F1348" s="174">
        <f>INPUT!L154</f>
        <v>12</v>
      </c>
      <c r="G1348" s="174">
        <f>INPUT!M154</f>
        <v>120</v>
      </c>
      <c r="H1348" s="174">
        <f>INPUT!S154</f>
        <v>0</v>
      </c>
      <c r="I1348" s="174">
        <f>INPUT!R154</f>
        <v>290</v>
      </c>
      <c r="J1348" s="174">
        <f>INPUT!U154</f>
        <v>2400</v>
      </c>
      <c r="K1348" s="191">
        <f>INPUT!N154</f>
        <v>2800</v>
      </c>
      <c r="L1348" s="175">
        <f>(J1348+E1348-2*G1348)*(K1348+D1348/2+F1348/2)/2</f>
        <v>5769682.5447499966</v>
      </c>
      <c r="M1348" s="487">
        <f>(J1348+E1348-2*G1348)*(K1348+F1348/2+H1348+I1348/2)/2</f>
        <v>6044136.737507008</v>
      </c>
      <c r="N1348" s="4"/>
    </row>
    <row r="1349" ht="15" customHeight="1" s="4" customFormat="1">
      <c r="A1349" s="207"/>
      <c r="B1349" s="207"/>
      <c r="C1349" s="138"/>
      <c r="D1349" s="138"/>
      <c r="E1349" s="138"/>
      <c r="F1349" s="138"/>
      <c r="G1349" s="133"/>
      <c r="H1349" s="133"/>
      <c r="I1349" s="133"/>
      <c r="J1349" s="133"/>
      <c r="K1349" s="133"/>
      <c r="L1349" s="133"/>
      <c r="M1349" s="312"/>
      <c r="N1349" s="312"/>
      <c r="O1349" s="350"/>
      <c r="P1349" s="367"/>
      <c r="Q1349" s="312"/>
      <c r="R1349" s="312"/>
      <c r="S1349" s="300"/>
      <c r="T1349" s="300"/>
      <c r="U1349" s="312"/>
      <c r="V1349" s="312"/>
      <c r="W1349" s="312"/>
      <c r="X1349" s="312"/>
      <c r="Y1349" s="133"/>
      <c r="Z1349" s="133"/>
      <c r="AB1349" s="207"/>
      <c r="AE1349" s="207"/>
    </row>
    <row r="1350" ht="15" customHeight="1" s="4" customFormat="1">
      <c r="A1350" s="59" t="s">
        <v>922</v>
      </c>
      <c r="G1350" s="110"/>
      <c r="H1350" s="110"/>
      <c r="I1350" s="110"/>
      <c r="L1350" s="207"/>
      <c r="O1350" s="296"/>
      <c r="P1350" s="64"/>
      <c r="Z1350" s="207"/>
      <c r="AB1350" s="207"/>
      <c r="AE1350" s="207"/>
    </row>
    <row r="1351" ht="15" customHeight="1" s="4" customFormat="1">
      <c r="A1351" s="273" t="s">
        <v>230</v>
      </c>
      <c r="B1351" s="494" t="s">
        <v>380</v>
      </c>
      <c r="C1351" s="498"/>
      <c r="D1351" s="498"/>
      <c r="E1351" s="498"/>
      <c r="F1351" s="498"/>
      <c r="G1351" s="498"/>
      <c r="H1351" s="495"/>
      <c r="I1351" s="274" t="s">
        <v>923</v>
      </c>
      <c r="J1351" s="274" t="s">
        <v>924</v>
      </c>
      <c r="K1351" s="274" t="s">
        <v>925</v>
      </c>
      <c r="L1351" s="275" t="s">
        <v>382</v>
      </c>
      <c r="N1351" s="205"/>
      <c r="O1351" s="296"/>
      <c r="P1351" s="64"/>
      <c r="Z1351" s="207"/>
    </row>
    <row r="1352" ht="15" customHeight="1" s="4" customFormat="1">
      <c r="A1352" s="276"/>
      <c r="B1352" s="285" t="s">
        <v>385</v>
      </c>
      <c r="C1352" s="285" t="s">
        <v>386</v>
      </c>
      <c r="D1352" s="285" t="s">
        <v>387</v>
      </c>
      <c r="E1352" s="285" t="s">
        <v>926</v>
      </c>
      <c r="F1352" s="285" t="s">
        <v>927</v>
      </c>
      <c r="G1352" s="285" t="s">
        <v>928</v>
      </c>
      <c r="H1352" s="285" t="s">
        <v>929</v>
      </c>
      <c r="I1352" s="277"/>
      <c r="J1352" s="277"/>
      <c r="K1352" s="277"/>
      <c r="L1352" s="278"/>
      <c r="O1352" s="296"/>
      <c r="P1352" s="64"/>
      <c r="Z1352" s="207"/>
    </row>
    <row r="1353" ht="15" customHeight="1">
      <c r="A1353" s="187">
        <f>A1197</f>
        <v>101</v>
      </c>
      <c r="B1353" s="191">
        <f>INPUT!AW3</f>
        <v>-15.450687251974125</v>
      </c>
      <c r="C1353" s="191">
        <f>INPUT!AX3</f>
        <v>0.0077810315162377564</v>
      </c>
      <c r="D1353" s="191">
        <f>INPUT!AY3</f>
        <v>-33.358852623308422</v>
      </c>
      <c r="E1353" s="191">
        <f>INPUT!CB3</f>
        <v>681.48636646994623</v>
      </c>
      <c r="F1353" s="191">
        <f>INPUT!CC3</f>
        <v>-30.995046428479881</v>
      </c>
      <c r="G1353" s="191">
        <f>INPUT!CD3</f>
        <v>753.41665672307568</v>
      </c>
      <c r="H1353" s="191">
        <f>INPUT!CE3</f>
        <v>-2107.9034132057982</v>
      </c>
      <c r="I1353" s="192">
        <f>1.25*(B1353+C1353+D1353)/2/L1197/IF(B112="Positive",D1197,F1197)*10^6</f>
        <v>-0.44053693654699411</v>
      </c>
      <c r="J1353" s="192">
        <f>(1.25*E1353+1.5*F1353+1.8*IF(1.25*E1353+1.5*F1353&gt;=0,G1353,H1353))/2/M1197/IF(B112="Positive",D1197,F1197)*10^6</f>
        <v>14.900910477510955</v>
      </c>
      <c r="K1353" s="192">
        <f>I1353+J1353</f>
        <v>14.46037354096396</v>
      </c>
      <c r="L1353" s="194">
        <f>SQRT(1-(K1353/INPUT!AO3)^2)</f>
        <v>0.999275698902602</v>
      </c>
      <c r="M1353" s="4"/>
      <c r="N1353" s="4"/>
    </row>
    <row r="1354">
      <c r="A1354" s="187">
        <f>A1198</f>
        <v>101</v>
      </c>
      <c r="B1354" s="191">
        <f>INPUT!AW4</f>
        <v>-15.450687251974125</v>
      </c>
      <c r="C1354" s="191">
        <f>INPUT!AX4</f>
        <v>0.0077810315162377564</v>
      </c>
      <c r="D1354" s="191">
        <f>INPUT!AY4</f>
        <v>-33.358852623308422</v>
      </c>
      <c r="E1354" s="191">
        <f>INPUT!CB4</f>
        <v>681.48636646994623</v>
      </c>
      <c r="F1354" s="191">
        <f>INPUT!CC4</f>
        <v>-30.995046428479881</v>
      </c>
      <c r="G1354" s="191">
        <f>INPUT!CD4</f>
        <v>753.41665672307568</v>
      </c>
      <c r="H1354" s="191">
        <f>INPUT!CE4</f>
        <v>-2107.9034132057982</v>
      </c>
      <c r="I1354" s="192">
        <f>1.25*(B1354+C1354+D1354)/2/L1198/IF(B113="Positive",D1198,F1198)*10^6</f>
        <v>-0.44053693654699411</v>
      </c>
      <c r="J1354" s="192">
        <f>(1.25*E1354+1.5*F1354+1.8*IF(1.25*E1354+1.5*F1354&gt;=0,G1354,H1354))/2/M1198/IF(B113="Positive",D1198,F1198)*10^6</f>
        <v>14.900910477510955</v>
      </c>
      <c r="K1354" s="192">
        <f>I1354+J1354</f>
        <v>14.46037354096396</v>
      </c>
      <c r="L1354" s="194">
        <f>SQRT(1-(K1354/INPUT!AO4)^2)</f>
        <v>0.999275698902602</v>
      </c>
      <c r="M1354" s="4"/>
      <c r="N1354" s="4"/>
    </row>
    <row r="1355">
      <c r="A1355" s="187">
        <f>A1199</f>
        <v>101</v>
      </c>
      <c r="B1355" s="191">
        <f>INPUT!AW5</f>
        <v>-15.450687251974125</v>
      </c>
      <c r="C1355" s="191">
        <f>INPUT!AX5</f>
        <v>0.0077810315162377564</v>
      </c>
      <c r="D1355" s="191">
        <f>INPUT!AY5</f>
        <v>-33.358852623308422</v>
      </c>
      <c r="E1355" s="191">
        <f>INPUT!CB5</f>
        <v>681.48636646994623</v>
      </c>
      <c r="F1355" s="191">
        <f>INPUT!CC5</f>
        <v>-30.995046428479881</v>
      </c>
      <c r="G1355" s="191">
        <f>INPUT!CD5</f>
        <v>753.41665672307568</v>
      </c>
      <c r="H1355" s="191">
        <f>INPUT!CE5</f>
        <v>-2107.9034132057982</v>
      </c>
      <c r="I1355" s="192">
        <f>1.25*(B1355+C1355+D1355)/2/L1199/IF(B114="Positive",D1199,F1199)*10^6</f>
        <v>-0.44053693654699411</v>
      </c>
      <c r="J1355" s="192">
        <f>(1.25*E1355+1.5*F1355+1.8*IF(1.25*E1355+1.5*F1355&gt;=0,G1355,H1355))/2/M1199/IF(B114="Positive",D1199,F1199)*10^6</f>
        <v>14.900910477510955</v>
      </c>
      <c r="K1355" s="192">
        <f>I1355+J1355</f>
        <v>14.46037354096396</v>
      </c>
      <c r="L1355" s="194">
        <f>SQRT(1-(K1355/INPUT!AO5)^2)</f>
        <v>0.999275698902602</v>
      </c>
      <c r="M1355" s="4"/>
      <c r="N1355" s="4"/>
    </row>
    <row r="1356">
      <c r="A1356" s="187">
        <f>A1200</f>
        <v>101</v>
      </c>
      <c r="B1356" s="191">
        <f>INPUT!AW6</f>
        <v>-15.450687251974125</v>
      </c>
      <c r="C1356" s="191">
        <f>INPUT!AX6</f>
        <v>0.0077810315162377564</v>
      </c>
      <c r="D1356" s="191">
        <f>INPUT!AY6</f>
        <v>-33.358852623308422</v>
      </c>
      <c r="E1356" s="191">
        <f>INPUT!CB6</f>
        <v>681.48636646994623</v>
      </c>
      <c r="F1356" s="191">
        <f>INPUT!CC6</f>
        <v>-30.995046428479881</v>
      </c>
      <c r="G1356" s="191">
        <f>INPUT!CD6</f>
        <v>753.41665672307568</v>
      </c>
      <c r="H1356" s="191">
        <f>INPUT!CE6</f>
        <v>-2107.9034132057982</v>
      </c>
      <c r="I1356" s="192">
        <f>1.25*(B1356+C1356+D1356)/2/L1200/IF(B115="Positive",D1200,F1200)*10^6</f>
        <v>-0.44053693654699411</v>
      </c>
      <c r="J1356" s="192">
        <f>(1.25*E1356+1.5*F1356+1.8*IF(1.25*E1356+1.5*F1356&gt;=0,G1356,H1356))/2/M1200/IF(B115="Positive",D1200,F1200)*10^6</f>
        <v>14.900910477510955</v>
      </c>
      <c r="K1356" s="192">
        <f>I1356+J1356</f>
        <v>14.46037354096396</v>
      </c>
      <c r="L1356" s="194">
        <f>SQRT(1-(K1356/INPUT!AO6)^2)</f>
        <v>0.999275698902602</v>
      </c>
      <c r="M1356" s="4"/>
      <c r="N1356" s="4"/>
    </row>
    <row r="1357">
      <c r="A1357" s="187">
        <f>A1201</f>
        <v>101</v>
      </c>
      <c r="B1357" s="191">
        <f>INPUT!AW7</f>
        <v>-15.450687251974125</v>
      </c>
      <c r="C1357" s="191">
        <f>INPUT!AX7</f>
        <v>0.0077810315162377564</v>
      </c>
      <c r="D1357" s="191">
        <f>INPUT!AY7</f>
        <v>-33.358852623308422</v>
      </c>
      <c r="E1357" s="191">
        <f>INPUT!CB7</f>
        <v>681.48636646994623</v>
      </c>
      <c r="F1357" s="191">
        <f>INPUT!CC7</f>
        <v>-30.995046428479881</v>
      </c>
      <c r="G1357" s="191">
        <f>INPUT!CD7</f>
        <v>753.41665672307568</v>
      </c>
      <c r="H1357" s="191">
        <f>INPUT!CE7</f>
        <v>-2107.9034132057982</v>
      </c>
      <c r="I1357" s="192">
        <f>1.25*(B1357+C1357+D1357)/2/L1201/IF(B116="Positive",D1201,F1201)*10^6</f>
        <v>-0.44053693654699411</v>
      </c>
      <c r="J1357" s="192">
        <f>(1.25*E1357+1.5*F1357+1.8*IF(1.25*E1357+1.5*F1357&gt;=0,G1357,H1357))/2/M1201/IF(B116="Positive",D1201,F1201)*10^6</f>
        <v>14.900910477510955</v>
      </c>
      <c r="K1357" s="192">
        <f>I1357+J1357</f>
        <v>14.46037354096396</v>
      </c>
      <c r="L1357" s="194">
        <f>SQRT(1-(K1357/INPUT!AO7)^2)</f>
        <v>0.999275698902602</v>
      </c>
      <c r="M1357" s="4"/>
      <c r="N1357" s="4"/>
    </row>
    <row r="1358">
      <c r="A1358" s="187">
        <f>A1202</f>
        <v>101</v>
      </c>
      <c r="B1358" s="191">
        <f>INPUT!AW8</f>
        <v>-15.450687251974125</v>
      </c>
      <c r="C1358" s="191">
        <f>INPUT!AX8</f>
        <v>0.0077810315162377564</v>
      </c>
      <c r="D1358" s="191">
        <f>INPUT!AY8</f>
        <v>-33.358852623308422</v>
      </c>
      <c r="E1358" s="191">
        <f>INPUT!CB8</f>
        <v>681.48636646994623</v>
      </c>
      <c r="F1358" s="191">
        <f>INPUT!CC8</f>
        <v>-30.995046428479881</v>
      </c>
      <c r="G1358" s="191">
        <f>INPUT!CD8</f>
        <v>753.41665672307568</v>
      </c>
      <c r="H1358" s="191">
        <f>INPUT!CE8</f>
        <v>-2107.9034132057982</v>
      </c>
      <c r="I1358" s="192">
        <f>1.25*(B1358+C1358+D1358)/2/L1202/IF(B117="Positive",D1202,F1202)*10^6</f>
        <v>-0.44053693654699411</v>
      </c>
      <c r="J1358" s="192">
        <f>(1.25*E1358+1.5*F1358+1.8*IF(1.25*E1358+1.5*F1358&gt;=0,G1358,H1358))/2/M1202/IF(B117="Positive",D1202,F1202)*10^6</f>
        <v>14.900910477510955</v>
      </c>
      <c r="K1358" s="192">
        <f>I1358+J1358</f>
        <v>14.46037354096396</v>
      </c>
      <c r="L1358" s="194">
        <f>SQRT(1-(K1358/INPUT!AO8)^2)</f>
        <v>0.999275698902602</v>
      </c>
      <c r="M1358" s="4"/>
      <c r="N1358" s="4"/>
    </row>
    <row r="1359">
      <c r="A1359" s="187">
        <f>A1203</f>
        <v>101</v>
      </c>
      <c r="B1359" s="191">
        <f>INPUT!AW9</f>
        <v>-15.450687251974125</v>
      </c>
      <c r="C1359" s="191">
        <f>INPUT!AX9</f>
        <v>0.0077810315162377564</v>
      </c>
      <c r="D1359" s="191">
        <f>INPUT!AY9</f>
        <v>-33.358852623308422</v>
      </c>
      <c r="E1359" s="191">
        <f>INPUT!CB9</f>
        <v>681.48636646994623</v>
      </c>
      <c r="F1359" s="191">
        <f>INPUT!CC9</f>
        <v>-30.995046428479881</v>
      </c>
      <c r="G1359" s="191">
        <f>INPUT!CD9</f>
        <v>753.41665672307568</v>
      </c>
      <c r="H1359" s="191">
        <f>INPUT!CE9</f>
        <v>-2107.9034132057982</v>
      </c>
      <c r="I1359" s="192">
        <f>1.25*(B1359+C1359+D1359)/2/L1203/IF(B118="Positive",D1203,F1203)*10^6</f>
        <v>-0.44053693654699411</v>
      </c>
      <c r="J1359" s="192">
        <f>(1.25*E1359+1.5*F1359+1.8*IF(1.25*E1359+1.5*F1359&gt;=0,G1359,H1359))/2/M1203/IF(B118="Positive",D1203,F1203)*10^6</f>
        <v>14.900910477510955</v>
      </c>
      <c r="K1359" s="192">
        <f>I1359+J1359</f>
        <v>14.46037354096396</v>
      </c>
      <c r="L1359" s="194">
        <f>SQRT(1-(K1359/INPUT!AO9)^2)</f>
        <v>0.999275698902602</v>
      </c>
      <c r="M1359" s="4"/>
      <c r="N1359" s="4"/>
    </row>
    <row r="1360">
      <c r="A1360" s="187">
        <f>A1204</f>
        <v>101</v>
      </c>
      <c r="B1360" s="191">
        <f>INPUT!AW10</f>
        <v>-15.450687251974125</v>
      </c>
      <c r="C1360" s="191">
        <f>INPUT!AX10</f>
        <v>0.0077810315162377564</v>
      </c>
      <c r="D1360" s="191">
        <f>INPUT!AY10</f>
        <v>-33.358852623308422</v>
      </c>
      <c r="E1360" s="191">
        <f>INPUT!CB10</f>
        <v>681.48636646994623</v>
      </c>
      <c r="F1360" s="191">
        <f>INPUT!CC10</f>
        <v>-30.995046428479881</v>
      </c>
      <c r="G1360" s="191">
        <f>INPUT!CD10</f>
        <v>753.41665672307568</v>
      </c>
      <c r="H1360" s="191">
        <f>INPUT!CE10</f>
        <v>-2107.9034132057982</v>
      </c>
      <c r="I1360" s="192">
        <f>1.25*(B1360+C1360+D1360)/2/L1204/IF(B119="Positive",D1204,F1204)*10^6</f>
        <v>-0.44053693654699411</v>
      </c>
      <c r="J1360" s="192">
        <f>(1.25*E1360+1.5*F1360+1.8*IF(1.25*E1360+1.5*F1360&gt;=0,G1360,H1360))/2/M1204/IF(B119="Positive",D1204,F1204)*10^6</f>
        <v>14.900910477510955</v>
      </c>
      <c r="K1360" s="192">
        <f>I1360+J1360</f>
        <v>14.46037354096396</v>
      </c>
      <c r="L1360" s="194">
        <f>SQRT(1-(K1360/INPUT!AO10)^2)</f>
        <v>0.999275698902602</v>
      </c>
      <c r="M1360" s="4"/>
      <c r="N1360" s="4"/>
    </row>
    <row r="1361">
      <c r="A1361" s="187">
        <f>A1205</f>
        <v>101</v>
      </c>
      <c r="B1361" s="191">
        <f>INPUT!AW11</f>
        <v>-15.450687251974125</v>
      </c>
      <c r="C1361" s="191">
        <f>INPUT!AX11</f>
        <v>0.0077810315162377564</v>
      </c>
      <c r="D1361" s="191">
        <f>INPUT!AY11</f>
        <v>-33.358852623308422</v>
      </c>
      <c r="E1361" s="191">
        <f>INPUT!CB11</f>
        <v>681.48636646994623</v>
      </c>
      <c r="F1361" s="191">
        <f>INPUT!CC11</f>
        <v>-30.995046428479881</v>
      </c>
      <c r="G1361" s="191">
        <f>INPUT!CD11</f>
        <v>753.41665672307568</v>
      </c>
      <c r="H1361" s="191">
        <f>INPUT!CE11</f>
        <v>-2107.9034132057982</v>
      </c>
      <c r="I1361" s="192">
        <f>1.25*(B1361+C1361+D1361)/2/L1205/IF(B120="Positive",D1205,F1205)*10^6</f>
        <v>-0.44053693654699411</v>
      </c>
      <c r="J1361" s="192">
        <f>(1.25*E1361+1.5*F1361+1.8*IF(1.25*E1361+1.5*F1361&gt;=0,G1361,H1361))/2/M1205/IF(B120="Positive",D1205,F1205)*10^6</f>
        <v>14.900910477510955</v>
      </c>
      <c r="K1361" s="192">
        <f>I1361+J1361</f>
        <v>14.46037354096396</v>
      </c>
      <c r="L1361" s="194">
        <f>SQRT(1-(K1361/INPUT!AO11)^2)</f>
        <v>0.999275698902602</v>
      </c>
      <c r="M1361" s="4"/>
      <c r="N1361" s="4"/>
    </row>
    <row r="1362">
      <c r="A1362" s="187">
        <f>A1206</f>
        <v>101</v>
      </c>
      <c r="B1362" s="191">
        <f>INPUT!AW12</f>
        <v>-15.450687251974125</v>
      </c>
      <c r="C1362" s="191">
        <f>INPUT!AX12</f>
        <v>0.0077810315162377564</v>
      </c>
      <c r="D1362" s="191">
        <f>INPUT!AY12</f>
        <v>-33.358852623308422</v>
      </c>
      <c r="E1362" s="191">
        <f>INPUT!CB12</f>
        <v>681.48636646994623</v>
      </c>
      <c r="F1362" s="191">
        <f>INPUT!CC12</f>
        <v>-30.995046428479881</v>
      </c>
      <c r="G1362" s="191">
        <f>INPUT!CD12</f>
        <v>753.41665672307568</v>
      </c>
      <c r="H1362" s="191">
        <f>INPUT!CE12</f>
        <v>-2107.9034132057982</v>
      </c>
      <c r="I1362" s="192">
        <f>1.25*(B1362+C1362+D1362)/2/L1206/IF(B121="Positive",D1206,F1206)*10^6</f>
        <v>-0.44053693654699411</v>
      </c>
      <c r="J1362" s="192">
        <f>(1.25*E1362+1.5*F1362+1.8*IF(1.25*E1362+1.5*F1362&gt;=0,G1362,H1362))/2/M1206/IF(B121="Positive",D1206,F1206)*10^6</f>
        <v>14.900910477510955</v>
      </c>
      <c r="K1362" s="192">
        <f>I1362+J1362</f>
        <v>14.46037354096396</v>
      </c>
      <c r="L1362" s="194">
        <f>SQRT(1-(K1362/INPUT!AO12)^2)</f>
        <v>0.999275698902602</v>
      </c>
      <c r="M1362" s="4"/>
      <c r="N1362" s="4"/>
    </row>
    <row r="1363">
      <c r="A1363" s="187">
        <f>A1207</f>
        <v>101</v>
      </c>
      <c r="B1363" s="191">
        <f>INPUT!AW13</f>
        <v>-15.450687251974125</v>
      </c>
      <c r="C1363" s="191">
        <f>INPUT!AX13</f>
        <v>0.0077810315162377564</v>
      </c>
      <c r="D1363" s="191">
        <f>INPUT!AY13</f>
        <v>-33.358852623308422</v>
      </c>
      <c r="E1363" s="191">
        <f>INPUT!CB13</f>
        <v>681.48636646994623</v>
      </c>
      <c r="F1363" s="191">
        <f>INPUT!CC13</f>
        <v>-30.995046428479881</v>
      </c>
      <c r="G1363" s="191">
        <f>INPUT!CD13</f>
        <v>753.41665672307568</v>
      </c>
      <c r="H1363" s="191">
        <f>INPUT!CE13</f>
        <v>-2107.9034132057982</v>
      </c>
      <c r="I1363" s="192">
        <f>1.25*(B1363+C1363+D1363)/2/L1207/IF(B122="Positive",D1207,F1207)*10^6</f>
        <v>-0.44053693654699411</v>
      </c>
      <c r="J1363" s="192">
        <f>(1.25*E1363+1.5*F1363+1.8*IF(1.25*E1363+1.5*F1363&gt;=0,G1363,H1363))/2/M1207/IF(B122="Positive",D1207,F1207)*10^6</f>
        <v>14.900910477510955</v>
      </c>
      <c r="K1363" s="192">
        <f>I1363+J1363</f>
        <v>14.46037354096396</v>
      </c>
      <c r="L1363" s="194">
        <f>SQRT(1-(K1363/INPUT!AO13)^2)</f>
        <v>0.999275698902602</v>
      </c>
      <c r="M1363" s="4"/>
      <c r="N1363" s="4"/>
    </row>
    <row r="1364">
      <c r="A1364" s="187">
        <f>A1208</f>
        <v>101</v>
      </c>
      <c r="B1364" s="191">
        <f>INPUT!AW14</f>
        <v>-15.450687251974125</v>
      </c>
      <c r="C1364" s="191">
        <f>INPUT!AX14</f>
        <v>0.0077810315162377564</v>
      </c>
      <c r="D1364" s="191">
        <f>INPUT!AY14</f>
        <v>-33.358852623308422</v>
      </c>
      <c r="E1364" s="191">
        <f>INPUT!CB14</f>
        <v>681.48636646994623</v>
      </c>
      <c r="F1364" s="191">
        <f>INPUT!CC14</f>
        <v>-30.995046428479881</v>
      </c>
      <c r="G1364" s="191">
        <f>INPUT!CD14</f>
        <v>753.41665672307568</v>
      </c>
      <c r="H1364" s="191">
        <f>INPUT!CE14</f>
        <v>-2107.9034132057982</v>
      </c>
      <c r="I1364" s="192">
        <f>1.25*(B1364+C1364+D1364)/2/L1208/IF(B123="Positive",D1208,F1208)*10^6</f>
        <v>-0.44053693654699411</v>
      </c>
      <c r="J1364" s="192">
        <f>(1.25*E1364+1.5*F1364+1.8*IF(1.25*E1364+1.5*F1364&gt;=0,G1364,H1364))/2/M1208/IF(B123="Positive",D1208,F1208)*10^6</f>
        <v>14.900910477510955</v>
      </c>
      <c r="K1364" s="192">
        <f>I1364+J1364</f>
        <v>14.46037354096396</v>
      </c>
      <c r="L1364" s="194">
        <f>SQRT(1-(K1364/INPUT!AO14)^2)</f>
        <v>0.999275698902602</v>
      </c>
      <c r="M1364" s="4"/>
      <c r="N1364" s="4"/>
    </row>
    <row r="1365">
      <c r="A1365" s="187">
        <f>A1209</f>
        <v>101</v>
      </c>
      <c r="B1365" s="191">
        <f>INPUT!AW15</f>
        <v>-15.450687251974125</v>
      </c>
      <c r="C1365" s="191">
        <f>INPUT!AX15</f>
        <v>0.0077810315162377564</v>
      </c>
      <c r="D1365" s="191">
        <f>INPUT!AY15</f>
        <v>-33.358852623308422</v>
      </c>
      <c r="E1365" s="191">
        <f>INPUT!CB15</f>
        <v>681.48636646994623</v>
      </c>
      <c r="F1365" s="191">
        <f>INPUT!CC15</f>
        <v>-30.995046428479881</v>
      </c>
      <c r="G1365" s="191">
        <f>INPUT!CD15</f>
        <v>753.41665672307568</v>
      </c>
      <c r="H1365" s="191">
        <f>INPUT!CE15</f>
        <v>-2107.9034132057982</v>
      </c>
      <c r="I1365" s="192">
        <f>1.25*(B1365+C1365+D1365)/2/L1209/IF(B124="Positive",D1209,F1209)*10^6</f>
        <v>-0.44053693654699411</v>
      </c>
      <c r="J1365" s="192">
        <f>(1.25*E1365+1.5*F1365+1.8*IF(1.25*E1365+1.5*F1365&gt;=0,G1365,H1365))/2/M1209/IF(B124="Positive",D1209,F1209)*10^6</f>
        <v>14.900910477510955</v>
      </c>
      <c r="K1365" s="192">
        <f>I1365+J1365</f>
        <v>14.46037354096396</v>
      </c>
      <c r="L1365" s="194">
        <f>SQRT(1-(K1365/INPUT!AO15)^2)</f>
        <v>0.999275698902602</v>
      </c>
      <c r="M1365" s="4"/>
      <c r="N1365" s="4"/>
    </row>
    <row r="1366">
      <c r="A1366" s="187">
        <f>A1210</f>
        <v>101</v>
      </c>
      <c r="B1366" s="191">
        <f>INPUT!AW16</f>
        <v>-15.450687251974125</v>
      </c>
      <c r="C1366" s="191">
        <f>INPUT!AX16</f>
        <v>0.0077810315162377564</v>
      </c>
      <c r="D1366" s="191">
        <f>INPUT!AY16</f>
        <v>-33.358852623308422</v>
      </c>
      <c r="E1366" s="191">
        <f>INPUT!CB16</f>
        <v>681.48636646994623</v>
      </c>
      <c r="F1366" s="191">
        <f>INPUT!CC16</f>
        <v>-30.995046428479881</v>
      </c>
      <c r="G1366" s="191">
        <f>INPUT!CD16</f>
        <v>753.41665672307568</v>
      </c>
      <c r="H1366" s="191">
        <f>INPUT!CE16</f>
        <v>-2107.9034132057982</v>
      </c>
      <c r="I1366" s="192">
        <f>1.25*(B1366+C1366+D1366)/2/L1210/IF(B125="Positive",D1210,F1210)*10^6</f>
        <v>-0.44053693654699411</v>
      </c>
      <c r="J1366" s="192">
        <f>(1.25*E1366+1.5*F1366+1.8*IF(1.25*E1366+1.5*F1366&gt;=0,G1366,H1366))/2/M1210/IF(B125="Positive",D1210,F1210)*10^6</f>
        <v>14.900910477510955</v>
      </c>
      <c r="K1366" s="192">
        <f>I1366+J1366</f>
        <v>14.46037354096396</v>
      </c>
      <c r="L1366" s="194">
        <f>SQRT(1-(K1366/INPUT!AO16)^2)</f>
        <v>0.999275698902602</v>
      </c>
      <c r="M1366" s="4"/>
      <c r="N1366" s="4"/>
    </row>
    <row r="1367">
      <c r="A1367" s="187">
        <f>A1211</f>
        <v>101</v>
      </c>
      <c r="B1367" s="191">
        <f>INPUT!AW17</f>
        <v>-15.450687251974125</v>
      </c>
      <c r="C1367" s="191">
        <f>INPUT!AX17</f>
        <v>0.0077810315162377564</v>
      </c>
      <c r="D1367" s="191">
        <f>INPUT!AY17</f>
        <v>-33.358852623308422</v>
      </c>
      <c r="E1367" s="191">
        <f>INPUT!CB17</f>
        <v>681.48636646994623</v>
      </c>
      <c r="F1367" s="191">
        <f>INPUT!CC17</f>
        <v>-30.995046428479881</v>
      </c>
      <c r="G1367" s="191">
        <f>INPUT!CD17</f>
        <v>753.41665672307568</v>
      </c>
      <c r="H1367" s="191">
        <f>INPUT!CE17</f>
        <v>-2107.9034132057982</v>
      </c>
      <c r="I1367" s="192">
        <f>1.25*(B1367+C1367+D1367)/2/L1211/IF(B126="Positive",D1211,F1211)*10^6</f>
        <v>-0.44053693654699411</v>
      </c>
      <c r="J1367" s="192">
        <f>(1.25*E1367+1.5*F1367+1.8*IF(1.25*E1367+1.5*F1367&gt;=0,G1367,H1367))/2/M1211/IF(B126="Positive",D1211,F1211)*10^6</f>
        <v>14.900910477510955</v>
      </c>
      <c r="K1367" s="192">
        <f>I1367+J1367</f>
        <v>14.46037354096396</v>
      </c>
      <c r="L1367" s="194">
        <f>SQRT(1-(K1367/INPUT!AO17)^2)</f>
        <v>0.999275698902602</v>
      </c>
      <c r="M1367" s="4"/>
      <c r="N1367" s="4"/>
    </row>
    <row r="1368">
      <c r="A1368" s="187">
        <f>A1212</f>
        <v>101</v>
      </c>
      <c r="B1368" s="191">
        <f>INPUT!AW18</f>
        <v>-15.450687251974125</v>
      </c>
      <c r="C1368" s="191">
        <f>INPUT!AX18</f>
        <v>0.0077810315162377564</v>
      </c>
      <c r="D1368" s="191">
        <f>INPUT!AY18</f>
        <v>-33.358852623308422</v>
      </c>
      <c r="E1368" s="191">
        <f>INPUT!CB18</f>
        <v>681.48636646994623</v>
      </c>
      <c r="F1368" s="191">
        <f>INPUT!CC18</f>
        <v>-30.995046428479881</v>
      </c>
      <c r="G1368" s="191">
        <f>INPUT!CD18</f>
        <v>753.41665672307568</v>
      </c>
      <c r="H1368" s="191">
        <f>INPUT!CE18</f>
        <v>-2107.9034132057982</v>
      </c>
      <c r="I1368" s="192">
        <f>1.25*(B1368+C1368+D1368)/2/L1212/IF(B127="Positive",D1212,F1212)*10^6</f>
        <v>-0.44053693654699411</v>
      </c>
      <c r="J1368" s="192">
        <f>(1.25*E1368+1.5*F1368+1.8*IF(1.25*E1368+1.5*F1368&gt;=0,G1368,H1368))/2/M1212/IF(B127="Positive",D1212,F1212)*10^6</f>
        <v>14.900910477510955</v>
      </c>
      <c r="K1368" s="192">
        <f>I1368+J1368</f>
        <v>14.46037354096396</v>
      </c>
      <c r="L1368" s="194">
        <f>SQRT(1-(K1368/INPUT!AO18)^2)</f>
        <v>0.999275698902602</v>
      </c>
      <c r="M1368" s="4"/>
      <c r="N1368" s="4"/>
    </row>
    <row r="1369">
      <c r="A1369" s="187">
        <f>A1213</f>
        <v>101</v>
      </c>
      <c r="B1369" s="191">
        <f>INPUT!AW19</f>
        <v>-15.450687251974125</v>
      </c>
      <c r="C1369" s="191">
        <f>INPUT!AX19</f>
        <v>0.0077810315162377564</v>
      </c>
      <c r="D1369" s="191">
        <f>INPUT!AY19</f>
        <v>-33.358852623308422</v>
      </c>
      <c r="E1369" s="191">
        <f>INPUT!CB19</f>
        <v>681.48636646994623</v>
      </c>
      <c r="F1369" s="191">
        <f>INPUT!CC19</f>
        <v>-30.995046428479881</v>
      </c>
      <c r="G1369" s="191">
        <f>INPUT!CD19</f>
        <v>753.41665672307568</v>
      </c>
      <c r="H1369" s="191">
        <f>INPUT!CE19</f>
        <v>-2107.9034132057982</v>
      </c>
      <c r="I1369" s="192">
        <f>1.25*(B1369+C1369+D1369)/2/L1213/IF(B128="Positive",D1213,F1213)*10^6</f>
        <v>-0.44053693654699411</v>
      </c>
      <c r="J1369" s="192">
        <f>(1.25*E1369+1.5*F1369+1.8*IF(1.25*E1369+1.5*F1369&gt;=0,G1369,H1369))/2/M1213/IF(B128="Positive",D1213,F1213)*10^6</f>
        <v>14.900910477510955</v>
      </c>
      <c r="K1369" s="192">
        <f>I1369+J1369</f>
        <v>14.46037354096396</v>
      </c>
      <c r="L1369" s="194">
        <f>SQRT(1-(K1369/INPUT!AO19)^2)</f>
        <v>0.999275698902602</v>
      </c>
      <c r="M1369" s="4"/>
      <c r="N1369" s="4"/>
    </row>
    <row r="1370">
      <c r="A1370" s="187">
        <f>A1214</f>
        <v>101</v>
      </c>
      <c r="B1370" s="191">
        <f>INPUT!AW20</f>
        <v>-15.450687251974125</v>
      </c>
      <c r="C1370" s="191">
        <f>INPUT!AX20</f>
        <v>0.0077810315162377564</v>
      </c>
      <c r="D1370" s="191">
        <f>INPUT!AY20</f>
        <v>-33.358852623308422</v>
      </c>
      <c r="E1370" s="191">
        <f>INPUT!CB20</f>
        <v>681.48636646994623</v>
      </c>
      <c r="F1370" s="191">
        <f>INPUT!CC20</f>
        <v>-30.995046428479881</v>
      </c>
      <c r="G1370" s="191">
        <f>INPUT!CD20</f>
        <v>753.41665672307568</v>
      </c>
      <c r="H1370" s="191">
        <f>INPUT!CE20</f>
        <v>-2107.9034132057982</v>
      </c>
      <c r="I1370" s="192">
        <f>1.25*(B1370+C1370+D1370)/2/L1214/IF(B129="Positive",D1214,F1214)*10^6</f>
        <v>-0.44053693654699411</v>
      </c>
      <c r="J1370" s="192">
        <f>(1.25*E1370+1.5*F1370+1.8*IF(1.25*E1370+1.5*F1370&gt;=0,G1370,H1370))/2/M1214/IF(B129="Positive",D1214,F1214)*10^6</f>
        <v>14.900910477510955</v>
      </c>
      <c r="K1370" s="192">
        <f>I1370+J1370</f>
        <v>14.46037354096396</v>
      </c>
      <c r="L1370" s="194">
        <f>SQRT(1-(K1370/INPUT!AO20)^2)</f>
        <v>0.999275698902602</v>
      </c>
      <c r="M1370" s="4"/>
      <c r="N1370" s="4"/>
    </row>
    <row r="1371">
      <c r="A1371" s="187">
        <f>A1215</f>
        <v>101</v>
      </c>
      <c r="B1371" s="191">
        <f>INPUT!AW21</f>
        <v>-15.450687251974125</v>
      </c>
      <c r="C1371" s="191">
        <f>INPUT!AX21</f>
        <v>0.0077810315162377564</v>
      </c>
      <c r="D1371" s="191">
        <f>INPUT!AY21</f>
        <v>-33.358852623308422</v>
      </c>
      <c r="E1371" s="191">
        <f>INPUT!CB21</f>
        <v>681.48636646994623</v>
      </c>
      <c r="F1371" s="191">
        <f>INPUT!CC21</f>
        <v>-30.995046428479881</v>
      </c>
      <c r="G1371" s="191">
        <f>INPUT!CD21</f>
        <v>753.41665672307568</v>
      </c>
      <c r="H1371" s="191">
        <f>INPUT!CE21</f>
        <v>-2107.9034132057982</v>
      </c>
      <c r="I1371" s="192">
        <f>1.25*(B1371+C1371+D1371)/2/L1215/IF(B130="Positive",D1215,F1215)*10^6</f>
        <v>-0.44053693654699411</v>
      </c>
      <c r="J1371" s="192">
        <f>(1.25*E1371+1.5*F1371+1.8*IF(1.25*E1371+1.5*F1371&gt;=0,G1371,H1371))/2/M1215/IF(B130="Positive",D1215,F1215)*10^6</f>
        <v>14.900910477510955</v>
      </c>
      <c r="K1371" s="192">
        <f>I1371+J1371</f>
        <v>14.46037354096396</v>
      </c>
      <c r="L1371" s="194">
        <f>SQRT(1-(K1371/INPUT!AO21)^2)</f>
        <v>0.999275698902602</v>
      </c>
      <c r="M1371" s="4"/>
      <c r="N1371" s="4"/>
    </row>
    <row r="1372">
      <c r="A1372" s="187">
        <f>A1216</f>
        <v>101</v>
      </c>
      <c r="B1372" s="191">
        <f>INPUT!AW22</f>
        <v>-15.450687251974125</v>
      </c>
      <c r="C1372" s="191">
        <f>INPUT!AX22</f>
        <v>0.0077810315162377564</v>
      </c>
      <c r="D1372" s="191">
        <f>INPUT!AY22</f>
        <v>-33.358852623308422</v>
      </c>
      <c r="E1372" s="191">
        <f>INPUT!CB22</f>
        <v>681.48636646994623</v>
      </c>
      <c r="F1372" s="191">
        <f>INPUT!CC22</f>
        <v>-30.995046428479881</v>
      </c>
      <c r="G1372" s="191">
        <f>INPUT!CD22</f>
        <v>753.41665672307568</v>
      </c>
      <c r="H1372" s="191">
        <f>INPUT!CE22</f>
        <v>-2107.9034132057982</v>
      </c>
      <c r="I1372" s="192">
        <f>1.25*(B1372+C1372+D1372)/2/L1216/IF(B131="Positive",D1216,F1216)*10^6</f>
        <v>-0.44053693654699411</v>
      </c>
      <c r="J1372" s="192">
        <f>(1.25*E1372+1.5*F1372+1.8*IF(1.25*E1372+1.5*F1372&gt;=0,G1372,H1372))/2/M1216/IF(B131="Positive",D1216,F1216)*10^6</f>
        <v>14.900910477510955</v>
      </c>
      <c r="K1372" s="192">
        <f>I1372+J1372</f>
        <v>14.46037354096396</v>
      </c>
      <c r="L1372" s="194">
        <f>SQRT(1-(K1372/INPUT!AO22)^2)</f>
        <v>0.999275698902602</v>
      </c>
      <c r="M1372" s="4"/>
      <c r="N1372" s="4"/>
    </row>
    <row r="1373">
      <c r="A1373" s="187">
        <f>A1217</f>
        <v>101</v>
      </c>
      <c r="B1373" s="191">
        <f>INPUT!AW23</f>
        <v>-15.450687251974125</v>
      </c>
      <c r="C1373" s="191">
        <f>INPUT!AX23</f>
        <v>0.0077810315162377564</v>
      </c>
      <c r="D1373" s="191">
        <f>INPUT!AY23</f>
        <v>-33.358852623308422</v>
      </c>
      <c r="E1373" s="191">
        <f>INPUT!CB23</f>
        <v>681.48636646994623</v>
      </c>
      <c r="F1373" s="191">
        <f>INPUT!CC23</f>
        <v>-30.995046428479881</v>
      </c>
      <c r="G1373" s="191">
        <f>INPUT!CD23</f>
        <v>753.41665672307568</v>
      </c>
      <c r="H1373" s="191">
        <f>INPUT!CE23</f>
        <v>-2107.9034132057982</v>
      </c>
      <c r="I1373" s="192">
        <f>1.25*(B1373+C1373+D1373)/2/L1217/IF(B132="Positive",D1217,F1217)*10^6</f>
        <v>-0.44053693654699411</v>
      </c>
      <c r="J1373" s="192">
        <f>(1.25*E1373+1.5*F1373+1.8*IF(1.25*E1373+1.5*F1373&gt;=0,G1373,H1373))/2/M1217/IF(B132="Positive",D1217,F1217)*10^6</f>
        <v>14.900910477510955</v>
      </c>
      <c r="K1373" s="192">
        <f>I1373+J1373</f>
        <v>14.46037354096396</v>
      </c>
      <c r="L1373" s="194">
        <f>SQRT(1-(K1373/INPUT!AO23)^2)</f>
        <v>0.999275698902602</v>
      </c>
      <c r="M1373" s="4"/>
      <c r="N1373" s="4"/>
    </row>
    <row r="1374">
      <c r="A1374" s="187">
        <f>A1218</f>
        <v>101</v>
      </c>
      <c r="B1374" s="191">
        <f>INPUT!AW24</f>
        <v>-15.450687251974125</v>
      </c>
      <c r="C1374" s="191">
        <f>INPUT!AX24</f>
        <v>0.0077810315162377564</v>
      </c>
      <c r="D1374" s="191">
        <f>INPUT!AY24</f>
        <v>-33.358852623308422</v>
      </c>
      <c r="E1374" s="191">
        <f>INPUT!CB24</f>
        <v>681.48636646994623</v>
      </c>
      <c r="F1374" s="191">
        <f>INPUT!CC24</f>
        <v>-30.995046428479881</v>
      </c>
      <c r="G1374" s="191">
        <f>INPUT!CD24</f>
        <v>753.41665672307568</v>
      </c>
      <c r="H1374" s="191">
        <f>INPUT!CE24</f>
        <v>-2107.9034132057982</v>
      </c>
      <c r="I1374" s="192">
        <f>1.25*(B1374+C1374+D1374)/2/L1218/IF(B133="Positive",D1218,F1218)*10^6</f>
        <v>-0.44053693654699411</v>
      </c>
      <c r="J1374" s="192">
        <f>(1.25*E1374+1.5*F1374+1.8*IF(1.25*E1374+1.5*F1374&gt;=0,G1374,H1374))/2/M1218/IF(B133="Positive",D1218,F1218)*10^6</f>
        <v>14.900910477510955</v>
      </c>
      <c r="K1374" s="192">
        <f>I1374+J1374</f>
        <v>14.46037354096396</v>
      </c>
      <c r="L1374" s="194">
        <f>SQRT(1-(K1374/INPUT!AO24)^2)</f>
        <v>0.999275698902602</v>
      </c>
      <c r="M1374" s="4"/>
      <c r="N1374" s="4"/>
    </row>
    <row r="1375">
      <c r="A1375" s="187">
        <f>A1219</f>
        <v>101</v>
      </c>
      <c r="B1375" s="191">
        <f>INPUT!AW25</f>
        <v>-15.450687251974125</v>
      </c>
      <c r="C1375" s="191">
        <f>INPUT!AX25</f>
        <v>0.0077810315162377564</v>
      </c>
      <c r="D1375" s="191">
        <f>INPUT!AY25</f>
        <v>-33.358852623308422</v>
      </c>
      <c r="E1375" s="191">
        <f>INPUT!CB25</f>
        <v>681.48636646994623</v>
      </c>
      <c r="F1375" s="191">
        <f>INPUT!CC25</f>
        <v>-30.995046428479881</v>
      </c>
      <c r="G1375" s="191">
        <f>INPUT!CD25</f>
        <v>753.41665672307568</v>
      </c>
      <c r="H1375" s="191">
        <f>INPUT!CE25</f>
        <v>-2107.9034132057982</v>
      </c>
      <c r="I1375" s="192">
        <f>1.25*(B1375+C1375+D1375)/2/L1219/IF(B134="Positive",D1219,F1219)*10^6</f>
        <v>-0.44053693654699411</v>
      </c>
      <c r="J1375" s="192">
        <f>(1.25*E1375+1.5*F1375+1.8*IF(1.25*E1375+1.5*F1375&gt;=0,G1375,H1375))/2/M1219/IF(B134="Positive",D1219,F1219)*10^6</f>
        <v>14.900910477510955</v>
      </c>
      <c r="K1375" s="192">
        <f>I1375+J1375</f>
        <v>14.46037354096396</v>
      </c>
      <c r="L1375" s="194">
        <f>SQRT(1-(K1375/INPUT!AO25)^2)</f>
        <v>0.999275698902602</v>
      </c>
      <c r="M1375" s="4"/>
      <c r="N1375" s="4"/>
    </row>
    <row r="1376">
      <c r="A1376" s="187">
        <f>A1220</f>
        <v>101</v>
      </c>
      <c r="B1376" s="191">
        <f>INPUT!AW26</f>
        <v>-15.450687251974125</v>
      </c>
      <c r="C1376" s="191">
        <f>INPUT!AX26</f>
        <v>0.0077810315162377564</v>
      </c>
      <c r="D1376" s="191">
        <f>INPUT!AY26</f>
        <v>-33.358852623308422</v>
      </c>
      <c r="E1376" s="191">
        <f>INPUT!CB26</f>
        <v>681.48636646994623</v>
      </c>
      <c r="F1376" s="191">
        <f>INPUT!CC26</f>
        <v>-30.995046428479881</v>
      </c>
      <c r="G1376" s="191">
        <f>INPUT!CD26</f>
        <v>753.41665672307568</v>
      </c>
      <c r="H1376" s="191">
        <f>INPUT!CE26</f>
        <v>-2107.9034132057982</v>
      </c>
      <c r="I1376" s="192">
        <f>1.25*(B1376+C1376+D1376)/2/L1220/IF(B135="Positive",D1220,F1220)*10^6</f>
        <v>-0.44053693654699411</v>
      </c>
      <c r="J1376" s="192">
        <f>(1.25*E1376+1.5*F1376+1.8*IF(1.25*E1376+1.5*F1376&gt;=0,G1376,H1376))/2/M1220/IF(B135="Positive",D1220,F1220)*10^6</f>
        <v>14.900910477510955</v>
      </c>
      <c r="K1376" s="192">
        <f>I1376+J1376</f>
        <v>14.46037354096396</v>
      </c>
      <c r="L1376" s="194">
        <f>SQRT(1-(K1376/INPUT!AO26)^2)</f>
        <v>0.999275698902602</v>
      </c>
      <c r="M1376" s="4"/>
      <c r="N1376" s="4"/>
    </row>
    <row r="1377">
      <c r="A1377" s="187">
        <f>A1221</f>
        <v>101</v>
      </c>
      <c r="B1377" s="191">
        <f>INPUT!AW27</f>
        <v>-15.450687251974125</v>
      </c>
      <c r="C1377" s="191">
        <f>INPUT!AX27</f>
        <v>0.0077810315162377564</v>
      </c>
      <c r="D1377" s="191">
        <f>INPUT!AY27</f>
        <v>-33.358852623308422</v>
      </c>
      <c r="E1377" s="191">
        <f>INPUT!CB27</f>
        <v>681.48636646994623</v>
      </c>
      <c r="F1377" s="191">
        <f>INPUT!CC27</f>
        <v>-30.995046428479881</v>
      </c>
      <c r="G1377" s="191">
        <f>INPUT!CD27</f>
        <v>753.41665672307568</v>
      </c>
      <c r="H1377" s="191">
        <f>INPUT!CE27</f>
        <v>-2107.9034132057982</v>
      </c>
      <c r="I1377" s="192">
        <f>1.25*(B1377+C1377+D1377)/2/L1221/IF(B136="Positive",D1221,F1221)*10^6</f>
        <v>-0.44053693654699411</v>
      </c>
      <c r="J1377" s="192">
        <f>(1.25*E1377+1.5*F1377+1.8*IF(1.25*E1377+1.5*F1377&gt;=0,G1377,H1377))/2/M1221/IF(B136="Positive",D1221,F1221)*10^6</f>
        <v>14.900910477510955</v>
      </c>
      <c r="K1377" s="192">
        <f>I1377+J1377</f>
        <v>14.46037354096396</v>
      </c>
      <c r="L1377" s="194">
        <f>SQRT(1-(K1377/INPUT!AO27)^2)</f>
        <v>0.999275698902602</v>
      </c>
      <c r="M1377" s="4"/>
      <c r="N1377" s="4"/>
    </row>
    <row r="1378">
      <c r="A1378" s="187">
        <f>A1222</f>
        <v>101</v>
      </c>
      <c r="B1378" s="191">
        <f>INPUT!AW28</f>
        <v>-15.450687251974125</v>
      </c>
      <c r="C1378" s="191">
        <f>INPUT!AX28</f>
        <v>0.0077810315162377564</v>
      </c>
      <c r="D1378" s="191">
        <f>INPUT!AY28</f>
        <v>-33.358852623308422</v>
      </c>
      <c r="E1378" s="191">
        <f>INPUT!CB28</f>
        <v>681.48636646994623</v>
      </c>
      <c r="F1378" s="191">
        <f>INPUT!CC28</f>
        <v>-30.995046428479881</v>
      </c>
      <c r="G1378" s="191">
        <f>INPUT!CD28</f>
        <v>753.41665672307568</v>
      </c>
      <c r="H1378" s="191">
        <f>INPUT!CE28</f>
        <v>-2107.9034132057982</v>
      </c>
      <c r="I1378" s="192">
        <f>1.25*(B1378+C1378+D1378)/2/L1222/IF(B137="Positive",D1222,F1222)*10^6</f>
        <v>-0.44053693654699411</v>
      </c>
      <c r="J1378" s="192">
        <f>(1.25*E1378+1.5*F1378+1.8*IF(1.25*E1378+1.5*F1378&gt;=0,G1378,H1378))/2/M1222/IF(B137="Positive",D1222,F1222)*10^6</f>
        <v>14.900910477510955</v>
      </c>
      <c r="K1378" s="192">
        <f>I1378+J1378</f>
        <v>14.46037354096396</v>
      </c>
      <c r="L1378" s="194">
        <f>SQRT(1-(K1378/INPUT!AO28)^2)</f>
        <v>0.999275698902602</v>
      </c>
      <c r="M1378" s="4"/>
      <c r="N1378" s="4"/>
    </row>
    <row r="1379">
      <c r="A1379" s="187">
        <f>A1223</f>
        <v>101</v>
      </c>
      <c r="B1379" s="191">
        <f>INPUT!AW29</f>
        <v>-15.450687251974125</v>
      </c>
      <c r="C1379" s="191">
        <f>INPUT!AX29</f>
        <v>0.0077810315162377564</v>
      </c>
      <c r="D1379" s="191">
        <f>INPUT!AY29</f>
        <v>-33.358852623308422</v>
      </c>
      <c r="E1379" s="191">
        <f>INPUT!CB29</f>
        <v>681.48636646994623</v>
      </c>
      <c r="F1379" s="191">
        <f>INPUT!CC29</f>
        <v>-30.995046428479881</v>
      </c>
      <c r="G1379" s="191">
        <f>INPUT!CD29</f>
        <v>753.41665672307568</v>
      </c>
      <c r="H1379" s="191">
        <f>INPUT!CE29</f>
        <v>-2107.9034132057982</v>
      </c>
      <c r="I1379" s="192">
        <f>1.25*(B1379+C1379+D1379)/2/L1223/IF(B138="Positive",D1223,F1223)*10^6</f>
        <v>-0.44053693654699411</v>
      </c>
      <c r="J1379" s="192">
        <f>(1.25*E1379+1.5*F1379+1.8*IF(1.25*E1379+1.5*F1379&gt;=0,G1379,H1379))/2/M1223/IF(B138="Positive",D1223,F1223)*10^6</f>
        <v>14.900910477510955</v>
      </c>
      <c r="K1379" s="192">
        <f>I1379+J1379</f>
        <v>14.46037354096396</v>
      </c>
      <c r="L1379" s="194">
        <f>SQRT(1-(K1379/INPUT!AO29)^2)</f>
        <v>0.999275698902602</v>
      </c>
      <c r="M1379" s="4"/>
      <c r="N1379" s="4"/>
    </row>
    <row r="1380">
      <c r="A1380" s="187">
        <f>A1224</f>
        <v>101</v>
      </c>
      <c r="B1380" s="191">
        <f>INPUT!AW30</f>
        <v>-15.450687251974125</v>
      </c>
      <c r="C1380" s="191">
        <f>INPUT!AX30</f>
        <v>0.0077810315162377564</v>
      </c>
      <c r="D1380" s="191">
        <f>INPUT!AY30</f>
        <v>-33.358852623308422</v>
      </c>
      <c r="E1380" s="191">
        <f>INPUT!CB30</f>
        <v>681.48636646994623</v>
      </c>
      <c r="F1380" s="191">
        <f>INPUT!CC30</f>
        <v>-30.995046428479881</v>
      </c>
      <c r="G1380" s="191">
        <f>INPUT!CD30</f>
        <v>753.41665672307568</v>
      </c>
      <c r="H1380" s="191">
        <f>INPUT!CE30</f>
        <v>-2107.9034132057982</v>
      </c>
      <c r="I1380" s="192">
        <f>1.25*(B1380+C1380+D1380)/2/L1224/IF(B139="Positive",D1224,F1224)*10^6</f>
        <v>-0.44053693654699411</v>
      </c>
      <c r="J1380" s="192">
        <f>(1.25*E1380+1.5*F1380+1.8*IF(1.25*E1380+1.5*F1380&gt;=0,G1380,H1380))/2/M1224/IF(B139="Positive",D1224,F1224)*10^6</f>
        <v>14.900910477510955</v>
      </c>
      <c r="K1380" s="192">
        <f>I1380+J1380</f>
        <v>14.46037354096396</v>
      </c>
      <c r="L1380" s="194">
        <f>SQRT(1-(K1380/INPUT!AO30)^2)</f>
        <v>0.999275698902602</v>
      </c>
      <c r="M1380" s="4"/>
      <c r="N1380" s="4"/>
    </row>
    <row r="1381">
      <c r="A1381" s="187">
        <f>A1225</f>
        <v>101</v>
      </c>
      <c r="B1381" s="191">
        <f>INPUT!AW31</f>
        <v>-15.450687251974125</v>
      </c>
      <c r="C1381" s="191">
        <f>INPUT!AX31</f>
        <v>0.0077810315162377564</v>
      </c>
      <c r="D1381" s="191">
        <f>INPUT!AY31</f>
        <v>-33.358852623308422</v>
      </c>
      <c r="E1381" s="191">
        <f>INPUT!CB31</f>
        <v>681.48636646994623</v>
      </c>
      <c r="F1381" s="191">
        <f>INPUT!CC31</f>
        <v>-30.995046428479881</v>
      </c>
      <c r="G1381" s="191">
        <f>INPUT!CD31</f>
        <v>753.41665672307568</v>
      </c>
      <c r="H1381" s="191">
        <f>INPUT!CE31</f>
        <v>-2107.9034132057982</v>
      </c>
      <c r="I1381" s="192">
        <f>1.25*(B1381+C1381+D1381)/2/L1225/IF(B140="Positive",D1225,F1225)*10^6</f>
        <v>-0.44053693654699411</v>
      </c>
      <c r="J1381" s="192">
        <f>(1.25*E1381+1.5*F1381+1.8*IF(1.25*E1381+1.5*F1381&gt;=0,G1381,H1381))/2/M1225/IF(B140="Positive",D1225,F1225)*10^6</f>
        <v>14.900910477510955</v>
      </c>
      <c r="K1381" s="192">
        <f>I1381+J1381</f>
        <v>14.46037354096396</v>
      </c>
      <c r="L1381" s="194">
        <f>SQRT(1-(K1381/INPUT!AO31)^2)</f>
        <v>0.999275698902602</v>
      </c>
      <c r="M1381" s="4"/>
      <c r="N1381" s="4"/>
    </row>
    <row r="1382">
      <c r="A1382" s="187">
        <f>A1226</f>
        <v>101</v>
      </c>
      <c r="B1382" s="191">
        <f>INPUT!AW32</f>
        <v>-15.450687251974125</v>
      </c>
      <c r="C1382" s="191">
        <f>INPUT!AX32</f>
        <v>0.0077810315162377564</v>
      </c>
      <c r="D1382" s="191">
        <f>INPUT!AY32</f>
        <v>-33.358852623308422</v>
      </c>
      <c r="E1382" s="191">
        <f>INPUT!CB32</f>
        <v>681.48636646994623</v>
      </c>
      <c r="F1382" s="191">
        <f>INPUT!CC32</f>
        <v>-30.995046428479881</v>
      </c>
      <c r="G1382" s="191">
        <f>INPUT!CD32</f>
        <v>753.41665672307568</v>
      </c>
      <c r="H1382" s="191">
        <f>INPUT!CE32</f>
        <v>-2107.9034132057982</v>
      </c>
      <c r="I1382" s="192">
        <f>1.25*(B1382+C1382+D1382)/2/L1226/IF(B141="Positive",D1226,F1226)*10^6</f>
        <v>-0.44053693654699411</v>
      </c>
      <c r="J1382" s="192">
        <f>(1.25*E1382+1.5*F1382+1.8*IF(1.25*E1382+1.5*F1382&gt;=0,G1382,H1382))/2/M1226/IF(B141="Positive",D1226,F1226)*10^6</f>
        <v>14.900910477510955</v>
      </c>
      <c r="K1382" s="192">
        <f>I1382+J1382</f>
        <v>14.46037354096396</v>
      </c>
      <c r="L1382" s="194">
        <f>SQRT(1-(K1382/INPUT!AO32)^2)</f>
        <v>0.999275698902602</v>
      </c>
      <c r="M1382" s="4"/>
      <c r="N1382" s="4"/>
    </row>
    <row r="1383">
      <c r="A1383" s="187">
        <f>A1227</f>
        <v>101</v>
      </c>
      <c r="B1383" s="191">
        <f>INPUT!AW33</f>
        <v>-15.450687251974125</v>
      </c>
      <c r="C1383" s="191">
        <f>INPUT!AX33</f>
        <v>0.0077810315162377564</v>
      </c>
      <c r="D1383" s="191">
        <f>INPUT!AY33</f>
        <v>-33.358852623308422</v>
      </c>
      <c r="E1383" s="191">
        <f>INPUT!CB33</f>
        <v>681.48636646994623</v>
      </c>
      <c r="F1383" s="191">
        <f>INPUT!CC33</f>
        <v>-30.995046428479881</v>
      </c>
      <c r="G1383" s="191">
        <f>INPUT!CD33</f>
        <v>753.41665672307568</v>
      </c>
      <c r="H1383" s="191">
        <f>INPUT!CE33</f>
        <v>-2107.9034132057982</v>
      </c>
      <c r="I1383" s="192">
        <f>1.25*(B1383+C1383+D1383)/2/L1227/IF(B142="Positive",D1227,F1227)*10^6</f>
        <v>-0.44053693654699411</v>
      </c>
      <c r="J1383" s="192">
        <f>(1.25*E1383+1.5*F1383+1.8*IF(1.25*E1383+1.5*F1383&gt;=0,G1383,H1383))/2/M1227/IF(B142="Positive",D1227,F1227)*10^6</f>
        <v>14.900910477510955</v>
      </c>
      <c r="K1383" s="192">
        <f>I1383+J1383</f>
        <v>14.46037354096396</v>
      </c>
      <c r="L1383" s="194">
        <f>SQRT(1-(K1383/INPUT!AO33)^2)</f>
        <v>0.999275698902602</v>
      </c>
      <c r="M1383" s="4"/>
      <c r="N1383" s="4"/>
    </row>
    <row r="1384">
      <c r="A1384" s="187">
        <f>A1228</f>
        <v>101</v>
      </c>
      <c r="B1384" s="191">
        <f>INPUT!AW34</f>
        <v>-15.450687251974125</v>
      </c>
      <c r="C1384" s="191">
        <f>INPUT!AX34</f>
        <v>0.0077810315162377564</v>
      </c>
      <c r="D1384" s="191">
        <f>INPUT!AY34</f>
        <v>-33.358852623308422</v>
      </c>
      <c r="E1384" s="191">
        <f>INPUT!CB34</f>
        <v>681.48636646994623</v>
      </c>
      <c r="F1384" s="191">
        <f>INPUT!CC34</f>
        <v>-30.995046428479881</v>
      </c>
      <c r="G1384" s="191">
        <f>INPUT!CD34</f>
        <v>753.41665672307568</v>
      </c>
      <c r="H1384" s="191">
        <f>INPUT!CE34</f>
        <v>-2107.9034132057982</v>
      </c>
      <c r="I1384" s="192">
        <f>1.25*(B1384+C1384+D1384)/2/L1228/IF(B143="Positive",D1228,F1228)*10^6</f>
        <v>-0.44053693654699411</v>
      </c>
      <c r="J1384" s="192">
        <f>(1.25*E1384+1.5*F1384+1.8*IF(1.25*E1384+1.5*F1384&gt;=0,G1384,H1384))/2/M1228/IF(B143="Positive",D1228,F1228)*10^6</f>
        <v>14.900910477510955</v>
      </c>
      <c r="K1384" s="192">
        <f>I1384+J1384</f>
        <v>14.46037354096396</v>
      </c>
      <c r="L1384" s="194">
        <f>SQRT(1-(K1384/INPUT!AO34)^2)</f>
        <v>0.999275698902602</v>
      </c>
      <c r="M1384" s="4"/>
      <c r="N1384" s="4"/>
    </row>
    <row r="1385">
      <c r="A1385" s="187">
        <f>A1229</f>
        <v>101</v>
      </c>
      <c r="B1385" s="191">
        <f>INPUT!AW35</f>
        <v>-15.450687251974125</v>
      </c>
      <c r="C1385" s="191">
        <f>INPUT!AX35</f>
        <v>0.0077810315162377564</v>
      </c>
      <c r="D1385" s="191">
        <f>INPUT!AY35</f>
        <v>-33.358852623308422</v>
      </c>
      <c r="E1385" s="191">
        <f>INPUT!CB35</f>
        <v>681.48636646994623</v>
      </c>
      <c r="F1385" s="191">
        <f>INPUT!CC35</f>
        <v>-30.995046428479881</v>
      </c>
      <c r="G1385" s="191">
        <f>INPUT!CD35</f>
        <v>753.41665672307568</v>
      </c>
      <c r="H1385" s="191">
        <f>INPUT!CE35</f>
        <v>-2107.9034132057982</v>
      </c>
      <c r="I1385" s="192">
        <f>1.25*(B1385+C1385+D1385)/2/L1229/IF(B144="Positive",D1229,F1229)*10^6</f>
        <v>-0.44053693654699411</v>
      </c>
      <c r="J1385" s="192">
        <f>(1.25*E1385+1.5*F1385+1.8*IF(1.25*E1385+1.5*F1385&gt;=0,G1385,H1385))/2/M1229/IF(B144="Positive",D1229,F1229)*10^6</f>
        <v>14.900910477510955</v>
      </c>
      <c r="K1385" s="192">
        <f>I1385+J1385</f>
        <v>14.46037354096396</v>
      </c>
      <c r="L1385" s="194">
        <f>SQRT(1-(K1385/INPUT!AO35)^2)</f>
        <v>0.999275698902602</v>
      </c>
      <c r="M1385" s="4"/>
      <c r="N1385" s="4"/>
    </row>
    <row r="1386">
      <c r="A1386" s="187">
        <f>A1230</f>
        <v>101</v>
      </c>
      <c r="B1386" s="191">
        <f>INPUT!AW36</f>
        <v>-15.450687251974125</v>
      </c>
      <c r="C1386" s="191">
        <f>INPUT!AX36</f>
        <v>0.0077810315162377564</v>
      </c>
      <c r="D1386" s="191">
        <f>INPUT!AY36</f>
        <v>-33.358852623308422</v>
      </c>
      <c r="E1386" s="191">
        <f>INPUT!CB36</f>
        <v>681.48636646994623</v>
      </c>
      <c r="F1386" s="191">
        <f>INPUT!CC36</f>
        <v>-30.995046428479881</v>
      </c>
      <c r="G1386" s="191">
        <f>INPUT!CD36</f>
        <v>753.41665672307568</v>
      </c>
      <c r="H1386" s="191">
        <f>INPUT!CE36</f>
        <v>-2107.9034132057982</v>
      </c>
      <c r="I1386" s="192">
        <f>1.25*(B1386+C1386+D1386)/2/L1230/IF(B145="Positive",D1230,F1230)*10^6</f>
        <v>-0.44053693654699411</v>
      </c>
      <c r="J1386" s="192">
        <f>(1.25*E1386+1.5*F1386+1.8*IF(1.25*E1386+1.5*F1386&gt;=0,G1386,H1386))/2/M1230/IF(B145="Positive",D1230,F1230)*10^6</f>
        <v>14.900910477510955</v>
      </c>
      <c r="K1386" s="192">
        <f>I1386+J1386</f>
        <v>14.46037354096396</v>
      </c>
      <c r="L1386" s="194">
        <f>SQRT(1-(K1386/INPUT!AO36)^2)</f>
        <v>0.999275698902602</v>
      </c>
      <c r="M1386" s="4"/>
      <c r="N1386" s="4"/>
    </row>
    <row r="1387">
      <c r="A1387" s="187">
        <f>A1231</f>
        <v>101</v>
      </c>
      <c r="B1387" s="191">
        <f>INPUT!AW37</f>
        <v>-15.450687251974125</v>
      </c>
      <c r="C1387" s="191">
        <f>INPUT!AX37</f>
        <v>0.0077810315162377564</v>
      </c>
      <c r="D1387" s="191">
        <f>INPUT!AY37</f>
        <v>-33.358852623308422</v>
      </c>
      <c r="E1387" s="191">
        <f>INPUT!CB37</f>
        <v>681.48636646994623</v>
      </c>
      <c r="F1387" s="191">
        <f>INPUT!CC37</f>
        <v>-30.995046428479881</v>
      </c>
      <c r="G1387" s="191">
        <f>INPUT!CD37</f>
        <v>753.41665672307568</v>
      </c>
      <c r="H1387" s="191">
        <f>INPUT!CE37</f>
        <v>-2107.9034132057982</v>
      </c>
      <c r="I1387" s="192">
        <f>1.25*(B1387+C1387+D1387)/2/L1231/IF(B146="Positive",D1231,F1231)*10^6</f>
        <v>-0.44053693654699411</v>
      </c>
      <c r="J1387" s="192">
        <f>(1.25*E1387+1.5*F1387+1.8*IF(1.25*E1387+1.5*F1387&gt;=0,G1387,H1387))/2/M1231/IF(B146="Positive",D1231,F1231)*10^6</f>
        <v>14.900910477510955</v>
      </c>
      <c r="K1387" s="192">
        <f>I1387+J1387</f>
        <v>14.46037354096396</v>
      </c>
      <c r="L1387" s="194">
        <f>SQRT(1-(K1387/INPUT!AO37)^2)</f>
        <v>0.999275698902602</v>
      </c>
      <c r="M1387" s="4"/>
      <c r="N1387" s="4"/>
    </row>
    <row r="1388">
      <c r="A1388" s="187">
        <f>A1232</f>
        <v>101</v>
      </c>
      <c r="B1388" s="191">
        <f>INPUT!AW38</f>
        <v>-15.450687251974125</v>
      </c>
      <c r="C1388" s="191">
        <f>INPUT!AX38</f>
        <v>0.0077810315162377564</v>
      </c>
      <c r="D1388" s="191">
        <f>INPUT!AY38</f>
        <v>-33.358852623308422</v>
      </c>
      <c r="E1388" s="191">
        <f>INPUT!CB38</f>
        <v>681.48636646994623</v>
      </c>
      <c r="F1388" s="191">
        <f>INPUT!CC38</f>
        <v>-30.995046428479881</v>
      </c>
      <c r="G1388" s="191">
        <f>INPUT!CD38</f>
        <v>753.41665672307568</v>
      </c>
      <c r="H1388" s="191">
        <f>INPUT!CE38</f>
        <v>-2107.9034132057982</v>
      </c>
      <c r="I1388" s="192">
        <f>1.25*(B1388+C1388+D1388)/2/L1232/IF(B147="Positive",D1232,F1232)*10^6</f>
        <v>-0.44053693654699411</v>
      </c>
      <c r="J1388" s="192">
        <f>(1.25*E1388+1.5*F1388+1.8*IF(1.25*E1388+1.5*F1388&gt;=0,G1388,H1388))/2/M1232/IF(B147="Positive",D1232,F1232)*10^6</f>
        <v>14.900910477510955</v>
      </c>
      <c r="K1388" s="192">
        <f>I1388+J1388</f>
        <v>14.46037354096396</v>
      </c>
      <c r="L1388" s="194">
        <f>SQRT(1-(K1388/INPUT!AO38)^2)</f>
        <v>0.999275698902602</v>
      </c>
      <c r="M1388" s="4"/>
      <c r="N1388" s="4"/>
    </row>
    <row r="1389">
      <c r="A1389" s="187">
        <f>A1233</f>
        <v>101</v>
      </c>
      <c r="B1389" s="191">
        <f>INPUT!AW39</f>
        <v>-15.450687251974125</v>
      </c>
      <c r="C1389" s="191">
        <f>INPUT!AX39</f>
        <v>0.0077810315162377564</v>
      </c>
      <c r="D1389" s="191">
        <f>INPUT!AY39</f>
        <v>-33.358852623308422</v>
      </c>
      <c r="E1389" s="191">
        <f>INPUT!CB39</f>
        <v>681.48636646994623</v>
      </c>
      <c r="F1389" s="191">
        <f>INPUT!CC39</f>
        <v>-30.995046428479881</v>
      </c>
      <c r="G1389" s="191">
        <f>INPUT!CD39</f>
        <v>753.41665672307568</v>
      </c>
      <c r="H1389" s="191">
        <f>INPUT!CE39</f>
        <v>-2107.9034132057982</v>
      </c>
      <c r="I1389" s="192">
        <f>1.25*(B1389+C1389+D1389)/2/L1233/IF(B148="Positive",D1233,F1233)*10^6</f>
        <v>-0.44053693654699411</v>
      </c>
      <c r="J1389" s="192">
        <f>(1.25*E1389+1.5*F1389+1.8*IF(1.25*E1389+1.5*F1389&gt;=0,G1389,H1389))/2/M1233/IF(B148="Positive",D1233,F1233)*10^6</f>
        <v>14.900910477510955</v>
      </c>
      <c r="K1389" s="192">
        <f>I1389+J1389</f>
        <v>14.46037354096396</v>
      </c>
      <c r="L1389" s="194">
        <f>SQRT(1-(K1389/INPUT!AO39)^2)</f>
        <v>0.999275698902602</v>
      </c>
      <c r="M1389" s="4"/>
      <c r="N1389" s="4"/>
    </row>
    <row r="1390">
      <c r="A1390" s="187">
        <f>A1234</f>
        <v>101</v>
      </c>
      <c r="B1390" s="191">
        <f>INPUT!AW40</f>
        <v>-15.450687251974125</v>
      </c>
      <c r="C1390" s="191">
        <f>INPUT!AX40</f>
        <v>0.0077810315162377564</v>
      </c>
      <c r="D1390" s="191">
        <f>INPUT!AY40</f>
        <v>-33.358852623308422</v>
      </c>
      <c r="E1390" s="191">
        <f>INPUT!CB40</f>
        <v>681.48636646994623</v>
      </c>
      <c r="F1390" s="191">
        <f>INPUT!CC40</f>
        <v>-30.995046428479881</v>
      </c>
      <c r="G1390" s="191">
        <f>INPUT!CD40</f>
        <v>753.41665672307568</v>
      </c>
      <c r="H1390" s="191">
        <f>INPUT!CE40</f>
        <v>-2107.9034132057982</v>
      </c>
      <c r="I1390" s="192">
        <f>1.25*(B1390+C1390+D1390)/2/L1234/IF(B149="Positive",D1234,F1234)*10^6</f>
        <v>-0.44053693654699411</v>
      </c>
      <c r="J1390" s="192">
        <f>(1.25*E1390+1.5*F1390+1.8*IF(1.25*E1390+1.5*F1390&gt;=0,G1390,H1390))/2/M1234/IF(B149="Positive",D1234,F1234)*10^6</f>
        <v>14.900910477510955</v>
      </c>
      <c r="K1390" s="192">
        <f>I1390+J1390</f>
        <v>14.46037354096396</v>
      </c>
      <c r="L1390" s="194">
        <f>SQRT(1-(K1390/INPUT!AO40)^2)</f>
        <v>0.999275698902602</v>
      </c>
      <c r="M1390" s="4"/>
      <c r="N1390" s="4"/>
    </row>
    <row r="1391">
      <c r="A1391" s="187">
        <f>A1235</f>
        <v>101</v>
      </c>
      <c r="B1391" s="191">
        <f>INPUT!AW41</f>
        <v>-15.450687251974125</v>
      </c>
      <c r="C1391" s="191">
        <f>INPUT!AX41</f>
        <v>0.0077810315162377564</v>
      </c>
      <c r="D1391" s="191">
        <f>INPUT!AY41</f>
        <v>-33.358852623308422</v>
      </c>
      <c r="E1391" s="191">
        <f>INPUT!CB41</f>
        <v>681.48636646994623</v>
      </c>
      <c r="F1391" s="191">
        <f>INPUT!CC41</f>
        <v>-30.995046428479881</v>
      </c>
      <c r="G1391" s="191">
        <f>INPUT!CD41</f>
        <v>753.41665672307568</v>
      </c>
      <c r="H1391" s="191">
        <f>INPUT!CE41</f>
        <v>-2107.9034132057982</v>
      </c>
      <c r="I1391" s="192">
        <f>1.25*(B1391+C1391+D1391)/2/L1235/IF(B150="Positive",D1235,F1235)*10^6</f>
        <v>-0.44053693654699411</v>
      </c>
      <c r="J1391" s="192">
        <f>(1.25*E1391+1.5*F1391+1.8*IF(1.25*E1391+1.5*F1391&gt;=0,G1391,H1391))/2/M1235/IF(B150="Positive",D1235,F1235)*10^6</f>
        <v>14.900910477510955</v>
      </c>
      <c r="K1391" s="192">
        <f>I1391+J1391</f>
        <v>14.46037354096396</v>
      </c>
      <c r="L1391" s="194">
        <f>SQRT(1-(K1391/INPUT!AO41)^2)</f>
        <v>0.999275698902602</v>
      </c>
      <c r="M1391" s="4"/>
      <c r="N1391" s="4"/>
    </row>
    <row r="1392">
      <c r="A1392" s="187">
        <f>A1236</f>
        <v>101</v>
      </c>
      <c r="B1392" s="191">
        <f>INPUT!AW42</f>
        <v>-15.450687251974125</v>
      </c>
      <c r="C1392" s="191">
        <f>INPUT!AX42</f>
        <v>0.0077810315162377564</v>
      </c>
      <c r="D1392" s="191">
        <f>INPUT!AY42</f>
        <v>-33.358852623308422</v>
      </c>
      <c r="E1392" s="191">
        <f>INPUT!CB42</f>
        <v>681.48636646994623</v>
      </c>
      <c r="F1392" s="191">
        <f>INPUT!CC42</f>
        <v>-30.995046428479881</v>
      </c>
      <c r="G1392" s="191">
        <f>INPUT!CD42</f>
        <v>753.41665672307568</v>
      </c>
      <c r="H1392" s="191">
        <f>INPUT!CE42</f>
        <v>-2107.9034132057982</v>
      </c>
      <c r="I1392" s="192">
        <f>1.25*(B1392+C1392+D1392)/2/L1236/IF(B151="Positive",D1236,F1236)*10^6</f>
        <v>-0.44053693654699411</v>
      </c>
      <c r="J1392" s="192">
        <f>(1.25*E1392+1.5*F1392+1.8*IF(1.25*E1392+1.5*F1392&gt;=0,G1392,H1392))/2/M1236/IF(B151="Positive",D1236,F1236)*10^6</f>
        <v>14.900910477510955</v>
      </c>
      <c r="K1392" s="192">
        <f>I1392+J1392</f>
        <v>14.46037354096396</v>
      </c>
      <c r="L1392" s="194">
        <f>SQRT(1-(K1392/INPUT!AO42)^2)</f>
        <v>0.999275698902602</v>
      </c>
      <c r="M1392" s="4"/>
      <c r="N1392" s="4"/>
    </row>
    <row r="1393">
      <c r="A1393" s="187">
        <f>A1237</f>
        <v>101</v>
      </c>
      <c r="B1393" s="191">
        <f>INPUT!AW43</f>
        <v>-15.450687251974125</v>
      </c>
      <c r="C1393" s="191">
        <f>INPUT!AX43</f>
        <v>0.0077810315162377564</v>
      </c>
      <c r="D1393" s="191">
        <f>INPUT!AY43</f>
        <v>-33.358852623308422</v>
      </c>
      <c r="E1393" s="191">
        <f>INPUT!CB43</f>
        <v>681.48636646994623</v>
      </c>
      <c r="F1393" s="191">
        <f>INPUT!CC43</f>
        <v>-30.995046428479881</v>
      </c>
      <c r="G1393" s="191">
        <f>INPUT!CD43</f>
        <v>753.41665672307568</v>
      </c>
      <c r="H1393" s="191">
        <f>INPUT!CE43</f>
        <v>-2107.9034132057982</v>
      </c>
      <c r="I1393" s="192">
        <f>1.25*(B1393+C1393+D1393)/2/L1237/IF(B152="Positive",D1237,F1237)*10^6</f>
        <v>-0.44053693654699411</v>
      </c>
      <c r="J1393" s="192">
        <f>(1.25*E1393+1.5*F1393+1.8*IF(1.25*E1393+1.5*F1393&gt;=0,G1393,H1393))/2/M1237/IF(B152="Positive",D1237,F1237)*10^6</f>
        <v>14.900910477510955</v>
      </c>
      <c r="K1393" s="192">
        <f>I1393+J1393</f>
        <v>14.46037354096396</v>
      </c>
      <c r="L1393" s="194">
        <f>SQRT(1-(K1393/INPUT!AO43)^2)</f>
        <v>0.999275698902602</v>
      </c>
      <c r="M1393" s="4"/>
      <c r="N1393" s="4"/>
    </row>
    <row r="1394">
      <c r="A1394" s="187">
        <f>A1238</f>
        <v>101</v>
      </c>
      <c r="B1394" s="191">
        <f>INPUT!AW44</f>
        <v>-15.450687251974125</v>
      </c>
      <c r="C1394" s="191">
        <f>INPUT!AX44</f>
        <v>0.0077810315162377564</v>
      </c>
      <c r="D1394" s="191">
        <f>INPUT!AY44</f>
        <v>-33.358852623308422</v>
      </c>
      <c r="E1394" s="191">
        <f>INPUT!CB44</f>
        <v>681.48636646994623</v>
      </c>
      <c r="F1394" s="191">
        <f>INPUT!CC44</f>
        <v>-30.995046428479881</v>
      </c>
      <c r="G1394" s="191">
        <f>INPUT!CD44</f>
        <v>753.41665672307568</v>
      </c>
      <c r="H1394" s="191">
        <f>INPUT!CE44</f>
        <v>-2107.9034132057982</v>
      </c>
      <c r="I1394" s="192">
        <f>1.25*(B1394+C1394+D1394)/2/L1238/IF(B153="Positive",D1238,F1238)*10^6</f>
        <v>-0.44053693654699411</v>
      </c>
      <c r="J1394" s="192">
        <f>(1.25*E1394+1.5*F1394+1.8*IF(1.25*E1394+1.5*F1394&gt;=0,G1394,H1394))/2/M1238/IF(B153="Positive",D1238,F1238)*10^6</f>
        <v>14.900910477510955</v>
      </c>
      <c r="K1394" s="192">
        <f>I1394+J1394</f>
        <v>14.46037354096396</v>
      </c>
      <c r="L1394" s="194">
        <f>SQRT(1-(K1394/INPUT!AO44)^2)</f>
        <v>0.999275698902602</v>
      </c>
      <c r="M1394" s="4"/>
      <c r="N1394" s="4"/>
    </row>
    <row r="1395">
      <c r="A1395" s="187">
        <f>A1239</f>
        <v>101</v>
      </c>
      <c r="B1395" s="191">
        <f>INPUT!AW45</f>
        <v>-15.450687251974125</v>
      </c>
      <c r="C1395" s="191">
        <f>INPUT!AX45</f>
        <v>0.0077810315162377564</v>
      </c>
      <c r="D1395" s="191">
        <f>INPUT!AY45</f>
        <v>-33.358852623308422</v>
      </c>
      <c r="E1395" s="191">
        <f>INPUT!CB45</f>
        <v>681.48636646994623</v>
      </c>
      <c r="F1395" s="191">
        <f>INPUT!CC45</f>
        <v>-30.995046428479881</v>
      </c>
      <c r="G1395" s="191">
        <f>INPUT!CD45</f>
        <v>753.41665672307568</v>
      </c>
      <c r="H1395" s="191">
        <f>INPUT!CE45</f>
        <v>-2107.9034132057982</v>
      </c>
      <c r="I1395" s="192">
        <f>1.25*(B1395+C1395+D1395)/2/L1239/IF(B154="Positive",D1239,F1239)*10^6</f>
        <v>-0.44053693654699411</v>
      </c>
      <c r="J1395" s="192">
        <f>(1.25*E1395+1.5*F1395+1.8*IF(1.25*E1395+1.5*F1395&gt;=0,G1395,H1395))/2/M1239/IF(B154="Positive",D1239,F1239)*10^6</f>
        <v>14.900910477510955</v>
      </c>
      <c r="K1395" s="192">
        <f>I1395+J1395</f>
        <v>14.46037354096396</v>
      </c>
      <c r="L1395" s="194">
        <f>SQRT(1-(K1395/INPUT!AO45)^2)</f>
        <v>0.999275698902602</v>
      </c>
      <c r="M1395" s="4"/>
      <c r="N1395" s="4"/>
    </row>
    <row r="1396">
      <c r="A1396" s="187">
        <f>A1240</f>
        <v>101</v>
      </c>
      <c r="B1396" s="191">
        <f>INPUT!AW46</f>
        <v>-15.450687251974125</v>
      </c>
      <c r="C1396" s="191">
        <f>INPUT!AX46</f>
        <v>0.0077810315162377564</v>
      </c>
      <c r="D1396" s="191">
        <f>INPUT!AY46</f>
        <v>-33.358852623308422</v>
      </c>
      <c r="E1396" s="191">
        <f>INPUT!CB46</f>
        <v>681.48636646994623</v>
      </c>
      <c r="F1396" s="191">
        <f>INPUT!CC46</f>
        <v>-30.995046428479881</v>
      </c>
      <c r="G1396" s="191">
        <f>INPUT!CD46</f>
        <v>753.41665672307568</v>
      </c>
      <c r="H1396" s="191">
        <f>INPUT!CE46</f>
        <v>-2107.9034132057982</v>
      </c>
      <c r="I1396" s="192">
        <f>1.25*(B1396+C1396+D1396)/2/L1240/IF(B155="Positive",D1240,F1240)*10^6</f>
        <v>-0.44053693654699411</v>
      </c>
      <c r="J1396" s="192">
        <f>(1.25*E1396+1.5*F1396+1.8*IF(1.25*E1396+1.5*F1396&gt;=0,G1396,H1396))/2/M1240/IF(B155="Positive",D1240,F1240)*10^6</f>
        <v>14.900910477510955</v>
      </c>
      <c r="K1396" s="192">
        <f>I1396+J1396</f>
        <v>14.46037354096396</v>
      </c>
      <c r="L1396" s="194">
        <f>SQRT(1-(K1396/INPUT!AO46)^2)</f>
        <v>0.999275698902602</v>
      </c>
      <c r="M1396" s="4"/>
      <c r="N1396" s="4"/>
    </row>
    <row r="1397">
      <c r="A1397" s="187">
        <f>A1241</f>
        <v>101</v>
      </c>
      <c r="B1397" s="191">
        <f>INPUT!AW47</f>
        <v>-15.450687251974125</v>
      </c>
      <c r="C1397" s="191">
        <f>INPUT!AX47</f>
        <v>0.0077810315162377564</v>
      </c>
      <c r="D1397" s="191">
        <f>INPUT!AY47</f>
        <v>-33.358852623308422</v>
      </c>
      <c r="E1397" s="191">
        <f>INPUT!CB47</f>
        <v>681.48636646994623</v>
      </c>
      <c r="F1397" s="191">
        <f>INPUT!CC47</f>
        <v>-30.995046428479881</v>
      </c>
      <c r="G1397" s="191">
        <f>INPUT!CD47</f>
        <v>753.41665672307568</v>
      </c>
      <c r="H1397" s="191">
        <f>INPUT!CE47</f>
        <v>-2107.9034132057982</v>
      </c>
      <c r="I1397" s="192">
        <f>1.25*(B1397+C1397+D1397)/2/L1241/IF(B156="Positive",D1241,F1241)*10^6</f>
        <v>-0.44053693654699411</v>
      </c>
      <c r="J1397" s="192">
        <f>(1.25*E1397+1.5*F1397+1.8*IF(1.25*E1397+1.5*F1397&gt;=0,G1397,H1397))/2/M1241/IF(B156="Positive",D1241,F1241)*10^6</f>
        <v>14.900910477510955</v>
      </c>
      <c r="K1397" s="192">
        <f>I1397+J1397</f>
        <v>14.46037354096396</v>
      </c>
      <c r="L1397" s="194">
        <f>SQRT(1-(K1397/INPUT!AO47)^2)</f>
        <v>0.999275698902602</v>
      </c>
      <c r="M1397" s="4"/>
      <c r="N1397" s="4"/>
    </row>
    <row r="1398">
      <c r="A1398" s="187">
        <f>A1242</f>
        <v>101</v>
      </c>
      <c r="B1398" s="191">
        <f>INPUT!AW48</f>
        <v>-15.450687251974125</v>
      </c>
      <c r="C1398" s="191">
        <f>INPUT!AX48</f>
        <v>0.0077810315162377564</v>
      </c>
      <c r="D1398" s="191">
        <f>INPUT!AY48</f>
        <v>-33.358852623308422</v>
      </c>
      <c r="E1398" s="191">
        <f>INPUT!CB48</f>
        <v>681.48636646994623</v>
      </c>
      <c r="F1398" s="191">
        <f>INPUT!CC48</f>
        <v>-30.995046428479881</v>
      </c>
      <c r="G1398" s="191">
        <f>INPUT!CD48</f>
        <v>753.41665672307568</v>
      </c>
      <c r="H1398" s="191">
        <f>INPUT!CE48</f>
        <v>-2107.9034132057982</v>
      </c>
      <c r="I1398" s="192">
        <f>1.25*(B1398+C1398+D1398)/2/L1242/IF(B157="Positive",D1242,F1242)*10^6</f>
        <v>-0.44053693654699411</v>
      </c>
      <c r="J1398" s="192">
        <f>(1.25*E1398+1.5*F1398+1.8*IF(1.25*E1398+1.5*F1398&gt;=0,G1398,H1398))/2/M1242/IF(B157="Positive",D1242,F1242)*10^6</f>
        <v>14.900910477510955</v>
      </c>
      <c r="K1398" s="192">
        <f>I1398+J1398</f>
        <v>14.46037354096396</v>
      </c>
      <c r="L1398" s="194">
        <f>SQRT(1-(K1398/INPUT!AO48)^2)</f>
        <v>0.999275698902602</v>
      </c>
      <c r="M1398" s="4"/>
      <c r="N1398" s="4"/>
    </row>
    <row r="1399">
      <c r="A1399" s="187">
        <f>A1243</f>
        <v>101</v>
      </c>
      <c r="B1399" s="191">
        <f>INPUT!AW49</f>
        <v>-15.450687251974125</v>
      </c>
      <c r="C1399" s="191">
        <f>INPUT!AX49</f>
        <v>0.0077810315162377564</v>
      </c>
      <c r="D1399" s="191">
        <f>INPUT!AY49</f>
        <v>-33.358852623308422</v>
      </c>
      <c r="E1399" s="191">
        <f>INPUT!CB49</f>
        <v>681.48636646994623</v>
      </c>
      <c r="F1399" s="191">
        <f>INPUT!CC49</f>
        <v>-30.995046428479881</v>
      </c>
      <c r="G1399" s="191">
        <f>INPUT!CD49</f>
        <v>753.41665672307568</v>
      </c>
      <c r="H1399" s="191">
        <f>INPUT!CE49</f>
        <v>-2107.9034132057982</v>
      </c>
      <c r="I1399" s="192">
        <f>1.25*(B1399+C1399+D1399)/2/L1243/IF(B158="Positive",D1243,F1243)*10^6</f>
        <v>-0.44053693654699411</v>
      </c>
      <c r="J1399" s="192">
        <f>(1.25*E1399+1.5*F1399+1.8*IF(1.25*E1399+1.5*F1399&gt;=0,G1399,H1399))/2/M1243/IF(B158="Positive",D1243,F1243)*10^6</f>
        <v>14.900910477510955</v>
      </c>
      <c r="K1399" s="192">
        <f>I1399+J1399</f>
        <v>14.46037354096396</v>
      </c>
      <c r="L1399" s="194">
        <f>SQRT(1-(K1399/INPUT!AO49)^2)</f>
        <v>0.999275698902602</v>
      </c>
      <c r="M1399" s="4"/>
      <c r="N1399" s="4"/>
    </row>
    <row r="1400">
      <c r="A1400" s="187">
        <f>A1244</f>
        <v>101</v>
      </c>
      <c r="B1400" s="191">
        <f>INPUT!AW50</f>
        <v>-15.450687251974125</v>
      </c>
      <c r="C1400" s="191">
        <f>INPUT!AX50</f>
        <v>0.0077810315162377564</v>
      </c>
      <c r="D1400" s="191">
        <f>INPUT!AY50</f>
        <v>-33.358852623308422</v>
      </c>
      <c r="E1400" s="191">
        <f>INPUT!CB50</f>
        <v>681.48636646994623</v>
      </c>
      <c r="F1400" s="191">
        <f>INPUT!CC50</f>
        <v>-30.995046428479881</v>
      </c>
      <c r="G1400" s="191">
        <f>INPUT!CD50</f>
        <v>753.41665672307568</v>
      </c>
      <c r="H1400" s="191">
        <f>INPUT!CE50</f>
        <v>-2107.9034132057982</v>
      </c>
      <c r="I1400" s="192">
        <f>1.25*(B1400+C1400+D1400)/2/L1244/IF(B159="Positive",D1244,F1244)*10^6</f>
        <v>-0.44053693654699411</v>
      </c>
      <c r="J1400" s="192">
        <f>(1.25*E1400+1.5*F1400+1.8*IF(1.25*E1400+1.5*F1400&gt;=0,G1400,H1400))/2/M1244/IF(B159="Positive",D1244,F1244)*10^6</f>
        <v>14.900910477510955</v>
      </c>
      <c r="K1400" s="192">
        <f>I1400+J1400</f>
        <v>14.46037354096396</v>
      </c>
      <c r="L1400" s="194">
        <f>SQRT(1-(K1400/INPUT!AO50)^2)</f>
        <v>0.999275698902602</v>
      </c>
      <c r="M1400" s="4"/>
      <c r="N1400" s="4"/>
    </row>
    <row r="1401">
      <c r="A1401" s="187">
        <f>A1245</f>
        <v>101</v>
      </c>
      <c r="B1401" s="191">
        <f>INPUT!AW51</f>
        <v>-15.450687251974125</v>
      </c>
      <c r="C1401" s="191">
        <f>INPUT!AX51</f>
        <v>0.0077810315162377564</v>
      </c>
      <c r="D1401" s="191">
        <f>INPUT!AY51</f>
        <v>-33.358852623308422</v>
      </c>
      <c r="E1401" s="191">
        <f>INPUT!CB51</f>
        <v>681.48636646994623</v>
      </c>
      <c r="F1401" s="191">
        <f>INPUT!CC51</f>
        <v>-30.995046428479881</v>
      </c>
      <c r="G1401" s="191">
        <f>INPUT!CD51</f>
        <v>753.41665672307568</v>
      </c>
      <c r="H1401" s="191">
        <f>INPUT!CE51</f>
        <v>-2107.9034132057982</v>
      </c>
      <c r="I1401" s="192">
        <f>1.25*(B1401+C1401+D1401)/2/L1245/IF(B160="Positive",D1245,F1245)*10^6</f>
        <v>-0.44053693654699411</v>
      </c>
      <c r="J1401" s="192">
        <f>(1.25*E1401+1.5*F1401+1.8*IF(1.25*E1401+1.5*F1401&gt;=0,G1401,H1401))/2/M1245/IF(B160="Positive",D1245,F1245)*10^6</f>
        <v>14.900910477510955</v>
      </c>
      <c r="K1401" s="192">
        <f>I1401+J1401</f>
        <v>14.46037354096396</v>
      </c>
      <c r="L1401" s="194">
        <f>SQRT(1-(K1401/INPUT!AO51)^2)</f>
        <v>0.999275698902602</v>
      </c>
      <c r="M1401" s="4"/>
      <c r="N1401" s="4"/>
    </row>
    <row r="1402">
      <c r="A1402" s="187">
        <f>A1246</f>
        <v>101</v>
      </c>
      <c r="B1402" s="191">
        <f>INPUT!AW52</f>
        <v>-15.450687251974125</v>
      </c>
      <c r="C1402" s="191">
        <f>INPUT!AX52</f>
        <v>0.0077810315162377564</v>
      </c>
      <c r="D1402" s="191">
        <f>INPUT!AY52</f>
        <v>-33.358852623308422</v>
      </c>
      <c r="E1402" s="191">
        <f>INPUT!CB52</f>
        <v>681.48636646994623</v>
      </c>
      <c r="F1402" s="191">
        <f>INPUT!CC52</f>
        <v>-30.995046428479881</v>
      </c>
      <c r="G1402" s="191">
        <f>INPUT!CD52</f>
        <v>753.41665672307568</v>
      </c>
      <c r="H1402" s="191">
        <f>INPUT!CE52</f>
        <v>-2107.9034132057982</v>
      </c>
      <c r="I1402" s="192">
        <f>1.25*(B1402+C1402+D1402)/2/L1246/IF(B161="Positive",D1246,F1246)*10^6</f>
        <v>-0.44053693654699411</v>
      </c>
      <c r="J1402" s="192">
        <f>(1.25*E1402+1.5*F1402+1.8*IF(1.25*E1402+1.5*F1402&gt;=0,G1402,H1402))/2/M1246/IF(B161="Positive",D1246,F1246)*10^6</f>
        <v>14.900910477510955</v>
      </c>
      <c r="K1402" s="192">
        <f>I1402+J1402</f>
        <v>14.46037354096396</v>
      </c>
      <c r="L1402" s="194">
        <f>SQRT(1-(K1402/INPUT!AO52)^2)</f>
        <v>0.999275698902602</v>
      </c>
      <c r="M1402" s="4"/>
      <c r="N1402" s="4"/>
    </row>
    <row r="1403">
      <c r="A1403" s="187">
        <f>A1247</f>
        <v>101</v>
      </c>
      <c r="B1403" s="191">
        <f>INPUT!AW53</f>
        <v>-15.450687251974125</v>
      </c>
      <c r="C1403" s="191">
        <f>INPUT!AX53</f>
        <v>0.0077810315162377564</v>
      </c>
      <c r="D1403" s="191">
        <f>INPUT!AY53</f>
        <v>-33.358852623308422</v>
      </c>
      <c r="E1403" s="191">
        <f>INPUT!CB53</f>
        <v>681.48636646994623</v>
      </c>
      <c r="F1403" s="191">
        <f>INPUT!CC53</f>
        <v>-30.995046428479881</v>
      </c>
      <c r="G1403" s="191">
        <f>INPUT!CD53</f>
        <v>753.41665672307568</v>
      </c>
      <c r="H1403" s="191">
        <f>INPUT!CE53</f>
        <v>-2107.9034132057982</v>
      </c>
      <c r="I1403" s="192">
        <f>1.25*(B1403+C1403+D1403)/2/L1247/IF(B162="Positive",D1247,F1247)*10^6</f>
        <v>-0.44053693654699411</v>
      </c>
      <c r="J1403" s="192">
        <f>(1.25*E1403+1.5*F1403+1.8*IF(1.25*E1403+1.5*F1403&gt;=0,G1403,H1403))/2/M1247/IF(B162="Positive",D1247,F1247)*10^6</f>
        <v>14.900910477510955</v>
      </c>
      <c r="K1403" s="192">
        <f>I1403+J1403</f>
        <v>14.46037354096396</v>
      </c>
      <c r="L1403" s="194">
        <f>SQRT(1-(K1403/INPUT!AO53)^2)</f>
        <v>0.999275698902602</v>
      </c>
      <c r="M1403" s="4"/>
      <c r="N1403" s="4"/>
    </row>
    <row r="1404">
      <c r="A1404" s="187">
        <f>A1248</f>
        <v>101</v>
      </c>
      <c r="B1404" s="191">
        <f>INPUT!AW54</f>
        <v>-15.450687251974125</v>
      </c>
      <c r="C1404" s="191">
        <f>INPUT!AX54</f>
        <v>0.0077810315162377564</v>
      </c>
      <c r="D1404" s="191">
        <f>INPUT!AY54</f>
        <v>-33.358852623308422</v>
      </c>
      <c r="E1404" s="191">
        <f>INPUT!CB54</f>
        <v>681.48636646994623</v>
      </c>
      <c r="F1404" s="191">
        <f>INPUT!CC54</f>
        <v>-30.995046428479881</v>
      </c>
      <c r="G1404" s="191">
        <f>INPUT!CD54</f>
        <v>753.41665672307568</v>
      </c>
      <c r="H1404" s="191">
        <f>INPUT!CE54</f>
        <v>-2107.9034132057982</v>
      </c>
      <c r="I1404" s="192">
        <f>1.25*(B1404+C1404+D1404)/2/L1248/IF(B163="Positive",D1248,F1248)*10^6</f>
        <v>-0.44053693654699411</v>
      </c>
      <c r="J1404" s="192">
        <f>(1.25*E1404+1.5*F1404+1.8*IF(1.25*E1404+1.5*F1404&gt;=0,G1404,H1404))/2/M1248/IF(B163="Positive",D1248,F1248)*10^6</f>
        <v>14.900910477510955</v>
      </c>
      <c r="K1404" s="192">
        <f>I1404+J1404</f>
        <v>14.46037354096396</v>
      </c>
      <c r="L1404" s="194">
        <f>SQRT(1-(K1404/INPUT!AO54)^2)</f>
        <v>0.999275698902602</v>
      </c>
      <c r="M1404" s="4"/>
      <c r="N1404" s="4"/>
    </row>
    <row r="1405">
      <c r="A1405" s="187">
        <f>A1249</f>
        <v>101</v>
      </c>
      <c r="B1405" s="191">
        <f>INPUT!AW55</f>
        <v>-15.450687251974125</v>
      </c>
      <c r="C1405" s="191">
        <f>INPUT!AX55</f>
        <v>0.0077810315162377564</v>
      </c>
      <c r="D1405" s="191">
        <f>INPUT!AY55</f>
        <v>-33.358852623308422</v>
      </c>
      <c r="E1405" s="191">
        <f>INPUT!CB55</f>
        <v>681.48636646994623</v>
      </c>
      <c r="F1405" s="191">
        <f>INPUT!CC55</f>
        <v>-30.995046428479881</v>
      </c>
      <c r="G1405" s="191">
        <f>INPUT!CD55</f>
        <v>753.41665672307568</v>
      </c>
      <c r="H1405" s="191">
        <f>INPUT!CE55</f>
        <v>-2107.9034132057982</v>
      </c>
      <c r="I1405" s="192">
        <f>1.25*(B1405+C1405+D1405)/2/L1249/IF(B164="Positive",D1249,F1249)*10^6</f>
        <v>-0.44053693654699411</v>
      </c>
      <c r="J1405" s="192">
        <f>(1.25*E1405+1.5*F1405+1.8*IF(1.25*E1405+1.5*F1405&gt;=0,G1405,H1405))/2/M1249/IF(B164="Positive",D1249,F1249)*10^6</f>
        <v>14.900910477510955</v>
      </c>
      <c r="K1405" s="192">
        <f>I1405+J1405</f>
        <v>14.46037354096396</v>
      </c>
      <c r="L1405" s="194">
        <f>SQRT(1-(K1405/INPUT!AO55)^2)</f>
        <v>0.999275698902602</v>
      </c>
      <c r="M1405" s="4"/>
      <c r="N1405" s="4"/>
    </row>
    <row r="1406">
      <c r="A1406" s="187">
        <f>A1250</f>
        <v>101</v>
      </c>
      <c r="B1406" s="191">
        <f>INPUT!AW56</f>
        <v>-15.450687251974125</v>
      </c>
      <c r="C1406" s="191">
        <f>INPUT!AX56</f>
        <v>0.0077810315162377564</v>
      </c>
      <c r="D1406" s="191">
        <f>INPUT!AY56</f>
        <v>-33.358852623308422</v>
      </c>
      <c r="E1406" s="191">
        <f>INPUT!CB56</f>
        <v>681.48636646994623</v>
      </c>
      <c r="F1406" s="191">
        <f>INPUT!CC56</f>
        <v>-30.995046428479881</v>
      </c>
      <c r="G1406" s="191">
        <f>INPUT!CD56</f>
        <v>753.41665672307568</v>
      </c>
      <c r="H1406" s="191">
        <f>INPUT!CE56</f>
        <v>-2107.9034132057982</v>
      </c>
      <c r="I1406" s="192">
        <f>1.25*(B1406+C1406+D1406)/2/L1250/IF(B165="Positive",D1250,F1250)*10^6</f>
        <v>-0.44053693654699411</v>
      </c>
      <c r="J1406" s="192">
        <f>(1.25*E1406+1.5*F1406+1.8*IF(1.25*E1406+1.5*F1406&gt;=0,G1406,H1406))/2/M1250/IF(B165="Positive",D1250,F1250)*10^6</f>
        <v>14.900910477510955</v>
      </c>
      <c r="K1406" s="192">
        <f>I1406+J1406</f>
        <v>14.46037354096396</v>
      </c>
      <c r="L1406" s="194">
        <f>SQRT(1-(K1406/INPUT!AO56)^2)</f>
        <v>0.999275698902602</v>
      </c>
      <c r="M1406" s="4"/>
      <c r="N1406" s="4"/>
    </row>
    <row r="1407">
      <c r="A1407" s="187">
        <f>A1251</f>
        <v>101</v>
      </c>
      <c r="B1407" s="191">
        <f>INPUT!AW57</f>
        <v>-15.450687251974125</v>
      </c>
      <c r="C1407" s="191">
        <f>INPUT!AX57</f>
        <v>0.0077810315162377564</v>
      </c>
      <c r="D1407" s="191">
        <f>INPUT!AY57</f>
        <v>-33.358852623308422</v>
      </c>
      <c r="E1407" s="191">
        <f>INPUT!CB57</f>
        <v>681.48636646994623</v>
      </c>
      <c r="F1407" s="191">
        <f>INPUT!CC57</f>
        <v>-30.995046428479881</v>
      </c>
      <c r="G1407" s="191">
        <f>INPUT!CD57</f>
        <v>753.41665672307568</v>
      </c>
      <c r="H1407" s="191">
        <f>INPUT!CE57</f>
        <v>-2107.9034132057982</v>
      </c>
      <c r="I1407" s="192">
        <f>1.25*(B1407+C1407+D1407)/2/L1251/IF(B166="Positive",D1251,F1251)*10^6</f>
        <v>-0.44053693654699411</v>
      </c>
      <c r="J1407" s="192">
        <f>(1.25*E1407+1.5*F1407+1.8*IF(1.25*E1407+1.5*F1407&gt;=0,G1407,H1407))/2/M1251/IF(B166="Positive",D1251,F1251)*10^6</f>
        <v>14.900910477510955</v>
      </c>
      <c r="K1407" s="192">
        <f>I1407+J1407</f>
        <v>14.46037354096396</v>
      </c>
      <c r="L1407" s="194">
        <f>SQRT(1-(K1407/INPUT!AO57)^2)</f>
        <v>0.999275698902602</v>
      </c>
      <c r="M1407" s="4"/>
      <c r="N1407" s="4"/>
    </row>
    <row r="1408">
      <c r="A1408" s="187">
        <f>A1252</f>
        <v>101</v>
      </c>
      <c r="B1408" s="191">
        <f>INPUT!AW58</f>
        <v>-15.450687251974125</v>
      </c>
      <c r="C1408" s="191">
        <f>INPUT!AX58</f>
        <v>0.0077810315162377564</v>
      </c>
      <c r="D1408" s="191">
        <f>INPUT!AY58</f>
        <v>-33.358852623308422</v>
      </c>
      <c r="E1408" s="191">
        <f>INPUT!CB58</f>
        <v>681.48636646994623</v>
      </c>
      <c r="F1408" s="191">
        <f>INPUT!CC58</f>
        <v>-30.995046428479881</v>
      </c>
      <c r="G1408" s="191">
        <f>INPUT!CD58</f>
        <v>753.41665672307568</v>
      </c>
      <c r="H1408" s="191">
        <f>INPUT!CE58</f>
        <v>-2107.9034132057982</v>
      </c>
      <c r="I1408" s="192">
        <f>1.25*(B1408+C1408+D1408)/2/L1252/IF(B167="Positive",D1252,F1252)*10^6</f>
        <v>-0.44053693654699411</v>
      </c>
      <c r="J1408" s="192">
        <f>(1.25*E1408+1.5*F1408+1.8*IF(1.25*E1408+1.5*F1408&gt;=0,G1408,H1408))/2/M1252/IF(B167="Positive",D1252,F1252)*10^6</f>
        <v>14.900910477510955</v>
      </c>
      <c r="K1408" s="192">
        <f>I1408+J1408</f>
        <v>14.46037354096396</v>
      </c>
      <c r="L1408" s="194">
        <f>SQRT(1-(K1408/INPUT!AO58)^2)</f>
        <v>0.999275698902602</v>
      </c>
      <c r="M1408" s="4"/>
      <c r="N1408" s="4"/>
    </row>
    <row r="1409">
      <c r="A1409" s="187">
        <f>A1253</f>
        <v>101</v>
      </c>
      <c r="B1409" s="191">
        <f>INPUT!AW59</f>
        <v>-15.450687251974125</v>
      </c>
      <c r="C1409" s="191">
        <f>INPUT!AX59</f>
        <v>0.0077810315162377564</v>
      </c>
      <c r="D1409" s="191">
        <f>INPUT!AY59</f>
        <v>-33.358852623308422</v>
      </c>
      <c r="E1409" s="191">
        <f>INPUT!CB59</f>
        <v>681.48636646994623</v>
      </c>
      <c r="F1409" s="191">
        <f>INPUT!CC59</f>
        <v>-30.995046428479881</v>
      </c>
      <c r="G1409" s="191">
        <f>INPUT!CD59</f>
        <v>753.41665672307568</v>
      </c>
      <c r="H1409" s="191">
        <f>INPUT!CE59</f>
        <v>-2107.9034132057982</v>
      </c>
      <c r="I1409" s="192">
        <f>1.25*(B1409+C1409+D1409)/2/L1253/IF(B168="Positive",D1253,F1253)*10^6</f>
        <v>-0.44053693654699411</v>
      </c>
      <c r="J1409" s="192">
        <f>(1.25*E1409+1.5*F1409+1.8*IF(1.25*E1409+1.5*F1409&gt;=0,G1409,H1409))/2/M1253/IF(B168="Positive",D1253,F1253)*10^6</f>
        <v>14.900910477510955</v>
      </c>
      <c r="K1409" s="192">
        <f>I1409+J1409</f>
        <v>14.46037354096396</v>
      </c>
      <c r="L1409" s="194">
        <f>SQRT(1-(K1409/INPUT!AO59)^2)</f>
        <v>0.999275698902602</v>
      </c>
      <c r="M1409" s="4"/>
      <c r="N1409" s="4"/>
    </row>
    <row r="1410">
      <c r="A1410" s="187">
        <f>A1254</f>
        <v>101</v>
      </c>
      <c r="B1410" s="191">
        <f>INPUT!AW60</f>
        <v>-15.450687251974125</v>
      </c>
      <c r="C1410" s="191">
        <f>INPUT!AX60</f>
        <v>0.0077810315162377564</v>
      </c>
      <c r="D1410" s="191">
        <f>INPUT!AY60</f>
        <v>-33.358852623308422</v>
      </c>
      <c r="E1410" s="191">
        <f>INPUT!CB60</f>
        <v>681.48636646994623</v>
      </c>
      <c r="F1410" s="191">
        <f>INPUT!CC60</f>
        <v>-30.995046428479881</v>
      </c>
      <c r="G1410" s="191">
        <f>INPUT!CD60</f>
        <v>753.41665672307568</v>
      </c>
      <c r="H1410" s="191">
        <f>INPUT!CE60</f>
        <v>-2107.9034132057982</v>
      </c>
      <c r="I1410" s="192">
        <f>1.25*(B1410+C1410+D1410)/2/L1254/IF(B169="Positive",D1254,F1254)*10^6</f>
        <v>-0.44053693654699411</v>
      </c>
      <c r="J1410" s="192">
        <f>(1.25*E1410+1.5*F1410+1.8*IF(1.25*E1410+1.5*F1410&gt;=0,G1410,H1410))/2/M1254/IF(B169="Positive",D1254,F1254)*10^6</f>
        <v>14.900910477510955</v>
      </c>
      <c r="K1410" s="192">
        <f>I1410+J1410</f>
        <v>14.46037354096396</v>
      </c>
      <c r="L1410" s="194">
        <f>SQRT(1-(K1410/INPUT!AO60)^2)</f>
        <v>0.999275698902602</v>
      </c>
      <c r="M1410" s="4"/>
      <c r="N1410" s="4"/>
    </row>
    <row r="1411">
      <c r="A1411" s="187">
        <f>A1255</f>
        <v>101</v>
      </c>
      <c r="B1411" s="191">
        <f>INPUT!AW61</f>
        <v>-15.450687251974125</v>
      </c>
      <c r="C1411" s="191">
        <f>INPUT!AX61</f>
        <v>0.0077810315162377564</v>
      </c>
      <c r="D1411" s="191">
        <f>INPUT!AY61</f>
        <v>-33.358852623308422</v>
      </c>
      <c r="E1411" s="191">
        <f>INPUT!CB61</f>
        <v>681.48636646994623</v>
      </c>
      <c r="F1411" s="191">
        <f>INPUT!CC61</f>
        <v>-30.995046428479881</v>
      </c>
      <c r="G1411" s="191">
        <f>INPUT!CD61</f>
        <v>753.41665672307568</v>
      </c>
      <c r="H1411" s="191">
        <f>INPUT!CE61</f>
        <v>-2107.9034132057982</v>
      </c>
      <c r="I1411" s="192">
        <f>1.25*(B1411+C1411+D1411)/2/L1255/IF(B170="Positive",D1255,F1255)*10^6</f>
        <v>-0.44053693654699411</v>
      </c>
      <c r="J1411" s="192">
        <f>(1.25*E1411+1.5*F1411+1.8*IF(1.25*E1411+1.5*F1411&gt;=0,G1411,H1411))/2/M1255/IF(B170="Positive",D1255,F1255)*10^6</f>
        <v>14.900910477510955</v>
      </c>
      <c r="K1411" s="192">
        <f>I1411+J1411</f>
        <v>14.46037354096396</v>
      </c>
      <c r="L1411" s="194">
        <f>SQRT(1-(K1411/INPUT!AO61)^2)</f>
        <v>0.999275698902602</v>
      </c>
      <c r="M1411" s="4"/>
      <c r="N1411" s="4"/>
    </row>
    <row r="1412">
      <c r="A1412" s="187">
        <f>A1256</f>
        <v>101</v>
      </c>
      <c r="B1412" s="191">
        <f>INPUT!AW62</f>
        <v>-15.450687251974125</v>
      </c>
      <c r="C1412" s="191">
        <f>INPUT!AX62</f>
        <v>0.0077810315162377564</v>
      </c>
      <c r="D1412" s="191">
        <f>INPUT!AY62</f>
        <v>-33.358852623308422</v>
      </c>
      <c r="E1412" s="191">
        <f>INPUT!CB62</f>
        <v>681.48636646994623</v>
      </c>
      <c r="F1412" s="191">
        <f>INPUT!CC62</f>
        <v>-30.995046428479881</v>
      </c>
      <c r="G1412" s="191">
        <f>INPUT!CD62</f>
        <v>753.41665672307568</v>
      </c>
      <c r="H1412" s="191">
        <f>INPUT!CE62</f>
        <v>-2107.9034132057982</v>
      </c>
      <c r="I1412" s="192">
        <f>1.25*(B1412+C1412+D1412)/2/L1256/IF(B171="Positive",D1256,F1256)*10^6</f>
        <v>-0.44053693654699411</v>
      </c>
      <c r="J1412" s="192">
        <f>(1.25*E1412+1.5*F1412+1.8*IF(1.25*E1412+1.5*F1412&gt;=0,G1412,H1412))/2/M1256/IF(B171="Positive",D1256,F1256)*10^6</f>
        <v>14.900910477510955</v>
      </c>
      <c r="K1412" s="192">
        <f>I1412+J1412</f>
        <v>14.46037354096396</v>
      </c>
      <c r="L1412" s="194">
        <f>SQRT(1-(K1412/INPUT!AO62)^2)</f>
        <v>0.999275698902602</v>
      </c>
      <c r="M1412" s="4"/>
      <c r="N1412" s="4"/>
    </row>
    <row r="1413">
      <c r="A1413" s="187">
        <f>A1257</f>
        <v>101</v>
      </c>
      <c r="B1413" s="191">
        <f>INPUT!AW63</f>
        <v>-15.450687251974125</v>
      </c>
      <c r="C1413" s="191">
        <f>INPUT!AX63</f>
        <v>0.0077810315162377564</v>
      </c>
      <c r="D1413" s="191">
        <f>INPUT!AY63</f>
        <v>-33.358852623308422</v>
      </c>
      <c r="E1413" s="191">
        <f>INPUT!CB63</f>
        <v>681.48636646994623</v>
      </c>
      <c r="F1413" s="191">
        <f>INPUT!CC63</f>
        <v>-30.995046428479881</v>
      </c>
      <c r="G1413" s="191">
        <f>INPUT!CD63</f>
        <v>753.41665672307568</v>
      </c>
      <c r="H1413" s="191">
        <f>INPUT!CE63</f>
        <v>-2107.9034132057982</v>
      </c>
      <c r="I1413" s="192">
        <f>1.25*(B1413+C1413+D1413)/2/L1257/IF(B172="Positive",D1257,F1257)*10^6</f>
        <v>-0.44053693654699411</v>
      </c>
      <c r="J1413" s="192">
        <f>(1.25*E1413+1.5*F1413+1.8*IF(1.25*E1413+1.5*F1413&gt;=0,G1413,H1413))/2/M1257/IF(B172="Positive",D1257,F1257)*10^6</f>
        <v>14.900910477510955</v>
      </c>
      <c r="K1413" s="192">
        <f>I1413+J1413</f>
        <v>14.46037354096396</v>
      </c>
      <c r="L1413" s="194">
        <f>SQRT(1-(K1413/INPUT!AO63)^2)</f>
        <v>0.999275698902602</v>
      </c>
      <c r="M1413" s="4"/>
      <c r="N1413" s="4"/>
    </row>
    <row r="1414">
      <c r="A1414" s="187">
        <f>A1258</f>
        <v>101</v>
      </c>
      <c r="B1414" s="191">
        <f>INPUT!AW64</f>
        <v>-15.450687251974125</v>
      </c>
      <c r="C1414" s="191">
        <f>INPUT!AX64</f>
        <v>0.0077810315162377564</v>
      </c>
      <c r="D1414" s="191">
        <f>INPUT!AY64</f>
        <v>-33.358852623308422</v>
      </c>
      <c r="E1414" s="191">
        <f>INPUT!CB64</f>
        <v>681.48636646994623</v>
      </c>
      <c r="F1414" s="191">
        <f>INPUT!CC64</f>
        <v>-30.995046428479881</v>
      </c>
      <c r="G1414" s="191">
        <f>INPUT!CD64</f>
        <v>753.41665672307568</v>
      </c>
      <c r="H1414" s="191">
        <f>INPUT!CE64</f>
        <v>-2107.9034132057982</v>
      </c>
      <c r="I1414" s="192">
        <f>1.25*(B1414+C1414+D1414)/2/L1258/IF(B173="Positive",D1258,F1258)*10^6</f>
        <v>-0.44053693654699411</v>
      </c>
      <c r="J1414" s="192">
        <f>(1.25*E1414+1.5*F1414+1.8*IF(1.25*E1414+1.5*F1414&gt;=0,G1414,H1414))/2/M1258/IF(B173="Positive",D1258,F1258)*10^6</f>
        <v>14.900910477510955</v>
      </c>
      <c r="K1414" s="192">
        <f>I1414+J1414</f>
        <v>14.46037354096396</v>
      </c>
      <c r="L1414" s="194">
        <f>SQRT(1-(K1414/INPUT!AO64)^2)</f>
        <v>0.999275698902602</v>
      </c>
      <c r="M1414" s="4"/>
      <c r="N1414" s="4"/>
    </row>
    <row r="1415">
      <c r="A1415" s="187">
        <f>A1259</f>
        <v>101</v>
      </c>
      <c r="B1415" s="191">
        <f>INPUT!AW65</f>
        <v>-15.450687251974125</v>
      </c>
      <c r="C1415" s="191">
        <f>INPUT!AX65</f>
        <v>0.0077810315162377564</v>
      </c>
      <c r="D1415" s="191">
        <f>INPUT!AY65</f>
        <v>-33.358852623308422</v>
      </c>
      <c r="E1415" s="191">
        <f>INPUT!CB65</f>
        <v>681.48636646994623</v>
      </c>
      <c r="F1415" s="191">
        <f>INPUT!CC65</f>
        <v>-30.995046428479881</v>
      </c>
      <c r="G1415" s="191">
        <f>INPUT!CD65</f>
        <v>753.41665672307568</v>
      </c>
      <c r="H1415" s="191">
        <f>INPUT!CE65</f>
        <v>-2107.9034132057982</v>
      </c>
      <c r="I1415" s="192">
        <f>1.25*(B1415+C1415+D1415)/2/L1259/IF(B174="Positive",D1259,F1259)*10^6</f>
        <v>-0.44053693654699411</v>
      </c>
      <c r="J1415" s="192">
        <f>(1.25*E1415+1.5*F1415+1.8*IF(1.25*E1415+1.5*F1415&gt;=0,G1415,H1415))/2/M1259/IF(B174="Positive",D1259,F1259)*10^6</f>
        <v>14.900910477510955</v>
      </c>
      <c r="K1415" s="192">
        <f>I1415+J1415</f>
        <v>14.46037354096396</v>
      </c>
      <c r="L1415" s="194">
        <f>SQRT(1-(K1415/INPUT!AO65)^2)</f>
        <v>0.999275698902602</v>
      </c>
      <c r="M1415" s="4"/>
      <c r="N1415" s="4"/>
    </row>
    <row r="1416">
      <c r="A1416" s="187">
        <f>A1260</f>
        <v>101</v>
      </c>
      <c r="B1416" s="191">
        <f>INPUT!AW66</f>
        <v>-15.450687251974125</v>
      </c>
      <c r="C1416" s="191">
        <f>INPUT!AX66</f>
        <v>0.0077810315162377564</v>
      </c>
      <c r="D1416" s="191">
        <f>INPUT!AY66</f>
        <v>-33.358852623308422</v>
      </c>
      <c r="E1416" s="191">
        <f>INPUT!CB66</f>
        <v>681.48636646994623</v>
      </c>
      <c r="F1416" s="191">
        <f>INPUT!CC66</f>
        <v>-30.995046428479881</v>
      </c>
      <c r="G1416" s="191">
        <f>INPUT!CD66</f>
        <v>753.41665672307568</v>
      </c>
      <c r="H1416" s="191">
        <f>INPUT!CE66</f>
        <v>-2107.9034132057982</v>
      </c>
      <c r="I1416" s="192">
        <f>1.25*(B1416+C1416+D1416)/2/L1260/IF(B175="Positive",D1260,F1260)*10^6</f>
        <v>-0.44053693654699411</v>
      </c>
      <c r="J1416" s="192">
        <f>(1.25*E1416+1.5*F1416+1.8*IF(1.25*E1416+1.5*F1416&gt;=0,G1416,H1416))/2/M1260/IF(B175="Positive",D1260,F1260)*10^6</f>
        <v>14.900910477510955</v>
      </c>
      <c r="K1416" s="192">
        <f>I1416+J1416</f>
        <v>14.46037354096396</v>
      </c>
      <c r="L1416" s="194">
        <f>SQRT(1-(K1416/INPUT!AO66)^2)</f>
        <v>0.999275698902602</v>
      </c>
      <c r="M1416" s="4"/>
      <c r="N1416" s="4"/>
    </row>
    <row r="1417">
      <c r="A1417" s="187">
        <f>A1261</f>
        <v>101</v>
      </c>
      <c r="B1417" s="191">
        <f>INPUT!AW67</f>
        <v>-15.450687251974125</v>
      </c>
      <c r="C1417" s="191">
        <f>INPUT!AX67</f>
        <v>0.0077810315162377564</v>
      </c>
      <c r="D1417" s="191">
        <f>INPUT!AY67</f>
        <v>-33.358852623308422</v>
      </c>
      <c r="E1417" s="191">
        <f>INPUT!CB67</f>
        <v>681.48636646994623</v>
      </c>
      <c r="F1417" s="191">
        <f>INPUT!CC67</f>
        <v>-30.995046428479881</v>
      </c>
      <c r="G1417" s="191">
        <f>INPUT!CD67</f>
        <v>753.41665672307568</v>
      </c>
      <c r="H1417" s="191">
        <f>INPUT!CE67</f>
        <v>-2107.9034132057982</v>
      </c>
      <c r="I1417" s="192">
        <f>1.25*(B1417+C1417+D1417)/2/L1261/IF(B176="Positive",D1261,F1261)*10^6</f>
        <v>-0.44053693654699411</v>
      </c>
      <c r="J1417" s="192">
        <f>(1.25*E1417+1.5*F1417+1.8*IF(1.25*E1417+1.5*F1417&gt;=0,G1417,H1417))/2/M1261/IF(B176="Positive",D1261,F1261)*10^6</f>
        <v>14.900910477510955</v>
      </c>
      <c r="K1417" s="192">
        <f>I1417+J1417</f>
        <v>14.46037354096396</v>
      </c>
      <c r="L1417" s="194">
        <f>SQRT(1-(K1417/INPUT!AO67)^2)</f>
        <v>0.999275698902602</v>
      </c>
      <c r="M1417" s="4"/>
      <c r="N1417" s="4"/>
    </row>
    <row r="1418">
      <c r="A1418" s="187">
        <f>A1262</f>
        <v>101</v>
      </c>
      <c r="B1418" s="191">
        <f>INPUT!AW68</f>
        <v>-15.450687251974125</v>
      </c>
      <c r="C1418" s="191">
        <f>INPUT!AX68</f>
        <v>0.0077810315162377564</v>
      </c>
      <c r="D1418" s="191">
        <f>INPUT!AY68</f>
        <v>-33.358852623308422</v>
      </c>
      <c r="E1418" s="191">
        <f>INPUT!CB68</f>
        <v>681.48636646994623</v>
      </c>
      <c r="F1418" s="191">
        <f>INPUT!CC68</f>
        <v>-30.995046428479881</v>
      </c>
      <c r="G1418" s="191">
        <f>INPUT!CD68</f>
        <v>753.41665672307568</v>
      </c>
      <c r="H1418" s="191">
        <f>INPUT!CE68</f>
        <v>-2107.9034132057982</v>
      </c>
      <c r="I1418" s="192">
        <f>1.25*(B1418+C1418+D1418)/2/L1262/IF(B177="Positive",D1262,F1262)*10^6</f>
        <v>-0.44053693654699411</v>
      </c>
      <c r="J1418" s="192">
        <f>(1.25*E1418+1.5*F1418+1.8*IF(1.25*E1418+1.5*F1418&gt;=0,G1418,H1418))/2/M1262/IF(B177="Positive",D1262,F1262)*10^6</f>
        <v>14.900910477510955</v>
      </c>
      <c r="K1418" s="192">
        <f>I1418+J1418</f>
        <v>14.46037354096396</v>
      </c>
      <c r="L1418" s="194">
        <f>SQRT(1-(K1418/INPUT!AO68)^2)</f>
        <v>0.999275698902602</v>
      </c>
      <c r="M1418" s="4"/>
      <c r="N1418" s="4"/>
    </row>
    <row r="1419">
      <c r="A1419" s="187">
        <f>A1263</f>
        <v>101</v>
      </c>
      <c r="B1419" s="191">
        <f>INPUT!AW69</f>
        <v>-15.450687251974125</v>
      </c>
      <c r="C1419" s="191">
        <f>INPUT!AX69</f>
        <v>0.0077810315162377564</v>
      </c>
      <c r="D1419" s="191">
        <f>INPUT!AY69</f>
        <v>-33.358852623308422</v>
      </c>
      <c r="E1419" s="191">
        <f>INPUT!CB69</f>
        <v>681.48636646994623</v>
      </c>
      <c r="F1419" s="191">
        <f>INPUT!CC69</f>
        <v>-30.995046428479881</v>
      </c>
      <c r="G1419" s="191">
        <f>INPUT!CD69</f>
        <v>753.41665672307568</v>
      </c>
      <c r="H1419" s="191">
        <f>INPUT!CE69</f>
        <v>-2107.9034132057982</v>
      </c>
      <c r="I1419" s="192">
        <f>1.25*(B1419+C1419+D1419)/2/L1263/IF(B178="Positive",D1263,F1263)*10^6</f>
        <v>-0.44053693654699411</v>
      </c>
      <c r="J1419" s="192">
        <f>(1.25*E1419+1.5*F1419+1.8*IF(1.25*E1419+1.5*F1419&gt;=0,G1419,H1419))/2/M1263/IF(B178="Positive",D1263,F1263)*10^6</f>
        <v>14.900910477510955</v>
      </c>
      <c r="K1419" s="192">
        <f>I1419+J1419</f>
        <v>14.46037354096396</v>
      </c>
      <c r="L1419" s="194">
        <f>SQRT(1-(K1419/INPUT!AO69)^2)</f>
        <v>0.999275698902602</v>
      </c>
      <c r="M1419" s="4"/>
      <c r="N1419" s="4"/>
    </row>
    <row r="1420">
      <c r="A1420" s="187">
        <f>A1264</f>
        <v>101</v>
      </c>
      <c r="B1420" s="191">
        <f>INPUT!AW70</f>
        <v>-15.450687251974125</v>
      </c>
      <c r="C1420" s="191">
        <f>INPUT!AX70</f>
        <v>0.0077810315162377564</v>
      </c>
      <c r="D1420" s="191">
        <f>INPUT!AY70</f>
        <v>-33.358852623308422</v>
      </c>
      <c r="E1420" s="191">
        <f>INPUT!CB70</f>
        <v>681.48636646994623</v>
      </c>
      <c r="F1420" s="191">
        <f>INPUT!CC70</f>
        <v>-30.995046428479881</v>
      </c>
      <c r="G1420" s="191">
        <f>INPUT!CD70</f>
        <v>753.41665672307568</v>
      </c>
      <c r="H1420" s="191">
        <f>INPUT!CE70</f>
        <v>-2107.9034132057982</v>
      </c>
      <c r="I1420" s="192">
        <f>1.25*(B1420+C1420+D1420)/2/L1264/IF(B179="Positive",D1264,F1264)*10^6</f>
        <v>-0.44053693654699411</v>
      </c>
      <c r="J1420" s="192">
        <f>(1.25*E1420+1.5*F1420+1.8*IF(1.25*E1420+1.5*F1420&gt;=0,G1420,H1420))/2/M1264/IF(B179="Positive",D1264,F1264)*10^6</f>
        <v>14.900910477510955</v>
      </c>
      <c r="K1420" s="192">
        <f>I1420+J1420</f>
        <v>14.46037354096396</v>
      </c>
      <c r="L1420" s="194">
        <f>SQRT(1-(K1420/INPUT!AO70)^2)</f>
        <v>0.999275698902602</v>
      </c>
      <c r="M1420" s="4"/>
      <c r="N1420" s="4"/>
    </row>
    <row r="1421">
      <c r="A1421" s="187">
        <f>A1265</f>
        <v>101</v>
      </c>
      <c r="B1421" s="191">
        <f>INPUT!AW71</f>
        <v>-15.450687251974125</v>
      </c>
      <c r="C1421" s="191">
        <f>INPUT!AX71</f>
        <v>0.0077810315162377564</v>
      </c>
      <c r="D1421" s="191">
        <f>INPUT!AY71</f>
        <v>-33.358852623308422</v>
      </c>
      <c r="E1421" s="191">
        <f>INPUT!CB71</f>
        <v>681.48636646994623</v>
      </c>
      <c r="F1421" s="191">
        <f>INPUT!CC71</f>
        <v>-30.995046428479881</v>
      </c>
      <c r="G1421" s="191">
        <f>INPUT!CD71</f>
        <v>753.41665672307568</v>
      </c>
      <c r="H1421" s="191">
        <f>INPUT!CE71</f>
        <v>-2107.9034132057982</v>
      </c>
      <c r="I1421" s="192">
        <f>1.25*(B1421+C1421+D1421)/2/L1265/IF(B180="Positive",D1265,F1265)*10^6</f>
        <v>-0.44053693654699411</v>
      </c>
      <c r="J1421" s="192">
        <f>(1.25*E1421+1.5*F1421+1.8*IF(1.25*E1421+1.5*F1421&gt;=0,G1421,H1421))/2/M1265/IF(B180="Positive",D1265,F1265)*10^6</f>
        <v>14.900910477510955</v>
      </c>
      <c r="K1421" s="192">
        <f>I1421+J1421</f>
        <v>14.46037354096396</v>
      </c>
      <c r="L1421" s="194">
        <f>SQRT(1-(K1421/INPUT!AO71)^2)</f>
        <v>0.999275698902602</v>
      </c>
      <c r="M1421" s="4"/>
      <c r="N1421" s="4"/>
    </row>
    <row r="1422">
      <c r="A1422" s="187">
        <f>A1266</f>
        <v>101</v>
      </c>
      <c r="B1422" s="191">
        <f>INPUT!AW72</f>
        <v>-15.450687251974125</v>
      </c>
      <c r="C1422" s="191">
        <f>INPUT!AX72</f>
        <v>0.0077810315162377564</v>
      </c>
      <c r="D1422" s="191">
        <f>INPUT!AY72</f>
        <v>-33.358852623308422</v>
      </c>
      <c r="E1422" s="191">
        <f>INPUT!CB72</f>
        <v>681.48636646994623</v>
      </c>
      <c r="F1422" s="191">
        <f>INPUT!CC72</f>
        <v>-30.995046428479881</v>
      </c>
      <c r="G1422" s="191">
        <f>INPUT!CD72</f>
        <v>753.41665672307568</v>
      </c>
      <c r="H1422" s="191">
        <f>INPUT!CE72</f>
        <v>-2107.9034132057982</v>
      </c>
      <c r="I1422" s="192">
        <f>1.25*(B1422+C1422+D1422)/2/L1266/IF(B181="Positive",D1266,F1266)*10^6</f>
        <v>-0.44053693654699411</v>
      </c>
      <c r="J1422" s="192">
        <f>(1.25*E1422+1.5*F1422+1.8*IF(1.25*E1422+1.5*F1422&gt;=0,G1422,H1422))/2/M1266/IF(B181="Positive",D1266,F1266)*10^6</f>
        <v>14.900910477510955</v>
      </c>
      <c r="K1422" s="192">
        <f>I1422+J1422</f>
        <v>14.46037354096396</v>
      </c>
      <c r="L1422" s="194">
        <f>SQRT(1-(K1422/INPUT!AO72)^2)</f>
        <v>0.999275698902602</v>
      </c>
      <c r="M1422" s="4"/>
      <c r="N1422" s="4"/>
    </row>
    <row r="1423">
      <c r="A1423" s="187">
        <f>A1267</f>
        <v>101</v>
      </c>
      <c r="B1423" s="191">
        <f>INPUT!AW73</f>
        <v>-15.450687251974125</v>
      </c>
      <c r="C1423" s="191">
        <f>INPUT!AX73</f>
        <v>0.0077810315162377564</v>
      </c>
      <c r="D1423" s="191">
        <f>INPUT!AY73</f>
        <v>-33.358852623308422</v>
      </c>
      <c r="E1423" s="191">
        <f>INPUT!CB73</f>
        <v>681.48636646994623</v>
      </c>
      <c r="F1423" s="191">
        <f>INPUT!CC73</f>
        <v>-30.995046428479881</v>
      </c>
      <c r="G1423" s="191">
        <f>INPUT!CD73</f>
        <v>753.41665672307568</v>
      </c>
      <c r="H1423" s="191">
        <f>INPUT!CE73</f>
        <v>-2107.9034132057982</v>
      </c>
      <c r="I1423" s="192">
        <f>1.25*(B1423+C1423+D1423)/2/L1267/IF(B182="Positive",D1267,F1267)*10^6</f>
        <v>-0.44053693654699411</v>
      </c>
      <c r="J1423" s="192">
        <f>(1.25*E1423+1.5*F1423+1.8*IF(1.25*E1423+1.5*F1423&gt;=0,G1423,H1423))/2/M1267/IF(B182="Positive",D1267,F1267)*10^6</f>
        <v>14.900910477510955</v>
      </c>
      <c r="K1423" s="192">
        <f>I1423+J1423</f>
        <v>14.46037354096396</v>
      </c>
      <c r="L1423" s="194">
        <f>SQRT(1-(K1423/INPUT!AO73)^2)</f>
        <v>0.999275698902602</v>
      </c>
      <c r="M1423" s="4"/>
      <c r="N1423" s="4"/>
    </row>
    <row r="1424">
      <c r="A1424" s="187">
        <f>A1268</f>
        <v>101</v>
      </c>
      <c r="B1424" s="191">
        <f>INPUT!AW74</f>
        <v>-15.450687251974125</v>
      </c>
      <c r="C1424" s="191">
        <f>INPUT!AX74</f>
        <v>0.0077810315162377564</v>
      </c>
      <c r="D1424" s="191">
        <f>INPUT!AY74</f>
        <v>-33.358852623308422</v>
      </c>
      <c r="E1424" s="191">
        <f>INPUT!CB74</f>
        <v>681.48636646994623</v>
      </c>
      <c r="F1424" s="191">
        <f>INPUT!CC74</f>
        <v>-30.995046428479881</v>
      </c>
      <c r="G1424" s="191">
        <f>INPUT!CD74</f>
        <v>753.41665672307568</v>
      </c>
      <c r="H1424" s="191">
        <f>INPUT!CE74</f>
        <v>-2107.9034132057982</v>
      </c>
      <c r="I1424" s="192">
        <f>1.25*(B1424+C1424+D1424)/2/L1268/IF(B183="Positive",D1268,F1268)*10^6</f>
        <v>-0.44053693654699411</v>
      </c>
      <c r="J1424" s="192">
        <f>(1.25*E1424+1.5*F1424+1.8*IF(1.25*E1424+1.5*F1424&gt;=0,G1424,H1424))/2/M1268/IF(B183="Positive",D1268,F1268)*10^6</f>
        <v>14.900910477510955</v>
      </c>
      <c r="K1424" s="192">
        <f>I1424+J1424</f>
        <v>14.46037354096396</v>
      </c>
      <c r="L1424" s="194">
        <f>SQRT(1-(K1424/INPUT!AO74)^2)</f>
        <v>0.999275698902602</v>
      </c>
      <c r="M1424" s="4"/>
      <c r="N1424" s="4"/>
    </row>
    <row r="1425">
      <c r="A1425" s="187">
        <f>A1269</f>
        <v>101</v>
      </c>
      <c r="B1425" s="191">
        <f>INPUT!AW75</f>
        <v>-15.450687251974125</v>
      </c>
      <c r="C1425" s="191">
        <f>INPUT!AX75</f>
        <v>0.0077810315162377564</v>
      </c>
      <c r="D1425" s="191">
        <f>INPUT!AY75</f>
        <v>-33.358852623308422</v>
      </c>
      <c r="E1425" s="191">
        <f>INPUT!CB75</f>
        <v>681.48636646994623</v>
      </c>
      <c r="F1425" s="191">
        <f>INPUT!CC75</f>
        <v>-30.995046428479881</v>
      </c>
      <c r="G1425" s="191">
        <f>INPUT!CD75</f>
        <v>753.41665672307568</v>
      </c>
      <c r="H1425" s="191">
        <f>INPUT!CE75</f>
        <v>-2107.9034132057982</v>
      </c>
      <c r="I1425" s="192">
        <f>1.25*(B1425+C1425+D1425)/2/L1269/IF(B184="Positive",D1269,F1269)*10^6</f>
        <v>-0.44053693654699411</v>
      </c>
      <c r="J1425" s="192">
        <f>(1.25*E1425+1.5*F1425+1.8*IF(1.25*E1425+1.5*F1425&gt;=0,G1425,H1425))/2/M1269/IF(B184="Positive",D1269,F1269)*10^6</f>
        <v>14.900910477510955</v>
      </c>
      <c r="K1425" s="192">
        <f>I1425+J1425</f>
        <v>14.46037354096396</v>
      </c>
      <c r="L1425" s="194">
        <f>SQRT(1-(K1425/INPUT!AO75)^2)</f>
        <v>0.999275698902602</v>
      </c>
      <c r="M1425" s="4"/>
      <c r="N1425" s="4"/>
    </row>
    <row r="1426">
      <c r="A1426" s="187">
        <f>A1270</f>
        <v>101</v>
      </c>
      <c r="B1426" s="191">
        <f>INPUT!AW76</f>
        <v>-15.450687251974125</v>
      </c>
      <c r="C1426" s="191">
        <f>INPUT!AX76</f>
        <v>0.0077810315162377564</v>
      </c>
      <c r="D1426" s="191">
        <f>INPUT!AY76</f>
        <v>-33.358852623308422</v>
      </c>
      <c r="E1426" s="191">
        <f>INPUT!CB76</f>
        <v>681.48636646994623</v>
      </c>
      <c r="F1426" s="191">
        <f>INPUT!CC76</f>
        <v>-30.995046428479881</v>
      </c>
      <c r="G1426" s="191">
        <f>INPUT!CD76</f>
        <v>753.41665672307568</v>
      </c>
      <c r="H1426" s="191">
        <f>INPUT!CE76</f>
        <v>-2107.9034132057982</v>
      </c>
      <c r="I1426" s="192">
        <f>1.25*(B1426+C1426+D1426)/2/L1270/IF(B185="Positive",D1270,F1270)*10^6</f>
        <v>-0.44053693654699411</v>
      </c>
      <c r="J1426" s="192">
        <f>(1.25*E1426+1.5*F1426+1.8*IF(1.25*E1426+1.5*F1426&gt;=0,G1426,H1426))/2/M1270/IF(B185="Positive",D1270,F1270)*10^6</f>
        <v>14.900910477510955</v>
      </c>
      <c r="K1426" s="192">
        <f>I1426+J1426</f>
        <v>14.46037354096396</v>
      </c>
      <c r="L1426" s="194">
        <f>SQRT(1-(K1426/INPUT!AO76)^2)</f>
        <v>0.999275698902602</v>
      </c>
      <c r="M1426" s="4"/>
      <c r="N1426" s="4"/>
    </row>
    <row r="1427">
      <c r="A1427" s="187">
        <f>A1271</f>
        <v>101</v>
      </c>
      <c r="B1427" s="191">
        <f>INPUT!AW77</f>
        <v>-15.450687251974125</v>
      </c>
      <c r="C1427" s="191">
        <f>INPUT!AX77</f>
        <v>0.0077810315162377564</v>
      </c>
      <c r="D1427" s="191">
        <f>INPUT!AY77</f>
        <v>-33.358852623308422</v>
      </c>
      <c r="E1427" s="191">
        <f>INPUT!CB77</f>
        <v>681.48636646994623</v>
      </c>
      <c r="F1427" s="191">
        <f>INPUT!CC77</f>
        <v>-30.995046428479881</v>
      </c>
      <c r="G1427" s="191">
        <f>INPUT!CD77</f>
        <v>753.41665672307568</v>
      </c>
      <c r="H1427" s="191">
        <f>INPUT!CE77</f>
        <v>-2107.9034132057982</v>
      </c>
      <c r="I1427" s="192">
        <f>1.25*(B1427+C1427+D1427)/2/L1271/IF(B186="Positive",D1271,F1271)*10^6</f>
        <v>-0.44053693654699411</v>
      </c>
      <c r="J1427" s="192">
        <f>(1.25*E1427+1.5*F1427+1.8*IF(1.25*E1427+1.5*F1427&gt;=0,G1427,H1427))/2/M1271/IF(B186="Positive",D1271,F1271)*10^6</f>
        <v>14.900910477510955</v>
      </c>
      <c r="K1427" s="192">
        <f>I1427+J1427</f>
        <v>14.46037354096396</v>
      </c>
      <c r="L1427" s="194">
        <f>SQRT(1-(K1427/INPUT!AO77)^2)</f>
        <v>0.999275698902602</v>
      </c>
      <c r="M1427" s="4"/>
      <c r="N1427" s="4"/>
    </row>
    <row r="1428">
      <c r="A1428" s="187">
        <f>A1272</f>
        <v>101</v>
      </c>
      <c r="B1428" s="191">
        <f>INPUT!AW78</f>
        <v>-15.450687251974125</v>
      </c>
      <c r="C1428" s="191">
        <f>INPUT!AX78</f>
        <v>0.0077810315162377564</v>
      </c>
      <c r="D1428" s="191">
        <f>INPUT!AY78</f>
        <v>-33.358852623308422</v>
      </c>
      <c r="E1428" s="191">
        <f>INPUT!CB78</f>
        <v>681.48636646994623</v>
      </c>
      <c r="F1428" s="191">
        <f>INPUT!CC78</f>
        <v>-30.995046428479881</v>
      </c>
      <c r="G1428" s="191">
        <f>INPUT!CD78</f>
        <v>753.41665672307568</v>
      </c>
      <c r="H1428" s="191">
        <f>INPUT!CE78</f>
        <v>-2107.9034132057982</v>
      </c>
      <c r="I1428" s="192">
        <f>1.25*(B1428+C1428+D1428)/2/L1272/IF(B187="Positive",D1272,F1272)*10^6</f>
        <v>-0.44053693654699411</v>
      </c>
      <c r="J1428" s="192">
        <f>(1.25*E1428+1.5*F1428+1.8*IF(1.25*E1428+1.5*F1428&gt;=0,G1428,H1428))/2/M1272/IF(B187="Positive",D1272,F1272)*10^6</f>
        <v>14.900910477510955</v>
      </c>
      <c r="K1428" s="192">
        <f>I1428+J1428</f>
        <v>14.46037354096396</v>
      </c>
      <c r="L1428" s="194">
        <f>SQRT(1-(K1428/INPUT!AO78)^2)</f>
        <v>0.999275698902602</v>
      </c>
      <c r="M1428" s="4"/>
      <c r="N1428" s="4"/>
    </row>
    <row r="1429">
      <c r="A1429" s="187">
        <f>A1273</f>
        <v>101</v>
      </c>
      <c r="B1429" s="191">
        <f>INPUT!AW79</f>
        <v>-15.450687251974125</v>
      </c>
      <c r="C1429" s="191">
        <f>INPUT!AX79</f>
        <v>0.0077810315162377564</v>
      </c>
      <c r="D1429" s="191">
        <f>INPUT!AY79</f>
        <v>-33.358852623308422</v>
      </c>
      <c r="E1429" s="191">
        <f>INPUT!CB79</f>
        <v>681.48636646994623</v>
      </c>
      <c r="F1429" s="191">
        <f>INPUT!CC79</f>
        <v>-30.995046428479881</v>
      </c>
      <c r="G1429" s="191">
        <f>INPUT!CD79</f>
        <v>753.41665672307568</v>
      </c>
      <c r="H1429" s="191">
        <f>INPUT!CE79</f>
        <v>-2107.9034132057982</v>
      </c>
      <c r="I1429" s="192">
        <f>1.25*(B1429+C1429+D1429)/2/L1273/IF(B188="Positive",D1273,F1273)*10^6</f>
        <v>-0.44053693654699411</v>
      </c>
      <c r="J1429" s="192">
        <f>(1.25*E1429+1.5*F1429+1.8*IF(1.25*E1429+1.5*F1429&gt;=0,G1429,H1429))/2/M1273/IF(B188="Positive",D1273,F1273)*10^6</f>
        <v>14.900910477510955</v>
      </c>
      <c r="K1429" s="192">
        <f>I1429+J1429</f>
        <v>14.46037354096396</v>
      </c>
      <c r="L1429" s="194">
        <f>SQRT(1-(K1429/INPUT!AO79)^2)</f>
        <v>0.999275698902602</v>
      </c>
      <c r="M1429" s="4"/>
      <c r="N1429" s="4"/>
    </row>
    <row r="1430">
      <c r="A1430" s="187">
        <f>A1274</f>
        <v>101</v>
      </c>
      <c r="B1430" s="191">
        <f>INPUT!AW80</f>
        <v>-15.450687251974125</v>
      </c>
      <c r="C1430" s="191">
        <f>INPUT!AX80</f>
        <v>0.0077810315162377564</v>
      </c>
      <c r="D1430" s="191">
        <f>INPUT!AY80</f>
        <v>-33.358852623308422</v>
      </c>
      <c r="E1430" s="191">
        <f>INPUT!CB80</f>
        <v>681.48636646994623</v>
      </c>
      <c r="F1430" s="191">
        <f>INPUT!CC80</f>
        <v>-30.995046428479881</v>
      </c>
      <c r="G1430" s="191">
        <f>INPUT!CD80</f>
        <v>753.41665672307568</v>
      </c>
      <c r="H1430" s="191">
        <f>INPUT!CE80</f>
        <v>-2107.9034132057982</v>
      </c>
      <c r="I1430" s="192">
        <f>1.25*(B1430+C1430+D1430)/2/L1274/IF(B189="Positive",D1274,F1274)*10^6</f>
        <v>-0.44053693654699411</v>
      </c>
      <c r="J1430" s="192">
        <f>(1.25*E1430+1.5*F1430+1.8*IF(1.25*E1430+1.5*F1430&gt;=0,G1430,H1430))/2/M1274/IF(B189="Positive",D1274,F1274)*10^6</f>
        <v>14.900910477510955</v>
      </c>
      <c r="K1430" s="192">
        <f>I1430+J1430</f>
        <v>14.46037354096396</v>
      </c>
      <c r="L1430" s="194">
        <f>SQRT(1-(K1430/INPUT!AO80)^2)</f>
        <v>0.999275698902602</v>
      </c>
      <c r="M1430" s="4"/>
      <c r="N1430" s="4"/>
    </row>
    <row r="1431">
      <c r="A1431" s="187">
        <f>A1275</f>
        <v>101</v>
      </c>
      <c r="B1431" s="191">
        <f>INPUT!AW81</f>
        <v>-15.450687251974125</v>
      </c>
      <c r="C1431" s="191">
        <f>INPUT!AX81</f>
        <v>0.0077810315162377564</v>
      </c>
      <c r="D1431" s="191">
        <f>INPUT!AY81</f>
        <v>-33.358852623308422</v>
      </c>
      <c r="E1431" s="191">
        <f>INPUT!CB81</f>
        <v>681.48636646994623</v>
      </c>
      <c r="F1431" s="191">
        <f>INPUT!CC81</f>
        <v>-30.995046428479881</v>
      </c>
      <c r="G1431" s="191">
        <f>INPUT!CD81</f>
        <v>753.41665672307568</v>
      </c>
      <c r="H1431" s="191">
        <f>INPUT!CE81</f>
        <v>-2107.9034132057982</v>
      </c>
      <c r="I1431" s="192">
        <f>1.25*(B1431+C1431+D1431)/2/L1275/IF(B190="Positive",D1275,F1275)*10^6</f>
        <v>-0.44053693654699411</v>
      </c>
      <c r="J1431" s="192">
        <f>(1.25*E1431+1.5*F1431+1.8*IF(1.25*E1431+1.5*F1431&gt;=0,G1431,H1431))/2/M1275/IF(B190="Positive",D1275,F1275)*10^6</f>
        <v>14.900910477510955</v>
      </c>
      <c r="K1431" s="192">
        <f>I1431+J1431</f>
        <v>14.46037354096396</v>
      </c>
      <c r="L1431" s="194">
        <f>SQRT(1-(K1431/INPUT!AO81)^2)</f>
        <v>0.999275698902602</v>
      </c>
      <c r="M1431" s="4"/>
      <c r="N1431" s="4"/>
    </row>
    <row r="1432">
      <c r="A1432" s="187">
        <f>A1276</f>
        <v>101</v>
      </c>
      <c r="B1432" s="191">
        <f>INPUT!AW82</f>
        <v>-15.450687251974125</v>
      </c>
      <c r="C1432" s="191">
        <f>INPUT!AX82</f>
        <v>0.0077810315162377564</v>
      </c>
      <c r="D1432" s="191">
        <f>INPUT!AY82</f>
        <v>-33.358852623308422</v>
      </c>
      <c r="E1432" s="191">
        <f>INPUT!CB82</f>
        <v>681.48636646994623</v>
      </c>
      <c r="F1432" s="191">
        <f>INPUT!CC82</f>
        <v>-30.995046428479881</v>
      </c>
      <c r="G1432" s="191">
        <f>INPUT!CD82</f>
        <v>753.41665672307568</v>
      </c>
      <c r="H1432" s="191">
        <f>INPUT!CE82</f>
        <v>-2107.9034132057982</v>
      </c>
      <c r="I1432" s="192">
        <f>1.25*(B1432+C1432+D1432)/2/L1276/IF(B191="Positive",D1276,F1276)*10^6</f>
        <v>-0.44053693654699411</v>
      </c>
      <c r="J1432" s="192">
        <f>(1.25*E1432+1.5*F1432+1.8*IF(1.25*E1432+1.5*F1432&gt;=0,G1432,H1432))/2/M1276/IF(B191="Positive",D1276,F1276)*10^6</f>
        <v>14.900910477510955</v>
      </c>
      <c r="K1432" s="192">
        <f>I1432+J1432</f>
        <v>14.46037354096396</v>
      </c>
      <c r="L1432" s="194">
        <f>SQRT(1-(K1432/INPUT!AO82)^2)</f>
        <v>0.999275698902602</v>
      </c>
      <c r="M1432" s="4"/>
      <c r="N1432" s="4"/>
    </row>
    <row r="1433">
      <c r="A1433" s="187">
        <f>A1277</f>
        <v>101</v>
      </c>
      <c r="B1433" s="191">
        <f>INPUT!AW83</f>
        <v>-15.450687251974125</v>
      </c>
      <c r="C1433" s="191">
        <f>INPUT!AX83</f>
        <v>0.0077810315162377564</v>
      </c>
      <c r="D1433" s="191">
        <f>INPUT!AY83</f>
        <v>-33.358852623308422</v>
      </c>
      <c r="E1433" s="191">
        <f>INPUT!CB83</f>
        <v>681.48636646994623</v>
      </c>
      <c r="F1433" s="191">
        <f>INPUT!CC83</f>
        <v>-30.995046428479881</v>
      </c>
      <c r="G1433" s="191">
        <f>INPUT!CD83</f>
        <v>753.41665672307568</v>
      </c>
      <c r="H1433" s="191">
        <f>INPUT!CE83</f>
        <v>-2107.9034132057982</v>
      </c>
      <c r="I1433" s="192">
        <f>1.25*(B1433+C1433+D1433)/2/L1277/IF(B192="Positive",D1277,F1277)*10^6</f>
        <v>-0.44053693654699411</v>
      </c>
      <c r="J1433" s="192">
        <f>(1.25*E1433+1.5*F1433+1.8*IF(1.25*E1433+1.5*F1433&gt;=0,G1433,H1433))/2/M1277/IF(B192="Positive",D1277,F1277)*10^6</f>
        <v>14.900910477510955</v>
      </c>
      <c r="K1433" s="192">
        <f>I1433+J1433</f>
        <v>14.46037354096396</v>
      </c>
      <c r="L1433" s="194">
        <f>SQRT(1-(K1433/INPUT!AO83)^2)</f>
        <v>0.999275698902602</v>
      </c>
      <c r="M1433" s="4"/>
      <c r="N1433" s="4"/>
    </row>
    <row r="1434">
      <c r="A1434" s="187">
        <f>A1278</f>
        <v>101</v>
      </c>
      <c r="B1434" s="191">
        <f>INPUT!AW84</f>
        <v>-15.450687251974125</v>
      </c>
      <c r="C1434" s="191">
        <f>INPUT!AX84</f>
        <v>0.0077810315162377564</v>
      </c>
      <c r="D1434" s="191">
        <f>INPUT!AY84</f>
        <v>-33.358852623308422</v>
      </c>
      <c r="E1434" s="191">
        <f>INPUT!CB84</f>
        <v>681.48636646994623</v>
      </c>
      <c r="F1434" s="191">
        <f>INPUT!CC84</f>
        <v>-30.995046428479881</v>
      </c>
      <c r="G1434" s="191">
        <f>INPUT!CD84</f>
        <v>753.41665672307568</v>
      </c>
      <c r="H1434" s="191">
        <f>INPUT!CE84</f>
        <v>-2107.9034132057982</v>
      </c>
      <c r="I1434" s="192">
        <f>1.25*(B1434+C1434+D1434)/2/L1278/IF(B193="Positive",D1278,F1278)*10^6</f>
        <v>-0.44053693654699411</v>
      </c>
      <c r="J1434" s="192">
        <f>(1.25*E1434+1.5*F1434+1.8*IF(1.25*E1434+1.5*F1434&gt;=0,G1434,H1434))/2/M1278/IF(B193="Positive",D1278,F1278)*10^6</f>
        <v>14.900910477510955</v>
      </c>
      <c r="K1434" s="192">
        <f>I1434+J1434</f>
        <v>14.46037354096396</v>
      </c>
      <c r="L1434" s="194">
        <f>SQRT(1-(K1434/INPUT!AO84)^2)</f>
        <v>0.999275698902602</v>
      </c>
      <c r="M1434" s="4"/>
      <c r="N1434" s="4"/>
    </row>
    <row r="1435">
      <c r="A1435" s="187">
        <f>A1279</f>
        <v>101</v>
      </c>
      <c r="B1435" s="191">
        <f>INPUT!AW85</f>
        <v>-15.450687251974125</v>
      </c>
      <c r="C1435" s="191">
        <f>INPUT!AX85</f>
        <v>0.0077810315162377564</v>
      </c>
      <c r="D1435" s="191">
        <f>INPUT!AY85</f>
        <v>-33.358852623308422</v>
      </c>
      <c r="E1435" s="191">
        <f>INPUT!CB85</f>
        <v>681.48636646994623</v>
      </c>
      <c r="F1435" s="191">
        <f>INPUT!CC85</f>
        <v>-30.995046428479881</v>
      </c>
      <c r="G1435" s="191">
        <f>INPUT!CD85</f>
        <v>753.41665672307568</v>
      </c>
      <c r="H1435" s="191">
        <f>INPUT!CE85</f>
        <v>-2107.9034132057982</v>
      </c>
      <c r="I1435" s="192">
        <f>1.25*(B1435+C1435+D1435)/2/L1279/IF(B194="Positive",D1279,F1279)*10^6</f>
        <v>-0.44053693654699411</v>
      </c>
      <c r="J1435" s="192">
        <f>(1.25*E1435+1.5*F1435+1.8*IF(1.25*E1435+1.5*F1435&gt;=0,G1435,H1435))/2/M1279/IF(B194="Positive",D1279,F1279)*10^6</f>
        <v>14.900910477510955</v>
      </c>
      <c r="K1435" s="192">
        <f>I1435+J1435</f>
        <v>14.46037354096396</v>
      </c>
      <c r="L1435" s="194">
        <f>SQRT(1-(K1435/INPUT!AO85)^2)</f>
        <v>0.999275698902602</v>
      </c>
      <c r="M1435" s="4"/>
      <c r="N1435" s="4"/>
    </row>
    <row r="1436">
      <c r="A1436" s="187">
        <f>A1280</f>
        <v>101</v>
      </c>
      <c r="B1436" s="191">
        <f>INPUT!AW86</f>
        <v>-15.450687251974125</v>
      </c>
      <c r="C1436" s="191">
        <f>INPUT!AX86</f>
        <v>0.0077810315162377564</v>
      </c>
      <c r="D1436" s="191">
        <f>INPUT!AY86</f>
        <v>-33.358852623308422</v>
      </c>
      <c r="E1436" s="191">
        <f>INPUT!CB86</f>
        <v>681.48636646994623</v>
      </c>
      <c r="F1436" s="191">
        <f>INPUT!CC86</f>
        <v>-30.995046428479881</v>
      </c>
      <c r="G1436" s="191">
        <f>INPUT!CD86</f>
        <v>753.41665672307568</v>
      </c>
      <c r="H1436" s="191">
        <f>INPUT!CE86</f>
        <v>-2107.9034132057982</v>
      </c>
      <c r="I1436" s="192">
        <f>1.25*(B1436+C1436+D1436)/2/L1280/IF(B195="Positive",D1280,F1280)*10^6</f>
        <v>-0.44053693654699411</v>
      </c>
      <c r="J1436" s="192">
        <f>(1.25*E1436+1.5*F1436+1.8*IF(1.25*E1436+1.5*F1436&gt;=0,G1436,H1436))/2/M1280/IF(B195="Positive",D1280,F1280)*10^6</f>
        <v>14.900910477510955</v>
      </c>
      <c r="K1436" s="192">
        <f>I1436+J1436</f>
        <v>14.46037354096396</v>
      </c>
      <c r="L1436" s="194">
        <f>SQRT(1-(K1436/INPUT!AO86)^2)</f>
        <v>0.999275698902602</v>
      </c>
      <c r="M1436" s="4"/>
      <c r="N1436" s="4"/>
    </row>
    <row r="1437">
      <c r="A1437" s="187">
        <f>A1281</f>
        <v>101</v>
      </c>
      <c r="B1437" s="191">
        <f>INPUT!AW87</f>
        <v>-15.450687251974125</v>
      </c>
      <c r="C1437" s="191">
        <f>INPUT!AX87</f>
        <v>0.0077810315162377564</v>
      </c>
      <c r="D1437" s="191">
        <f>INPUT!AY87</f>
        <v>-33.358852623308422</v>
      </c>
      <c r="E1437" s="191">
        <f>INPUT!CB87</f>
        <v>681.48636646994623</v>
      </c>
      <c r="F1437" s="191">
        <f>INPUT!CC87</f>
        <v>-30.995046428479881</v>
      </c>
      <c r="G1437" s="191">
        <f>INPUT!CD87</f>
        <v>753.41665672307568</v>
      </c>
      <c r="H1437" s="191">
        <f>INPUT!CE87</f>
        <v>-2107.9034132057982</v>
      </c>
      <c r="I1437" s="192">
        <f>1.25*(B1437+C1437+D1437)/2/L1281/IF(B196="Positive",D1281,F1281)*10^6</f>
        <v>-0.44053693654699411</v>
      </c>
      <c r="J1437" s="192">
        <f>(1.25*E1437+1.5*F1437+1.8*IF(1.25*E1437+1.5*F1437&gt;=0,G1437,H1437))/2/M1281/IF(B196="Positive",D1281,F1281)*10^6</f>
        <v>14.900910477510955</v>
      </c>
      <c r="K1437" s="192">
        <f>I1437+J1437</f>
        <v>14.46037354096396</v>
      </c>
      <c r="L1437" s="194">
        <f>SQRT(1-(K1437/INPUT!AO87)^2)</f>
        <v>0.999275698902602</v>
      </c>
      <c r="M1437" s="4"/>
      <c r="N1437" s="4"/>
    </row>
    <row r="1438">
      <c r="A1438" s="187">
        <f>A1282</f>
        <v>101</v>
      </c>
      <c r="B1438" s="191">
        <f>INPUT!AW88</f>
        <v>-15.450687251974125</v>
      </c>
      <c r="C1438" s="191">
        <f>INPUT!AX88</f>
        <v>0.0077810315162377564</v>
      </c>
      <c r="D1438" s="191">
        <f>INPUT!AY88</f>
        <v>-33.358852623308422</v>
      </c>
      <c r="E1438" s="191">
        <f>INPUT!CB88</f>
        <v>681.48636646994623</v>
      </c>
      <c r="F1438" s="191">
        <f>INPUT!CC88</f>
        <v>-30.995046428479881</v>
      </c>
      <c r="G1438" s="191">
        <f>INPUT!CD88</f>
        <v>753.41665672307568</v>
      </c>
      <c r="H1438" s="191">
        <f>INPUT!CE88</f>
        <v>-2107.9034132057982</v>
      </c>
      <c r="I1438" s="192">
        <f>1.25*(B1438+C1438+D1438)/2/L1282/IF(B197="Positive",D1282,F1282)*10^6</f>
        <v>-0.44053693654699411</v>
      </c>
      <c r="J1438" s="192">
        <f>(1.25*E1438+1.5*F1438+1.8*IF(1.25*E1438+1.5*F1438&gt;=0,G1438,H1438))/2/M1282/IF(B197="Positive",D1282,F1282)*10^6</f>
        <v>14.900910477510955</v>
      </c>
      <c r="K1438" s="192">
        <f>I1438+J1438</f>
        <v>14.46037354096396</v>
      </c>
      <c r="L1438" s="194">
        <f>SQRT(1-(K1438/INPUT!AO88)^2)</f>
        <v>0.999275698902602</v>
      </c>
      <c r="M1438" s="4"/>
      <c r="N1438" s="4"/>
    </row>
    <row r="1439">
      <c r="A1439" s="187">
        <f>A1283</f>
        <v>101</v>
      </c>
      <c r="B1439" s="191">
        <f>INPUT!AW89</f>
        <v>-15.450687251974125</v>
      </c>
      <c r="C1439" s="191">
        <f>INPUT!AX89</f>
        <v>0.0077810315162377564</v>
      </c>
      <c r="D1439" s="191">
        <f>INPUT!AY89</f>
        <v>-33.358852623308422</v>
      </c>
      <c r="E1439" s="191">
        <f>INPUT!CB89</f>
        <v>681.48636646994623</v>
      </c>
      <c r="F1439" s="191">
        <f>INPUT!CC89</f>
        <v>-30.995046428479881</v>
      </c>
      <c r="G1439" s="191">
        <f>INPUT!CD89</f>
        <v>753.41665672307568</v>
      </c>
      <c r="H1439" s="191">
        <f>INPUT!CE89</f>
        <v>-2107.9034132057982</v>
      </c>
      <c r="I1439" s="192">
        <f>1.25*(B1439+C1439+D1439)/2/L1283/IF(B198="Positive",D1283,F1283)*10^6</f>
        <v>-0.44053693654699411</v>
      </c>
      <c r="J1439" s="192">
        <f>(1.25*E1439+1.5*F1439+1.8*IF(1.25*E1439+1.5*F1439&gt;=0,G1439,H1439))/2/M1283/IF(B198="Positive",D1283,F1283)*10^6</f>
        <v>14.900910477510955</v>
      </c>
      <c r="K1439" s="192">
        <f>I1439+J1439</f>
        <v>14.46037354096396</v>
      </c>
      <c r="L1439" s="194">
        <f>SQRT(1-(K1439/INPUT!AO89)^2)</f>
        <v>0.999275698902602</v>
      </c>
      <c r="M1439" s="4"/>
      <c r="N1439" s="4"/>
    </row>
    <row r="1440">
      <c r="A1440" s="187">
        <f>A1284</f>
        <v>101</v>
      </c>
      <c r="B1440" s="191">
        <f>INPUT!AW90</f>
        <v>-15.450687251974125</v>
      </c>
      <c r="C1440" s="191">
        <f>INPUT!AX90</f>
        <v>0.0077810315162377564</v>
      </c>
      <c r="D1440" s="191">
        <f>INPUT!AY90</f>
        <v>-33.358852623308422</v>
      </c>
      <c r="E1440" s="191">
        <f>INPUT!CB90</f>
        <v>681.48636646994623</v>
      </c>
      <c r="F1440" s="191">
        <f>INPUT!CC90</f>
        <v>-30.995046428479881</v>
      </c>
      <c r="G1440" s="191">
        <f>INPUT!CD90</f>
        <v>753.41665672307568</v>
      </c>
      <c r="H1440" s="191">
        <f>INPUT!CE90</f>
        <v>-2107.9034132057982</v>
      </c>
      <c r="I1440" s="192">
        <f>1.25*(B1440+C1440+D1440)/2/L1284/IF(B199="Positive",D1284,F1284)*10^6</f>
        <v>-0.44053693654699411</v>
      </c>
      <c r="J1440" s="192">
        <f>(1.25*E1440+1.5*F1440+1.8*IF(1.25*E1440+1.5*F1440&gt;=0,G1440,H1440))/2/M1284/IF(B199="Positive",D1284,F1284)*10^6</f>
        <v>14.900910477510955</v>
      </c>
      <c r="K1440" s="192">
        <f>I1440+J1440</f>
        <v>14.46037354096396</v>
      </c>
      <c r="L1440" s="194">
        <f>SQRT(1-(K1440/INPUT!AO90)^2)</f>
        <v>0.999275698902602</v>
      </c>
      <c r="M1440" s="4"/>
      <c r="N1440" s="4"/>
    </row>
    <row r="1441">
      <c r="A1441" s="187">
        <f>A1285</f>
        <v>101</v>
      </c>
      <c r="B1441" s="191">
        <f>INPUT!AW91</f>
        <v>-15.450687251974125</v>
      </c>
      <c r="C1441" s="191">
        <f>INPUT!AX91</f>
        <v>0.0077810315162377564</v>
      </c>
      <c r="D1441" s="191">
        <f>INPUT!AY91</f>
        <v>-33.358852623308422</v>
      </c>
      <c r="E1441" s="191">
        <f>INPUT!CB91</f>
        <v>681.48636646994623</v>
      </c>
      <c r="F1441" s="191">
        <f>INPUT!CC91</f>
        <v>-30.995046428479881</v>
      </c>
      <c r="G1441" s="191">
        <f>INPUT!CD91</f>
        <v>753.41665672307568</v>
      </c>
      <c r="H1441" s="191">
        <f>INPUT!CE91</f>
        <v>-2107.9034132057982</v>
      </c>
      <c r="I1441" s="192">
        <f>1.25*(B1441+C1441+D1441)/2/L1285/IF(B200="Positive",D1285,F1285)*10^6</f>
        <v>-0.44053693654699411</v>
      </c>
      <c r="J1441" s="192">
        <f>(1.25*E1441+1.5*F1441+1.8*IF(1.25*E1441+1.5*F1441&gt;=0,G1441,H1441))/2/M1285/IF(B200="Positive",D1285,F1285)*10^6</f>
        <v>14.900910477510955</v>
      </c>
      <c r="K1441" s="192">
        <f>I1441+J1441</f>
        <v>14.46037354096396</v>
      </c>
      <c r="L1441" s="194">
        <f>SQRT(1-(K1441/INPUT!AO91)^2)</f>
        <v>0.999275698902602</v>
      </c>
      <c r="M1441" s="4"/>
      <c r="N1441" s="4"/>
    </row>
    <row r="1442">
      <c r="A1442" s="187">
        <f>A1286</f>
        <v>101</v>
      </c>
      <c r="B1442" s="191">
        <f>INPUT!AW92</f>
        <v>-15.450687251974125</v>
      </c>
      <c r="C1442" s="191">
        <f>INPUT!AX92</f>
        <v>0.0077810315162377564</v>
      </c>
      <c r="D1442" s="191">
        <f>INPUT!AY92</f>
        <v>-33.358852623308422</v>
      </c>
      <c r="E1442" s="191">
        <f>INPUT!CB92</f>
        <v>681.48636646994623</v>
      </c>
      <c r="F1442" s="191">
        <f>INPUT!CC92</f>
        <v>-30.995046428479881</v>
      </c>
      <c r="G1442" s="191">
        <f>INPUT!CD92</f>
        <v>753.41665672307568</v>
      </c>
      <c r="H1442" s="191">
        <f>INPUT!CE92</f>
        <v>-2107.9034132057982</v>
      </c>
      <c r="I1442" s="192">
        <f>1.25*(B1442+C1442+D1442)/2/L1286/IF(B201="Positive",D1286,F1286)*10^6</f>
        <v>-0.44053693654699411</v>
      </c>
      <c r="J1442" s="192">
        <f>(1.25*E1442+1.5*F1442+1.8*IF(1.25*E1442+1.5*F1442&gt;=0,G1442,H1442))/2/M1286/IF(B201="Positive",D1286,F1286)*10^6</f>
        <v>14.900910477510955</v>
      </c>
      <c r="K1442" s="192">
        <f>I1442+J1442</f>
        <v>14.46037354096396</v>
      </c>
      <c r="L1442" s="194">
        <f>SQRT(1-(K1442/INPUT!AO92)^2)</f>
        <v>0.999275698902602</v>
      </c>
      <c r="M1442" s="4"/>
      <c r="N1442" s="4"/>
    </row>
    <row r="1443">
      <c r="A1443" s="187">
        <f>A1287</f>
        <v>101</v>
      </c>
      <c r="B1443" s="191">
        <f>INPUT!AW93</f>
        <v>-15.450687251974125</v>
      </c>
      <c r="C1443" s="191">
        <f>INPUT!AX93</f>
        <v>0.0077810315162377564</v>
      </c>
      <c r="D1443" s="191">
        <f>INPUT!AY93</f>
        <v>-33.358852623308422</v>
      </c>
      <c r="E1443" s="191">
        <f>INPUT!CB93</f>
        <v>681.48636646994623</v>
      </c>
      <c r="F1443" s="191">
        <f>INPUT!CC93</f>
        <v>-30.995046428479881</v>
      </c>
      <c r="G1443" s="191">
        <f>INPUT!CD93</f>
        <v>753.41665672307568</v>
      </c>
      <c r="H1443" s="191">
        <f>INPUT!CE93</f>
        <v>-2107.9034132057982</v>
      </c>
      <c r="I1443" s="192">
        <f>1.25*(B1443+C1443+D1443)/2/L1287/IF(B202="Positive",D1287,F1287)*10^6</f>
        <v>-0.44053693654699411</v>
      </c>
      <c r="J1443" s="192">
        <f>(1.25*E1443+1.5*F1443+1.8*IF(1.25*E1443+1.5*F1443&gt;=0,G1443,H1443))/2/M1287/IF(B202="Positive",D1287,F1287)*10^6</f>
        <v>14.900910477510955</v>
      </c>
      <c r="K1443" s="192">
        <f>I1443+J1443</f>
        <v>14.46037354096396</v>
      </c>
      <c r="L1443" s="194">
        <f>SQRT(1-(K1443/INPUT!AO93)^2)</f>
        <v>0.999275698902602</v>
      </c>
      <c r="M1443" s="4"/>
      <c r="N1443" s="4"/>
    </row>
    <row r="1444">
      <c r="A1444" s="187">
        <f>A1288</f>
        <v>101</v>
      </c>
      <c r="B1444" s="191">
        <f>INPUT!AW94</f>
        <v>-15.450687251974125</v>
      </c>
      <c r="C1444" s="191">
        <f>INPUT!AX94</f>
        <v>0.0077810315162377564</v>
      </c>
      <c r="D1444" s="191">
        <f>INPUT!AY94</f>
        <v>-33.358852623308422</v>
      </c>
      <c r="E1444" s="191">
        <f>INPUT!CB94</f>
        <v>681.48636646994623</v>
      </c>
      <c r="F1444" s="191">
        <f>INPUT!CC94</f>
        <v>-30.995046428479881</v>
      </c>
      <c r="G1444" s="191">
        <f>INPUT!CD94</f>
        <v>753.41665672307568</v>
      </c>
      <c r="H1444" s="191">
        <f>INPUT!CE94</f>
        <v>-2107.9034132057982</v>
      </c>
      <c r="I1444" s="192">
        <f>1.25*(B1444+C1444+D1444)/2/L1288/IF(B203="Positive",D1288,F1288)*10^6</f>
        <v>-0.44053693654699411</v>
      </c>
      <c r="J1444" s="192">
        <f>(1.25*E1444+1.5*F1444+1.8*IF(1.25*E1444+1.5*F1444&gt;=0,G1444,H1444))/2/M1288/IF(B203="Positive",D1288,F1288)*10^6</f>
        <v>14.900910477510955</v>
      </c>
      <c r="K1444" s="192">
        <f>I1444+J1444</f>
        <v>14.46037354096396</v>
      </c>
      <c r="L1444" s="194">
        <f>SQRT(1-(K1444/INPUT!AO94)^2)</f>
        <v>0.999275698902602</v>
      </c>
      <c r="M1444" s="4"/>
      <c r="N1444" s="4"/>
    </row>
    <row r="1445">
      <c r="A1445" s="187">
        <f>A1289</f>
        <v>101</v>
      </c>
      <c r="B1445" s="191">
        <f>INPUT!AW95</f>
        <v>-15.450687251974125</v>
      </c>
      <c r="C1445" s="191">
        <f>INPUT!AX95</f>
        <v>0.0077810315162377564</v>
      </c>
      <c r="D1445" s="191">
        <f>INPUT!AY95</f>
        <v>-33.358852623308422</v>
      </c>
      <c r="E1445" s="191">
        <f>INPUT!CB95</f>
        <v>681.48636646994623</v>
      </c>
      <c r="F1445" s="191">
        <f>INPUT!CC95</f>
        <v>-30.995046428479881</v>
      </c>
      <c r="G1445" s="191">
        <f>INPUT!CD95</f>
        <v>753.41665672307568</v>
      </c>
      <c r="H1445" s="191">
        <f>INPUT!CE95</f>
        <v>-2107.9034132057982</v>
      </c>
      <c r="I1445" s="192">
        <f>1.25*(B1445+C1445+D1445)/2/L1289/IF(B204="Positive",D1289,F1289)*10^6</f>
        <v>-0.44053693654699411</v>
      </c>
      <c r="J1445" s="192">
        <f>(1.25*E1445+1.5*F1445+1.8*IF(1.25*E1445+1.5*F1445&gt;=0,G1445,H1445))/2/M1289/IF(B204="Positive",D1289,F1289)*10^6</f>
        <v>14.900910477510955</v>
      </c>
      <c r="K1445" s="192">
        <f>I1445+J1445</f>
        <v>14.46037354096396</v>
      </c>
      <c r="L1445" s="194">
        <f>SQRT(1-(K1445/INPUT!AO95)^2)</f>
        <v>0.999275698902602</v>
      </c>
      <c r="M1445" s="4"/>
      <c r="N1445" s="4"/>
    </row>
    <row r="1446">
      <c r="A1446" s="187">
        <f>A1290</f>
        <v>101</v>
      </c>
      <c r="B1446" s="191">
        <f>INPUT!AW96</f>
        <v>-15.450687251974125</v>
      </c>
      <c r="C1446" s="191">
        <f>INPUT!AX96</f>
        <v>0.0077810315162377564</v>
      </c>
      <c r="D1446" s="191">
        <f>INPUT!AY96</f>
        <v>-33.358852623308422</v>
      </c>
      <c r="E1446" s="191">
        <f>INPUT!CB96</f>
        <v>681.48636646994623</v>
      </c>
      <c r="F1446" s="191">
        <f>INPUT!CC96</f>
        <v>-30.995046428479881</v>
      </c>
      <c r="G1446" s="191">
        <f>INPUT!CD96</f>
        <v>753.41665672307568</v>
      </c>
      <c r="H1446" s="191">
        <f>INPUT!CE96</f>
        <v>-2107.9034132057982</v>
      </c>
      <c r="I1446" s="192">
        <f>1.25*(B1446+C1446+D1446)/2/L1290/IF(B205="Positive",D1290,F1290)*10^6</f>
        <v>-0.44053693654699411</v>
      </c>
      <c r="J1446" s="192">
        <f>(1.25*E1446+1.5*F1446+1.8*IF(1.25*E1446+1.5*F1446&gt;=0,G1446,H1446))/2/M1290/IF(B205="Positive",D1290,F1290)*10^6</f>
        <v>14.900910477510955</v>
      </c>
      <c r="K1446" s="192">
        <f>I1446+J1446</f>
        <v>14.46037354096396</v>
      </c>
      <c r="L1446" s="194">
        <f>SQRT(1-(K1446/INPUT!AO96)^2)</f>
        <v>0.999275698902602</v>
      </c>
      <c r="M1446" s="4"/>
      <c r="N1446" s="4"/>
    </row>
    <row r="1447">
      <c r="A1447" s="187">
        <f>A1291</f>
        <v>101</v>
      </c>
      <c r="B1447" s="191">
        <f>INPUT!AW97</f>
        <v>-15.450687251974125</v>
      </c>
      <c r="C1447" s="191">
        <f>INPUT!AX97</f>
        <v>0.0077810315162377564</v>
      </c>
      <c r="D1447" s="191">
        <f>INPUT!AY97</f>
        <v>-33.358852623308422</v>
      </c>
      <c r="E1447" s="191">
        <f>INPUT!CB97</f>
        <v>681.48636646994623</v>
      </c>
      <c r="F1447" s="191">
        <f>INPUT!CC97</f>
        <v>-30.995046428479881</v>
      </c>
      <c r="G1447" s="191">
        <f>INPUT!CD97</f>
        <v>753.41665672307568</v>
      </c>
      <c r="H1447" s="191">
        <f>INPUT!CE97</f>
        <v>-2107.9034132057982</v>
      </c>
      <c r="I1447" s="192">
        <f>1.25*(B1447+C1447+D1447)/2/L1291/IF(B206="Positive",D1291,F1291)*10^6</f>
        <v>-0.44053693654699411</v>
      </c>
      <c r="J1447" s="192">
        <f>(1.25*E1447+1.5*F1447+1.8*IF(1.25*E1447+1.5*F1447&gt;=0,G1447,H1447))/2/M1291/IF(B206="Positive",D1291,F1291)*10^6</f>
        <v>14.900910477510955</v>
      </c>
      <c r="K1447" s="192">
        <f>I1447+J1447</f>
        <v>14.46037354096396</v>
      </c>
      <c r="L1447" s="194">
        <f>SQRT(1-(K1447/INPUT!AO97)^2)</f>
        <v>0.999275698902602</v>
      </c>
      <c r="M1447" s="4"/>
      <c r="N1447" s="4"/>
    </row>
    <row r="1448">
      <c r="A1448" s="187">
        <f>A1292</f>
        <v>101</v>
      </c>
      <c r="B1448" s="191">
        <f>INPUT!AW98</f>
        <v>-15.450687251974125</v>
      </c>
      <c r="C1448" s="191">
        <f>INPUT!AX98</f>
        <v>0.0077810315162377564</v>
      </c>
      <c r="D1448" s="191">
        <f>INPUT!AY98</f>
        <v>-33.358852623308422</v>
      </c>
      <c r="E1448" s="191">
        <f>INPUT!CB98</f>
        <v>681.48636646994623</v>
      </c>
      <c r="F1448" s="191">
        <f>INPUT!CC98</f>
        <v>-30.995046428479881</v>
      </c>
      <c r="G1448" s="191">
        <f>INPUT!CD98</f>
        <v>753.41665672307568</v>
      </c>
      <c r="H1448" s="191">
        <f>INPUT!CE98</f>
        <v>-2107.9034132057982</v>
      </c>
      <c r="I1448" s="192">
        <f>1.25*(B1448+C1448+D1448)/2/L1292/IF(B207="Positive",D1292,F1292)*10^6</f>
        <v>-0.44053693654699411</v>
      </c>
      <c r="J1448" s="192">
        <f>(1.25*E1448+1.5*F1448+1.8*IF(1.25*E1448+1.5*F1448&gt;=0,G1448,H1448))/2/M1292/IF(B207="Positive",D1292,F1292)*10^6</f>
        <v>14.900910477510955</v>
      </c>
      <c r="K1448" s="192">
        <f>I1448+J1448</f>
        <v>14.46037354096396</v>
      </c>
      <c r="L1448" s="194">
        <f>SQRT(1-(K1448/INPUT!AO98)^2)</f>
        <v>0.999275698902602</v>
      </c>
      <c r="M1448" s="4"/>
      <c r="N1448" s="4"/>
    </row>
    <row r="1449">
      <c r="A1449" s="187">
        <f>A1293</f>
        <v>101</v>
      </c>
      <c r="B1449" s="191">
        <f>INPUT!AW99</f>
        <v>-15.450687251974125</v>
      </c>
      <c r="C1449" s="191">
        <f>INPUT!AX99</f>
        <v>0.0077810315162377564</v>
      </c>
      <c r="D1449" s="191">
        <f>INPUT!AY99</f>
        <v>-33.358852623308422</v>
      </c>
      <c r="E1449" s="191">
        <f>INPUT!CB99</f>
        <v>681.48636646994623</v>
      </c>
      <c r="F1449" s="191">
        <f>INPUT!CC99</f>
        <v>-30.995046428479881</v>
      </c>
      <c r="G1449" s="191">
        <f>INPUT!CD99</f>
        <v>753.41665672307568</v>
      </c>
      <c r="H1449" s="191">
        <f>INPUT!CE99</f>
        <v>-2107.9034132057982</v>
      </c>
      <c r="I1449" s="192">
        <f>1.25*(B1449+C1449+D1449)/2/L1293/IF(B208="Positive",D1293,F1293)*10^6</f>
        <v>-0.44053693654699411</v>
      </c>
      <c r="J1449" s="192">
        <f>(1.25*E1449+1.5*F1449+1.8*IF(1.25*E1449+1.5*F1449&gt;=0,G1449,H1449))/2/M1293/IF(B208="Positive",D1293,F1293)*10^6</f>
        <v>14.900910477510955</v>
      </c>
      <c r="K1449" s="192">
        <f>I1449+J1449</f>
        <v>14.46037354096396</v>
      </c>
      <c r="L1449" s="194">
        <f>SQRT(1-(K1449/INPUT!AO99)^2)</f>
        <v>0.999275698902602</v>
      </c>
      <c r="M1449" s="4"/>
      <c r="N1449" s="4"/>
    </row>
    <row r="1450">
      <c r="A1450" s="187">
        <f>A1294</f>
        <v>101</v>
      </c>
      <c r="B1450" s="191">
        <f>INPUT!AW100</f>
        <v>-15.450687251974125</v>
      </c>
      <c r="C1450" s="191">
        <f>INPUT!AX100</f>
        <v>0.0077810315162377564</v>
      </c>
      <c r="D1450" s="191">
        <f>INPUT!AY100</f>
        <v>-33.358852623308422</v>
      </c>
      <c r="E1450" s="191">
        <f>INPUT!CB100</f>
        <v>681.48636646994623</v>
      </c>
      <c r="F1450" s="191">
        <f>INPUT!CC100</f>
        <v>-30.995046428479881</v>
      </c>
      <c r="G1450" s="191">
        <f>INPUT!CD100</f>
        <v>753.41665672307568</v>
      </c>
      <c r="H1450" s="191">
        <f>INPUT!CE100</f>
        <v>-2107.9034132057982</v>
      </c>
      <c r="I1450" s="192">
        <f>1.25*(B1450+C1450+D1450)/2/L1294/IF(B209="Positive",D1294,F1294)*10^6</f>
        <v>-0.44053693654699411</v>
      </c>
      <c r="J1450" s="192">
        <f>(1.25*E1450+1.5*F1450+1.8*IF(1.25*E1450+1.5*F1450&gt;=0,G1450,H1450))/2/M1294/IF(B209="Positive",D1294,F1294)*10^6</f>
        <v>14.900910477510955</v>
      </c>
      <c r="K1450" s="192">
        <f>I1450+J1450</f>
        <v>14.46037354096396</v>
      </c>
      <c r="L1450" s="194">
        <f>SQRT(1-(K1450/INPUT!AO100)^2)</f>
        <v>0.999275698902602</v>
      </c>
      <c r="M1450" s="4"/>
      <c r="N1450" s="4"/>
    </row>
    <row r="1451">
      <c r="A1451" s="187">
        <f>A1295</f>
        <v>101</v>
      </c>
      <c r="B1451" s="191">
        <f>INPUT!AW101</f>
        <v>-15.450687251974125</v>
      </c>
      <c r="C1451" s="191">
        <f>INPUT!AX101</f>
        <v>0.0077810315162377564</v>
      </c>
      <c r="D1451" s="191">
        <f>INPUT!AY101</f>
        <v>-33.358852623308422</v>
      </c>
      <c r="E1451" s="191">
        <f>INPUT!CB101</f>
        <v>681.48636646994623</v>
      </c>
      <c r="F1451" s="191">
        <f>INPUT!CC101</f>
        <v>-30.995046428479881</v>
      </c>
      <c r="G1451" s="191">
        <f>INPUT!CD101</f>
        <v>753.41665672307568</v>
      </c>
      <c r="H1451" s="191">
        <f>INPUT!CE101</f>
        <v>-2107.9034132057982</v>
      </c>
      <c r="I1451" s="192">
        <f>1.25*(B1451+C1451+D1451)/2/L1295/IF(B210="Positive",D1295,F1295)*10^6</f>
        <v>-0.44053693654699411</v>
      </c>
      <c r="J1451" s="192">
        <f>(1.25*E1451+1.5*F1451+1.8*IF(1.25*E1451+1.5*F1451&gt;=0,G1451,H1451))/2/M1295/IF(B210="Positive",D1295,F1295)*10^6</f>
        <v>14.900910477510955</v>
      </c>
      <c r="K1451" s="192">
        <f>I1451+J1451</f>
        <v>14.46037354096396</v>
      </c>
      <c r="L1451" s="194">
        <f>SQRT(1-(K1451/INPUT!AO101)^2)</f>
        <v>0.999275698902602</v>
      </c>
      <c r="M1451" s="4"/>
      <c r="N1451" s="4"/>
    </row>
    <row r="1452">
      <c r="A1452" s="187">
        <f>A1296</f>
        <v>101</v>
      </c>
      <c r="B1452" s="191">
        <f>INPUT!AW102</f>
        <v>-15.450687251974125</v>
      </c>
      <c r="C1452" s="191">
        <f>INPUT!AX102</f>
        <v>0.0077810315162377564</v>
      </c>
      <c r="D1452" s="191">
        <f>INPUT!AY102</f>
        <v>-33.358852623308422</v>
      </c>
      <c r="E1452" s="191">
        <f>INPUT!CB102</f>
        <v>681.48636646994623</v>
      </c>
      <c r="F1452" s="191">
        <f>INPUT!CC102</f>
        <v>-30.995046428479881</v>
      </c>
      <c r="G1452" s="191">
        <f>INPUT!CD102</f>
        <v>753.41665672307568</v>
      </c>
      <c r="H1452" s="191">
        <f>INPUT!CE102</f>
        <v>-2107.9034132057982</v>
      </c>
      <c r="I1452" s="192">
        <f>1.25*(B1452+C1452+D1452)/2/L1296/IF(B211="Positive",D1296,F1296)*10^6</f>
        <v>-0.44053693654699411</v>
      </c>
      <c r="J1452" s="192">
        <f>(1.25*E1452+1.5*F1452+1.8*IF(1.25*E1452+1.5*F1452&gt;=0,G1452,H1452))/2/M1296/IF(B211="Positive",D1296,F1296)*10^6</f>
        <v>14.900910477510955</v>
      </c>
      <c r="K1452" s="192">
        <f>I1452+J1452</f>
        <v>14.46037354096396</v>
      </c>
      <c r="L1452" s="194">
        <f>SQRT(1-(K1452/INPUT!AO102)^2)</f>
        <v>0.999275698902602</v>
      </c>
      <c r="M1452" s="4"/>
      <c r="N1452" s="4"/>
    </row>
    <row r="1453">
      <c r="A1453" s="187">
        <f>A1297</f>
        <v>101</v>
      </c>
      <c r="B1453" s="191">
        <f>INPUT!AW103</f>
        <v>-15.450687251974125</v>
      </c>
      <c r="C1453" s="191">
        <f>INPUT!AX103</f>
        <v>0.0077810315162377564</v>
      </c>
      <c r="D1453" s="191">
        <f>INPUT!AY103</f>
        <v>-33.358852623308422</v>
      </c>
      <c r="E1453" s="191">
        <f>INPUT!CB103</f>
        <v>681.48636646994623</v>
      </c>
      <c r="F1453" s="191">
        <f>INPUT!CC103</f>
        <v>-30.995046428479881</v>
      </c>
      <c r="G1453" s="191">
        <f>INPUT!CD103</f>
        <v>753.41665672307568</v>
      </c>
      <c r="H1453" s="191">
        <f>INPUT!CE103</f>
        <v>-2107.9034132057982</v>
      </c>
      <c r="I1453" s="192">
        <f>1.25*(B1453+C1453+D1453)/2/L1297/IF(B212="Positive",D1297,F1297)*10^6</f>
        <v>-0.44053693654699411</v>
      </c>
      <c r="J1453" s="192">
        <f>(1.25*E1453+1.5*F1453+1.8*IF(1.25*E1453+1.5*F1453&gt;=0,G1453,H1453))/2/M1297/IF(B212="Positive",D1297,F1297)*10^6</f>
        <v>14.900910477510955</v>
      </c>
      <c r="K1453" s="192">
        <f>I1453+J1453</f>
        <v>14.46037354096396</v>
      </c>
      <c r="L1453" s="194">
        <f>SQRT(1-(K1453/INPUT!AO103)^2)</f>
        <v>0.999275698902602</v>
      </c>
      <c r="M1453" s="4"/>
      <c r="N1453" s="4"/>
    </row>
    <row r="1454">
      <c r="A1454" s="187">
        <f>A1298</f>
        <v>101</v>
      </c>
      <c r="B1454" s="191">
        <f>INPUT!AW104</f>
        <v>-15.450687251974125</v>
      </c>
      <c r="C1454" s="191">
        <f>INPUT!AX104</f>
        <v>0.0077810315162377564</v>
      </c>
      <c r="D1454" s="191">
        <f>INPUT!AY104</f>
        <v>-33.358852623308422</v>
      </c>
      <c r="E1454" s="191">
        <f>INPUT!CB104</f>
        <v>681.48636646994623</v>
      </c>
      <c r="F1454" s="191">
        <f>INPUT!CC104</f>
        <v>-30.995046428479881</v>
      </c>
      <c r="G1454" s="191">
        <f>INPUT!CD104</f>
        <v>753.41665672307568</v>
      </c>
      <c r="H1454" s="191">
        <f>INPUT!CE104</f>
        <v>-2107.9034132057982</v>
      </c>
      <c r="I1454" s="192">
        <f>1.25*(B1454+C1454+D1454)/2/L1298/IF(B213="Positive",D1298,F1298)*10^6</f>
        <v>-0.44053693654699411</v>
      </c>
      <c r="J1454" s="192">
        <f>(1.25*E1454+1.5*F1454+1.8*IF(1.25*E1454+1.5*F1454&gt;=0,G1454,H1454))/2/M1298/IF(B213="Positive",D1298,F1298)*10^6</f>
        <v>14.900910477510955</v>
      </c>
      <c r="K1454" s="192">
        <f>I1454+J1454</f>
        <v>14.46037354096396</v>
      </c>
      <c r="L1454" s="194">
        <f>SQRT(1-(K1454/INPUT!AO104)^2)</f>
        <v>0.999275698902602</v>
      </c>
      <c r="M1454" s="4"/>
      <c r="N1454" s="4"/>
    </row>
    <row r="1455">
      <c r="A1455" s="187">
        <f>A1299</f>
        <v>101</v>
      </c>
      <c r="B1455" s="191">
        <f>INPUT!AW105</f>
        <v>-15.450687251974125</v>
      </c>
      <c r="C1455" s="191">
        <f>INPUT!AX105</f>
        <v>0.0077810315162377564</v>
      </c>
      <c r="D1455" s="191">
        <f>INPUT!AY105</f>
        <v>-33.358852623308422</v>
      </c>
      <c r="E1455" s="191">
        <f>INPUT!CB105</f>
        <v>681.48636646994623</v>
      </c>
      <c r="F1455" s="191">
        <f>INPUT!CC105</f>
        <v>-30.995046428479881</v>
      </c>
      <c r="G1455" s="191">
        <f>INPUT!CD105</f>
        <v>753.41665672307568</v>
      </c>
      <c r="H1455" s="191">
        <f>INPUT!CE105</f>
        <v>-2107.9034132057982</v>
      </c>
      <c r="I1455" s="192">
        <f>1.25*(B1455+C1455+D1455)/2/L1299/IF(B214="Positive",D1299,F1299)*10^6</f>
        <v>-0.44053693654699411</v>
      </c>
      <c r="J1455" s="192">
        <f>(1.25*E1455+1.5*F1455+1.8*IF(1.25*E1455+1.5*F1455&gt;=0,G1455,H1455))/2/M1299/IF(B214="Positive",D1299,F1299)*10^6</f>
        <v>14.900910477510955</v>
      </c>
      <c r="K1455" s="192">
        <f>I1455+J1455</f>
        <v>14.46037354096396</v>
      </c>
      <c r="L1455" s="194">
        <f>SQRT(1-(K1455/INPUT!AO105)^2)</f>
        <v>0.999275698902602</v>
      </c>
      <c r="M1455" s="4"/>
      <c r="N1455" s="4"/>
    </row>
    <row r="1456">
      <c r="A1456" s="187">
        <f>A1300</f>
        <v>101</v>
      </c>
      <c r="B1456" s="191">
        <f>INPUT!AW106</f>
        <v>-15.450687251974125</v>
      </c>
      <c r="C1456" s="191">
        <f>INPUT!AX106</f>
        <v>0.0077810315162377564</v>
      </c>
      <c r="D1456" s="191">
        <f>INPUT!AY106</f>
        <v>-33.358852623308422</v>
      </c>
      <c r="E1456" s="191">
        <f>INPUT!CB106</f>
        <v>681.48636646994623</v>
      </c>
      <c r="F1456" s="191">
        <f>INPUT!CC106</f>
        <v>-30.995046428479881</v>
      </c>
      <c r="G1456" s="191">
        <f>INPUT!CD106</f>
        <v>753.41665672307568</v>
      </c>
      <c r="H1456" s="191">
        <f>INPUT!CE106</f>
        <v>-2107.9034132057982</v>
      </c>
      <c r="I1456" s="192">
        <f>1.25*(B1456+C1456+D1456)/2/L1300/IF(B215="Positive",D1300,F1300)*10^6</f>
        <v>-0.44053693654699411</v>
      </c>
      <c r="J1456" s="192">
        <f>(1.25*E1456+1.5*F1456+1.8*IF(1.25*E1456+1.5*F1456&gt;=0,G1456,H1456))/2/M1300/IF(B215="Positive",D1300,F1300)*10^6</f>
        <v>14.900910477510955</v>
      </c>
      <c r="K1456" s="192">
        <f>I1456+J1456</f>
        <v>14.46037354096396</v>
      </c>
      <c r="L1456" s="194">
        <f>SQRT(1-(K1456/INPUT!AO106)^2)</f>
        <v>0.999275698902602</v>
      </c>
      <c r="M1456" s="4"/>
      <c r="N1456" s="4"/>
    </row>
    <row r="1457">
      <c r="A1457" s="187">
        <f>A1301</f>
        <v>101</v>
      </c>
      <c r="B1457" s="191">
        <f>INPUT!AW107</f>
        <v>-15.450687251974125</v>
      </c>
      <c r="C1457" s="191">
        <f>INPUT!AX107</f>
        <v>0.0077810315162377564</v>
      </c>
      <c r="D1457" s="191">
        <f>INPUT!AY107</f>
        <v>-33.358852623308422</v>
      </c>
      <c r="E1457" s="191">
        <f>INPUT!CB107</f>
        <v>681.48636646994623</v>
      </c>
      <c r="F1457" s="191">
        <f>INPUT!CC107</f>
        <v>-30.995046428479881</v>
      </c>
      <c r="G1457" s="191">
        <f>INPUT!CD107</f>
        <v>753.41665672307568</v>
      </c>
      <c r="H1457" s="191">
        <f>INPUT!CE107</f>
        <v>-2107.9034132057982</v>
      </c>
      <c r="I1457" s="192">
        <f>1.25*(B1457+C1457+D1457)/2/L1301/IF(B216="Positive",D1301,F1301)*10^6</f>
        <v>-0.44053693654699411</v>
      </c>
      <c r="J1457" s="192">
        <f>(1.25*E1457+1.5*F1457+1.8*IF(1.25*E1457+1.5*F1457&gt;=0,G1457,H1457))/2/M1301/IF(B216="Positive",D1301,F1301)*10^6</f>
        <v>14.900910477510955</v>
      </c>
      <c r="K1457" s="192">
        <f>I1457+J1457</f>
        <v>14.46037354096396</v>
      </c>
      <c r="L1457" s="194">
        <f>SQRT(1-(K1457/INPUT!AO107)^2)</f>
        <v>0.999275698902602</v>
      </c>
      <c r="M1457" s="4"/>
      <c r="N1457" s="4"/>
    </row>
    <row r="1458">
      <c r="A1458" s="187">
        <f>A1302</f>
        <v>101</v>
      </c>
      <c r="B1458" s="191">
        <f>INPUT!AW108</f>
        <v>-15.450687251974125</v>
      </c>
      <c r="C1458" s="191">
        <f>INPUT!AX108</f>
        <v>0.0077810315162377564</v>
      </c>
      <c r="D1458" s="191">
        <f>INPUT!AY108</f>
        <v>-33.358852623308422</v>
      </c>
      <c r="E1458" s="191">
        <f>INPUT!CB108</f>
        <v>681.48636646994623</v>
      </c>
      <c r="F1458" s="191">
        <f>INPUT!CC108</f>
        <v>-30.995046428479881</v>
      </c>
      <c r="G1458" s="191">
        <f>INPUT!CD108</f>
        <v>753.41665672307568</v>
      </c>
      <c r="H1458" s="191">
        <f>INPUT!CE108</f>
        <v>-2107.9034132057982</v>
      </c>
      <c r="I1458" s="192">
        <f>1.25*(B1458+C1458+D1458)/2/L1302/IF(B217="Positive",D1302,F1302)*10^6</f>
        <v>-0.44053693654699411</v>
      </c>
      <c r="J1458" s="192">
        <f>(1.25*E1458+1.5*F1458+1.8*IF(1.25*E1458+1.5*F1458&gt;=0,G1458,H1458))/2/M1302/IF(B217="Positive",D1302,F1302)*10^6</f>
        <v>14.900910477510955</v>
      </c>
      <c r="K1458" s="192">
        <f>I1458+J1458</f>
        <v>14.46037354096396</v>
      </c>
      <c r="L1458" s="194">
        <f>SQRT(1-(K1458/INPUT!AO108)^2)</f>
        <v>0.999275698902602</v>
      </c>
      <c r="M1458" s="4"/>
      <c r="N1458" s="4"/>
    </row>
    <row r="1459">
      <c r="A1459" s="187">
        <f>A1303</f>
        <v>101</v>
      </c>
      <c r="B1459" s="191">
        <f>INPUT!AW109</f>
        <v>-15.450687251974125</v>
      </c>
      <c r="C1459" s="191">
        <f>INPUT!AX109</f>
        <v>0.0077810315162377564</v>
      </c>
      <c r="D1459" s="191">
        <f>INPUT!AY109</f>
        <v>-33.358852623308422</v>
      </c>
      <c r="E1459" s="191">
        <f>INPUT!CB109</f>
        <v>681.48636646994623</v>
      </c>
      <c r="F1459" s="191">
        <f>INPUT!CC109</f>
        <v>-30.995046428479881</v>
      </c>
      <c r="G1459" s="191">
        <f>INPUT!CD109</f>
        <v>753.41665672307568</v>
      </c>
      <c r="H1459" s="191">
        <f>INPUT!CE109</f>
        <v>-2107.9034132057982</v>
      </c>
      <c r="I1459" s="192">
        <f>1.25*(B1459+C1459+D1459)/2/L1303/IF(B218="Positive",D1303,F1303)*10^6</f>
        <v>-0.44053693654699411</v>
      </c>
      <c r="J1459" s="192">
        <f>(1.25*E1459+1.5*F1459+1.8*IF(1.25*E1459+1.5*F1459&gt;=0,G1459,H1459))/2/M1303/IF(B218="Positive",D1303,F1303)*10^6</f>
        <v>14.900910477510955</v>
      </c>
      <c r="K1459" s="192">
        <f>I1459+J1459</f>
        <v>14.46037354096396</v>
      </c>
      <c r="L1459" s="194">
        <f>SQRT(1-(K1459/INPUT!AO109)^2)</f>
        <v>0.999275698902602</v>
      </c>
      <c r="M1459" s="4"/>
      <c r="N1459" s="4"/>
    </row>
    <row r="1460">
      <c r="A1460" s="187">
        <f>A1304</f>
        <v>101</v>
      </c>
      <c r="B1460" s="191">
        <f>INPUT!AW110</f>
        <v>-15.450687251974125</v>
      </c>
      <c r="C1460" s="191">
        <f>INPUT!AX110</f>
        <v>0.0077810315162377564</v>
      </c>
      <c r="D1460" s="191">
        <f>INPUT!AY110</f>
        <v>-33.358852623308422</v>
      </c>
      <c r="E1460" s="191">
        <f>INPUT!CB110</f>
        <v>681.48636646994623</v>
      </c>
      <c r="F1460" s="191">
        <f>INPUT!CC110</f>
        <v>-30.995046428479881</v>
      </c>
      <c r="G1460" s="191">
        <f>INPUT!CD110</f>
        <v>753.41665672307568</v>
      </c>
      <c r="H1460" s="191">
        <f>INPUT!CE110</f>
        <v>-2107.9034132057982</v>
      </c>
      <c r="I1460" s="192">
        <f>1.25*(B1460+C1460+D1460)/2/L1304/IF(B219="Positive",D1304,F1304)*10^6</f>
        <v>-0.44053693654699411</v>
      </c>
      <c r="J1460" s="192">
        <f>(1.25*E1460+1.5*F1460+1.8*IF(1.25*E1460+1.5*F1460&gt;=0,G1460,H1460))/2/M1304/IF(B219="Positive",D1304,F1304)*10^6</f>
        <v>14.900910477510955</v>
      </c>
      <c r="K1460" s="192">
        <f>I1460+J1460</f>
        <v>14.46037354096396</v>
      </c>
      <c r="L1460" s="194">
        <f>SQRT(1-(K1460/INPUT!AO110)^2)</f>
        <v>0.999275698902602</v>
      </c>
      <c r="M1460" s="4"/>
      <c r="N1460" s="4"/>
    </row>
    <row r="1461">
      <c r="A1461" s="187">
        <f>A1305</f>
        <v>101</v>
      </c>
      <c r="B1461" s="191">
        <f>INPUT!AW111</f>
        <v>-15.450687251974125</v>
      </c>
      <c r="C1461" s="191">
        <f>INPUT!AX111</f>
        <v>0.0077810315162377564</v>
      </c>
      <c r="D1461" s="191">
        <f>INPUT!AY111</f>
        <v>-33.358852623308422</v>
      </c>
      <c r="E1461" s="191">
        <f>INPUT!CB111</f>
        <v>681.48636646994623</v>
      </c>
      <c r="F1461" s="191">
        <f>INPUT!CC111</f>
        <v>-30.995046428479881</v>
      </c>
      <c r="G1461" s="191">
        <f>INPUT!CD111</f>
        <v>753.41665672307568</v>
      </c>
      <c r="H1461" s="191">
        <f>INPUT!CE111</f>
        <v>-2107.9034132057982</v>
      </c>
      <c r="I1461" s="192">
        <f>1.25*(B1461+C1461+D1461)/2/L1305/IF(B220="Positive",D1305,F1305)*10^6</f>
        <v>-0.44053693654699411</v>
      </c>
      <c r="J1461" s="192">
        <f>(1.25*E1461+1.5*F1461+1.8*IF(1.25*E1461+1.5*F1461&gt;=0,G1461,H1461))/2/M1305/IF(B220="Positive",D1305,F1305)*10^6</f>
        <v>14.900910477510955</v>
      </c>
      <c r="K1461" s="192">
        <f>I1461+J1461</f>
        <v>14.46037354096396</v>
      </c>
      <c r="L1461" s="194">
        <f>SQRT(1-(K1461/INPUT!AO111)^2)</f>
        <v>0.999275698902602</v>
      </c>
      <c r="M1461" s="4"/>
      <c r="N1461" s="4"/>
    </row>
    <row r="1462">
      <c r="A1462" s="187">
        <f>A1306</f>
        <v>101</v>
      </c>
      <c r="B1462" s="191">
        <f>INPUT!AW112</f>
        <v>-15.450687251974125</v>
      </c>
      <c r="C1462" s="191">
        <f>INPUT!AX112</f>
        <v>0.0077810315162377564</v>
      </c>
      <c r="D1462" s="191">
        <f>INPUT!AY112</f>
        <v>-33.358852623308422</v>
      </c>
      <c r="E1462" s="191">
        <f>INPUT!CB112</f>
        <v>681.48636646994623</v>
      </c>
      <c r="F1462" s="191">
        <f>INPUT!CC112</f>
        <v>-30.995046428479881</v>
      </c>
      <c r="G1462" s="191">
        <f>INPUT!CD112</f>
        <v>753.41665672307568</v>
      </c>
      <c r="H1462" s="191">
        <f>INPUT!CE112</f>
        <v>-2107.9034132057982</v>
      </c>
      <c r="I1462" s="192">
        <f>1.25*(B1462+C1462+D1462)/2/L1306/IF(B221="Positive",D1306,F1306)*10^6</f>
        <v>-0.44053693654699411</v>
      </c>
      <c r="J1462" s="192">
        <f>(1.25*E1462+1.5*F1462+1.8*IF(1.25*E1462+1.5*F1462&gt;=0,G1462,H1462))/2/M1306/IF(B221="Positive",D1306,F1306)*10^6</f>
        <v>14.900910477510955</v>
      </c>
      <c r="K1462" s="192">
        <f>I1462+J1462</f>
        <v>14.46037354096396</v>
      </c>
      <c r="L1462" s="194">
        <f>SQRT(1-(K1462/INPUT!AO112)^2)</f>
        <v>0.999275698902602</v>
      </c>
      <c r="M1462" s="4"/>
      <c r="N1462" s="4"/>
    </row>
    <row r="1463">
      <c r="A1463" s="187">
        <f>A1307</f>
        <v>101</v>
      </c>
      <c r="B1463" s="191">
        <f>INPUT!AW113</f>
        <v>-15.450687251974125</v>
      </c>
      <c r="C1463" s="191">
        <f>INPUT!AX113</f>
        <v>0.0077810315162377564</v>
      </c>
      <c r="D1463" s="191">
        <f>INPUT!AY113</f>
        <v>-33.358852623308422</v>
      </c>
      <c r="E1463" s="191">
        <f>INPUT!CB113</f>
        <v>681.48636646994623</v>
      </c>
      <c r="F1463" s="191">
        <f>INPUT!CC113</f>
        <v>-30.995046428479881</v>
      </c>
      <c r="G1463" s="191">
        <f>INPUT!CD113</f>
        <v>753.41665672307568</v>
      </c>
      <c r="H1463" s="191">
        <f>INPUT!CE113</f>
        <v>-2107.9034132057982</v>
      </c>
      <c r="I1463" s="192">
        <f>1.25*(B1463+C1463+D1463)/2/L1307/IF(B222="Positive",D1307,F1307)*10^6</f>
        <v>-0.44053693654699411</v>
      </c>
      <c r="J1463" s="192">
        <f>(1.25*E1463+1.5*F1463+1.8*IF(1.25*E1463+1.5*F1463&gt;=0,G1463,H1463))/2/M1307/IF(B222="Positive",D1307,F1307)*10^6</f>
        <v>14.900910477510955</v>
      </c>
      <c r="K1463" s="192">
        <f>I1463+J1463</f>
        <v>14.46037354096396</v>
      </c>
      <c r="L1463" s="194">
        <f>SQRT(1-(K1463/INPUT!AO113)^2)</f>
        <v>0.999275698902602</v>
      </c>
      <c r="M1463" s="4"/>
      <c r="N1463" s="4"/>
    </row>
    <row r="1464">
      <c r="A1464" s="187">
        <f>A1308</f>
        <v>101</v>
      </c>
      <c r="B1464" s="191">
        <f>INPUT!AW114</f>
        <v>-15.450687251974125</v>
      </c>
      <c r="C1464" s="191">
        <f>INPUT!AX114</f>
        <v>0.0077810315162377564</v>
      </c>
      <c r="D1464" s="191">
        <f>INPUT!AY114</f>
        <v>-33.358852623308422</v>
      </c>
      <c r="E1464" s="191">
        <f>INPUT!CB114</f>
        <v>681.48636646994623</v>
      </c>
      <c r="F1464" s="191">
        <f>INPUT!CC114</f>
        <v>-30.995046428479881</v>
      </c>
      <c r="G1464" s="191">
        <f>INPUT!CD114</f>
        <v>753.41665672307568</v>
      </c>
      <c r="H1464" s="191">
        <f>INPUT!CE114</f>
        <v>-2107.9034132057982</v>
      </c>
      <c r="I1464" s="192">
        <f>1.25*(B1464+C1464+D1464)/2/L1308/IF(B223="Positive",D1308,F1308)*10^6</f>
        <v>-0.44053693654699411</v>
      </c>
      <c r="J1464" s="192">
        <f>(1.25*E1464+1.5*F1464+1.8*IF(1.25*E1464+1.5*F1464&gt;=0,G1464,H1464))/2/M1308/IF(B223="Positive",D1308,F1308)*10^6</f>
        <v>14.900910477510955</v>
      </c>
      <c r="K1464" s="192">
        <f>I1464+J1464</f>
        <v>14.46037354096396</v>
      </c>
      <c r="L1464" s="194">
        <f>SQRT(1-(K1464/INPUT!AO114)^2)</f>
        <v>0.999275698902602</v>
      </c>
      <c r="M1464" s="4"/>
      <c r="N1464" s="4"/>
    </row>
    <row r="1465">
      <c r="A1465" s="187">
        <f>A1309</f>
        <v>101</v>
      </c>
      <c r="B1465" s="191">
        <f>INPUT!AW115</f>
        <v>-15.450687251974125</v>
      </c>
      <c r="C1465" s="191">
        <f>INPUT!AX115</f>
        <v>0.0077810315162377564</v>
      </c>
      <c r="D1465" s="191">
        <f>INPUT!AY115</f>
        <v>-33.358852623308422</v>
      </c>
      <c r="E1465" s="191">
        <f>INPUT!CB115</f>
        <v>681.48636646994623</v>
      </c>
      <c r="F1465" s="191">
        <f>INPUT!CC115</f>
        <v>-30.995046428479881</v>
      </c>
      <c r="G1465" s="191">
        <f>INPUT!CD115</f>
        <v>753.41665672307568</v>
      </c>
      <c r="H1465" s="191">
        <f>INPUT!CE115</f>
        <v>-2107.9034132057982</v>
      </c>
      <c r="I1465" s="192">
        <f>1.25*(B1465+C1465+D1465)/2/L1309/IF(B224="Positive",D1309,F1309)*10^6</f>
        <v>-0.44053693654699411</v>
      </c>
      <c r="J1465" s="192">
        <f>(1.25*E1465+1.5*F1465+1.8*IF(1.25*E1465+1.5*F1465&gt;=0,G1465,H1465))/2/M1309/IF(B224="Positive",D1309,F1309)*10^6</f>
        <v>14.900910477510955</v>
      </c>
      <c r="K1465" s="192">
        <f>I1465+J1465</f>
        <v>14.46037354096396</v>
      </c>
      <c r="L1465" s="194">
        <f>SQRT(1-(K1465/INPUT!AO115)^2)</f>
        <v>0.999275698902602</v>
      </c>
      <c r="M1465" s="4"/>
      <c r="N1465" s="4"/>
    </row>
    <row r="1466">
      <c r="A1466" s="187">
        <f>A1310</f>
        <v>101</v>
      </c>
      <c r="B1466" s="191">
        <f>INPUT!AW116</f>
        <v>-15.450687251974125</v>
      </c>
      <c r="C1466" s="191">
        <f>INPUT!AX116</f>
        <v>0.0077810315162377564</v>
      </c>
      <c r="D1466" s="191">
        <f>INPUT!AY116</f>
        <v>-33.358852623308422</v>
      </c>
      <c r="E1466" s="191">
        <f>INPUT!CB116</f>
        <v>681.48636646994623</v>
      </c>
      <c r="F1466" s="191">
        <f>INPUT!CC116</f>
        <v>-30.995046428479881</v>
      </c>
      <c r="G1466" s="191">
        <f>INPUT!CD116</f>
        <v>753.41665672307568</v>
      </c>
      <c r="H1466" s="191">
        <f>INPUT!CE116</f>
        <v>-2107.9034132057982</v>
      </c>
      <c r="I1466" s="192">
        <f>1.25*(B1466+C1466+D1466)/2/L1310/IF(B225="Positive",D1310,F1310)*10^6</f>
        <v>-0.44053693654699411</v>
      </c>
      <c r="J1466" s="192">
        <f>(1.25*E1466+1.5*F1466+1.8*IF(1.25*E1466+1.5*F1466&gt;=0,G1466,H1466))/2/M1310/IF(B225="Positive",D1310,F1310)*10^6</f>
        <v>14.900910477510955</v>
      </c>
      <c r="K1466" s="192">
        <f>I1466+J1466</f>
        <v>14.46037354096396</v>
      </c>
      <c r="L1466" s="194">
        <f>SQRT(1-(K1466/INPUT!AO116)^2)</f>
        <v>0.999275698902602</v>
      </c>
      <c r="M1466" s="4"/>
      <c r="N1466" s="4"/>
    </row>
    <row r="1467">
      <c r="A1467" s="187">
        <f>A1311</f>
        <v>101</v>
      </c>
      <c r="B1467" s="191">
        <f>INPUT!AW117</f>
        <v>-15.450687251974125</v>
      </c>
      <c r="C1467" s="191">
        <f>INPUT!AX117</f>
        <v>0.0077810315162377564</v>
      </c>
      <c r="D1467" s="191">
        <f>INPUT!AY117</f>
        <v>-33.358852623308422</v>
      </c>
      <c r="E1467" s="191">
        <f>INPUT!CB117</f>
        <v>681.48636646994623</v>
      </c>
      <c r="F1467" s="191">
        <f>INPUT!CC117</f>
        <v>-30.995046428479881</v>
      </c>
      <c r="G1467" s="191">
        <f>INPUT!CD117</f>
        <v>753.41665672307568</v>
      </c>
      <c r="H1467" s="191">
        <f>INPUT!CE117</f>
        <v>-2107.9034132057982</v>
      </c>
      <c r="I1467" s="192">
        <f>1.25*(B1467+C1467+D1467)/2/L1311/IF(B226="Positive",D1311,F1311)*10^6</f>
        <v>-0.44053693654699411</v>
      </c>
      <c r="J1467" s="192">
        <f>(1.25*E1467+1.5*F1467+1.8*IF(1.25*E1467+1.5*F1467&gt;=0,G1467,H1467))/2/M1311/IF(B226="Positive",D1311,F1311)*10^6</f>
        <v>14.900910477510955</v>
      </c>
      <c r="K1467" s="192">
        <f>I1467+J1467</f>
        <v>14.46037354096396</v>
      </c>
      <c r="L1467" s="194">
        <f>SQRT(1-(K1467/INPUT!AO117)^2)</f>
        <v>0.999275698902602</v>
      </c>
      <c r="M1467" s="4"/>
      <c r="N1467" s="4"/>
    </row>
    <row r="1468">
      <c r="A1468" s="187">
        <f>A1312</f>
        <v>101</v>
      </c>
      <c r="B1468" s="191">
        <f>INPUT!AW118</f>
        <v>-15.450687251974125</v>
      </c>
      <c r="C1468" s="191">
        <f>INPUT!AX118</f>
        <v>0.0077810315162377564</v>
      </c>
      <c r="D1468" s="191">
        <f>INPUT!AY118</f>
        <v>-33.358852623308422</v>
      </c>
      <c r="E1468" s="191">
        <f>INPUT!CB118</f>
        <v>681.48636646994623</v>
      </c>
      <c r="F1468" s="191">
        <f>INPUT!CC118</f>
        <v>-30.995046428479881</v>
      </c>
      <c r="G1468" s="191">
        <f>INPUT!CD118</f>
        <v>753.41665672307568</v>
      </c>
      <c r="H1468" s="191">
        <f>INPUT!CE118</f>
        <v>-2107.9034132057982</v>
      </c>
      <c r="I1468" s="192">
        <f>1.25*(B1468+C1468+D1468)/2/L1312/IF(B227="Positive",D1312,F1312)*10^6</f>
        <v>-0.44053693654699411</v>
      </c>
      <c r="J1468" s="192">
        <f>(1.25*E1468+1.5*F1468+1.8*IF(1.25*E1468+1.5*F1468&gt;=0,G1468,H1468))/2/M1312/IF(B227="Positive",D1312,F1312)*10^6</f>
        <v>14.900910477510955</v>
      </c>
      <c r="K1468" s="192">
        <f>I1468+J1468</f>
        <v>14.46037354096396</v>
      </c>
      <c r="L1468" s="194">
        <f>SQRT(1-(K1468/INPUT!AO118)^2)</f>
        <v>0.999275698902602</v>
      </c>
      <c r="M1468" s="4"/>
      <c r="N1468" s="4"/>
    </row>
    <row r="1469">
      <c r="A1469" s="187">
        <f>A1313</f>
        <v>101</v>
      </c>
      <c r="B1469" s="191">
        <f>INPUT!AW119</f>
        <v>-15.450687251974125</v>
      </c>
      <c r="C1469" s="191">
        <f>INPUT!AX119</f>
        <v>0.0077810315162377564</v>
      </c>
      <c r="D1469" s="191">
        <f>INPUT!AY119</f>
        <v>-33.358852623308422</v>
      </c>
      <c r="E1469" s="191">
        <f>INPUT!CB119</f>
        <v>681.48636646994623</v>
      </c>
      <c r="F1469" s="191">
        <f>INPUT!CC119</f>
        <v>-30.995046428479881</v>
      </c>
      <c r="G1469" s="191">
        <f>INPUT!CD119</f>
        <v>753.41665672307568</v>
      </c>
      <c r="H1469" s="191">
        <f>INPUT!CE119</f>
        <v>-2107.9034132057982</v>
      </c>
      <c r="I1469" s="192">
        <f>1.25*(B1469+C1469+D1469)/2/L1313/IF(B228="Positive",D1313,F1313)*10^6</f>
        <v>-0.44053693654699411</v>
      </c>
      <c r="J1469" s="192">
        <f>(1.25*E1469+1.5*F1469+1.8*IF(1.25*E1469+1.5*F1469&gt;=0,G1469,H1469))/2/M1313/IF(B228="Positive",D1313,F1313)*10^6</f>
        <v>14.900910477510955</v>
      </c>
      <c r="K1469" s="192">
        <f>I1469+J1469</f>
        <v>14.46037354096396</v>
      </c>
      <c r="L1469" s="194">
        <f>SQRT(1-(K1469/INPUT!AO119)^2)</f>
        <v>0.999275698902602</v>
      </c>
      <c r="M1469" s="4"/>
      <c r="N1469" s="4"/>
    </row>
    <row r="1470">
      <c r="A1470" s="187">
        <f>A1314</f>
        <v>101</v>
      </c>
      <c r="B1470" s="191">
        <f>INPUT!AW120</f>
        <v>-15.450687251974125</v>
      </c>
      <c r="C1470" s="191">
        <f>INPUT!AX120</f>
        <v>0.0077810315162377564</v>
      </c>
      <c r="D1470" s="191">
        <f>INPUT!AY120</f>
        <v>-33.358852623308422</v>
      </c>
      <c r="E1470" s="191">
        <f>INPUT!CB120</f>
        <v>681.48636646994623</v>
      </c>
      <c r="F1470" s="191">
        <f>INPUT!CC120</f>
        <v>-30.995046428479881</v>
      </c>
      <c r="G1470" s="191">
        <f>INPUT!CD120</f>
        <v>753.41665672307568</v>
      </c>
      <c r="H1470" s="191">
        <f>INPUT!CE120</f>
        <v>-2107.9034132057982</v>
      </c>
      <c r="I1470" s="192">
        <f>1.25*(B1470+C1470+D1470)/2/L1314/IF(B229="Positive",D1314,F1314)*10^6</f>
        <v>-0.44053693654699411</v>
      </c>
      <c r="J1470" s="192">
        <f>(1.25*E1470+1.5*F1470+1.8*IF(1.25*E1470+1.5*F1470&gt;=0,G1470,H1470))/2/M1314/IF(B229="Positive",D1314,F1314)*10^6</f>
        <v>14.900910477510955</v>
      </c>
      <c r="K1470" s="192">
        <f>I1470+J1470</f>
        <v>14.46037354096396</v>
      </c>
      <c r="L1470" s="194">
        <f>SQRT(1-(K1470/INPUT!AO120)^2)</f>
        <v>0.999275698902602</v>
      </c>
      <c r="M1470" s="4"/>
      <c r="N1470" s="4"/>
    </row>
    <row r="1471">
      <c r="A1471" s="187">
        <f>A1315</f>
        <v>101</v>
      </c>
      <c r="B1471" s="191">
        <f>INPUT!AW121</f>
        <v>-15.450687251974125</v>
      </c>
      <c r="C1471" s="191">
        <f>INPUT!AX121</f>
        <v>0.0077810315162377564</v>
      </c>
      <c r="D1471" s="191">
        <f>INPUT!AY121</f>
        <v>-33.358852623308422</v>
      </c>
      <c r="E1471" s="191">
        <f>INPUT!CB121</f>
        <v>681.48636646994623</v>
      </c>
      <c r="F1471" s="191">
        <f>INPUT!CC121</f>
        <v>-30.995046428479881</v>
      </c>
      <c r="G1471" s="191">
        <f>INPUT!CD121</f>
        <v>753.41665672307568</v>
      </c>
      <c r="H1471" s="191">
        <f>INPUT!CE121</f>
        <v>-2107.9034132057982</v>
      </c>
      <c r="I1471" s="192">
        <f>1.25*(B1471+C1471+D1471)/2/L1315/IF(B230="Positive",D1315,F1315)*10^6</f>
        <v>-0.44053693654699411</v>
      </c>
      <c r="J1471" s="192">
        <f>(1.25*E1471+1.5*F1471+1.8*IF(1.25*E1471+1.5*F1471&gt;=0,G1471,H1471))/2/M1315/IF(B230="Positive",D1315,F1315)*10^6</f>
        <v>14.900910477510955</v>
      </c>
      <c r="K1471" s="192">
        <f>I1471+J1471</f>
        <v>14.46037354096396</v>
      </c>
      <c r="L1471" s="194">
        <f>SQRT(1-(K1471/INPUT!AO121)^2)</f>
        <v>0.999275698902602</v>
      </c>
      <c r="M1471" s="4"/>
      <c r="N1471" s="4"/>
    </row>
    <row r="1472">
      <c r="A1472" s="187">
        <f>A1316</f>
        <v>101</v>
      </c>
      <c r="B1472" s="191">
        <f>INPUT!AW122</f>
        <v>-15.450687251974125</v>
      </c>
      <c r="C1472" s="191">
        <f>INPUT!AX122</f>
        <v>0.0077810315162377564</v>
      </c>
      <c r="D1472" s="191">
        <f>INPUT!AY122</f>
        <v>-33.358852623308422</v>
      </c>
      <c r="E1472" s="191">
        <f>INPUT!CB122</f>
        <v>681.48636646994623</v>
      </c>
      <c r="F1472" s="191">
        <f>INPUT!CC122</f>
        <v>-30.995046428479881</v>
      </c>
      <c r="G1472" s="191">
        <f>INPUT!CD122</f>
        <v>753.41665672307568</v>
      </c>
      <c r="H1472" s="191">
        <f>INPUT!CE122</f>
        <v>-2107.9034132057982</v>
      </c>
      <c r="I1472" s="192">
        <f>1.25*(B1472+C1472+D1472)/2/L1316/IF(B231="Positive",D1316,F1316)*10^6</f>
        <v>-0.44053693654699411</v>
      </c>
      <c r="J1472" s="192">
        <f>(1.25*E1472+1.5*F1472+1.8*IF(1.25*E1472+1.5*F1472&gt;=0,G1472,H1472))/2/M1316/IF(B231="Positive",D1316,F1316)*10^6</f>
        <v>14.900910477510955</v>
      </c>
      <c r="K1472" s="192">
        <f>I1472+J1472</f>
        <v>14.46037354096396</v>
      </c>
      <c r="L1472" s="194">
        <f>SQRT(1-(K1472/INPUT!AO122)^2)</f>
        <v>0.999275698902602</v>
      </c>
      <c r="M1472" s="4"/>
      <c r="N1472" s="4"/>
    </row>
    <row r="1473">
      <c r="A1473" s="187">
        <f>A1317</f>
        <v>101</v>
      </c>
      <c r="B1473" s="191">
        <f>INPUT!AW123</f>
        <v>-15.450687251974125</v>
      </c>
      <c r="C1473" s="191">
        <f>INPUT!AX123</f>
        <v>0.0077810315162377564</v>
      </c>
      <c r="D1473" s="191">
        <f>INPUT!AY123</f>
        <v>-33.358852623308422</v>
      </c>
      <c r="E1473" s="191">
        <f>INPUT!CB123</f>
        <v>681.48636646994623</v>
      </c>
      <c r="F1473" s="191">
        <f>INPUT!CC123</f>
        <v>-30.995046428479881</v>
      </c>
      <c r="G1473" s="191">
        <f>INPUT!CD123</f>
        <v>753.41665672307568</v>
      </c>
      <c r="H1473" s="191">
        <f>INPUT!CE123</f>
        <v>-2107.9034132057982</v>
      </c>
      <c r="I1473" s="192">
        <f>1.25*(B1473+C1473+D1473)/2/L1317/IF(B232="Positive",D1317,F1317)*10^6</f>
        <v>-0.44053693654699411</v>
      </c>
      <c r="J1473" s="192">
        <f>(1.25*E1473+1.5*F1473+1.8*IF(1.25*E1473+1.5*F1473&gt;=0,G1473,H1473))/2/M1317/IF(B232="Positive",D1317,F1317)*10^6</f>
        <v>14.900910477510955</v>
      </c>
      <c r="K1473" s="192">
        <f>I1473+J1473</f>
        <v>14.46037354096396</v>
      </c>
      <c r="L1473" s="194">
        <f>SQRT(1-(K1473/INPUT!AO123)^2)</f>
        <v>0.999275698902602</v>
      </c>
      <c r="M1473" s="4"/>
      <c r="N1473" s="4"/>
    </row>
    <row r="1474">
      <c r="A1474" s="187">
        <f>A1318</f>
        <v>101</v>
      </c>
      <c r="B1474" s="191">
        <f>INPUT!AW124</f>
        <v>-15.450687251974125</v>
      </c>
      <c r="C1474" s="191">
        <f>INPUT!AX124</f>
        <v>0.0077810315162377564</v>
      </c>
      <c r="D1474" s="191">
        <f>INPUT!AY124</f>
        <v>-33.358852623308422</v>
      </c>
      <c r="E1474" s="191">
        <f>INPUT!CB124</f>
        <v>681.48636646994623</v>
      </c>
      <c r="F1474" s="191">
        <f>INPUT!CC124</f>
        <v>-30.995046428479881</v>
      </c>
      <c r="G1474" s="191">
        <f>INPUT!CD124</f>
        <v>753.41665672307568</v>
      </c>
      <c r="H1474" s="191">
        <f>INPUT!CE124</f>
        <v>-2107.9034132057982</v>
      </c>
      <c r="I1474" s="192">
        <f>1.25*(B1474+C1474+D1474)/2/L1318/IF(B233="Positive",D1318,F1318)*10^6</f>
        <v>-0.44053693654699411</v>
      </c>
      <c r="J1474" s="192">
        <f>(1.25*E1474+1.5*F1474+1.8*IF(1.25*E1474+1.5*F1474&gt;=0,G1474,H1474))/2/M1318/IF(B233="Positive",D1318,F1318)*10^6</f>
        <v>14.900910477510955</v>
      </c>
      <c r="K1474" s="192">
        <f>I1474+J1474</f>
        <v>14.46037354096396</v>
      </c>
      <c r="L1474" s="194">
        <f>SQRT(1-(K1474/INPUT!AO124)^2)</f>
        <v>0.999275698902602</v>
      </c>
      <c r="M1474" s="4"/>
      <c r="N1474" s="4"/>
    </row>
    <row r="1475">
      <c r="A1475" s="187">
        <f>A1319</f>
        <v>101</v>
      </c>
      <c r="B1475" s="191">
        <f>INPUT!AW125</f>
        <v>-15.450687251974125</v>
      </c>
      <c r="C1475" s="191">
        <f>INPUT!AX125</f>
        <v>0.0077810315162377564</v>
      </c>
      <c r="D1475" s="191">
        <f>INPUT!AY125</f>
        <v>-33.358852623308422</v>
      </c>
      <c r="E1475" s="191">
        <f>INPUT!CB125</f>
        <v>681.48636646994623</v>
      </c>
      <c r="F1475" s="191">
        <f>INPUT!CC125</f>
        <v>-30.995046428479881</v>
      </c>
      <c r="G1475" s="191">
        <f>INPUT!CD125</f>
        <v>753.41665672307568</v>
      </c>
      <c r="H1475" s="191">
        <f>INPUT!CE125</f>
        <v>-2107.9034132057982</v>
      </c>
      <c r="I1475" s="192">
        <f>1.25*(B1475+C1475+D1475)/2/L1319/IF(B234="Positive",D1319,F1319)*10^6</f>
        <v>-0.44053693654699411</v>
      </c>
      <c r="J1475" s="192">
        <f>(1.25*E1475+1.5*F1475+1.8*IF(1.25*E1475+1.5*F1475&gt;=0,G1475,H1475))/2/M1319/IF(B234="Positive",D1319,F1319)*10^6</f>
        <v>14.900910477510955</v>
      </c>
      <c r="K1475" s="192">
        <f>I1475+J1475</f>
        <v>14.46037354096396</v>
      </c>
      <c r="L1475" s="194">
        <f>SQRT(1-(K1475/INPUT!AO125)^2)</f>
        <v>0.999275698902602</v>
      </c>
      <c r="M1475" s="4"/>
      <c r="N1475" s="4"/>
    </row>
    <row r="1476">
      <c r="A1476" s="187">
        <f>A1320</f>
        <v>101</v>
      </c>
      <c r="B1476" s="191">
        <f>INPUT!AW126</f>
        <v>-15.450687251974125</v>
      </c>
      <c r="C1476" s="191">
        <f>INPUT!AX126</f>
        <v>0.0077810315162377564</v>
      </c>
      <c r="D1476" s="191">
        <f>INPUT!AY126</f>
        <v>-33.358852623308422</v>
      </c>
      <c r="E1476" s="191">
        <f>INPUT!CB126</f>
        <v>681.48636646994623</v>
      </c>
      <c r="F1476" s="191">
        <f>INPUT!CC126</f>
        <v>-30.995046428479881</v>
      </c>
      <c r="G1476" s="191">
        <f>INPUT!CD126</f>
        <v>753.41665672307568</v>
      </c>
      <c r="H1476" s="191">
        <f>INPUT!CE126</f>
        <v>-2107.9034132057982</v>
      </c>
      <c r="I1476" s="192">
        <f>1.25*(B1476+C1476+D1476)/2/L1320/IF(B235="Positive",D1320,F1320)*10^6</f>
        <v>-0.44053693654699411</v>
      </c>
      <c r="J1476" s="192">
        <f>(1.25*E1476+1.5*F1476+1.8*IF(1.25*E1476+1.5*F1476&gt;=0,G1476,H1476))/2/M1320/IF(B235="Positive",D1320,F1320)*10^6</f>
        <v>14.900910477510955</v>
      </c>
      <c r="K1476" s="192">
        <f>I1476+J1476</f>
        <v>14.46037354096396</v>
      </c>
      <c r="L1476" s="194">
        <f>SQRT(1-(K1476/INPUT!AO126)^2)</f>
        <v>0.999275698902602</v>
      </c>
      <c r="M1476" s="4"/>
      <c r="N1476" s="4"/>
    </row>
    <row r="1477">
      <c r="A1477" s="187">
        <f>A1321</f>
        <v>101</v>
      </c>
      <c r="B1477" s="191">
        <f>INPUT!AW127</f>
        <v>-15.450687251974125</v>
      </c>
      <c r="C1477" s="191">
        <f>INPUT!AX127</f>
        <v>0.0077810315162377564</v>
      </c>
      <c r="D1477" s="191">
        <f>INPUT!AY127</f>
        <v>-33.358852623308422</v>
      </c>
      <c r="E1477" s="191">
        <f>INPUT!CB127</f>
        <v>681.48636646994623</v>
      </c>
      <c r="F1477" s="191">
        <f>INPUT!CC127</f>
        <v>-30.995046428479881</v>
      </c>
      <c r="G1477" s="191">
        <f>INPUT!CD127</f>
        <v>753.41665672307568</v>
      </c>
      <c r="H1477" s="191">
        <f>INPUT!CE127</f>
        <v>-2107.9034132057982</v>
      </c>
      <c r="I1477" s="192">
        <f>1.25*(B1477+C1477+D1477)/2/L1321/IF(B236="Positive",D1321,F1321)*10^6</f>
        <v>-0.44053693654699411</v>
      </c>
      <c r="J1477" s="192">
        <f>(1.25*E1477+1.5*F1477+1.8*IF(1.25*E1477+1.5*F1477&gt;=0,G1477,H1477))/2/M1321/IF(B236="Positive",D1321,F1321)*10^6</f>
        <v>14.900910477510955</v>
      </c>
      <c r="K1477" s="192">
        <f>I1477+J1477</f>
        <v>14.46037354096396</v>
      </c>
      <c r="L1477" s="194">
        <f>SQRT(1-(K1477/INPUT!AO127)^2)</f>
        <v>0.999275698902602</v>
      </c>
      <c r="M1477" s="4"/>
      <c r="N1477" s="4"/>
    </row>
    <row r="1478">
      <c r="A1478" s="187">
        <f>A1322</f>
        <v>101</v>
      </c>
      <c r="B1478" s="191">
        <f>INPUT!AW128</f>
        <v>-15.450687251974125</v>
      </c>
      <c r="C1478" s="191">
        <f>INPUT!AX128</f>
        <v>0.0077810315162377564</v>
      </c>
      <c r="D1478" s="191">
        <f>INPUT!AY128</f>
        <v>-33.358852623308422</v>
      </c>
      <c r="E1478" s="191">
        <f>INPUT!CB128</f>
        <v>681.48636646994623</v>
      </c>
      <c r="F1478" s="191">
        <f>INPUT!CC128</f>
        <v>-30.995046428479881</v>
      </c>
      <c r="G1478" s="191">
        <f>INPUT!CD128</f>
        <v>753.41665672307568</v>
      </c>
      <c r="H1478" s="191">
        <f>INPUT!CE128</f>
        <v>-2107.9034132057982</v>
      </c>
      <c r="I1478" s="192">
        <f>1.25*(B1478+C1478+D1478)/2/L1322/IF(B237="Positive",D1322,F1322)*10^6</f>
        <v>-0.44053693654699411</v>
      </c>
      <c r="J1478" s="192">
        <f>(1.25*E1478+1.5*F1478+1.8*IF(1.25*E1478+1.5*F1478&gt;=0,G1478,H1478))/2/M1322/IF(B237="Positive",D1322,F1322)*10^6</f>
        <v>14.900910477510955</v>
      </c>
      <c r="K1478" s="192">
        <f>I1478+J1478</f>
        <v>14.46037354096396</v>
      </c>
      <c r="L1478" s="194">
        <f>SQRT(1-(K1478/INPUT!AO128)^2)</f>
        <v>0.999275698902602</v>
      </c>
      <c r="M1478" s="4"/>
      <c r="N1478" s="4"/>
    </row>
    <row r="1479">
      <c r="A1479" s="187">
        <f>A1323</f>
        <v>101</v>
      </c>
      <c r="B1479" s="191">
        <f>INPUT!AW129</f>
        <v>-15.450687251974125</v>
      </c>
      <c r="C1479" s="191">
        <f>INPUT!AX129</f>
        <v>0.0077810315162377564</v>
      </c>
      <c r="D1479" s="191">
        <f>INPUT!AY129</f>
        <v>-33.358852623308422</v>
      </c>
      <c r="E1479" s="191">
        <f>INPUT!CB129</f>
        <v>681.48636646994623</v>
      </c>
      <c r="F1479" s="191">
        <f>INPUT!CC129</f>
        <v>-30.995046428479881</v>
      </c>
      <c r="G1479" s="191">
        <f>INPUT!CD129</f>
        <v>753.41665672307568</v>
      </c>
      <c r="H1479" s="191">
        <f>INPUT!CE129</f>
        <v>-2107.9034132057982</v>
      </c>
      <c r="I1479" s="192">
        <f>1.25*(B1479+C1479+D1479)/2/L1323/IF(B238="Positive",D1323,F1323)*10^6</f>
        <v>-0.44053693654699411</v>
      </c>
      <c r="J1479" s="192">
        <f>(1.25*E1479+1.5*F1479+1.8*IF(1.25*E1479+1.5*F1479&gt;=0,G1479,H1479))/2/M1323/IF(B238="Positive",D1323,F1323)*10^6</f>
        <v>14.900910477510955</v>
      </c>
      <c r="K1479" s="192">
        <f>I1479+J1479</f>
        <v>14.46037354096396</v>
      </c>
      <c r="L1479" s="194">
        <f>SQRT(1-(K1479/INPUT!AO129)^2)</f>
        <v>0.999275698902602</v>
      </c>
      <c r="M1479" s="4"/>
      <c r="N1479" s="4"/>
    </row>
    <row r="1480">
      <c r="A1480" s="187">
        <f>A1324</f>
        <v>101</v>
      </c>
      <c r="B1480" s="191">
        <f>INPUT!AW130</f>
        <v>-15.450687251974125</v>
      </c>
      <c r="C1480" s="191">
        <f>INPUT!AX130</f>
        <v>0.0077810315162377564</v>
      </c>
      <c r="D1480" s="191">
        <f>INPUT!AY130</f>
        <v>-33.358852623308422</v>
      </c>
      <c r="E1480" s="191">
        <f>INPUT!CB130</f>
        <v>681.48636646994623</v>
      </c>
      <c r="F1480" s="191">
        <f>INPUT!CC130</f>
        <v>-30.995046428479881</v>
      </c>
      <c r="G1480" s="191">
        <f>INPUT!CD130</f>
        <v>753.41665672307568</v>
      </c>
      <c r="H1480" s="191">
        <f>INPUT!CE130</f>
        <v>-2107.9034132057982</v>
      </c>
      <c r="I1480" s="192">
        <f>1.25*(B1480+C1480+D1480)/2/L1324/IF(B239="Positive",D1324,F1324)*10^6</f>
        <v>-0.44053693654699411</v>
      </c>
      <c r="J1480" s="192">
        <f>(1.25*E1480+1.5*F1480+1.8*IF(1.25*E1480+1.5*F1480&gt;=0,G1480,H1480))/2/M1324/IF(B239="Positive",D1324,F1324)*10^6</f>
        <v>14.900910477510955</v>
      </c>
      <c r="K1480" s="192">
        <f>I1480+J1480</f>
        <v>14.46037354096396</v>
      </c>
      <c r="L1480" s="194">
        <f>SQRT(1-(K1480/INPUT!AO130)^2)</f>
        <v>0.999275698902602</v>
      </c>
      <c r="M1480" s="4"/>
      <c r="N1480" s="4"/>
    </row>
    <row r="1481">
      <c r="A1481" s="187">
        <f>A1325</f>
        <v>101</v>
      </c>
      <c r="B1481" s="191">
        <f>INPUT!AW131</f>
        <v>-15.450687251974125</v>
      </c>
      <c r="C1481" s="191">
        <f>INPUT!AX131</f>
        <v>0.0077810315162377564</v>
      </c>
      <c r="D1481" s="191">
        <f>INPUT!AY131</f>
        <v>-33.358852623308422</v>
      </c>
      <c r="E1481" s="191">
        <f>INPUT!CB131</f>
        <v>681.48636646994623</v>
      </c>
      <c r="F1481" s="191">
        <f>INPUT!CC131</f>
        <v>-30.995046428479881</v>
      </c>
      <c r="G1481" s="191">
        <f>INPUT!CD131</f>
        <v>753.41665672307568</v>
      </c>
      <c r="H1481" s="191">
        <f>INPUT!CE131</f>
        <v>-2107.9034132057982</v>
      </c>
      <c r="I1481" s="192">
        <f>1.25*(B1481+C1481+D1481)/2/L1325/IF(B240="Positive",D1325,F1325)*10^6</f>
        <v>-0.44053693654699411</v>
      </c>
      <c r="J1481" s="192">
        <f>(1.25*E1481+1.5*F1481+1.8*IF(1.25*E1481+1.5*F1481&gt;=0,G1481,H1481))/2/M1325/IF(B240="Positive",D1325,F1325)*10^6</f>
        <v>14.900910477510955</v>
      </c>
      <c r="K1481" s="192">
        <f>I1481+J1481</f>
        <v>14.46037354096396</v>
      </c>
      <c r="L1481" s="194">
        <f>SQRT(1-(K1481/INPUT!AO131)^2)</f>
        <v>0.999275698902602</v>
      </c>
      <c r="M1481" s="4"/>
      <c r="N1481" s="4"/>
    </row>
    <row r="1482">
      <c r="A1482" s="187">
        <f>A1326</f>
        <v>101</v>
      </c>
      <c r="B1482" s="191">
        <f>INPUT!AW132</f>
        <v>-15.450687251974125</v>
      </c>
      <c r="C1482" s="191">
        <f>INPUT!AX132</f>
        <v>0.0077810315162377564</v>
      </c>
      <c r="D1482" s="191">
        <f>INPUT!AY132</f>
        <v>-33.358852623308422</v>
      </c>
      <c r="E1482" s="191">
        <f>INPUT!CB132</f>
        <v>681.48636646994623</v>
      </c>
      <c r="F1482" s="191">
        <f>INPUT!CC132</f>
        <v>-30.995046428479881</v>
      </c>
      <c r="G1482" s="191">
        <f>INPUT!CD132</f>
        <v>753.41665672307568</v>
      </c>
      <c r="H1482" s="191">
        <f>INPUT!CE132</f>
        <v>-2107.9034132057982</v>
      </c>
      <c r="I1482" s="192">
        <f>1.25*(B1482+C1482+D1482)/2/L1326/IF(B241="Positive",D1326,F1326)*10^6</f>
        <v>-0.44053693654699411</v>
      </c>
      <c r="J1482" s="192">
        <f>(1.25*E1482+1.5*F1482+1.8*IF(1.25*E1482+1.5*F1482&gt;=0,G1482,H1482))/2/M1326/IF(B241="Positive",D1326,F1326)*10^6</f>
        <v>14.900910477510955</v>
      </c>
      <c r="K1482" s="192">
        <f>I1482+J1482</f>
        <v>14.46037354096396</v>
      </c>
      <c r="L1482" s="194">
        <f>SQRT(1-(K1482/INPUT!AO132)^2)</f>
        <v>0.999275698902602</v>
      </c>
      <c r="M1482" s="4"/>
      <c r="N1482" s="4"/>
    </row>
    <row r="1483">
      <c r="A1483" s="187">
        <f>A1327</f>
        <v>101</v>
      </c>
      <c r="B1483" s="191">
        <f>INPUT!AW133</f>
        <v>-15.450687251974125</v>
      </c>
      <c r="C1483" s="191">
        <f>INPUT!AX133</f>
        <v>0.0077810315162377564</v>
      </c>
      <c r="D1483" s="191">
        <f>INPUT!AY133</f>
        <v>-33.358852623308422</v>
      </c>
      <c r="E1483" s="191">
        <f>INPUT!CB133</f>
        <v>681.48636646994623</v>
      </c>
      <c r="F1483" s="191">
        <f>INPUT!CC133</f>
        <v>-30.995046428479881</v>
      </c>
      <c r="G1483" s="191">
        <f>INPUT!CD133</f>
        <v>753.41665672307568</v>
      </c>
      <c r="H1483" s="191">
        <f>INPUT!CE133</f>
        <v>-2107.9034132057982</v>
      </c>
      <c r="I1483" s="192">
        <f>1.25*(B1483+C1483+D1483)/2/L1327/IF(B242="Positive",D1327,F1327)*10^6</f>
        <v>-0.44053693654699411</v>
      </c>
      <c r="J1483" s="192">
        <f>(1.25*E1483+1.5*F1483+1.8*IF(1.25*E1483+1.5*F1483&gt;=0,G1483,H1483))/2/M1327/IF(B242="Positive",D1327,F1327)*10^6</f>
        <v>14.900910477510955</v>
      </c>
      <c r="K1483" s="192">
        <f>I1483+J1483</f>
        <v>14.46037354096396</v>
      </c>
      <c r="L1483" s="194">
        <f>SQRT(1-(K1483/INPUT!AO133)^2)</f>
        <v>0.999275698902602</v>
      </c>
      <c r="M1483" s="4"/>
      <c r="N1483" s="4"/>
    </row>
    <row r="1484">
      <c r="A1484" s="187">
        <f>A1328</f>
        <v>101</v>
      </c>
      <c r="B1484" s="191">
        <f>INPUT!AW134</f>
        <v>-15.450687251974125</v>
      </c>
      <c r="C1484" s="191">
        <f>INPUT!AX134</f>
        <v>0.0077810315162377564</v>
      </c>
      <c r="D1484" s="191">
        <f>INPUT!AY134</f>
        <v>-33.358852623308422</v>
      </c>
      <c r="E1484" s="191">
        <f>INPUT!CB134</f>
        <v>681.48636646994623</v>
      </c>
      <c r="F1484" s="191">
        <f>INPUT!CC134</f>
        <v>-30.995046428479881</v>
      </c>
      <c r="G1484" s="191">
        <f>INPUT!CD134</f>
        <v>753.41665672307568</v>
      </c>
      <c r="H1484" s="191">
        <f>INPUT!CE134</f>
        <v>-2107.9034132057982</v>
      </c>
      <c r="I1484" s="192">
        <f>1.25*(B1484+C1484+D1484)/2/L1328/IF(B243="Positive",D1328,F1328)*10^6</f>
        <v>-0.44053693654699411</v>
      </c>
      <c r="J1484" s="192">
        <f>(1.25*E1484+1.5*F1484+1.8*IF(1.25*E1484+1.5*F1484&gt;=0,G1484,H1484))/2/M1328/IF(B243="Positive",D1328,F1328)*10^6</f>
        <v>14.900910477510955</v>
      </c>
      <c r="K1484" s="192">
        <f>I1484+J1484</f>
        <v>14.46037354096396</v>
      </c>
      <c r="L1484" s="194">
        <f>SQRT(1-(K1484/INPUT!AO134)^2)</f>
        <v>0.999275698902602</v>
      </c>
      <c r="M1484" s="4"/>
      <c r="N1484" s="4"/>
    </row>
    <row r="1485">
      <c r="A1485" s="187">
        <f>A1329</f>
        <v>101</v>
      </c>
      <c r="B1485" s="191">
        <f>INPUT!AW135</f>
        <v>-15.450687251974125</v>
      </c>
      <c r="C1485" s="191">
        <f>INPUT!AX135</f>
        <v>0.0077810315162377564</v>
      </c>
      <c r="D1485" s="191">
        <f>INPUT!AY135</f>
        <v>-33.358852623308422</v>
      </c>
      <c r="E1485" s="191">
        <f>INPUT!CB135</f>
        <v>681.48636646994623</v>
      </c>
      <c r="F1485" s="191">
        <f>INPUT!CC135</f>
        <v>-30.995046428479881</v>
      </c>
      <c r="G1485" s="191">
        <f>INPUT!CD135</f>
        <v>753.41665672307568</v>
      </c>
      <c r="H1485" s="191">
        <f>INPUT!CE135</f>
        <v>-2107.9034132057982</v>
      </c>
      <c r="I1485" s="192">
        <f>1.25*(B1485+C1485+D1485)/2/L1329/IF(B244="Positive",D1329,F1329)*10^6</f>
        <v>-0.44053693654699411</v>
      </c>
      <c r="J1485" s="192">
        <f>(1.25*E1485+1.5*F1485+1.8*IF(1.25*E1485+1.5*F1485&gt;=0,G1485,H1485))/2/M1329/IF(B244="Positive",D1329,F1329)*10^6</f>
        <v>14.900910477510955</v>
      </c>
      <c r="K1485" s="192">
        <f>I1485+J1485</f>
        <v>14.46037354096396</v>
      </c>
      <c r="L1485" s="194">
        <f>SQRT(1-(K1485/INPUT!AO135)^2)</f>
        <v>0.999275698902602</v>
      </c>
      <c r="M1485" s="4"/>
      <c r="N1485" s="4"/>
    </row>
    <row r="1486">
      <c r="A1486" s="187">
        <f>A1330</f>
        <v>101</v>
      </c>
      <c r="B1486" s="191">
        <f>INPUT!AW136</f>
        <v>-15.450687251974125</v>
      </c>
      <c r="C1486" s="191">
        <f>INPUT!AX136</f>
        <v>0.0077810315162377564</v>
      </c>
      <c r="D1486" s="191">
        <f>INPUT!AY136</f>
        <v>-33.358852623308422</v>
      </c>
      <c r="E1486" s="191">
        <f>INPUT!CB136</f>
        <v>681.48636646994623</v>
      </c>
      <c r="F1486" s="191">
        <f>INPUT!CC136</f>
        <v>-30.995046428479881</v>
      </c>
      <c r="G1486" s="191">
        <f>INPUT!CD136</f>
        <v>753.41665672307568</v>
      </c>
      <c r="H1486" s="191">
        <f>INPUT!CE136</f>
        <v>-2107.9034132057982</v>
      </c>
      <c r="I1486" s="192">
        <f>1.25*(B1486+C1486+D1486)/2/L1330/IF(B245="Positive",D1330,F1330)*10^6</f>
        <v>-0.44053693654699411</v>
      </c>
      <c r="J1486" s="192">
        <f>(1.25*E1486+1.5*F1486+1.8*IF(1.25*E1486+1.5*F1486&gt;=0,G1486,H1486))/2/M1330/IF(B245="Positive",D1330,F1330)*10^6</f>
        <v>14.900910477510955</v>
      </c>
      <c r="K1486" s="192">
        <f>I1486+J1486</f>
        <v>14.46037354096396</v>
      </c>
      <c r="L1486" s="194">
        <f>SQRT(1-(K1486/INPUT!AO136)^2)</f>
        <v>0.999275698902602</v>
      </c>
      <c r="M1486" s="4"/>
      <c r="N1486" s="4"/>
    </row>
    <row r="1487">
      <c r="A1487" s="187">
        <f>A1331</f>
        <v>101</v>
      </c>
      <c r="B1487" s="191">
        <f>INPUT!AW137</f>
        <v>-15.450687251974125</v>
      </c>
      <c r="C1487" s="191">
        <f>INPUT!AX137</f>
        <v>0.0077810315162377564</v>
      </c>
      <c r="D1487" s="191">
        <f>INPUT!AY137</f>
        <v>-33.358852623308422</v>
      </c>
      <c r="E1487" s="191">
        <f>INPUT!CB137</f>
        <v>681.48636646994623</v>
      </c>
      <c r="F1487" s="191">
        <f>INPUT!CC137</f>
        <v>-30.995046428479881</v>
      </c>
      <c r="G1487" s="191">
        <f>INPUT!CD137</f>
        <v>753.41665672307568</v>
      </c>
      <c r="H1487" s="191">
        <f>INPUT!CE137</f>
        <v>-2107.9034132057982</v>
      </c>
      <c r="I1487" s="192">
        <f>1.25*(B1487+C1487+D1487)/2/L1331/IF(B246="Positive",D1331,F1331)*10^6</f>
        <v>-0.44053693654699411</v>
      </c>
      <c r="J1487" s="192">
        <f>(1.25*E1487+1.5*F1487+1.8*IF(1.25*E1487+1.5*F1487&gt;=0,G1487,H1487))/2/M1331/IF(B246="Positive",D1331,F1331)*10^6</f>
        <v>14.900910477510955</v>
      </c>
      <c r="K1487" s="192">
        <f>I1487+J1487</f>
        <v>14.46037354096396</v>
      </c>
      <c r="L1487" s="194">
        <f>SQRT(1-(K1487/INPUT!AO137)^2)</f>
        <v>0.999275698902602</v>
      </c>
      <c r="M1487" s="4"/>
      <c r="N1487" s="4"/>
    </row>
    <row r="1488">
      <c r="A1488" s="187">
        <f>A1332</f>
        <v>101</v>
      </c>
      <c r="B1488" s="191">
        <f>INPUT!AW138</f>
        <v>-15.450687251974125</v>
      </c>
      <c r="C1488" s="191">
        <f>INPUT!AX138</f>
        <v>0.0077810315162377564</v>
      </c>
      <c r="D1488" s="191">
        <f>INPUT!AY138</f>
        <v>-33.358852623308422</v>
      </c>
      <c r="E1488" s="191">
        <f>INPUT!CB138</f>
        <v>681.48636646994623</v>
      </c>
      <c r="F1488" s="191">
        <f>INPUT!CC138</f>
        <v>-30.995046428479881</v>
      </c>
      <c r="G1488" s="191">
        <f>INPUT!CD138</f>
        <v>753.41665672307568</v>
      </c>
      <c r="H1488" s="191">
        <f>INPUT!CE138</f>
        <v>-2107.9034132057982</v>
      </c>
      <c r="I1488" s="192">
        <f>1.25*(B1488+C1488+D1488)/2/L1332/IF(B247="Positive",D1332,F1332)*10^6</f>
        <v>-0.44053693654699411</v>
      </c>
      <c r="J1488" s="192">
        <f>(1.25*E1488+1.5*F1488+1.8*IF(1.25*E1488+1.5*F1488&gt;=0,G1488,H1488))/2/M1332/IF(B247="Positive",D1332,F1332)*10^6</f>
        <v>14.900910477510955</v>
      </c>
      <c r="K1488" s="192">
        <f>I1488+J1488</f>
        <v>14.46037354096396</v>
      </c>
      <c r="L1488" s="194">
        <f>SQRT(1-(K1488/INPUT!AO138)^2)</f>
        <v>0.999275698902602</v>
      </c>
      <c r="M1488" s="4"/>
      <c r="N1488" s="4"/>
    </row>
    <row r="1489">
      <c r="A1489" s="187">
        <f>A1333</f>
        <v>101</v>
      </c>
      <c r="B1489" s="191">
        <f>INPUT!AW139</f>
        <v>-15.450687251974125</v>
      </c>
      <c r="C1489" s="191">
        <f>INPUT!AX139</f>
        <v>0.0077810315162377564</v>
      </c>
      <c r="D1489" s="191">
        <f>INPUT!AY139</f>
        <v>-33.358852623308422</v>
      </c>
      <c r="E1489" s="191">
        <f>INPUT!CB139</f>
        <v>681.48636646994623</v>
      </c>
      <c r="F1489" s="191">
        <f>INPUT!CC139</f>
        <v>-30.995046428479881</v>
      </c>
      <c r="G1489" s="191">
        <f>INPUT!CD139</f>
        <v>753.41665672307568</v>
      </c>
      <c r="H1489" s="191">
        <f>INPUT!CE139</f>
        <v>-2107.9034132057982</v>
      </c>
      <c r="I1489" s="192">
        <f>1.25*(B1489+C1489+D1489)/2/L1333/IF(B248="Positive",D1333,F1333)*10^6</f>
        <v>-0.44053693654699411</v>
      </c>
      <c r="J1489" s="192">
        <f>(1.25*E1489+1.5*F1489+1.8*IF(1.25*E1489+1.5*F1489&gt;=0,G1489,H1489))/2/M1333/IF(B248="Positive",D1333,F1333)*10^6</f>
        <v>14.900910477510955</v>
      </c>
      <c r="K1489" s="192">
        <f>I1489+J1489</f>
        <v>14.46037354096396</v>
      </c>
      <c r="L1489" s="194">
        <f>SQRT(1-(K1489/INPUT!AO139)^2)</f>
        <v>0.999275698902602</v>
      </c>
      <c r="M1489" s="4"/>
      <c r="N1489" s="4"/>
    </row>
    <row r="1490">
      <c r="A1490" s="187">
        <f>A1334</f>
        <v>101</v>
      </c>
      <c r="B1490" s="191">
        <f>INPUT!AW140</f>
        <v>-15.450687251974125</v>
      </c>
      <c r="C1490" s="191">
        <f>INPUT!AX140</f>
        <v>0.0077810315162377564</v>
      </c>
      <c r="D1490" s="191">
        <f>INPUT!AY140</f>
        <v>-33.358852623308422</v>
      </c>
      <c r="E1490" s="191">
        <f>INPUT!CB140</f>
        <v>681.48636646994623</v>
      </c>
      <c r="F1490" s="191">
        <f>INPUT!CC140</f>
        <v>-30.995046428479881</v>
      </c>
      <c r="G1490" s="191">
        <f>INPUT!CD140</f>
        <v>753.41665672307568</v>
      </c>
      <c r="H1490" s="191">
        <f>INPUT!CE140</f>
        <v>-2107.9034132057982</v>
      </c>
      <c r="I1490" s="192">
        <f>1.25*(B1490+C1490+D1490)/2/L1334/IF(B249="Positive",D1334,F1334)*10^6</f>
        <v>-0.44053693654699411</v>
      </c>
      <c r="J1490" s="192">
        <f>(1.25*E1490+1.5*F1490+1.8*IF(1.25*E1490+1.5*F1490&gt;=0,G1490,H1490))/2/M1334/IF(B249="Positive",D1334,F1334)*10^6</f>
        <v>14.900910477510955</v>
      </c>
      <c r="K1490" s="192">
        <f>I1490+J1490</f>
        <v>14.46037354096396</v>
      </c>
      <c r="L1490" s="194">
        <f>SQRT(1-(K1490/INPUT!AO140)^2)</f>
        <v>0.999275698902602</v>
      </c>
      <c r="M1490" s="4"/>
      <c r="N1490" s="4"/>
    </row>
    <row r="1491">
      <c r="A1491" s="187">
        <f>A1335</f>
        <v>101</v>
      </c>
      <c r="B1491" s="191">
        <f>INPUT!AW141</f>
        <v>-15.450687251974125</v>
      </c>
      <c r="C1491" s="191">
        <f>INPUT!AX141</f>
        <v>0.0077810315162377564</v>
      </c>
      <c r="D1491" s="191">
        <f>INPUT!AY141</f>
        <v>-33.358852623308422</v>
      </c>
      <c r="E1491" s="191">
        <f>INPUT!CB141</f>
        <v>681.48636646994623</v>
      </c>
      <c r="F1491" s="191">
        <f>INPUT!CC141</f>
        <v>-30.995046428479881</v>
      </c>
      <c r="G1491" s="191">
        <f>INPUT!CD141</f>
        <v>753.41665672307568</v>
      </c>
      <c r="H1491" s="191">
        <f>INPUT!CE141</f>
        <v>-2107.9034132057982</v>
      </c>
      <c r="I1491" s="192">
        <f>1.25*(B1491+C1491+D1491)/2/L1335/IF(B250="Positive",D1335,F1335)*10^6</f>
        <v>-0.44053693654699411</v>
      </c>
      <c r="J1491" s="192">
        <f>(1.25*E1491+1.5*F1491+1.8*IF(1.25*E1491+1.5*F1491&gt;=0,G1491,H1491))/2/M1335/IF(B250="Positive",D1335,F1335)*10^6</f>
        <v>14.900910477510955</v>
      </c>
      <c r="K1491" s="192">
        <f>I1491+J1491</f>
        <v>14.46037354096396</v>
      </c>
      <c r="L1491" s="194">
        <f>SQRT(1-(K1491/INPUT!AO141)^2)</f>
        <v>0.999275698902602</v>
      </c>
      <c r="M1491" s="4"/>
      <c r="N1491" s="4"/>
    </row>
    <row r="1492">
      <c r="A1492" s="187">
        <f>A1336</f>
        <v>101</v>
      </c>
      <c r="B1492" s="191">
        <f>INPUT!AW142</f>
        <v>-15.450687251974125</v>
      </c>
      <c r="C1492" s="191">
        <f>INPUT!AX142</f>
        <v>0.0077810315162377564</v>
      </c>
      <c r="D1492" s="191">
        <f>INPUT!AY142</f>
        <v>-33.358852623308422</v>
      </c>
      <c r="E1492" s="191">
        <f>INPUT!CB142</f>
        <v>681.48636646994623</v>
      </c>
      <c r="F1492" s="191">
        <f>INPUT!CC142</f>
        <v>-30.995046428479881</v>
      </c>
      <c r="G1492" s="191">
        <f>INPUT!CD142</f>
        <v>753.41665672307568</v>
      </c>
      <c r="H1492" s="191">
        <f>INPUT!CE142</f>
        <v>-2107.9034132057982</v>
      </c>
      <c r="I1492" s="192">
        <f>1.25*(B1492+C1492+D1492)/2/L1336/IF(B251="Positive",D1336,F1336)*10^6</f>
        <v>-0.44053693654699411</v>
      </c>
      <c r="J1492" s="192">
        <f>(1.25*E1492+1.5*F1492+1.8*IF(1.25*E1492+1.5*F1492&gt;=0,G1492,H1492))/2/M1336/IF(B251="Positive",D1336,F1336)*10^6</f>
        <v>14.900910477510955</v>
      </c>
      <c r="K1492" s="192">
        <f>I1492+J1492</f>
        <v>14.46037354096396</v>
      </c>
      <c r="L1492" s="194">
        <f>SQRT(1-(K1492/INPUT!AO142)^2)</f>
        <v>0.999275698902602</v>
      </c>
      <c r="M1492" s="4"/>
      <c r="N1492" s="4"/>
    </row>
    <row r="1493">
      <c r="A1493" s="187">
        <f>A1337</f>
        <v>101</v>
      </c>
      <c r="B1493" s="191">
        <f>INPUT!AW143</f>
        <v>-15.450687251974125</v>
      </c>
      <c r="C1493" s="191">
        <f>INPUT!AX143</f>
        <v>0.0077810315162377564</v>
      </c>
      <c r="D1493" s="191">
        <f>INPUT!AY143</f>
        <v>-33.358852623308422</v>
      </c>
      <c r="E1493" s="191">
        <f>INPUT!CB143</f>
        <v>681.48636646994623</v>
      </c>
      <c r="F1493" s="191">
        <f>INPUT!CC143</f>
        <v>-30.995046428479881</v>
      </c>
      <c r="G1493" s="191">
        <f>INPUT!CD143</f>
        <v>753.41665672307568</v>
      </c>
      <c r="H1493" s="191">
        <f>INPUT!CE143</f>
        <v>-2107.9034132057982</v>
      </c>
      <c r="I1493" s="192">
        <f>1.25*(B1493+C1493+D1493)/2/L1337/IF(B252="Positive",D1337,F1337)*10^6</f>
        <v>-0.44053693654699411</v>
      </c>
      <c r="J1493" s="192">
        <f>(1.25*E1493+1.5*F1493+1.8*IF(1.25*E1493+1.5*F1493&gt;=0,G1493,H1493))/2/M1337/IF(B252="Positive",D1337,F1337)*10^6</f>
        <v>14.900910477510955</v>
      </c>
      <c r="K1493" s="192">
        <f>I1493+J1493</f>
        <v>14.46037354096396</v>
      </c>
      <c r="L1493" s="194">
        <f>SQRT(1-(K1493/INPUT!AO143)^2)</f>
        <v>0.999275698902602</v>
      </c>
      <c r="M1493" s="4"/>
      <c r="N1493" s="4"/>
    </row>
    <row r="1494">
      <c r="A1494" s="187">
        <f>A1338</f>
        <v>101</v>
      </c>
      <c r="B1494" s="191">
        <f>INPUT!AW144</f>
        <v>-15.450687251974125</v>
      </c>
      <c r="C1494" s="191">
        <f>INPUT!AX144</f>
        <v>0.0077810315162377564</v>
      </c>
      <c r="D1494" s="191">
        <f>INPUT!AY144</f>
        <v>-33.358852623308422</v>
      </c>
      <c r="E1494" s="191">
        <f>INPUT!CB144</f>
        <v>681.48636646994623</v>
      </c>
      <c r="F1494" s="191">
        <f>INPUT!CC144</f>
        <v>-30.995046428479881</v>
      </c>
      <c r="G1494" s="191">
        <f>INPUT!CD144</f>
        <v>753.41665672307568</v>
      </c>
      <c r="H1494" s="191">
        <f>INPUT!CE144</f>
        <v>-2107.9034132057982</v>
      </c>
      <c r="I1494" s="192">
        <f>1.25*(B1494+C1494+D1494)/2/L1338/IF(B253="Positive",D1338,F1338)*10^6</f>
        <v>-0.44053693654699411</v>
      </c>
      <c r="J1494" s="192">
        <f>(1.25*E1494+1.5*F1494+1.8*IF(1.25*E1494+1.5*F1494&gt;=0,G1494,H1494))/2/M1338/IF(B253="Positive",D1338,F1338)*10^6</f>
        <v>14.900910477510955</v>
      </c>
      <c r="K1494" s="192">
        <f>I1494+J1494</f>
        <v>14.46037354096396</v>
      </c>
      <c r="L1494" s="194">
        <f>SQRT(1-(K1494/INPUT!AO144)^2)</f>
        <v>0.999275698902602</v>
      </c>
      <c r="M1494" s="4"/>
      <c r="N1494" s="4"/>
    </row>
    <row r="1495">
      <c r="A1495" s="187">
        <f>A1339</f>
        <v>101</v>
      </c>
      <c r="B1495" s="191">
        <f>INPUT!AW145</f>
        <v>-15.450687251974125</v>
      </c>
      <c r="C1495" s="191">
        <f>INPUT!AX145</f>
        <v>0.0077810315162377564</v>
      </c>
      <c r="D1495" s="191">
        <f>INPUT!AY145</f>
        <v>-33.358852623308422</v>
      </c>
      <c r="E1495" s="191">
        <f>INPUT!CB145</f>
        <v>681.48636646994623</v>
      </c>
      <c r="F1495" s="191">
        <f>INPUT!CC145</f>
        <v>-30.995046428479881</v>
      </c>
      <c r="G1495" s="191">
        <f>INPUT!CD145</f>
        <v>753.41665672307568</v>
      </c>
      <c r="H1495" s="191">
        <f>INPUT!CE145</f>
        <v>-2107.9034132057982</v>
      </c>
      <c r="I1495" s="192">
        <f>1.25*(B1495+C1495+D1495)/2/L1339/IF(B254="Positive",D1339,F1339)*10^6</f>
        <v>-0.44053693654699411</v>
      </c>
      <c r="J1495" s="192">
        <f>(1.25*E1495+1.5*F1495+1.8*IF(1.25*E1495+1.5*F1495&gt;=0,G1495,H1495))/2/M1339/IF(B254="Positive",D1339,F1339)*10^6</f>
        <v>14.900910477510955</v>
      </c>
      <c r="K1495" s="192">
        <f>I1495+J1495</f>
        <v>14.46037354096396</v>
      </c>
      <c r="L1495" s="194">
        <f>SQRT(1-(K1495/INPUT!AO145)^2)</f>
        <v>0.999275698902602</v>
      </c>
      <c r="M1495" s="4"/>
      <c r="N1495" s="4"/>
    </row>
    <row r="1496">
      <c r="A1496" s="187">
        <f>A1340</f>
        <v>101</v>
      </c>
      <c r="B1496" s="191">
        <f>INPUT!AW146</f>
        <v>-15.450687251974125</v>
      </c>
      <c r="C1496" s="191">
        <f>INPUT!AX146</f>
        <v>0.0077810315162377564</v>
      </c>
      <c r="D1496" s="191">
        <f>INPUT!AY146</f>
        <v>-33.358852623308422</v>
      </c>
      <c r="E1496" s="191">
        <f>INPUT!CB146</f>
        <v>681.48636646994623</v>
      </c>
      <c r="F1496" s="191">
        <f>INPUT!CC146</f>
        <v>-30.995046428479881</v>
      </c>
      <c r="G1496" s="191">
        <f>INPUT!CD146</f>
        <v>753.41665672307568</v>
      </c>
      <c r="H1496" s="191">
        <f>INPUT!CE146</f>
        <v>-2107.9034132057982</v>
      </c>
      <c r="I1496" s="192">
        <f>1.25*(B1496+C1496+D1496)/2/L1340/IF(B255="Positive",D1340,F1340)*10^6</f>
        <v>-0.44053693654699411</v>
      </c>
      <c r="J1496" s="192">
        <f>(1.25*E1496+1.5*F1496+1.8*IF(1.25*E1496+1.5*F1496&gt;=0,G1496,H1496))/2/M1340/IF(B255="Positive",D1340,F1340)*10^6</f>
        <v>14.900910477510955</v>
      </c>
      <c r="K1496" s="192">
        <f>I1496+J1496</f>
        <v>14.46037354096396</v>
      </c>
      <c r="L1496" s="194">
        <f>SQRT(1-(K1496/INPUT!AO146)^2)</f>
        <v>0.999275698902602</v>
      </c>
      <c r="M1496" s="4"/>
      <c r="N1496" s="4"/>
    </row>
    <row r="1497">
      <c r="A1497" s="187">
        <f>A1341</f>
        <v>101</v>
      </c>
      <c r="B1497" s="191">
        <f>INPUT!AW147</f>
        <v>-15.450687251974125</v>
      </c>
      <c r="C1497" s="191">
        <f>INPUT!AX147</f>
        <v>0.0077810315162377564</v>
      </c>
      <c r="D1497" s="191">
        <f>INPUT!AY147</f>
        <v>-33.358852623308422</v>
      </c>
      <c r="E1497" s="191">
        <f>INPUT!CB147</f>
        <v>681.48636646994623</v>
      </c>
      <c r="F1497" s="191">
        <f>INPUT!CC147</f>
        <v>-30.995046428479881</v>
      </c>
      <c r="G1497" s="191">
        <f>INPUT!CD147</f>
        <v>753.41665672307568</v>
      </c>
      <c r="H1497" s="191">
        <f>INPUT!CE147</f>
        <v>-2107.9034132057982</v>
      </c>
      <c r="I1497" s="192">
        <f>1.25*(B1497+C1497+D1497)/2/L1341/IF(B256="Positive",D1341,F1341)*10^6</f>
        <v>-0.44053693654699411</v>
      </c>
      <c r="J1497" s="192">
        <f>(1.25*E1497+1.5*F1497+1.8*IF(1.25*E1497+1.5*F1497&gt;=0,G1497,H1497))/2/M1341/IF(B256="Positive",D1341,F1341)*10^6</f>
        <v>14.900910477510955</v>
      </c>
      <c r="K1497" s="192">
        <f>I1497+J1497</f>
        <v>14.46037354096396</v>
      </c>
      <c r="L1497" s="194">
        <f>SQRT(1-(K1497/INPUT!AO147)^2)</f>
        <v>0.999275698902602</v>
      </c>
      <c r="M1497" s="4"/>
      <c r="N1497" s="4"/>
    </row>
    <row r="1498">
      <c r="A1498" s="187">
        <f>A1342</f>
        <v>101</v>
      </c>
      <c r="B1498" s="191">
        <f>INPUT!AW148</f>
        <v>-15.450687251974125</v>
      </c>
      <c r="C1498" s="191">
        <f>INPUT!AX148</f>
        <v>0.0077810315162377564</v>
      </c>
      <c r="D1498" s="191">
        <f>INPUT!AY148</f>
        <v>-33.358852623308422</v>
      </c>
      <c r="E1498" s="191">
        <f>INPUT!CB148</f>
        <v>681.48636646994623</v>
      </c>
      <c r="F1498" s="191">
        <f>INPUT!CC148</f>
        <v>-30.995046428479881</v>
      </c>
      <c r="G1498" s="191">
        <f>INPUT!CD148</f>
        <v>753.41665672307568</v>
      </c>
      <c r="H1498" s="191">
        <f>INPUT!CE148</f>
        <v>-2107.9034132057982</v>
      </c>
      <c r="I1498" s="192">
        <f>1.25*(B1498+C1498+D1498)/2/L1342/IF(B257="Positive",D1342,F1342)*10^6</f>
        <v>-0.44053693654699411</v>
      </c>
      <c r="J1498" s="192">
        <f>(1.25*E1498+1.5*F1498+1.8*IF(1.25*E1498+1.5*F1498&gt;=0,G1498,H1498))/2/M1342/IF(B257="Positive",D1342,F1342)*10^6</f>
        <v>14.900910477510955</v>
      </c>
      <c r="K1498" s="192">
        <f>I1498+J1498</f>
        <v>14.46037354096396</v>
      </c>
      <c r="L1498" s="194">
        <f>SQRT(1-(K1498/INPUT!AO148)^2)</f>
        <v>0.999275698902602</v>
      </c>
      <c r="M1498" s="4"/>
      <c r="N1498" s="4"/>
    </row>
    <row r="1499">
      <c r="A1499" s="187">
        <f>A1343</f>
        <v>101</v>
      </c>
      <c r="B1499" s="191">
        <f>INPUT!AW149</f>
        <v>-15.450687251974125</v>
      </c>
      <c r="C1499" s="191">
        <f>INPUT!AX149</f>
        <v>0.0077810315162377564</v>
      </c>
      <c r="D1499" s="191">
        <f>INPUT!AY149</f>
        <v>-33.358852623308422</v>
      </c>
      <c r="E1499" s="191">
        <f>INPUT!CB149</f>
        <v>681.48636646994623</v>
      </c>
      <c r="F1499" s="191">
        <f>INPUT!CC149</f>
        <v>-30.995046428479881</v>
      </c>
      <c r="G1499" s="191">
        <f>INPUT!CD149</f>
        <v>753.41665672307568</v>
      </c>
      <c r="H1499" s="191">
        <f>INPUT!CE149</f>
        <v>-2107.9034132057982</v>
      </c>
      <c r="I1499" s="192">
        <f>1.25*(B1499+C1499+D1499)/2/L1343/IF(B258="Positive",D1343,F1343)*10^6</f>
        <v>-0.44053693654699411</v>
      </c>
      <c r="J1499" s="192">
        <f>(1.25*E1499+1.5*F1499+1.8*IF(1.25*E1499+1.5*F1499&gt;=0,G1499,H1499))/2/M1343/IF(B258="Positive",D1343,F1343)*10^6</f>
        <v>14.900910477510955</v>
      </c>
      <c r="K1499" s="192">
        <f>I1499+J1499</f>
        <v>14.46037354096396</v>
      </c>
      <c r="L1499" s="194">
        <f>SQRT(1-(K1499/INPUT!AO149)^2)</f>
        <v>0.999275698902602</v>
      </c>
      <c r="M1499" s="4"/>
      <c r="N1499" s="4"/>
    </row>
    <row r="1500">
      <c r="A1500" s="187">
        <f>A1344</f>
        <v>101</v>
      </c>
      <c r="B1500" s="191">
        <f>INPUT!AW150</f>
        <v>-15.450687251974125</v>
      </c>
      <c r="C1500" s="191">
        <f>INPUT!AX150</f>
        <v>0.0077810315162377564</v>
      </c>
      <c r="D1500" s="191">
        <f>INPUT!AY150</f>
        <v>-33.358852623308422</v>
      </c>
      <c r="E1500" s="191">
        <f>INPUT!CB150</f>
        <v>681.48636646994623</v>
      </c>
      <c r="F1500" s="191">
        <f>INPUT!CC150</f>
        <v>-30.995046428479881</v>
      </c>
      <c r="G1500" s="191">
        <f>INPUT!CD150</f>
        <v>753.41665672307568</v>
      </c>
      <c r="H1500" s="191">
        <f>INPUT!CE150</f>
        <v>-2107.9034132057982</v>
      </c>
      <c r="I1500" s="192">
        <f>1.25*(B1500+C1500+D1500)/2/L1344/IF(B259="Positive",D1344,F1344)*10^6</f>
        <v>-0.44053693654699411</v>
      </c>
      <c r="J1500" s="192">
        <f>(1.25*E1500+1.5*F1500+1.8*IF(1.25*E1500+1.5*F1500&gt;=0,G1500,H1500))/2/M1344/IF(B259="Positive",D1344,F1344)*10^6</f>
        <v>14.900910477510955</v>
      </c>
      <c r="K1500" s="192">
        <f>I1500+J1500</f>
        <v>14.46037354096396</v>
      </c>
      <c r="L1500" s="194">
        <f>SQRT(1-(K1500/INPUT!AO150)^2)</f>
        <v>0.999275698902602</v>
      </c>
      <c r="M1500" s="4"/>
      <c r="N1500" s="4"/>
    </row>
    <row r="1501">
      <c r="A1501" s="187">
        <f>A1345</f>
        <v>101</v>
      </c>
      <c r="B1501" s="191">
        <f>INPUT!AW151</f>
        <v>-15.450687251974125</v>
      </c>
      <c r="C1501" s="191">
        <f>INPUT!AX151</f>
        <v>0.0077810315162377564</v>
      </c>
      <c r="D1501" s="191">
        <f>INPUT!AY151</f>
        <v>-33.358852623308422</v>
      </c>
      <c r="E1501" s="191">
        <f>INPUT!CB151</f>
        <v>681.48636646994623</v>
      </c>
      <c r="F1501" s="191">
        <f>INPUT!CC151</f>
        <v>-30.995046428479881</v>
      </c>
      <c r="G1501" s="191">
        <f>INPUT!CD151</f>
        <v>753.41665672307568</v>
      </c>
      <c r="H1501" s="191">
        <f>INPUT!CE151</f>
        <v>-2107.9034132057982</v>
      </c>
      <c r="I1501" s="192">
        <f>1.25*(B1501+C1501+D1501)/2/L1345/IF(B260="Positive",D1345,F1345)*10^6</f>
        <v>-0.44053693654699411</v>
      </c>
      <c r="J1501" s="192">
        <f>(1.25*E1501+1.5*F1501+1.8*IF(1.25*E1501+1.5*F1501&gt;=0,G1501,H1501))/2/M1345/IF(B260="Positive",D1345,F1345)*10^6</f>
        <v>14.900910477510955</v>
      </c>
      <c r="K1501" s="192">
        <f>I1501+J1501</f>
        <v>14.46037354096396</v>
      </c>
      <c r="L1501" s="194">
        <f>SQRT(1-(K1501/INPUT!AO151)^2)</f>
        <v>0.999275698902602</v>
      </c>
      <c r="M1501" s="4"/>
      <c r="N1501" s="4"/>
    </row>
    <row r="1502">
      <c r="A1502" s="187">
        <f>A1346</f>
        <v>101</v>
      </c>
      <c r="B1502" s="191">
        <f>INPUT!AW152</f>
        <v>-15.450687251974125</v>
      </c>
      <c r="C1502" s="191">
        <f>INPUT!AX152</f>
        <v>0.0077810315162377564</v>
      </c>
      <c r="D1502" s="191">
        <f>INPUT!AY152</f>
        <v>-33.358852623308422</v>
      </c>
      <c r="E1502" s="191">
        <f>INPUT!CB152</f>
        <v>681.48636646994623</v>
      </c>
      <c r="F1502" s="191">
        <f>INPUT!CC152</f>
        <v>-30.995046428479881</v>
      </c>
      <c r="G1502" s="191">
        <f>INPUT!CD152</f>
        <v>753.41665672307568</v>
      </c>
      <c r="H1502" s="191">
        <f>INPUT!CE152</f>
        <v>-2107.9034132057982</v>
      </c>
      <c r="I1502" s="192">
        <f>1.25*(B1502+C1502+D1502)/2/L1346/IF(B261="Positive",D1346,F1346)*10^6</f>
        <v>-0.44053693654699411</v>
      </c>
      <c r="J1502" s="192">
        <f>(1.25*E1502+1.5*F1502+1.8*IF(1.25*E1502+1.5*F1502&gt;=0,G1502,H1502))/2/M1346/IF(B261="Positive",D1346,F1346)*10^6</f>
        <v>14.900910477510955</v>
      </c>
      <c r="K1502" s="192">
        <f>I1502+J1502</f>
        <v>14.46037354096396</v>
      </c>
      <c r="L1502" s="194">
        <f>SQRT(1-(K1502/INPUT!AO152)^2)</f>
        <v>0.999275698902602</v>
      </c>
      <c r="M1502" s="4"/>
      <c r="N1502" s="4"/>
    </row>
    <row r="1503">
      <c r="A1503" s="187">
        <f>A1347</f>
        <v>101</v>
      </c>
      <c r="B1503" s="191">
        <f>INPUT!AW153</f>
        <v>-15.450687251974125</v>
      </c>
      <c r="C1503" s="191">
        <f>INPUT!AX153</f>
        <v>0.0077810315162377564</v>
      </c>
      <c r="D1503" s="191">
        <f>INPUT!AY153</f>
        <v>-33.358852623308422</v>
      </c>
      <c r="E1503" s="191">
        <f>INPUT!CB153</f>
        <v>681.48636646994623</v>
      </c>
      <c r="F1503" s="191">
        <f>INPUT!CC153</f>
        <v>-30.995046428479881</v>
      </c>
      <c r="G1503" s="191">
        <f>INPUT!CD153</f>
        <v>753.41665672307568</v>
      </c>
      <c r="H1503" s="191">
        <f>INPUT!CE153</f>
        <v>-2107.9034132057982</v>
      </c>
      <c r="I1503" s="192">
        <f>1.25*(B1503+C1503+D1503)/2/L1347/IF(B262="Positive",D1347,F1347)*10^6</f>
        <v>-0.44053693654699411</v>
      </c>
      <c r="J1503" s="192">
        <f>(1.25*E1503+1.5*F1503+1.8*IF(1.25*E1503+1.5*F1503&gt;=0,G1503,H1503))/2/M1347/IF(B262="Positive",D1347,F1347)*10^6</f>
        <v>14.900910477510955</v>
      </c>
      <c r="K1503" s="192">
        <f>I1503+J1503</f>
        <v>14.46037354096396</v>
      </c>
      <c r="L1503" s="194">
        <f>SQRT(1-(K1503/INPUT!AO153)^2)</f>
        <v>0.999275698902602</v>
      </c>
      <c r="M1503" s="4"/>
      <c r="N1503" s="4"/>
    </row>
    <row r="1504">
      <c r="A1504" s="187">
        <f>A1348</f>
        <v>101</v>
      </c>
      <c r="B1504" s="191">
        <f>INPUT!AW154</f>
        <v>-15.450687251974125</v>
      </c>
      <c r="C1504" s="191">
        <f>INPUT!AX154</f>
        <v>0.0077810315162377564</v>
      </c>
      <c r="D1504" s="191">
        <f>INPUT!AY154</f>
        <v>-33.358852623308422</v>
      </c>
      <c r="E1504" s="191">
        <f>INPUT!CB154</f>
        <v>681.48636646994623</v>
      </c>
      <c r="F1504" s="191">
        <f>INPUT!CC154</f>
        <v>-30.995046428479881</v>
      </c>
      <c r="G1504" s="191">
        <f>INPUT!CD154</f>
        <v>753.41665672307568</v>
      </c>
      <c r="H1504" s="191">
        <f>INPUT!CE154</f>
        <v>-2107.9034132057982</v>
      </c>
      <c r="I1504" s="192">
        <f>1.25*(B1504+C1504+D1504)/2/L1348/IF(B263="Positive",D1348,F1348)*10^6</f>
        <v>-0.44053693654699411</v>
      </c>
      <c r="J1504" s="192">
        <f>(1.25*E1504+1.5*F1504+1.8*IF(1.25*E1504+1.5*F1504&gt;=0,G1504,H1504))/2/M1348/IF(B263="Positive",D1348,F1348)*10^6</f>
        <v>14.900910477510955</v>
      </c>
      <c r="K1504" s="192">
        <f>I1504+J1504</f>
        <v>14.46037354096396</v>
      </c>
      <c r="L1504" s="194">
        <f>SQRT(1-(K1504/INPUT!AO154)^2)</f>
        <v>0.999275698902602</v>
      </c>
      <c r="M1504" s="4"/>
      <c r="N1504" s="4"/>
    </row>
    <row r="1505" ht="15" customHeight="1" s="4" customFormat="1">
      <c r="A1505" s="207"/>
      <c r="B1505" s="207"/>
      <c r="C1505" s="138"/>
      <c r="D1505" s="138"/>
      <c r="E1505" s="138"/>
      <c r="F1505" s="138"/>
      <c r="G1505" s="133"/>
      <c r="H1505" s="133"/>
      <c r="I1505" s="133"/>
      <c r="J1505" s="133"/>
      <c r="K1505" s="133"/>
      <c r="L1505" s="133"/>
      <c r="N1505" s="312"/>
      <c r="O1505" s="350"/>
      <c r="P1505" s="367"/>
      <c r="Q1505" s="312"/>
      <c r="R1505" s="312"/>
      <c r="S1505" s="300"/>
      <c r="T1505" s="300"/>
      <c r="U1505" s="312"/>
      <c r="V1505" s="312"/>
      <c r="W1505" s="312"/>
      <c r="X1505" s="312"/>
      <c r="Y1505" s="312"/>
      <c r="Z1505" s="312"/>
      <c r="AB1505" s="207"/>
      <c r="AD1505" s="312"/>
      <c r="AE1505" s="207"/>
    </row>
    <row r="1506" ht="15" customHeight="1" s="4" customFormat="1">
      <c r="A1506" s="59" t="s">
        <v>930</v>
      </c>
      <c r="G1506" s="110"/>
      <c r="H1506" s="110"/>
      <c r="I1506" s="110"/>
      <c r="L1506" s="207"/>
      <c r="O1506" s="296"/>
      <c r="P1506" s="64"/>
      <c r="Z1506" s="207"/>
      <c r="AB1506" s="207"/>
      <c r="AE1506" s="207"/>
    </row>
    <row r="1507" ht="15" customHeight="1" s="4" customFormat="1">
      <c r="A1507" s="273" t="s">
        <v>230</v>
      </c>
      <c r="B1507" s="494" t="s">
        <v>350</v>
      </c>
      <c r="C1507" s="498"/>
      <c r="D1507" s="498"/>
      <c r="E1507" s="498"/>
      <c r="F1507" s="495"/>
      <c r="G1507" s="274" t="s">
        <v>362</v>
      </c>
      <c r="H1507" s="494" t="s">
        <v>931</v>
      </c>
      <c r="I1507" s="495"/>
      <c r="J1507" s="274" t="s">
        <v>353</v>
      </c>
      <c r="K1507" s="274" t="s">
        <v>354</v>
      </c>
      <c r="L1507" s="275" t="s">
        <v>355</v>
      </c>
      <c r="O1507" s="296"/>
      <c r="P1507" s="64"/>
    </row>
    <row r="1508" ht="15" customHeight="1" s="4" customFormat="1">
      <c r="A1508" s="276"/>
      <c r="B1508" s="285" t="s">
        <v>57</v>
      </c>
      <c r="C1508" s="285" t="s">
        <v>58</v>
      </c>
      <c r="D1508" s="285" t="s">
        <v>356</v>
      </c>
      <c r="E1508" s="285" t="s">
        <v>357</v>
      </c>
      <c r="F1508" s="285" t="s">
        <v>358</v>
      </c>
      <c r="G1508" s="277"/>
      <c r="H1508" s="285" t="s">
        <v>932</v>
      </c>
      <c r="I1508" s="285" t="s">
        <v>352</v>
      </c>
      <c r="J1508" s="277"/>
      <c r="K1508" s="277"/>
      <c r="L1508" s="278"/>
      <c r="O1508" s="296"/>
      <c r="P1508" s="64"/>
    </row>
    <row r="1509" ht="15" customHeight="1">
      <c r="A1509" s="187">
        <f>A1353</f>
        <v>101</v>
      </c>
      <c r="B1509" s="191">
        <f>INPUT!CF3</f>
        <v>1336.0083061051159</v>
      </c>
      <c r="C1509" s="191">
        <f>INPUT!CG3</f>
        <v>1497.9916938948841</v>
      </c>
      <c r="D1509" s="174">
        <f>D1197</f>
        <v>22</v>
      </c>
      <c r="E1509" s="174">
        <f>F1197</f>
        <v>12</v>
      </c>
      <c r="F1509" s="191">
        <f>MAX(B1509-D1509,C1509-E1509)</f>
        <v>1485.9916938948841</v>
      </c>
      <c r="G1509" s="174">
        <f>IF(B1509-D1509&gt;=C1509-E1509,INPUT!H3*INPUT!I3*INPUT!J3,INPUT!K3*INPUT!L3)</f>
        <v>23235.974822151198</v>
      </c>
      <c r="H1509" s="174">
        <f>MAX(ABS(INPUT!CH3),ABS(INPUT!CI3),INPUT!AO3)</f>
        <v>380</v>
      </c>
      <c r="I1509" s="192">
        <f>MIN(INPUT!AQ3/H1509,1)</f>
        <v>0.93421052631578949</v>
      </c>
      <c r="J1509" s="174">
        <f>INPUT!O3</f>
        <v>12</v>
      </c>
      <c r="K1509" s="191">
        <f>2*F1509*J1509/G1509</f>
        <v>1.5348527843763364</v>
      </c>
      <c r="L1509" s="194">
        <f>IF(INPUT!AQ3&gt;=INPUT!AO3,1,(12+K1509*(3*I1509-I1509^3))/(12+2*K1509))</f>
        <v>0.9987065011286681</v>
      </c>
      <c r="M1509" s="4"/>
      <c r="N1509" s="4"/>
    </row>
    <row r="1510">
      <c r="A1510" s="187">
        <f>A1354</f>
        <v>101</v>
      </c>
      <c r="B1510" s="191">
        <f>INPUT!CF4</f>
        <v>1336.0083061051159</v>
      </c>
      <c r="C1510" s="191">
        <f>INPUT!CG4</f>
        <v>1497.9916938948841</v>
      </c>
      <c r="D1510" s="174">
        <f>D1198</f>
        <v>22</v>
      </c>
      <c r="E1510" s="174">
        <f>F1198</f>
        <v>12</v>
      </c>
      <c r="F1510" s="191">
        <f>MAX(B1510-D1510,C1510-E1510)</f>
        <v>1485.9916938948841</v>
      </c>
      <c r="G1510" s="174">
        <f>IF(B1510-D1510&gt;=C1510-E1510,INPUT!H4*INPUT!I4*INPUT!J4,INPUT!K4*INPUT!L4)</f>
        <v>23235.974822151198</v>
      </c>
      <c r="H1510" s="174">
        <f>MAX(ABS(INPUT!CH4),ABS(INPUT!CI4),INPUT!AO4)</f>
        <v>380</v>
      </c>
      <c r="I1510" s="192">
        <f>MIN(INPUT!AQ4/H1510,1)</f>
        <v>0.93421052631578949</v>
      </c>
      <c r="J1510" s="174">
        <f>INPUT!O4</f>
        <v>12</v>
      </c>
      <c r="K1510" s="191">
        <f>2*F1510*J1510/G1510</f>
        <v>1.5348527843763364</v>
      </c>
      <c r="L1510" s="194">
        <f>IF(INPUT!AQ4&gt;=INPUT!AO4,1,(12+K1510*(3*I1510-I1510^3))/(12+2*K1510))</f>
        <v>0.9987065011286681</v>
      </c>
      <c r="M1510" s="4"/>
      <c r="N1510" s="4"/>
    </row>
    <row r="1511">
      <c r="A1511" s="187">
        <f>A1355</f>
        <v>101</v>
      </c>
      <c r="B1511" s="191">
        <f>INPUT!CF5</f>
        <v>1336.0083061051159</v>
      </c>
      <c r="C1511" s="191">
        <f>INPUT!CG5</f>
        <v>1497.9916938948841</v>
      </c>
      <c r="D1511" s="174">
        <f>D1199</f>
        <v>22</v>
      </c>
      <c r="E1511" s="174">
        <f>F1199</f>
        <v>12</v>
      </c>
      <c r="F1511" s="191">
        <f>MAX(B1511-D1511,C1511-E1511)</f>
        <v>1485.9916938948841</v>
      </c>
      <c r="G1511" s="174">
        <f>IF(B1511-D1511&gt;=C1511-E1511,INPUT!H5*INPUT!I5*INPUT!J5,INPUT!K5*INPUT!L5)</f>
        <v>23235.974822151198</v>
      </c>
      <c r="H1511" s="174">
        <f>MAX(ABS(INPUT!CH5),ABS(INPUT!CI5),INPUT!AO5)</f>
        <v>380</v>
      </c>
      <c r="I1511" s="192">
        <f>MIN(INPUT!AQ5/H1511,1)</f>
        <v>0.93421052631578949</v>
      </c>
      <c r="J1511" s="174">
        <f>INPUT!O5</f>
        <v>12</v>
      </c>
      <c r="K1511" s="191">
        <f>2*F1511*J1511/G1511</f>
        <v>1.5348527843763364</v>
      </c>
      <c r="L1511" s="194">
        <f>IF(INPUT!AQ5&gt;=INPUT!AO5,1,(12+K1511*(3*I1511-I1511^3))/(12+2*K1511))</f>
        <v>0.9987065011286681</v>
      </c>
      <c r="M1511" s="4"/>
      <c r="N1511" s="4"/>
    </row>
    <row r="1512">
      <c r="A1512" s="187">
        <f>A1356</f>
        <v>101</v>
      </c>
      <c r="B1512" s="191">
        <f>INPUT!CF6</f>
        <v>1336.0083061051159</v>
      </c>
      <c r="C1512" s="191">
        <f>INPUT!CG6</f>
        <v>1497.9916938948841</v>
      </c>
      <c r="D1512" s="174">
        <f>D1200</f>
        <v>22</v>
      </c>
      <c r="E1512" s="174">
        <f>F1200</f>
        <v>12</v>
      </c>
      <c r="F1512" s="191">
        <f>MAX(B1512-D1512,C1512-E1512)</f>
        <v>1485.9916938948841</v>
      </c>
      <c r="G1512" s="174">
        <f>IF(B1512-D1512&gt;=C1512-E1512,INPUT!H6*INPUT!I6*INPUT!J6,INPUT!K6*INPUT!L6)</f>
        <v>23235.974822151198</v>
      </c>
      <c r="H1512" s="174">
        <f>MAX(ABS(INPUT!CH6),ABS(INPUT!CI6),INPUT!AO6)</f>
        <v>380</v>
      </c>
      <c r="I1512" s="192">
        <f>MIN(INPUT!AQ6/H1512,1)</f>
        <v>0.93421052631578949</v>
      </c>
      <c r="J1512" s="174">
        <f>INPUT!O6</f>
        <v>12</v>
      </c>
      <c r="K1512" s="191">
        <f>2*F1512*J1512/G1512</f>
        <v>1.5348527843763364</v>
      </c>
      <c r="L1512" s="194">
        <f>IF(INPUT!AQ6&gt;=INPUT!AO6,1,(12+K1512*(3*I1512-I1512^3))/(12+2*K1512))</f>
        <v>0.9987065011286681</v>
      </c>
      <c r="M1512" s="4"/>
      <c r="N1512" s="4"/>
    </row>
    <row r="1513">
      <c r="A1513" s="187">
        <f>A1357</f>
        <v>101</v>
      </c>
      <c r="B1513" s="191">
        <f>INPUT!CF7</f>
        <v>1336.0083061051159</v>
      </c>
      <c r="C1513" s="191">
        <f>INPUT!CG7</f>
        <v>1497.9916938948841</v>
      </c>
      <c r="D1513" s="174">
        <f>D1201</f>
        <v>22</v>
      </c>
      <c r="E1513" s="174">
        <f>F1201</f>
        <v>12</v>
      </c>
      <c r="F1513" s="191">
        <f>MAX(B1513-D1513,C1513-E1513)</f>
        <v>1485.9916938948841</v>
      </c>
      <c r="G1513" s="174">
        <f>IF(B1513-D1513&gt;=C1513-E1513,INPUT!H7*INPUT!I7*INPUT!J7,INPUT!K7*INPUT!L7)</f>
        <v>23235.974822151198</v>
      </c>
      <c r="H1513" s="174">
        <f>MAX(ABS(INPUT!CH7),ABS(INPUT!CI7),INPUT!AO7)</f>
        <v>380</v>
      </c>
      <c r="I1513" s="192">
        <f>MIN(INPUT!AQ7/H1513,1)</f>
        <v>0.93421052631578949</v>
      </c>
      <c r="J1513" s="174">
        <f>INPUT!O7</f>
        <v>12</v>
      </c>
      <c r="K1513" s="191">
        <f>2*F1513*J1513/G1513</f>
        <v>1.5348527843763364</v>
      </c>
      <c r="L1513" s="194">
        <f>IF(INPUT!AQ7&gt;=INPUT!AO7,1,(12+K1513*(3*I1513-I1513^3))/(12+2*K1513))</f>
        <v>0.9987065011286681</v>
      </c>
      <c r="M1513" s="4"/>
      <c r="N1513" s="4"/>
    </row>
    <row r="1514">
      <c r="A1514" s="187">
        <f>A1358</f>
        <v>101</v>
      </c>
      <c r="B1514" s="191">
        <f>INPUT!CF8</f>
        <v>1336.0083061051159</v>
      </c>
      <c r="C1514" s="191">
        <f>INPUT!CG8</f>
        <v>1497.9916938948841</v>
      </c>
      <c r="D1514" s="174">
        <f>D1202</f>
        <v>22</v>
      </c>
      <c r="E1514" s="174">
        <f>F1202</f>
        <v>12</v>
      </c>
      <c r="F1514" s="191">
        <f>MAX(B1514-D1514,C1514-E1514)</f>
        <v>1485.9916938948841</v>
      </c>
      <c r="G1514" s="174">
        <f>IF(B1514-D1514&gt;=C1514-E1514,INPUT!H8*INPUT!I8*INPUT!J8,INPUT!K8*INPUT!L8)</f>
        <v>23235.974822151198</v>
      </c>
      <c r="H1514" s="174">
        <f>MAX(ABS(INPUT!CH8),ABS(INPUT!CI8),INPUT!AO8)</f>
        <v>380</v>
      </c>
      <c r="I1514" s="192">
        <f>MIN(INPUT!AQ8/H1514,1)</f>
        <v>0.93421052631578949</v>
      </c>
      <c r="J1514" s="174">
        <f>INPUT!O8</f>
        <v>12</v>
      </c>
      <c r="K1514" s="191">
        <f>2*F1514*J1514/G1514</f>
        <v>1.5348527843763364</v>
      </c>
      <c r="L1514" s="194">
        <f>IF(INPUT!AQ8&gt;=INPUT!AO8,1,(12+K1514*(3*I1514-I1514^3))/(12+2*K1514))</f>
        <v>0.9987065011286681</v>
      </c>
      <c r="M1514" s="4"/>
      <c r="N1514" s="4"/>
    </row>
    <row r="1515">
      <c r="A1515" s="187">
        <f>A1359</f>
        <v>101</v>
      </c>
      <c r="B1515" s="191">
        <f>INPUT!CF9</f>
        <v>1336.0083061051159</v>
      </c>
      <c r="C1515" s="191">
        <f>INPUT!CG9</f>
        <v>1497.9916938948841</v>
      </c>
      <c r="D1515" s="174">
        <f>D1203</f>
        <v>22</v>
      </c>
      <c r="E1515" s="174">
        <f>F1203</f>
        <v>12</v>
      </c>
      <c r="F1515" s="191">
        <f>MAX(B1515-D1515,C1515-E1515)</f>
        <v>1485.9916938948841</v>
      </c>
      <c r="G1515" s="174">
        <f>IF(B1515-D1515&gt;=C1515-E1515,INPUT!H9*INPUT!I9*INPUT!J9,INPUT!K9*INPUT!L9)</f>
        <v>23235.974822151198</v>
      </c>
      <c r="H1515" s="174">
        <f>MAX(ABS(INPUT!CH9),ABS(INPUT!CI9),INPUT!AO9)</f>
        <v>380</v>
      </c>
      <c r="I1515" s="192">
        <f>MIN(INPUT!AQ9/H1515,1)</f>
        <v>0.93421052631578949</v>
      </c>
      <c r="J1515" s="174">
        <f>INPUT!O9</f>
        <v>12</v>
      </c>
      <c r="K1515" s="191">
        <f>2*F1515*J1515/G1515</f>
        <v>1.5348527843763364</v>
      </c>
      <c r="L1515" s="194">
        <f>IF(INPUT!AQ9&gt;=INPUT!AO9,1,(12+K1515*(3*I1515-I1515^3))/(12+2*K1515))</f>
        <v>0.9987065011286681</v>
      </c>
      <c r="M1515" s="4"/>
      <c r="N1515" s="4"/>
    </row>
    <row r="1516">
      <c r="A1516" s="187">
        <f>A1360</f>
        <v>101</v>
      </c>
      <c r="B1516" s="191">
        <f>INPUT!CF10</f>
        <v>1336.0083061051159</v>
      </c>
      <c r="C1516" s="191">
        <f>INPUT!CG10</f>
        <v>1497.9916938948841</v>
      </c>
      <c r="D1516" s="174">
        <f>D1204</f>
        <v>22</v>
      </c>
      <c r="E1516" s="174">
        <f>F1204</f>
        <v>12</v>
      </c>
      <c r="F1516" s="191">
        <f>MAX(B1516-D1516,C1516-E1516)</f>
        <v>1485.9916938948841</v>
      </c>
      <c r="G1516" s="174">
        <f>IF(B1516-D1516&gt;=C1516-E1516,INPUT!H10*INPUT!I10*INPUT!J10,INPUT!K10*INPUT!L10)</f>
        <v>23235.974822151198</v>
      </c>
      <c r="H1516" s="174">
        <f>MAX(ABS(INPUT!CH10),ABS(INPUT!CI10),INPUT!AO10)</f>
        <v>380</v>
      </c>
      <c r="I1516" s="192">
        <f>MIN(INPUT!AQ10/H1516,1)</f>
        <v>0.93421052631578949</v>
      </c>
      <c r="J1516" s="174">
        <f>INPUT!O10</f>
        <v>12</v>
      </c>
      <c r="K1516" s="191">
        <f>2*F1516*J1516/G1516</f>
        <v>1.5348527843763364</v>
      </c>
      <c r="L1516" s="194">
        <f>IF(INPUT!AQ10&gt;=INPUT!AO10,1,(12+K1516*(3*I1516-I1516^3))/(12+2*K1516))</f>
        <v>0.9987065011286681</v>
      </c>
      <c r="M1516" s="4"/>
      <c r="N1516" s="4"/>
    </row>
    <row r="1517">
      <c r="A1517" s="187">
        <f>A1361</f>
        <v>101</v>
      </c>
      <c r="B1517" s="191">
        <f>INPUT!CF11</f>
        <v>1336.0083061051159</v>
      </c>
      <c r="C1517" s="191">
        <f>INPUT!CG11</f>
        <v>1497.9916938948841</v>
      </c>
      <c r="D1517" s="174">
        <f>D1205</f>
        <v>22</v>
      </c>
      <c r="E1517" s="174">
        <f>F1205</f>
        <v>12</v>
      </c>
      <c r="F1517" s="191">
        <f>MAX(B1517-D1517,C1517-E1517)</f>
        <v>1485.9916938948841</v>
      </c>
      <c r="G1517" s="174">
        <f>IF(B1517-D1517&gt;=C1517-E1517,INPUT!H11*INPUT!I11*INPUT!J11,INPUT!K11*INPUT!L11)</f>
        <v>23235.974822151198</v>
      </c>
      <c r="H1517" s="174">
        <f>MAX(ABS(INPUT!CH11),ABS(INPUT!CI11),INPUT!AO11)</f>
        <v>380</v>
      </c>
      <c r="I1517" s="192">
        <f>MIN(INPUT!AQ11/H1517,1)</f>
        <v>0.93421052631578949</v>
      </c>
      <c r="J1517" s="174">
        <f>INPUT!O11</f>
        <v>12</v>
      </c>
      <c r="K1517" s="191">
        <f>2*F1517*J1517/G1517</f>
        <v>1.5348527843763364</v>
      </c>
      <c r="L1517" s="194">
        <f>IF(INPUT!AQ11&gt;=INPUT!AO11,1,(12+K1517*(3*I1517-I1517^3))/(12+2*K1517))</f>
        <v>0.9987065011286681</v>
      </c>
      <c r="M1517" s="4"/>
      <c r="N1517" s="4"/>
    </row>
    <row r="1518">
      <c r="A1518" s="187">
        <f>A1362</f>
        <v>101</v>
      </c>
      <c r="B1518" s="191">
        <f>INPUT!CF12</f>
        <v>1336.0083061051159</v>
      </c>
      <c r="C1518" s="191">
        <f>INPUT!CG12</f>
        <v>1497.9916938948841</v>
      </c>
      <c r="D1518" s="174">
        <f>D1206</f>
        <v>22</v>
      </c>
      <c r="E1518" s="174">
        <f>F1206</f>
        <v>12</v>
      </c>
      <c r="F1518" s="191">
        <f>MAX(B1518-D1518,C1518-E1518)</f>
        <v>1485.9916938948841</v>
      </c>
      <c r="G1518" s="174">
        <f>IF(B1518-D1518&gt;=C1518-E1518,INPUT!H12*INPUT!I12*INPUT!J12,INPUT!K12*INPUT!L12)</f>
        <v>23235.974822151198</v>
      </c>
      <c r="H1518" s="174">
        <f>MAX(ABS(INPUT!CH12),ABS(INPUT!CI12),INPUT!AO12)</f>
        <v>380</v>
      </c>
      <c r="I1518" s="192">
        <f>MIN(INPUT!AQ12/H1518,1)</f>
        <v>0.93421052631578949</v>
      </c>
      <c r="J1518" s="174">
        <f>INPUT!O12</f>
        <v>12</v>
      </c>
      <c r="K1518" s="191">
        <f>2*F1518*J1518/G1518</f>
        <v>1.5348527843763364</v>
      </c>
      <c r="L1518" s="194">
        <f>IF(INPUT!AQ12&gt;=INPUT!AO12,1,(12+K1518*(3*I1518-I1518^3))/(12+2*K1518))</f>
        <v>0.9987065011286681</v>
      </c>
      <c r="M1518" s="4"/>
      <c r="N1518" s="4"/>
    </row>
    <row r="1519">
      <c r="A1519" s="187">
        <f>A1363</f>
        <v>101</v>
      </c>
      <c r="B1519" s="191">
        <f>INPUT!CF13</f>
        <v>1336.0083061051159</v>
      </c>
      <c r="C1519" s="191">
        <f>INPUT!CG13</f>
        <v>1497.9916938948841</v>
      </c>
      <c r="D1519" s="174">
        <f>D1207</f>
        <v>22</v>
      </c>
      <c r="E1519" s="174">
        <f>F1207</f>
        <v>12</v>
      </c>
      <c r="F1519" s="191">
        <f>MAX(B1519-D1519,C1519-E1519)</f>
        <v>1485.9916938948841</v>
      </c>
      <c r="G1519" s="174">
        <f>IF(B1519-D1519&gt;=C1519-E1519,INPUT!H13*INPUT!I13*INPUT!J13,INPUT!K13*INPUT!L13)</f>
        <v>23235.974822151198</v>
      </c>
      <c r="H1519" s="174">
        <f>MAX(ABS(INPUT!CH13),ABS(INPUT!CI13),INPUT!AO13)</f>
        <v>380</v>
      </c>
      <c r="I1519" s="192">
        <f>MIN(INPUT!AQ13/H1519,1)</f>
        <v>0.93421052631578949</v>
      </c>
      <c r="J1519" s="174">
        <f>INPUT!O13</f>
        <v>12</v>
      </c>
      <c r="K1519" s="191">
        <f>2*F1519*J1519/G1519</f>
        <v>1.5348527843763364</v>
      </c>
      <c r="L1519" s="194">
        <f>IF(INPUT!AQ13&gt;=INPUT!AO13,1,(12+K1519*(3*I1519-I1519^3))/(12+2*K1519))</f>
        <v>0.9987065011286681</v>
      </c>
      <c r="M1519" s="4"/>
      <c r="N1519" s="4"/>
    </row>
    <row r="1520">
      <c r="A1520" s="187">
        <f>A1364</f>
        <v>101</v>
      </c>
      <c r="B1520" s="191">
        <f>INPUT!CF14</f>
        <v>1336.0083061051159</v>
      </c>
      <c r="C1520" s="191">
        <f>INPUT!CG14</f>
        <v>1497.9916938948841</v>
      </c>
      <c r="D1520" s="174">
        <f>D1208</f>
        <v>22</v>
      </c>
      <c r="E1520" s="174">
        <f>F1208</f>
        <v>12</v>
      </c>
      <c r="F1520" s="191">
        <f>MAX(B1520-D1520,C1520-E1520)</f>
        <v>1485.9916938948841</v>
      </c>
      <c r="G1520" s="174">
        <f>IF(B1520-D1520&gt;=C1520-E1520,INPUT!H14*INPUT!I14*INPUT!J14,INPUT!K14*INPUT!L14)</f>
        <v>23235.974822151198</v>
      </c>
      <c r="H1520" s="174">
        <f>MAX(ABS(INPUT!CH14),ABS(INPUT!CI14),INPUT!AO14)</f>
        <v>380</v>
      </c>
      <c r="I1520" s="192">
        <f>MIN(INPUT!AQ14/H1520,1)</f>
        <v>0.93421052631578949</v>
      </c>
      <c r="J1520" s="174">
        <f>INPUT!O14</f>
        <v>12</v>
      </c>
      <c r="K1520" s="191">
        <f>2*F1520*J1520/G1520</f>
        <v>1.5348527843763364</v>
      </c>
      <c r="L1520" s="194">
        <f>IF(INPUT!AQ14&gt;=INPUT!AO14,1,(12+K1520*(3*I1520-I1520^3))/(12+2*K1520))</f>
        <v>0.9987065011286681</v>
      </c>
      <c r="M1520" s="4"/>
      <c r="N1520" s="4"/>
    </row>
    <row r="1521">
      <c r="A1521" s="187">
        <f>A1365</f>
        <v>101</v>
      </c>
      <c r="B1521" s="191">
        <f>INPUT!CF15</f>
        <v>1336.0083061051159</v>
      </c>
      <c r="C1521" s="191">
        <f>INPUT!CG15</f>
        <v>1497.9916938948841</v>
      </c>
      <c r="D1521" s="174">
        <f>D1209</f>
        <v>22</v>
      </c>
      <c r="E1521" s="174">
        <f>F1209</f>
        <v>12</v>
      </c>
      <c r="F1521" s="191">
        <f>MAX(B1521-D1521,C1521-E1521)</f>
        <v>1485.9916938948841</v>
      </c>
      <c r="G1521" s="174">
        <f>IF(B1521-D1521&gt;=C1521-E1521,INPUT!H15*INPUT!I15*INPUT!J15,INPUT!K15*INPUT!L15)</f>
        <v>23235.974822151198</v>
      </c>
      <c r="H1521" s="174">
        <f>MAX(ABS(INPUT!CH15),ABS(INPUT!CI15),INPUT!AO15)</f>
        <v>380</v>
      </c>
      <c r="I1521" s="192">
        <f>MIN(INPUT!AQ15/H1521,1)</f>
        <v>0.93421052631578949</v>
      </c>
      <c r="J1521" s="174">
        <f>INPUT!O15</f>
        <v>12</v>
      </c>
      <c r="K1521" s="191">
        <f>2*F1521*J1521/G1521</f>
        <v>1.5348527843763364</v>
      </c>
      <c r="L1521" s="194">
        <f>IF(INPUT!AQ15&gt;=INPUT!AO15,1,(12+K1521*(3*I1521-I1521^3))/(12+2*K1521))</f>
        <v>0.9987065011286681</v>
      </c>
      <c r="M1521" s="4"/>
      <c r="N1521" s="4"/>
    </row>
    <row r="1522">
      <c r="A1522" s="187">
        <f>A1366</f>
        <v>101</v>
      </c>
      <c r="B1522" s="191">
        <f>INPUT!CF16</f>
        <v>1336.0083061051159</v>
      </c>
      <c r="C1522" s="191">
        <f>INPUT!CG16</f>
        <v>1497.9916938948841</v>
      </c>
      <c r="D1522" s="174">
        <f>D1210</f>
        <v>22</v>
      </c>
      <c r="E1522" s="174">
        <f>F1210</f>
        <v>12</v>
      </c>
      <c r="F1522" s="191">
        <f>MAX(B1522-D1522,C1522-E1522)</f>
        <v>1485.9916938948841</v>
      </c>
      <c r="G1522" s="174">
        <f>IF(B1522-D1522&gt;=C1522-E1522,INPUT!H16*INPUT!I16*INPUT!J16,INPUT!K16*INPUT!L16)</f>
        <v>23235.974822151198</v>
      </c>
      <c r="H1522" s="174">
        <f>MAX(ABS(INPUT!CH16),ABS(INPUT!CI16),INPUT!AO16)</f>
        <v>380</v>
      </c>
      <c r="I1522" s="192">
        <f>MIN(INPUT!AQ16/H1522,1)</f>
        <v>0.93421052631578949</v>
      </c>
      <c r="J1522" s="174">
        <f>INPUT!O16</f>
        <v>12</v>
      </c>
      <c r="K1522" s="191">
        <f>2*F1522*J1522/G1522</f>
        <v>1.5348527843763364</v>
      </c>
      <c r="L1522" s="194">
        <f>IF(INPUT!AQ16&gt;=INPUT!AO16,1,(12+K1522*(3*I1522-I1522^3))/(12+2*K1522))</f>
        <v>0.9987065011286681</v>
      </c>
      <c r="M1522" s="4"/>
      <c r="N1522" s="4"/>
    </row>
    <row r="1523">
      <c r="A1523" s="187">
        <f>A1367</f>
        <v>101</v>
      </c>
      <c r="B1523" s="191">
        <f>INPUT!CF17</f>
        <v>1336.0083061051159</v>
      </c>
      <c r="C1523" s="191">
        <f>INPUT!CG17</f>
        <v>1497.9916938948841</v>
      </c>
      <c r="D1523" s="174">
        <f>D1211</f>
        <v>22</v>
      </c>
      <c r="E1523" s="174">
        <f>F1211</f>
        <v>12</v>
      </c>
      <c r="F1523" s="191">
        <f>MAX(B1523-D1523,C1523-E1523)</f>
        <v>1485.9916938948841</v>
      </c>
      <c r="G1523" s="174">
        <f>IF(B1523-D1523&gt;=C1523-E1523,INPUT!H17*INPUT!I17*INPUT!J17,INPUT!K17*INPUT!L17)</f>
        <v>23235.974822151198</v>
      </c>
      <c r="H1523" s="174">
        <f>MAX(ABS(INPUT!CH17),ABS(INPUT!CI17),INPUT!AO17)</f>
        <v>380</v>
      </c>
      <c r="I1523" s="192">
        <f>MIN(INPUT!AQ17/H1523,1)</f>
        <v>0.93421052631578949</v>
      </c>
      <c r="J1523" s="174">
        <f>INPUT!O17</f>
        <v>12</v>
      </c>
      <c r="K1523" s="191">
        <f>2*F1523*J1523/G1523</f>
        <v>1.5348527843763364</v>
      </c>
      <c r="L1523" s="194">
        <f>IF(INPUT!AQ17&gt;=INPUT!AO17,1,(12+K1523*(3*I1523-I1523^3))/(12+2*K1523))</f>
        <v>0.9987065011286681</v>
      </c>
      <c r="M1523" s="4"/>
      <c r="N1523" s="4"/>
    </row>
    <row r="1524">
      <c r="A1524" s="187">
        <f>A1368</f>
        <v>101</v>
      </c>
      <c r="B1524" s="191">
        <f>INPUT!CF18</f>
        <v>1336.0083061051159</v>
      </c>
      <c r="C1524" s="191">
        <f>INPUT!CG18</f>
        <v>1497.9916938948841</v>
      </c>
      <c r="D1524" s="174">
        <f>D1212</f>
        <v>22</v>
      </c>
      <c r="E1524" s="174">
        <f>F1212</f>
        <v>12</v>
      </c>
      <c r="F1524" s="191">
        <f>MAX(B1524-D1524,C1524-E1524)</f>
        <v>1485.9916938948841</v>
      </c>
      <c r="G1524" s="174">
        <f>IF(B1524-D1524&gt;=C1524-E1524,INPUT!H18*INPUT!I18*INPUT!J18,INPUT!K18*INPUT!L18)</f>
        <v>23235.974822151198</v>
      </c>
      <c r="H1524" s="174">
        <f>MAX(ABS(INPUT!CH18),ABS(INPUT!CI18),INPUT!AO18)</f>
        <v>380</v>
      </c>
      <c r="I1524" s="192">
        <f>MIN(INPUT!AQ18/H1524,1)</f>
        <v>0.93421052631578949</v>
      </c>
      <c r="J1524" s="174">
        <f>INPUT!O18</f>
        <v>12</v>
      </c>
      <c r="K1524" s="191">
        <f>2*F1524*J1524/G1524</f>
        <v>1.5348527843763364</v>
      </c>
      <c r="L1524" s="194">
        <f>IF(INPUT!AQ18&gt;=INPUT!AO18,1,(12+K1524*(3*I1524-I1524^3))/(12+2*K1524))</f>
        <v>0.9987065011286681</v>
      </c>
      <c r="M1524" s="4"/>
      <c r="N1524" s="4"/>
    </row>
    <row r="1525">
      <c r="A1525" s="187">
        <f>A1369</f>
        <v>101</v>
      </c>
      <c r="B1525" s="191">
        <f>INPUT!CF19</f>
        <v>1336.0083061051159</v>
      </c>
      <c r="C1525" s="191">
        <f>INPUT!CG19</f>
        <v>1497.9916938948841</v>
      </c>
      <c r="D1525" s="174">
        <f>D1213</f>
        <v>22</v>
      </c>
      <c r="E1525" s="174">
        <f>F1213</f>
        <v>12</v>
      </c>
      <c r="F1525" s="191">
        <f>MAX(B1525-D1525,C1525-E1525)</f>
        <v>1485.9916938948841</v>
      </c>
      <c r="G1525" s="174">
        <f>IF(B1525-D1525&gt;=C1525-E1525,INPUT!H19*INPUT!I19*INPUT!J19,INPUT!K19*INPUT!L19)</f>
        <v>23235.974822151198</v>
      </c>
      <c r="H1525" s="174">
        <f>MAX(ABS(INPUT!CH19),ABS(INPUT!CI19),INPUT!AO19)</f>
        <v>380</v>
      </c>
      <c r="I1525" s="192">
        <f>MIN(INPUT!AQ19/H1525,1)</f>
        <v>0.93421052631578949</v>
      </c>
      <c r="J1525" s="174">
        <f>INPUT!O19</f>
        <v>12</v>
      </c>
      <c r="K1525" s="191">
        <f>2*F1525*J1525/G1525</f>
        <v>1.5348527843763364</v>
      </c>
      <c r="L1525" s="194">
        <f>IF(INPUT!AQ19&gt;=INPUT!AO19,1,(12+K1525*(3*I1525-I1525^3))/(12+2*K1525))</f>
        <v>0.9987065011286681</v>
      </c>
      <c r="M1525" s="4"/>
      <c r="N1525" s="4"/>
    </row>
    <row r="1526">
      <c r="A1526" s="187">
        <f>A1370</f>
        <v>101</v>
      </c>
      <c r="B1526" s="191">
        <f>INPUT!CF20</f>
        <v>1336.0083061051159</v>
      </c>
      <c r="C1526" s="191">
        <f>INPUT!CG20</f>
        <v>1497.9916938948841</v>
      </c>
      <c r="D1526" s="174">
        <f>D1214</f>
        <v>22</v>
      </c>
      <c r="E1526" s="174">
        <f>F1214</f>
        <v>12</v>
      </c>
      <c r="F1526" s="191">
        <f>MAX(B1526-D1526,C1526-E1526)</f>
        <v>1485.9916938948841</v>
      </c>
      <c r="G1526" s="174">
        <f>IF(B1526-D1526&gt;=C1526-E1526,INPUT!H20*INPUT!I20*INPUT!J20,INPUT!K20*INPUT!L20)</f>
        <v>23235.974822151198</v>
      </c>
      <c r="H1526" s="174">
        <f>MAX(ABS(INPUT!CH20),ABS(INPUT!CI20),INPUT!AO20)</f>
        <v>380</v>
      </c>
      <c r="I1526" s="192">
        <f>MIN(INPUT!AQ20/H1526,1)</f>
        <v>0.93421052631578949</v>
      </c>
      <c r="J1526" s="174">
        <f>INPUT!O20</f>
        <v>12</v>
      </c>
      <c r="K1526" s="191">
        <f>2*F1526*J1526/G1526</f>
        <v>1.5348527843763364</v>
      </c>
      <c r="L1526" s="194">
        <f>IF(INPUT!AQ20&gt;=INPUT!AO20,1,(12+K1526*(3*I1526-I1526^3))/(12+2*K1526))</f>
        <v>0.9987065011286681</v>
      </c>
      <c r="M1526" s="4"/>
      <c r="N1526" s="4"/>
    </row>
    <row r="1527">
      <c r="A1527" s="187">
        <f>A1371</f>
        <v>101</v>
      </c>
      <c r="B1527" s="191">
        <f>INPUT!CF21</f>
        <v>1336.0083061051159</v>
      </c>
      <c r="C1527" s="191">
        <f>INPUT!CG21</f>
        <v>1497.9916938948841</v>
      </c>
      <c r="D1527" s="174">
        <f>D1215</f>
        <v>22</v>
      </c>
      <c r="E1527" s="174">
        <f>F1215</f>
        <v>12</v>
      </c>
      <c r="F1527" s="191">
        <f>MAX(B1527-D1527,C1527-E1527)</f>
        <v>1485.9916938948841</v>
      </c>
      <c r="G1527" s="174">
        <f>IF(B1527-D1527&gt;=C1527-E1527,INPUT!H21*INPUT!I21*INPUT!J21,INPUT!K21*INPUT!L21)</f>
        <v>23235.974822151198</v>
      </c>
      <c r="H1527" s="174">
        <f>MAX(ABS(INPUT!CH21),ABS(INPUT!CI21),INPUT!AO21)</f>
        <v>380</v>
      </c>
      <c r="I1527" s="192">
        <f>MIN(INPUT!AQ21/H1527,1)</f>
        <v>0.93421052631578949</v>
      </c>
      <c r="J1527" s="174">
        <f>INPUT!O21</f>
        <v>12</v>
      </c>
      <c r="K1527" s="191">
        <f>2*F1527*J1527/G1527</f>
        <v>1.5348527843763364</v>
      </c>
      <c r="L1527" s="194">
        <f>IF(INPUT!AQ21&gt;=INPUT!AO21,1,(12+K1527*(3*I1527-I1527^3))/(12+2*K1527))</f>
        <v>0.9987065011286681</v>
      </c>
      <c r="M1527" s="4"/>
      <c r="N1527" s="4"/>
    </row>
    <row r="1528">
      <c r="A1528" s="187">
        <f>A1372</f>
        <v>101</v>
      </c>
      <c r="B1528" s="191">
        <f>INPUT!CF22</f>
        <v>1336.0083061051159</v>
      </c>
      <c r="C1528" s="191">
        <f>INPUT!CG22</f>
        <v>1497.9916938948841</v>
      </c>
      <c r="D1528" s="174">
        <f>D1216</f>
        <v>22</v>
      </c>
      <c r="E1528" s="174">
        <f>F1216</f>
        <v>12</v>
      </c>
      <c r="F1528" s="191">
        <f>MAX(B1528-D1528,C1528-E1528)</f>
        <v>1485.9916938948841</v>
      </c>
      <c r="G1528" s="174">
        <f>IF(B1528-D1528&gt;=C1528-E1528,INPUT!H22*INPUT!I22*INPUT!J22,INPUT!K22*INPUT!L22)</f>
        <v>23235.974822151198</v>
      </c>
      <c r="H1528" s="174">
        <f>MAX(ABS(INPUT!CH22),ABS(INPUT!CI22),INPUT!AO22)</f>
        <v>380</v>
      </c>
      <c r="I1528" s="192">
        <f>MIN(INPUT!AQ22/H1528,1)</f>
        <v>0.93421052631578949</v>
      </c>
      <c r="J1528" s="174">
        <f>INPUT!O22</f>
        <v>12</v>
      </c>
      <c r="K1528" s="191">
        <f>2*F1528*J1528/G1528</f>
        <v>1.5348527843763364</v>
      </c>
      <c r="L1528" s="194">
        <f>IF(INPUT!AQ22&gt;=INPUT!AO22,1,(12+K1528*(3*I1528-I1528^3))/(12+2*K1528))</f>
        <v>0.9987065011286681</v>
      </c>
      <c r="M1528" s="4"/>
      <c r="N1528" s="4"/>
    </row>
    <row r="1529">
      <c r="A1529" s="187">
        <f>A1373</f>
        <v>101</v>
      </c>
      <c r="B1529" s="191">
        <f>INPUT!CF23</f>
        <v>1336.0083061051159</v>
      </c>
      <c r="C1529" s="191">
        <f>INPUT!CG23</f>
        <v>1497.9916938948841</v>
      </c>
      <c r="D1529" s="174">
        <f>D1217</f>
        <v>22</v>
      </c>
      <c r="E1529" s="174">
        <f>F1217</f>
        <v>12</v>
      </c>
      <c r="F1529" s="191">
        <f>MAX(B1529-D1529,C1529-E1529)</f>
        <v>1485.9916938948841</v>
      </c>
      <c r="G1529" s="174">
        <f>IF(B1529-D1529&gt;=C1529-E1529,INPUT!H23*INPUT!I23*INPUT!J23,INPUT!K23*INPUT!L23)</f>
        <v>23235.974822151198</v>
      </c>
      <c r="H1529" s="174">
        <f>MAX(ABS(INPUT!CH23),ABS(INPUT!CI23),INPUT!AO23)</f>
        <v>380</v>
      </c>
      <c r="I1529" s="192">
        <f>MIN(INPUT!AQ23/H1529,1)</f>
        <v>0.93421052631578949</v>
      </c>
      <c r="J1529" s="174">
        <f>INPUT!O23</f>
        <v>12</v>
      </c>
      <c r="K1529" s="191">
        <f>2*F1529*J1529/G1529</f>
        <v>1.5348527843763364</v>
      </c>
      <c r="L1529" s="194">
        <f>IF(INPUT!AQ23&gt;=INPUT!AO23,1,(12+K1529*(3*I1529-I1529^3))/(12+2*K1529))</f>
        <v>0.9987065011286681</v>
      </c>
      <c r="M1529" s="4"/>
      <c r="N1529" s="4"/>
    </row>
    <row r="1530">
      <c r="A1530" s="187">
        <f>A1374</f>
        <v>101</v>
      </c>
      <c r="B1530" s="191">
        <f>INPUT!CF24</f>
        <v>1336.0083061051159</v>
      </c>
      <c r="C1530" s="191">
        <f>INPUT!CG24</f>
        <v>1497.9916938948841</v>
      </c>
      <c r="D1530" s="174">
        <f>D1218</f>
        <v>22</v>
      </c>
      <c r="E1530" s="174">
        <f>F1218</f>
        <v>12</v>
      </c>
      <c r="F1530" s="191">
        <f>MAX(B1530-D1530,C1530-E1530)</f>
        <v>1485.9916938948841</v>
      </c>
      <c r="G1530" s="174">
        <f>IF(B1530-D1530&gt;=C1530-E1530,INPUT!H24*INPUT!I24*INPUT!J24,INPUT!K24*INPUT!L24)</f>
        <v>23235.974822151198</v>
      </c>
      <c r="H1530" s="174">
        <f>MAX(ABS(INPUT!CH24),ABS(INPUT!CI24),INPUT!AO24)</f>
        <v>380</v>
      </c>
      <c r="I1530" s="192">
        <f>MIN(INPUT!AQ24/H1530,1)</f>
        <v>0.93421052631578949</v>
      </c>
      <c r="J1530" s="174">
        <f>INPUT!O24</f>
        <v>12</v>
      </c>
      <c r="K1530" s="191">
        <f>2*F1530*J1530/G1530</f>
        <v>1.5348527843763364</v>
      </c>
      <c r="L1530" s="194">
        <f>IF(INPUT!AQ24&gt;=INPUT!AO24,1,(12+K1530*(3*I1530-I1530^3))/(12+2*K1530))</f>
        <v>0.9987065011286681</v>
      </c>
      <c r="M1530" s="4"/>
      <c r="N1530" s="4"/>
    </row>
    <row r="1531">
      <c r="A1531" s="187">
        <f>A1375</f>
        <v>101</v>
      </c>
      <c r="B1531" s="191">
        <f>INPUT!CF25</f>
        <v>1336.0083061051159</v>
      </c>
      <c r="C1531" s="191">
        <f>INPUT!CG25</f>
        <v>1497.9916938948841</v>
      </c>
      <c r="D1531" s="174">
        <f>D1219</f>
        <v>22</v>
      </c>
      <c r="E1531" s="174">
        <f>F1219</f>
        <v>12</v>
      </c>
      <c r="F1531" s="191">
        <f>MAX(B1531-D1531,C1531-E1531)</f>
        <v>1485.9916938948841</v>
      </c>
      <c r="G1531" s="174">
        <f>IF(B1531-D1531&gt;=C1531-E1531,INPUT!H25*INPUT!I25*INPUT!J25,INPUT!K25*INPUT!L25)</f>
        <v>23235.974822151198</v>
      </c>
      <c r="H1531" s="174">
        <f>MAX(ABS(INPUT!CH25),ABS(INPUT!CI25),INPUT!AO25)</f>
        <v>380</v>
      </c>
      <c r="I1531" s="192">
        <f>MIN(INPUT!AQ25/H1531,1)</f>
        <v>0.93421052631578949</v>
      </c>
      <c r="J1531" s="174">
        <f>INPUT!O25</f>
        <v>12</v>
      </c>
      <c r="K1531" s="191">
        <f>2*F1531*J1531/G1531</f>
        <v>1.5348527843763364</v>
      </c>
      <c r="L1531" s="194">
        <f>IF(INPUT!AQ25&gt;=INPUT!AO25,1,(12+K1531*(3*I1531-I1531^3))/(12+2*K1531))</f>
        <v>0.9987065011286681</v>
      </c>
      <c r="M1531" s="4"/>
      <c r="N1531" s="4"/>
    </row>
    <row r="1532">
      <c r="A1532" s="187">
        <f>A1376</f>
        <v>101</v>
      </c>
      <c r="B1532" s="191">
        <f>INPUT!CF26</f>
        <v>1336.0083061051159</v>
      </c>
      <c r="C1532" s="191">
        <f>INPUT!CG26</f>
        <v>1497.9916938948841</v>
      </c>
      <c r="D1532" s="174">
        <f>D1220</f>
        <v>22</v>
      </c>
      <c r="E1532" s="174">
        <f>F1220</f>
        <v>12</v>
      </c>
      <c r="F1532" s="191">
        <f>MAX(B1532-D1532,C1532-E1532)</f>
        <v>1485.9916938948841</v>
      </c>
      <c r="G1532" s="174">
        <f>IF(B1532-D1532&gt;=C1532-E1532,INPUT!H26*INPUT!I26*INPUT!J26,INPUT!K26*INPUT!L26)</f>
        <v>23235.974822151198</v>
      </c>
      <c r="H1532" s="174">
        <f>MAX(ABS(INPUT!CH26),ABS(INPUT!CI26),INPUT!AO26)</f>
        <v>380</v>
      </c>
      <c r="I1532" s="192">
        <f>MIN(INPUT!AQ26/H1532,1)</f>
        <v>0.93421052631578949</v>
      </c>
      <c r="J1532" s="174">
        <f>INPUT!O26</f>
        <v>12</v>
      </c>
      <c r="K1532" s="191">
        <f>2*F1532*J1532/G1532</f>
        <v>1.5348527843763364</v>
      </c>
      <c r="L1532" s="194">
        <f>IF(INPUT!AQ26&gt;=INPUT!AO26,1,(12+K1532*(3*I1532-I1532^3))/(12+2*K1532))</f>
        <v>0.9987065011286681</v>
      </c>
      <c r="M1532" s="4"/>
      <c r="N1532" s="4"/>
    </row>
    <row r="1533">
      <c r="A1533" s="187">
        <f>A1377</f>
        <v>101</v>
      </c>
      <c r="B1533" s="191">
        <f>INPUT!CF27</f>
        <v>1336.0083061051159</v>
      </c>
      <c r="C1533" s="191">
        <f>INPUT!CG27</f>
        <v>1497.9916938948841</v>
      </c>
      <c r="D1533" s="174">
        <f>D1221</f>
        <v>22</v>
      </c>
      <c r="E1533" s="174">
        <f>F1221</f>
        <v>12</v>
      </c>
      <c r="F1533" s="191">
        <f>MAX(B1533-D1533,C1533-E1533)</f>
        <v>1485.9916938948841</v>
      </c>
      <c r="G1533" s="174">
        <f>IF(B1533-D1533&gt;=C1533-E1533,INPUT!H27*INPUT!I27*INPUT!J27,INPUT!K27*INPUT!L27)</f>
        <v>23235.974822151198</v>
      </c>
      <c r="H1533" s="174">
        <f>MAX(ABS(INPUT!CH27),ABS(INPUT!CI27),INPUT!AO27)</f>
        <v>380</v>
      </c>
      <c r="I1533" s="192">
        <f>MIN(INPUT!AQ27/H1533,1)</f>
        <v>0.93421052631578949</v>
      </c>
      <c r="J1533" s="174">
        <f>INPUT!O27</f>
        <v>12</v>
      </c>
      <c r="K1533" s="191">
        <f>2*F1533*J1533/G1533</f>
        <v>1.5348527843763364</v>
      </c>
      <c r="L1533" s="194">
        <f>IF(INPUT!AQ27&gt;=INPUT!AO27,1,(12+K1533*(3*I1533-I1533^3))/(12+2*K1533))</f>
        <v>0.9987065011286681</v>
      </c>
      <c r="M1533" s="4"/>
      <c r="N1533" s="4"/>
    </row>
    <row r="1534">
      <c r="A1534" s="187">
        <f>A1378</f>
        <v>101</v>
      </c>
      <c r="B1534" s="191">
        <f>INPUT!CF28</f>
        <v>1336.0083061051159</v>
      </c>
      <c r="C1534" s="191">
        <f>INPUT!CG28</f>
        <v>1497.9916938948841</v>
      </c>
      <c r="D1534" s="174">
        <f>D1222</f>
        <v>22</v>
      </c>
      <c r="E1534" s="174">
        <f>F1222</f>
        <v>12</v>
      </c>
      <c r="F1534" s="191">
        <f>MAX(B1534-D1534,C1534-E1534)</f>
        <v>1485.9916938948841</v>
      </c>
      <c r="G1534" s="174">
        <f>IF(B1534-D1534&gt;=C1534-E1534,INPUT!H28*INPUT!I28*INPUT!J28,INPUT!K28*INPUT!L28)</f>
        <v>23235.974822151198</v>
      </c>
      <c r="H1534" s="174">
        <f>MAX(ABS(INPUT!CH28),ABS(INPUT!CI28),INPUT!AO28)</f>
        <v>380</v>
      </c>
      <c r="I1534" s="192">
        <f>MIN(INPUT!AQ28/H1534,1)</f>
        <v>0.93421052631578949</v>
      </c>
      <c r="J1534" s="174">
        <f>INPUT!O28</f>
        <v>12</v>
      </c>
      <c r="K1534" s="191">
        <f>2*F1534*J1534/G1534</f>
        <v>1.5348527843763364</v>
      </c>
      <c r="L1534" s="194">
        <f>IF(INPUT!AQ28&gt;=INPUT!AO28,1,(12+K1534*(3*I1534-I1534^3))/(12+2*K1534))</f>
        <v>0.9987065011286681</v>
      </c>
      <c r="M1534" s="4"/>
      <c r="N1534" s="4"/>
    </row>
    <row r="1535">
      <c r="A1535" s="187">
        <f>A1379</f>
        <v>101</v>
      </c>
      <c r="B1535" s="191">
        <f>INPUT!CF29</f>
        <v>1336.0083061051159</v>
      </c>
      <c r="C1535" s="191">
        <f>INPUT!CG29</f>
        <v>1497.9916938948841</v>
      </c>
      <c r="D1535" s="174">
        <f>D1223</f>
        <v>22</v>
      </c>
      <c r="E1535" s="174">
        <f>F1223</f>
        <v>12</v>
      </c>
      <c r="F1535" s="191">
        <f>MAX(B1535-D1535,C1535-E1535)</f>
        <v>1485.9916938948841</v>
      </c>
      <c r="G1535" s="174">
        <f>IF(B1535-D1535&gt;=C1535-E1535,INPUT!H29*INPUT!I29*INPUT!J29,INPUT!K29*INPUT!L29)</f>
        <v>23235.974822151198</v>
      </c>
      <c r="H1535" s="174">
        <f>MAX(ABS(INPUT!CH29),ABS(INPUT!CI29),INPUT!AO29)</f>
        <v>380</v>
      </c>
      <c r="I1535" s="192">
        <f>MIN(INPUT!AQ29/H1535,1)</f>
        <v>0.93421052631578949</v>
      </c>
      <c r="J1535" s="174">
        <f>INPUT!O29</f>
        <v>12</v>
      </c>
      <c r="K1535" s="191">
        <f>2*F1535*J1535/G1535</f>
        <v>1.5348527843763364</v>
      </c>
      <c r="L1535" s="194">
        <f>IF(INPUT!AQ29&gt;=INPUT!AO29,1,(12+K1535*(3*I1535-I1535^3))/(12+2*K1535))</f>
        <v>0.9987065011286681</v>
      </c>
      <c r="M1535" s="4"/>
      <c r="N1535" s="4"/>
    </row>
    <row r="1536">
      <c r="A1536" s="187">
        <f>A1380</f>
        <v>101</v>
      </c>
      <c r="B1536" s="191">
        <f>INPUT!CF30</f>
        <v>1336.0083061051159</v>
      </c>
      <c r="C1536" s="191">
        <f>INPUT!CG30</f>
        <v>1497.9916938948841</v>
      </c>
      <c r="D1536" s="174">
        <f>D1224</f>
        <v>22</v>
      </c>
      <c r="E1536" s="174">
        <f>F1224</f>
        <v>12</v>
      </c>
      <c r="F1536" s="191">
        <f>MAX(B1536-D1536,C1536-E1536)</f>
        <v>1485.9916938948841</v>
      </c>
      <c r="G1536" s="174">
        <f>IF(B1536-D1536&gt;=C1536-E1536,INPUT!H30*INPUT!I30*INPUT!J30,INPUT!K30*INPUT!L30)</f>
        <v>23235.974822151198</v>
      </c>
      <c r="H1536" s="174">
        <f>MAX(ABS(INPUT!CH30),ABS(INPUT!CI30),INPUT!AO30)</f>
        <v>380</v>
      </c>
      <c r="I1536" s="192">
        <f>MIN(INPUT!AQ30/H1536,1)</f>
        <v>0.93421052631578949</v>
      </c>
      <c r="J1536" s="174">
        <f>INPUT!O30</f>
        <v>12</v>
      </c>
      <c r="K1536" s="191">
        <f>2*F1536*J1536/G1536</f>
        <v>1.5348527843763364</v>
      </c>
      <c r="L1536" s="194">
        <f>IF(INPUT!AQ30&gt;=INPUT!AO30,1,(12+K1536*(3*I1536-I1536^3))/(12+2*K1536))</f>
        <v>0.9987065011286681</v>
      </c>
      <c r="M1536" s="4"/>
      <c r="N1536" s="4"/>
    </row>
    <row r="1537">
      <c r="A1537" s="187">
        <f>A1381</f>
        <v>101</v>
      </c>
      <c r="B1537" s="191">
        <f>INPUT!CF31</f>
        <v>1336.0083061051159</v>
      </c>
      <c r="C1537" s="191">
        <f>INPUT!CG31</f>
        <v>1497.9916938948841</v>
      </c>
      <c r="D1537" s="174">
        <f>D1225</f>
        <v>22</v>
      </c>
      <c r="E1537" s="174">
        <f>F1225</f>
        <v>12</v>
      </c>
      <c r="F1537" s="191">
        <f>MAX(B1537-D1537,C1537-E1537)</f>
        <v>1485.9916938948841</v>
      </c>
      <c r="G1537" s="174">
        <f>IF(B1537-D1537&gt;=C1537-E1537,INPUT!H31*INPUT!I31*INPUT!J31,INPUT!K31*INPUT!L31)</f>
        <v>23235.974822151198</v>
      </c>
      <c r="H1537" s="174">
        <f>MAX(ABS(INPUT!CH31),ABS(INPUT!CI31),INPUT!AO31)</f>
        <v>380</v>
      </c>
      <c r="I1537" s="192">
        <f>MIN(INPUT!AQ31/H1537,1)</f>
        <v>0.93421052631578949</v>
      </c>
      <c r="J1537" s="174">
        <f>INPUT!O31</f>
        <v>12</v>
      </c>
      <c r="K1537" s="191">
        <f>2*F1537*J1537/G1537</f>
        <v>1.5348527843763364</v>
      </c>
      <c r="L1537" s="194">
        <f>IF(INPUT!AQ31&gt;=INPUT!AO31,1,(12+K1537*(3*I1537-I1537^3))/(12+2*K1537))</f>
        <v>0.9987065011286681</v>
      </c>
      <c r="M1537" s="4"/>
      <c r="N1537" s="4"/>
    </row>
    <row r="1538">
      <c r="A1538" s="187">
        <f>A1382</f>
        <v>101</v>
      </c>
      <c r="B1538" s="191">
        <f>INPUT!CF32</f>
        <v>1336.0083061051159</v>
      </c>
      <c r="C1538" s="191">
        <f>INPUT!CG32</f>
        <v>1497.9916938948841</v>
      </c>
      <c r="D1538" s="174">
        <f>D1226</f>
        <v>22</v>
      </c>
      <c r="E1538" s="174">
        <f>F1226</f>
        <v>12</v>
      </c>
      <c r="F1538" s="191">
        <f>MAX(B1538-D1538,C1538-E1538)</f>
        <v>1485.9916938948841</v>
      </c>
      <c r="G1538" s="174">
        <f>IF(B1538-D1538&gt;=C1538-E1538,INPUT!H32*INPUT!I32*INPUT!J32,INPUT!K32*INPUT!L32)</f>
        <v>23235.974822151198</v>
      </c>
      <c r="H1538" s="174">
        <f>MAX(ABS(INPUT!CH32),ABS(INPUT!CI32),INPUT!AO32)</f>
        <v>380</v>
      </c>
      <c r="I1538" s="192">
        <f>MIN(INPUT!AQ32/H1538,1)</f>
        <v>0.93421052631578949</v>
      </c>
      <c r="J1538" s="174">
        <f>INPUT!O32</f>
        <v>12</v>
      </c>
      <c r="K1538" s="191">
        <f>2*F1538*J1538/G1538</f>
        <v>1.5348527843763364</v>
      </c>
      <c r="L1538" s="194">
        <f>IF(INPUT!AQ32&gt;=INPUT!AO32,1,(12+K1538*(3*I1538-I1538^3))/(12+2*K1538))</f>
        <v>0.9987065011286681</v>
      </c>
      <c r="M1538" s="4"/>
      <c r="N1538" s="4"/>
    </row>
    <row r="1539">
      <c r="A1539" s="187">
        <f>A1383</f>
        <v>101</v>
      </c>
      <c r="B1539" s="191">
        <f>INPUT!CF33</f>
        <v>1336.0083061051159</v>
      </c>
      <c r="C1539" s="191">
        <f>INPUT!CG33</f>
        <v>1497.9916938948841</v>
      </c>
      <c r="D1539" s="174">
        <f>D1227</f>
        <v>22</v>
      </c>
      <c r="E1539" s="174">
        <f>F1227</f>
        <v>12</v>
      </c>
      <c r="F1539" s="191">
        <f>MAX(B1539-D1539,C1539-E1539)</f>
        <v>1485.9916938948841</v>
      </c>
      <c r="G1539" s="174">
        <f>IF(B1539-D1539&gt;=C1539-E1539,INPUT!H33*INPUT!I33*INPUT!J33,INPUT!K33*INPUT!L33)</f>
        <v>23235.974822151198</v>
      </c>
      <c r="H1539" s="174">
        <f>MAX(ABS(INPUT!CH33),ABS(INPUT!CI33),INPUT!AO33)</f>
        <v>380</v>
      </c>
      <c r="I1539" s="192">
        <f>MIN(INPUT!AQ33/H1539,1)</f>
        <v>0.93421052631578949</v>
      </c>
      <c r="J1539" s="174">
        <f>INPUT!O33</f>
        <v>12</v>
      </c>
      <c r="K1539" s="191">
        <f>2*F1539*J1539/G1539</f>
        <v>1.5348527843763364</v>
      </c>
      <c r="L1539" s="194">
        <f>IF(INPUT!AQ33&gt;=INPUT!AO33,1,(12+K1539*(3*I1539-I1539^3))/(12+2*K1539))</f>
        <v>0.9987065011286681</v>
      </c>
      <c r="M1539" s="4"/>
      <c r="N1539" s="4"/>
    </row>
    <row r="1540">
      <c r="A1540" s="187">
        <f>A1384</f>
        <v>101</v>
      </c>
      <c r="B1540" s="191">
        <f>INPUT!CF34</f>
        <v>1336.0083061051159</v>
      </c>
      <c r="C1540" s="191">
        <f>INPUT!CG34</f>
        <v>1497.9916938948841</v>
      </c>
      <c r="D1540" s="174">
        <f>D1228</f>
        <v>22</v>
      </c>
      <c r="E1540" s="174">
        <f>F1228</f>
        <v>12</v>
      </c>
      <c r="F1540" s="191">
        <f>MAX(B1540-D1540,C1540-E1540)</f>
        <v>1485.9916938948841</v>
      </c>
      <c r="G1540" s="174">
        <f>IF(B1540-D1540&gt;=C1540-E1540,INPUT!H34*INPUT!I34*INPUT!J34,INPUT!K34*INPUT!L34)</f>
        <v>23235.974822151198</v>
      </c>
      <c r="H1540" s="174">
        <f>MAX(ABS(INPUT!CH34),ABS(INPUT!CI34),INPUT!AO34)</f>
        <v>380</v>
      </c>
      <c r="I1540" s="192">
        <f>MIN(INPUT!AQ34/H1540,1)</f>
        <v>0.93421052631578949</v>
      </c>
      <c r="J1540" s="174">
        <f>INPUT!O34</f>
        <v>12</v>
      </c>
      <c r="K1540" s="191">
        <f>2*F1540*J1540/G1540</f>
        <v>1.5348527843763364</v>
      </c>
      <c r="L1540" s="194">
        <f>IF(INPUT!AQ34&gt;=INPUT!AO34,1,(12+K1540*(3*I1540-I1540^3))/(12+2*K1540))</f>
        <v>0.9987065011286681</v>
      </c>
      <c r="M1540" s="4"/>
      <c r="N1540" s="4"/>
    </row>
    <row r="1541">
      <c r="A1541" s="187">
        <f>A1385</f>
        <v>101</v>
      </c>
      <c r="B1541" s="191">
        <f>INPUT!CF35</f>
        <v>1336.0083061051159</v>
      </c>
      <c r="C1541" s="191">
        <f>INPUT!CG35</f>
        <v>1497.9916938948841</v>
      </c>
      <c r="D1541" s="174">
        <f>D1229</f>
        <v>22</v>
      </c>
      <c r="E1541" s="174">
        <f>F1229</f>
        <v>12</v>
      </c>
      <c r="F1541" s="191">
        <f>MAX(B1541-D1541,C1541-E1541)</f>
        <v>1485.9916938948841</v>
      </c>
      <c r="G1541" s="174">
        <f>IF(B1541-D1541&gt;=C1541-E1541,INPUT!H35*INPUT!I35*INPUT!J35,INPUT!K35*INPUT!L35)</f>
        <v>23235.974822151198</v>
      </c>
      <c r="H1541" s="174">
        <f>MAX(ABS(INPUT!CH35),ABS(INPUT!CI35),INPUT!AO35)</f>
        <v>380</v>
      </c>
      <c r="I1541" s="192">
        <f>MIN(INPUT!AQ35/H1541,1)</f>
        <v>0.93421052631578949</v>
      </c>
      <c r="J1541" s="174">
        <f>INPUT!O35</f>
        <v>12</v>
      </c>
      <c r="K1541" s="191">
        <f>2*F1541*J1541/G1541</f>
        <v>1.5348527843763364</v>
      </c>
      <c r="L1541" s="194">
        <f>IF(INPUT!AQ35&gt;=INPUT!AO35,1,(12+K1541*(3*I1541-I1541^3))/(12+2*K1541))</f>
        <v>0.9987065011286681</v>
      </c>
      <c r="M1541" s="4"/>
      <c r="N1541" s="4"/>
    </row>
    <row r="1542">
      <c r="A1542" s="187">
        <f>A1386</f>
        <v>101</v>
      </c>
      <c r="B1542" s="191">
        <f>INPUT!CF36</f>
        <v>1336.0083061051159</v>
      </c>
      <c r="C1542" s="191">
        <f>INPUT!CG36</f>
        <v>1497.9916938948841</v>
      </c>
      <c r="D1542" s="174">
        <f>D1230</f>
        <v>22</v>
      </c>
      <c r="E1542" s="174">
        <f>F1230</f>
        <v>12</v>
      </c>
      <c r="F1542" s="191">
        <f>MAX(B1542-D1542,C1542-E1542)</f>
        <v>1485.9916938948841</v>
      </c>
      <c r="G1542" s="174">
        <f>IF(B1542-D1542&gt;=C1542-E1542,INPUT!H36*INPUT!I36*INPUT!J36,INPUT!K36*INPUT!L36)</f>
        <v>23235.974822151198</v>
      </c>
      <c r="H1542" s="174">
        <f>MAX(ABS(INPUT!CH36),ABS(INPUT!CI36),INPUT!AO36)</f>
        <v>380</v>
      </c>
      <c r="I1542" s="192">
        <f>MIN(INPUT!AQ36/H1542,1)</f>
        <v>0.93421052631578949</v>
      </c>
      <c r="J1542" s="174">
        <f>INPUT!O36</f>
        <v>12</v>
      </c>
      <c r="K1542" s="191">
        <f>2*F1542*J1542/G1542</f>
        <v>1.5348527843763364</v>
      </c>
      <c r="L1542" s="194">
        <f>IF(INPUT!AQ36&gt;=INPUT!AO36,1,(12+K1542*(3*I1542-I1542^3))/(12+2*K1542))</f>
        <v>0.9987065011286681</v>
      </c>
      <c r="M1542" s="4"/>
      <c r="N1542" s="4"/>
    </row>
    <row r="1543">
      <c r="A1543" s="187">
        <f>A1387</f>
        <v>101</v>
      </c>
      <c r="B1543" s="191">
        <f>INPUT!CF37</f>
        <v>1336.0083061051159</v>
      </c>
      <c r="C1543" s="191">
        <f>INPUT!CG37</f>
        <v>1497.9916938948841</v>
      </c>
      <c r="D1543" s="174">
        <f>D1231</f>
        <v>22</v>
      </c>
      <c r="E1543" s="174">
        <f>F1231</f>
        <v>12</v>
      </c>
      <c r="F1543" s="191">
        <f>MAX(B1543-D1543,C1543-E1543)</f>
        <v>1485.9916938948841</v>
      </c>
      <c r="G1543" s="174">
        <f>IF(B1543-D1543&gt;=C1543-E1543,INPUT!H37*INPUT!I37*INPUT!J37,INPUT!K37*INPUT!L37)</f>
        <v>23235.974822151198</v>
      </c>
      <c r="H1543" s="174">
        <f>MAX(ABS(INPUT!CH37),ABS(INPUT!CI37),INPUT!AO37)</f>
        <v>380</v>
      </c>
      <c r="I1543" s="192">
        <f>MIN(INPUT!AQ37/H1543,1)</f>
        <v>0.93421052631578949</v>
      </c>
      <c r="J1543" s="174">
        <f>INPUT!O37</f>
        <v>12</v>
      </c>
      <c r="K1543" s="191">
        <f>2*F1543*J1543/G1543</f>
        <v>1.5348527843763364</v>
      </c>
      <c r="L1543" s="194">
        <f>IF(INPUT!AQ37&gt;=INPUT!AO37,1,(12+K1543*(3*I1543-I1543^3))/(12+2*K1543))</f>
        <v>0.9987065011286681</v>
      </c>
      <c r="M1543" s="4"/>
      <c r="N1543" s="4"/>
    </row>
    <row r="1544">
      <c r="A1544" s="187">
        <f>A1388</f>
        <v>101</v>
      </c>
      <c r="B1544" s="191">
        <f>INPUT!CF38</f>
        <v>1336.0083061051159</v>
      </c>
      <c r="C1544" s="191">
        <f>INPUT!CG38</f>
        <v>1497.9916938948841</v>
      </c>
      <c r="D1544" s="174">
        <f>D1232</f>
        <v>22</v>
      </c>
      <c r="E1544" s="174">
        <f>F1232</f>
        <v>12</v>
      </c>
      <c r="F1544" s="191">
        <f>MAX(B1544-D1544,C1544-E1544)</f>
        <v>1485.9916938948841</v>
      </c>
      <c r="G1544" s="174">
        <f>IF(B1544-D1544&gt;=C1544-E1544,INPUT!H38*INPUT!I38*INPUT!J38,INPUT!K38*INPUT!L38)</f>
        <v>23235.974822151198</v>
      </c>
      <c r="H1544" s="174">
        <f>MAX(ABS(INPUT!CH38),ABS(INPUT!CI38),INPUT!AO38)</f>
        <v>380</v>
      </c>
      <c r="I1544" s="192">
        <f>MIN(INPUT!AQ38/H1544,1)</f>
        <v>0.93421052631578949</v>
      </c>
      <c r="J1544" s="174">
        <f>INPUT!O38</f>
        <v>12</v>
      </c>
      <c r="K1544" s="191">
        <f>2*F1544*J1544/G1544</f>
        <v>1.5348527843763364</v>
      </c>
      <c r="L1544" s="194">
        <f>IF(INPUT!AQ38&gt;=INPUT!AO38,1,(12+K1544*(3*I1544-I1544^3))/(12+2*K1544))</f>
        <v>0.9987065011286681</v>
      </c>
      <c r="M1544" s="4"/>
      <c r="N1544" s="4"/>
    </row>
    <row r="1545">
      <c r="A1545" s="187">
        <f>A1389</f>
        <v>101</v>
      </c>
      <c r="B1545" s="191">
        <f>INPUT!CF39</f>
        <v>1336.0083061051159</v>
      </c>
      <c r="C1545" s="191">
        <f>INPUT!CG39</f>
        <v>1497.9916938948841</v>
      </c>
      <c r="D1545" s="174">
        <f>D1233</f>
        <v>22</v>
      </c>
      <c r="E1545" s="174">
        <f>F1233</f>
        <v>12</v>
      </c>
      <c r="F1545" s="191">
        <f>MAX(B1545-D1545,C1545-E1545)</f>
        <v>1485.9916938948841</v>
      </c>
      <c r="G1545" s="174">
        <f>IF(B1545-D1545&gt;=C1545-E1545,INPUT!H39*INPUT!I39*INPUT!J39,INPUT!K39*INPUT!L39)</f>
        <v>23235.974822151198</v>
      </c>
      <c r="H1545" s="174">
        <f>MAX(ABS(INPUT!CH39),ABS(INPUT!CI39),INPUT!AO39)</f>
        <v>380</v>
      </c>
      <c r="I1545" s="192">
        <f>MIN(INPUT!AQ39/H1545,1)</f>
        <v>0.93421052631578949</v>
      </c>
      <c r="J1545" s="174">
        <f>INPUT!O39</f>
        <v>12</v>
      </c>
      <c r="K1545" s="191">
        <f>2*F1545*J1545/G1545</f>
        <v>1.5348527843763364</v>
      </c>
      <c r="L1545" s="194">
        <f>IF(INPUT!AQ39&gt;=INPUT!AO39,1,(12+K1545*(3*I1545-I1545^3))/(12+2*K1545))</f>
        <v>0.9987065011286681</v>
      </c>
      <c r="M1545" s="4"/>
      <c r="N1545" s="4"/>
    </row>
    <row r="1546">
      <c r="A1546" s="187">
        <f>A1390</f>
        <v>101</v>
      </c>
      <c r="B1546" s="191">
        <f>INPUT!CF40</f>
        <v>1336.0083061051159</v>
      </c>
      <c r="C1546" s="191">
        <f>INPUT!CG40</f>
        <v>1497.9916938948841</v>
      </c>
      <c r="D1546" s="174">
        <f>D1234</f>
        <v>22</v>
      </c>
      <c r="E1546" s="174">
        <f>F1234</f>
        <v>12</v>
      </c>
      <c r="F1546" s="191">
        <f>MAX(B1546-D1546,C1546-E1546)</f>
        <v>1485.9916938948841</v>
      </c>
      <c r="G1546" s="174">
        <f>IF(B1546-D1546&gt;=C1546-E1546,INPUT!H40*INPUT!I40*INPUT!J40,INPUT!K40*INPUT!L40)</f>
        <v>23235.974822151198</v>
      </c>
      <c r="H1546" s="174">
        <f>MAX(ABS(INPUT!CH40),ABS(INPUT!CI40),INPUT!AO40)</f>
        <v>380</v>
      </c>
      <c r="I1546" s="192">
        <f>MIN(INPUT!AQ40/H1546,1)</f>
        <v>0.93421052631578949</v>
      </c>
      <c r="J1546" s="174">
        <f>INPUT!O40</f>
        <v>12</v>
      </c>
      <c r="K1546" s="191">
        <f>2*F1546*J1546/G1546</f>
        <v>1.5348527843763364</v>
      </c>
      <c r="L1546" s="194">
        <f>IF(INPUT!AQ40&gt;=INPUT!AO40,1,(12+K1546*(3*I1546-I1546^3))/(12+2*K1546))</f>
        <v>0.9987065011286681</v>
      </c>
      <c r="M1546" s="4"/>
      <c r="N1546" s="4"/>
    </row>
    <row r="1547">
      <c r="A1547" s="187">
        <f>A1391</f>
        <v>101</v>
      </c>
      <c r="B1547" s="191">
        <f>INPUT!CF41</f>
        <v>1336.0083061051159</v>
      </c>
      <c r="C1547" s="191">
        <f>INPUT!CG41</f>
        <v>1497.9916938948841</v>
      </c>
      <c r="D1547" s="174">
        <f>D1235</f>
        <v>22</v>
      </c>
      <c r="E1547" s="174">
        <f>F1235</f>
        <v>12</v>
      </c>
      <c r="F1547" s="191">
        <f>MAX(B1547-D1547,C1547-E1547)</f>
        <v>1485.9916938948841</v>
      </c>
      <c r="G1547" s="174">
        <f>IF(B1547-D1547&gt;=C1547-E1547,INPUT!H41*INPUT!I41*INPUT!J41,INPUT!K41*INPUT!L41)</f>
        <v>23235.974822151198</v>
      </c>
      <c r="H1547" s="174">
        <f>MAX(ABS(INPUT!CH41),ABS(INPUT!CI41),INPUT!AO41)</f>
        <v>380</v>
      </c>
      <c r="I1547" s="192">
        <f>MIN(INPUT!AQ41/H1547,1)</f>
        <v>0.93421052631578949</v>
      </c>
      <c r="J1547" s="174">
        <f>INPUT!O41</f>
        <v>12</v>
      </c>
      <c r="K1547" s="191">
        <f>2*F1547*J1547/G1547</f>
        <v>1.5348527843763364</v>
      </c>
      <c r="L1547" s="194">
        <f>IF(INPUT!AQ41&gt;=INPUT!AO41,1,(12+K1547*(3*I1547-I1547^3))/(12+2*K1547))</f>
        <v>0.9987065011286681</v>
      </c>
      <c r="M1547" s="4"/>
      <c r="N1547" s="4"/>
    </row>
    <row r="1548">
      <c r="A1548" s="187">
        <f>A1392</f>
        <v>101</v>
      </c>
      <c r="B1548" s="191">
        <f>INPUT!CF42</f>
        <v>1336.0083061051159</v>
      </c>
      <c r="C1548" s="191">
        <f>INPUT!CG42</f>
        <v>1497.9916938948841</v>
      </c>
      <c r="D1548" s="174">
        <f>D1236</f>
        <v>22</v>
      </c>
      <c r="E1548" s="174">
        <f>F1236</f>
        <v>12</v>
      </c>
      <c r="F1548" s="191">
        <f>MAX(B1548-D1548,C1548-E1548)</f>
        <v>1485.9916938948841</v>
      </c>
      <c r="G1548" s="174">
        <f>IF(B1548-D1548&gt;=C1548-E1548,INPUT!H42*INPUT!I42*INPUT!J42,INPUT!K42*INPUT!L42)</f>
        <v>23235.974822151198</v>
      </c>
      <c r="H1548" s="174">
        <f>MAX(ABS(INPUT!CH42),ABS(INPUT!CI42),INPUT!AO42)</f>
        <v>380</v>
      </c>
      <c r="I1548" s="192">
        <f>MIN(INPUT!AQ42/H1548,1)</f>
        <v>0.93421052631578949</v>
      </c>
      <c r="J1548" s="174">
        <f>INPUT!O42</f>
        <v>12</v>
      </c>
      <c r="K1548" s="191">
        <f>2*F1548*J1548/G1548</f>
        <v>1.5348527843763364</v>
      </c>
      <c r="L1548" s="194">
        <f>IF(INPUT!AQ42&gt;=INPUT!AO42,1,(12+K1548*(3*I1548-I1548^3))/(12+2*K1548))</f>
        <v>0.9987065011286681</v>
      </c>
      <c r="M1548" s="4"/>
      <c r="N1548" s="4"/>
    </row>
    <row r="1549">
      <c r="A1549" s="187">
        <f>A1393</f>
        <v>101</v>
      </c>
      <c r="B1549" s="191">
        <f>INPUT!CF43</f>
        <v>1336.0083061051159</v>
      </c>
      <c r="C1549" s="191">
        <f>INPUT!CG43</f>
        <v>1497.9916938948841</v>
      </c>
      <c r="D1549" s="174">
        <f>D1237</f>
        <v>22</v>
      </c>
      <c r="E1549" s="174">
        <f>F1237</f>
        <v>12</v>
      </c>
      <c r="F1549" s="191">
        <f>MAX(B1549-D1549,C1549-E1549)</f>
        <v>1485.9916938948841</v>
      </c>
      <c r="G1549" s="174">
        <f>IF(B1549-D1549&gt;=C1549-E1549,INPUT!H43*INPUT!I43*INPUT!J43,INPUT!K43*INPUT!L43)</f>
        <v>23235.974822151198</v>
      </c>
      <c r="H1549" s="174">
        <f>MAX(ABS(INPUT!CH43),ABS(INPUT!CI43),INPUT!AO43)</f>
        <v>380</v>
      </c>
      <c r="I1549" s="192">
        <f>MIN(INPUT!AQ43/H1549,1)</f>
        <v>0.93421052631578949</v>
      </c>
      <c r="J1549" s="174">
        <f>INPUT!O43</f>
        <v>12</v>
      </c>
      <c r="K1549" s="191">
        <f>2*F1549*J1549/G1549</f>
        <v>1.5348527843763364</v>
      </c>
      <c r="L1549" s="194">
        <f>IF(INPUT!AQ43&gt;=INPUT!AO43,1,(12+K1549*(3*I1549-I1549^3))/(12+2*K1549))</f>
        <v>0.9987065011286681</v>
      </c>
      <c r="M1549" s="4"/>
      <c r="N1549" s="4"/>
    </row>
    <row r="1550">
      <c r="A1550" s="187">
        <f>A1394</f>
        <v>101</v>
      </c>
      <c r="B1550" s="191">
        <f>INPUT!CF44</f>
        <v>1336.0083061051159</v>
      </c>
      <c r="C1550" s="191">
        <f>INPUT!CG44</f>
        <v>1497.9916938948841</v>
      </c>
      <c r="D1550" s="174">
        <f>D1238</f>
        <v>22</v>
      </c>
      <c r="E1550" s="174">
        <f>F1238</f>
        <v>12</v>
      </c>
      <c r="F1550" s="191">
        <f>MAX(B1550-D1550,C1550-E1550)</f>
        <v>1485.9916938948841</v>
      </c>
      <c r="G1550" s="174">
        <f>IF(B1550-D1550&gt;=C1550-E1550,INPUT!H44*INPUT!I44*INPUT!J44,INPUT!K44*INPUT!L44)</f>
        <v>23235.974822151198</v>
      </c>
      <c r="H1550" s="174">
        <f>MAX(ABS(INPUT!CH44),ABS(INPUT!CI44),INPUT!AO44)</f>
        <v>380</v>
      </c>
      <c r="I1550" s="192">
        <f>MIN(INPUT!AQ44/H1550,1)</f>
        <v>0.93421052631578949</v>
      </c>
      <c r="J1550" s="174">
        <f>INPUT!O44</f>
        <v>12</v>
      </c>
      <c r="K1550" s="191">
        <f>2*F1550*J1550/G1550</f>
        <v>1.5348527843763364</v>
      </c>
      <c r="L1550" s="194">
        <f>IF(INPUT!AQ44&gt;=INPUT!AO44,1,(12+K1550*(3*I1550-I1550^3))/(12+2*K1550))</f>
        <v>0.9987065011286681</v>
      </c>
      <c r="M1550" s="4"/>
      <c r="N1550" s="4"/>
    </row>
    <row r="1551">
      <c r="A1551" s="187">
        <f>A1395</f>
        <v>101</v>
      </c>
      <c r="B1551" s="191">
        <f>INPUT!CF45</f>
        <v>1336.0083061051159</v>
      </c>
      <c r="C1551" s="191">
        <f>INPUT!CG45</f>
        <v>1497.9916938948841</v>
      </c>
      <c r="D1551" s="174">
        <f>D1239</f>
        <v>22</v>
      </c>
      <c r="E1551" s="174">
        <f>F1239</f>
        <v>12</v>
      </c>
      <c r="F1551" s="191">
        <f>MAX(B1551-D1551,C1551-E1551)</f>
        <v>1485.9916938948841</v>
      </c>
      <c r="G1551" s="174">
        <f>IF(B1551-D1551&gt;=C1551-E1551,INPUT!H45*INPUT!I45*INPUT!J45,INPUT!K45*INPUT!L45)</f>
        <v>23235.974822151198</v>
      </c>
      <c r="H1551" s="174">
        <f>MAX(ABS(INPUT!CH45),ABS(INPUT!CI45),INPUT!AO45)</f>
        <v>380</v>
      </c>
      <c r="I1551" s="192">
        <f>MIN(INPUT!AQ45/H1551,1)</f>
        <v>0.93421052631578949</v>
      </c>
      <c r="J1551" s="174">
        <f>INPUT!O45</f>
        <v>12</v>
      </c>
      <c r="K1551" s="191">
        <f>2*F1551*J1551/G1551</f>
        <v>1.5348527843763364</v>
      </c>
      <c r="L1551" s="194">
        <f>IF(INPUT!AQ45&gt;=INPUT!AO45,1,(12+K1551*(3*I1551-I1551^3))/(12+2*K1551))</f>
        <v>0.9987065011286681</v>
      </c>
      <c r="M1551" s="4"/>
      <c r="N1551" s="4"/>
    </row>
    <row r="1552">
      <c r="A1552" s="187">
        <f>A1396</f>
        <v>101</v>
      </c>
      <c r="B1552" s="191">
        <f>INPUT!CF46</f>
        <v>1336.0083061051159</v>
      </c>
      <c r="C1552" s="191">
        <f>INPUT!CG46</f>
        <v>1497.9916938948841</v>
      </c>
      <c r="D1552" s="174">
        <f>D1240</f>
        <v>22</v>
      </c>
      <c r="E1552" s="174">
        <f>F1240</f>
        <v>12</v>
      </c>
      <c r="F1552" s="191">
        <f>MAX(B1552-D1552,C1552-E1552)</f>
        <v>1485.9916938948841</v>
      </c>
      <c r="G1552" s="174">
        <f>IF(B1552-D1552&gt;=C1552-E1552,INPUT!H46*INPUT!I46*INPUT!J46,INPUT!K46*INPUT!L46)</f>
        <v>23235.974822151198</v>
      </c>
      <c r="H1552" s="174">
        <f>MAX(ABS(INPUT!CH46),ABS(INPUT!CI46),INPUT!AO46)</f>
        <v>380</v>
      </c>
      <c r="I1552" s="192">
        <f>MIN(INPUT!AQ46/H1552,1)</f>
        <v>0.93421052631578949</v>
      </c>
      <c r="J1552" s="174">
        <f>INPUT!O46</f>
        <v>12</v>
      </c>
      <c r="K1552" s="191">
        <f>2*F1552*J1552/G1552</f>
        <v>1.5348527843763364</v>
      </c>
      <c r="L1552" s="194">
        <f>IF(INPUT!AQ46&gt;=INPUT!AO46,1,(12+K1552*(3*I1552-I1552^3))/(12+2*K1552))</f>
        <v>0.9987065011286681</v>
      </c>
      <c r="M1552" s="4"/>
      <c r="N1552" s="4"/>
    </row>
    <row r="1553">
      <c r="A1553" s="187">
        <f>A1397</f>
        <v>101</v>
      </c>
      <c r="B1553" s="191">
        <f>INPUT!CF47</f>
        <v>1336.0083061051159</v>
      </c>
      <c r="C1553" s="191">
        <f>INPUT!CG47</f>
        <v>1497.9916938948841</v>
      </c>
      <c r="D1553" s="174">
        <f>D1241</f>
        <v>22</v>
      </c>
      <c r="E1553" s="174">
        <f>F1241</f>
        <v>12</v>
      </c>
      <c r="F1553" s="191">
        <f>MAX(B1553-D1553,C1553-E1553)</f>
        <v>1485.9916938948841</v>
      </c>
      <c r="G1553" s="174">
        <f>IF(B1553-D1553&gt;=C1553-E1553,INPUT!H47*INPUT!I47*INPUT!J47,INPUT!K47*INPUT!L47)</f>
        <v>23235.974822151198</v>
      </c>
      <c r="H1553" s="174">
        <f>MAX(ABS(INPUT!CH47),ABS(INPUT!CI47),INPUT!AO47)</f>
        <v>380</v>
      </c>
      <c r="I1553" s="192">
        <f>MIN(INPUT!AQ47/H1553,1)</f>
        <v>0.93421052631578949</v>
      </c>
      <c r="J1553" s="174">
        <f>INPUT!O47</f>
        <v>12</v>
      </c>
      <c r="K1553" s="191">
        <f>2*F1553*J1553/G1553</f>
        <v>1.5348527843763364</v>
      </c>
      <c r="L1553" s="194">
        <f>IF(INPUT!AQ47&gt;=INPUT!AO47,1,(12+K1553*(3*I1553-I1553^3))/(12+2*K1553))</f>
        <v>0.9987065011286681</v>
      </c>
      <c r="M1553" s="4"/>
      <c r="N1553" s="4"/>
    </row>
    <row r="1554">
      <c r="A1554" s="187">
        <f>A1398</f>
        <v>101</v>
      </c>
      <c r="B1554" s="191">
        <f>INPUT!CF48</f>
        <v>1336.0083061051159</v>
      </c>
      <c r="C1554" s="191">
        <f>INPUT!CG48</f>
        <v>1497.9916938948841</v>
      </c>
      <c r="D1554" s="174">
        <f>D1242</f>
        <v>22</v>
      </c>
      <c r="E1554" s="174">
        <f>F1242</f>
        <v>12</v>
      </c>
      <c r="F1554" s="191">
        <f>MAX(B1554-D1554,C1554-E1554)</f>
        <v>1485.9916938948841</v>
      </c>
      <c r="G1554" s="174">
        <f>IF(B1554-D1554&gt;=C1554-E1554,INPUT!H48*INPUT!I48*INPUT!J48,INPUT!K48*INPUT!L48)</f>
        <v>23235.974822151198</v>
      </c>
      <c r="H1554" s="174">
        <f>MAX(ABS(INPUT!CH48),ABS(INPUT!CI48),INPUT!AO48)</f>
        <v>380</v>
      </c>
      <c r="I1554" s="192">
        <f>MIN(INPUT!AQ48/H1554,1)</f>
        <v>0.93421052631578949</v>
      </c>
      <c r="J1554" s="174">
        <f>INPUT!O48</f>
        <v>12</v>
      </c>
      <c r="K1554" s="191">
        <f>2*F1554*J1554/G1554</f>
        <v>1.5348527843763364</v>
      </c>
      <c r="L1554" s="194">
        <f>IF(INPUT!AQ48&gt;=INPUT!AO48,1,(12+K1554*(3*I1554-I1554^3))/(12+2*K1554))</f>
        <v>0.9987065011286681</v>
      </c>
      <c r="M1554" s="4"/>
      <c r="N1554" s="4"/>
    </row>
    <row r="1555">
      <c r="A1555" s="187">
        <f>A1399</f>
        <v>101</v>
      </c>
      <c r="B1555" s="191">
        <f>INPUT!CF49</f>
        <v>1336.0083061051159</v>
      </c>
      <c r="C1555" s="191">
        <f>INPUT!CG49</f>
        <v>1497.9916938948841</v>
      </c>
      <c r="D1555" s="174">
        <f>D1243</f>
        <v>22</v>
      </c>
      <c r="E1555" s="174">
        <f>F1243</f>
        <v>12</v>
      </c>
      <c r="F1555" s="191">
        <f>MAX(B1555-D1555,C1555-E1555)</f>
        <v>1485.9916938948841</v>
      </c>
      <c r="G1555" s="174">
        <f>IF(B1555-D1555&gt;=C1555-E1555,INPUT!H49*INPUT!I49*INPUT!J49,INPUT!K49*INPUT!L49)</f>
        <v>23235.974822151198</v>
      </c>
      <c r="H1555" s="174">
        <f>MAX(ABS(INPUT!CH49),ABS(INPUT!CI49),INPUT!AO49)</f>
        <v>380</v>
      </c>
      <c r="I1555" s="192">
        <f>MIN(INPUT!AQ49/H1555,1)</f>
        <v>0.93421052631578949</v>
      </c>
      <c r="J1555" s="174">
        <f>INPUT!O49</f>
        <v>12</v>
      </c>
      <c r="K1555" s="191">
        <f>2*F1555*J1555/G1555</f>
        <v>1.5348527843763364</v>
      </c>
      <c r="L1555" s="194">
        <f>IF(INPUT!AQ49&gt;=INPUT!AO49,1,(12+K1555*(3*I1555-I1555^3))/(12+2*K1555))</f>
        <v>0.9987065011286681</v>
      </c>
      <c r="M1555" s="4"/>
      <c r="N1555" s="4"/>
    </row>
    <row r="1556">
      <c r="A1556" s="187">
        <f>A1400</f>
        <v>101</v>
      </c>
      <c r="B1556" s="191">
        <f>INPUT!CF50</f>
        <v>1336.0083061051159</v>
      </c>
      <c r="C1556" s="191">
        <f>INPUT!CG50</f>
        <v>1497.9916938948841</v>
      </c>
      <c r="D1556" s="174">
        <f>D1244</f>
        <v>22</v>
      </c>
      <c r="E1556" s="174">
        <f>F1244</f>
        <v>12</v>
      </c>
      <c r="F1556" s="191">
        <f>MAX(B1556-D1556,C1556-E1556)</f>
        <v>1485.9916938948841</v>
      </c>
      <c r="G1556" s="174">
        <f>IF(B1556-D1556&gt;=C1556-E1556,INPUT!H50*INPUT!I50*INPUT!J50,INPUT!K50*INPUT!L50)</f>
        <v>23235.974822151198</v>
      </c>
      <c r="H1556" s="174">
        <f>MAX(ABS(INPUT!CH50),ABS(INPUT!CI50),INPUT!AO50)</f>
        <v>380</v>
      </c>
      <c r="I1556" s="192">
        <f>MIN(INPUT!AQ50/H1556,1)</f>
        <v>0.93421052631578949</v>
      </c>
      <c r="J1556" s="174">
        <f>INPUT!O50</f>
        <v>12</v>
      </c>
      <c r="K1556" s="191">
        <f>2*F1556*J1556/G1556</f>
        <v>1.5348527843763364</v>
      </c>
      <c r="L1556" s="194">
        <f>IF(INPUT!AQ50&gt;=INPUT!AO50,1,(12+K1556*(3*I1556-I1556^3))/(12+2*K1556))</f>
        <v>0.9987065011286681</v>
      </c>
      <c r="M1556" s="4"/>
      <c r="N1556" s="4"/>
    </row>
    <row r="1557">
      <c r="A1557" s="187">
        <f>A1401</f>
        <v>101</v>
      </c>
      <c r="B1557" s="191">
        <f>INPUT!CF51</f>
        <v>1336.0083061051159</v>
      </c>
      <c r="C1557" s="191">
        <f>INPUT!CG51</f>
        <v>1497.9916938948841</v>
      </c>
      <c r="D1557" s="174">
        <f>D1245</f>
        <v>22</v>
      </c>
      <c r="E1557" s="174">
        <f>F1245</f>
        <v>12</v>
      </c>
      <c r="F1557" s="191">
        <f>MAX(B1557-D1557,C1557-E1557)</f>
        <v>1485.9916938948841</v>
      </c>
      <c r="G1557" s="174">
        <f>IF(B1557-D1557&gt;=C1557-E1557,INPUT!H51*INPUT!I51*INPUT!J51,INPUT!K51*INPUT!L51)</f>
        <v>23235.974822151198</v>
      </c>
      <c r="H1557" s="174">
        <f>MAX(ABS(INPUT!CH51),ABS(INPUT!CI51),INPUT!AO51)</f>
        <v>380</v>
      </c>
      <c r="I1557" s="192">
        <f>MIN(INPUT!AQ51/H1557,1)</f>
        <v>0.93421052631578949</v>
      </c>
      <c r="J1557" s="174">
        <f>INPUT!O51</f>
        <v>12</v>
      </c>
      <c r="K1557" s="191">
        <f>2*F1557*J1557/G1557</f>
        <v>1.5348527843763364</v>
      </c>
      <c r="L1557" s="194">
        <f>IF(INPUT!AQ51&gt;=INPUT!AO51,1,(12+K1557*(3*I1557-I1557^3))/(12+2*K1557))</f>
        <v>0.9987065011286681</v>
      </c>
      <c r="M1557" s="4"/>
      <c r="N1557" s="4"/>
    </row>
    <row r="1558">
      <c r="A1558" s="187">
        <f>A1402</f>
        <v>101</v>
      </c>
      <c r="B1558" s="191">
        <f>INPUT!CF52</f>
        <v>1336.0083061051159</v>
      </c>
      <c r="C1558" s="191">
        <f>INPUT!CG52</f>
        <v>1497.9916938948841</v>
      </c>
      <c r="D1558" s="174">
        <f>D1246</f>
        <v>22</v>
      </c>
      <c r="E1558" s="174">
        <f>F1246</f>
        <v>12</v>
      </c>
      <c r="F1558" s="191">
        <f>MAX(B1558-D1558,C1558-E1558)</f>
        <v>1485.9916938948841</v>
      </c>
      <c r="G1558" s="174">
        <f>IF(B1558-D1558&gt;=C1558-E1558,INPUT!H52*INPUT!I52*INPUT!J52,INPUT!K52*INPUT!L52)</f>
        <v>23235.974822151198</v>
      </c>
      <c r="H1558" s="174">
        <f>MAX(ABS(INPUT!CH52),ABS(INPUT!CI52),INPUT!AO52)</f>
        <v>380</v>
      </c>
      <c r="I1558" s="192">
        <f>MIN(INPUT!AQ52/H1558,1)</f>
        <v>0.93421052631578949</v>
      </c>
      <c r="J1558" s="174">
        <f>INPUT!O52</f>
        <v>12</v>
      </c>
      <c r="K1558" s="191">
        <f>2*F1558*J1558/G1558</f>
        <v>1.5348527843763364</v>
      </c>
      <c r="L1558" s="194">
        <f>IF(INPUT!AQ52&gt;=INPUT!AO52,1,(12+K1558*(3*I1558-I1558^3))/(12+2*K1558))</f>
        <v>0.9987065011286681</v>
      </c>
      <c r="M1558" s="4"/>
      <c r="N1558" s="4"/>
    </row>
    <row r="1559">
      <c r="A1559" s="187">
        <f>A1403</f>
        <v>101</v>
      </c>
      <c r="B1559" s="191">
        <f>INPUT!CF53</f>
        <v>1336.0083061051159</v>
      </c>
      <c r="C1559" s="191">
        <f>INPUT!CG53</f>
        <v>1497.9916938948841</v>
      </c>
      <c r="D1559" s="174">
        <f>D1247</f>
        <v>22</v>
      </c>
      <c r="E1559" s="174">
        <f>F1247</f>
        <v>12</v>
      </c>
      <c r="F1559" s="191">
        <f>MAX(B1559-D1559,C1559-E1559)</f>
        <v>1485.9916938948841</v>
      </c>
      <c r="G1559" s="174">
        <f>IF(B1559-D1559&gt;=C1559-E1559,INPUT!H53*INPUT!I53*INPUT!J53,INPUT!K53*INPUT!L53)</f>
        <v>23235.974822151198</v>
      </c>
      <c r="H1559" s="174">
        <f>MAX(ABS(INPUT!CH53),ABS(INPUT!CI53),INPUT!AO53)</f>
        <v>380</v>
      </c>
      <c r="I1559" s="192">
        <f>MIN(INPUT!AQ53/H1559,1)</f>
        <v>0.93421052631578949</v>
      </c>
      <c r="J1559" s="174">
        <f>INPUT!O53</f>
        <v>12</v>
      </c>
      <c r="K1559" s="191">
        <f>2*F1559*J1559/G1559</f>
        <v>1.5348527843763364</v>
      </c>
      <c r="L1559" s="194">
        <f>IF(INPUT!AQ53&gt;=INPUT!AO53,1,(12+K1559*(3*I1559-I1559^3))/(12+2*K1559))</f>
        <v>0.9987065011286681</v>
      </c>
      <c r="M1559" s="4"/>
      <c r="N1559" s="4"/>
    </row>
    <row r="1560">
      <c r="A1560" s="187">
        <f>A1404</f>
        <v>101</v>
      </c>
      <c r="B1560" s="191">
        <f>INPUT!CF54</f>
        <v>1336.0083061051159</v>
      </c>
      <c r="C1560" s="191">
        <f>INPUT!CG54</f>
        <v>1497.9916938948841</v>
      </c>
      <c r="D1560" s="174">
        <f>D1248</f>
        <v>22</v>
      </c>
      <c r="E1560" s="174">
        <f>F1248</f>
        <v>12</v>
      </c>
      <c r="F1560" s="191">
        <f>MAX(B1560-D1560,C1560-E1560)</f>
        <v>1485.9916938948841</v>
      </c>
      <c r="G1560" s="174">
        <f>IF(B1560-D1560&gt;=C1560-E1560,INPUT!H54*INPUT!I54*INPUT!J54,INPUT!K54*INPUT!L54)</f>
        <v>23235.974822151198</v>
      </c>
      <c r="H1560" s="174">
        <f>MAX(ABS(INPUT!CH54),ABS(INPUT!CI54),INPUT!AO54)</f>
        <v>380</v>
      </c>
      <c r="I1560" s="192">
        <f>MIN(INPUT!AQ54/H1560,1)</f>
        <v>0.93421052631578949</v>
      </c>
      <c r="J1560" s="174">
        <f>INPUT!O54</f>
        <v>12</v>
      </c>
      <c r="K1560" s="191">
        <f>2*F1560*J1560/G1560</f>
        <v>1.5348527843763364</v>
      </c>
      <c r="L1560" s="194">
        <f>IF(INPUT!AQ54&gt;=INPUT!AO54,1,(12+K1560*(3*I1560-I1560^3))/(12+2*K1560))</f>
        <v>0.9987065011286681</v>
      </c>
      <c r="M1560" s="4"/>
      <c r="N1560" s="4"/>
    </row>
    <row r="1561">
      <c r="A1561" s="187">
        <f>A1405</f>
        <v>101</v>
      </c>
      <c r="B1561" s="191">
        <f>INPUT!CF55</f>
        <v>1336.0083061051159</v>
      </c>
      <c r="C1561" s="191">
        <f>INPUT!CG55</f>
        <v>1497.9916938948841</v>
      </c>
      <c r="D1561" s="174">
        <f>D1249</f>
        <v>22</v>
      </c>
      <c r="E1561" s="174">
        <f>F1249</f>
        <v>12</v>
      </c>
      <c r="F1561" s="191">
        <f>MAX(B1561-D1561,C1561-E1561)</f>
        <v>1485.9916938948841</v>
      </c>
      <c r="G1561" s="174">
        <f>IF(B1561-D1561&gt;=C1561-E1561,INPUT!H55*INPUT!I55*INPUT!J55,INPUT!K55*INPUT!L55)</f>
        <v>23235.974822151198</v>
      </c>
      <c r="H1561" s="174">
        <f>MAX(ABS(INPUT!CH55),ABS(INPUT!CI55),INPUT!AO55)</f>
        <v>380</v>
      </c>
      <c r="I1561" s="192">
        <f>MIN(INPUT!AQ55/H1561,1)</f>
        <v>0.93421052631578949</v>
      </c>
      <c r="J1561" s="174">
        <f>INPUT!O55</f>
        <v>12</v>
      </c>
      <c r="K1561" s="191">
        <f>2*F1561*J1561/G1561</f>
        <v>1.5348527843763364</v>
      </c>
      <c r="L1561" s="194">
        <f>IF(INPUT!AQ55&gt;=INPUT!AO55,1,(12+K1561*(3*I1561-I1561^3))/(12+2*K1561))</f>
        <v>0.9987065011286681</v>
      </c>
      <c r="M1561" s="4"/>
      <c r="N1561" s="4"/>
    </row>
    <row r="1562">
      <c r="A1562" s="187">
        <f>A1406</f>
        <v>101</v>
      </c>
      <c r="B1562" s="191">
        <f>INPUT!CF56</f>
        <v>1336.0083061051159</v>
      </c>
      <c r="C1562" s="191">
        <f>INPUT!CG56</f>
        <v>1497.9916938948841</v>
      </c>
      <c r="D1562" s="174">
        <f>D1250</f>
        <v>22</v>
      </c>
      <c r="E1562" s="174">
        <f>F1250</f>
        <v>12</v>
      </c>
      <c r="F1562" s="191">
        <f>MAX(B1562-D1562,C1562-E1562)</f>
        <v>1485.9916938948841</v>
      </c>
      <c r="G1562" s="174">
        <f>IF(B1562-D1562&gt;=C1562-E1562,INPUT!H56*INPUT!I56*INPUT!J56,INPUT!K56*INPUT!L56)</f>
        <v>23235.974822151198</v>
      </c>
      <c r="H1562" s="174">
        <f>MAX(ABS(INPUT!CH56),ABS(INPUT!CI56),INPUT!AO56)</f>
        <v>380</v>
      </c>
      <c r="I1562" s="192">
        <f>MIN(INPUT!AQ56/H1562,1)</f>
        <v>0.93421052631578949</v>
      </c>
      <c r="J1562" s="174">
        <f>INPUT!O56</f>
        <v>12</v>
      </c>
      <c r="K1562" s="191">
        <f>2*F1562*J1562/G1562</f>
        <v>1.5348527843763364</v>
      </c>
      <c r="L1562" s="194">
        <f>IF(INPUT!AQ56&gt;=INPUT!AO56,1,(12+K1562*(3*I1562-I1562^3))/(12+2*K1562))</f>
        <v>0.9987065011286681</v>
      </c>
      <c r="M1562" s="4"/>
      <c r="N1562" s="4"/>
    </row>
    <row r="1563">
      <c r="A1563" s="187">
        <f>A1407</f>
        <v>101</v>
      </c>
      <c r="B1563" s="191">
        <f>INPUT!CF57</f>
        <v>1336.0083061051159</v>
      </c>
      <c r="C1563" s="191">
        <f>INPUT!CG57</f>
        <v>1497.9916938948841</v>
      </c>
      <c r="D1563" s="174">
        <f>D1251</f>
        <v>22</v>
      </c>
      <c r="E1563" s="174">
        <f>F1251</f>
        <v>12</v>
      </c>
      <c r="F1563" s="191">
        <f>MAX(B1563-D1563,C1563-E1563)</f>
        <v>1485.9916938948841</v>
      </c>
      <c r="G1563" s="174">
        <f>IF(B1563-D1563&gt;=C1563-E1563,INPUT!H57*INPUT!I57*INPUT!J57,INPUT!K57*INPUT!L57)</f>
        <v>23235.974822151198</v>
      </c>
      <c r="H1563" s="174">
        <f>MAX(ABS(INPUT!CH57),ABS(INPUT!CI57),INPUT!AO57)</f>
        <v>380</v>
      </c>
      <c r="I1563" s="192">
        <f>MIN(INPUT!AQ57/H1563,1)</f>
        <v>0.93421052631578949</v>
      </c>
      <c r="J1563" s="174">
        <f>INPUT!O57</f>
        <v>12</v>
      </c>
      <c r="K1563" s="191">
        <f>2*F1563*J1563/G1563</f>
        <v>1.5348527843763364</v>
      </c>
      <c r="L1563" s="194">
        <f>IF(INPUT!AQ57&gt;=INPUT!AO57,1,(12+K1563*(3*I1563-I1563^3))/(12+2*K1563))</f>
        <v>0.9987065011286681</v>
      </c>
      <c r="M1563" s="4"/>
      <c r="N1563" s="4"/>
    </row>
    <row r="1564">
      <c r="A1564" s="187">
        <f>A1408</f>
        <v>101</v>
      </c>
      <c r="B1564" s="191">
        <f>INPUT!CF58</f>
        <v>1336.0083061051159</v>
      </c>
      <c r="C1564" s="191">
        <f>INPUT!CG58</f>
        <v>1497.9916938948841</v>
      </c>
      <c r="D1564" s="174">
        <f>D1252</f>
        <v>22</v>
      </c>
      <c r="E1564" s="174">
        <f>F1252</f>
        <v>12</v>
      </c>
      <c r="F1564" s="191">
        <f>MAX(B1564-D1564,C1564-E1564)</f>
        <v>1485.9916938948841</v>
      </c>
      <c r="G1564" s="174">
        <f>IF(B1564-D1564&gt;=C1564-E1564,INPUT!H58*INPUT!I58*INPUT!J58,INPUT!K58*INPUT!L58)</f>
        <v>23235.974822151198</v>
      </c>
      <c r="H1564" s="174">
        <f>MAX(ABS(INPUT!CH58),ABS(INPUT!CI58),INPUT!AO58)</f>
        <v>380</v>
      </c>
      <c r="I1564" s="192">
        <f>MIN(INPUT!AQ58/H1564,1)</f>
        <v>0.93421052631578949</v>
      </c>
      <c r="J1564" s="174">
        <f>INPUT!O58</f>
        <v>12</v>
      </c>
      <c r="K1564" s="191">
        <f>2*F1564*J1564/G1564</f>
        <v>1.5348527843763364</v>
      </c>
      <c r="L1564" s="194">
        <f>IF(INPUT!AQ58&gt;=INPUT!AO58,1,(12+K1564*(3*I1564-I1564^3))/(12+2*K1564))</f>
        <v>0.9987065011286681</v>
      </c>
      <c r="M1564" s="4"/>
      <c r="N1564" s="4"/>
    </row>
    <row r="1565">
      <c r="A1565" s="187">
        <f>A1409</f>
        <v>101</v>
      </c>
      <c r="B1565" s="191">
        <f>INPUT!CF59</f>
        <v>1336.0083061051159</v>
      </c>
      <c r="C1565" s="191">
        <f>INPUT!CG59</f>
        <v>1497.9916938948841</v>
      </c>
      <c r="D1565" s="174">
        <f>D1253</f>
        <v>22</v>
      </c>
      <c r="E1565" s="174">
        <f>F1253</f>
        <v>12</v>
      </c>
      <c r="F1565" s="191">
        <f>MAX(B1565-D1565,C1565-E1565)</f>
        <v>1485.9916938948841</v>
      </c>
      <c r="G1565" s="174">
        <f>IF(B1565-D1565&gt;=C1565-E1565,INPUT!H59*INPUT!I59*INPUT!J59,INPUT!K59*INPUT!L59)</f>
        <v>23235.974822151198</v>
      </c>
      <c r="H1565" s="174">
        <f>MAX(ABS(INPUT!CH59),ABS(INPUT!CI59),INPUT!AO59)</f>
        <v>380</v>
      </c>
      <c r="I1565" s="192">
        <f>MIN(INPUT!AQ59/H1565,1)</f>
        <v>0.93421052631578949</v>
      </c>
      <c r="J1565" s="174">
        <f>INPUT!O59</f>
        <v>12</v>
      </c>
      <c r="K1565" s="191">
        <f>2*F1565*J1565/G1565</f>
        <v>1.5348527843763364</v>
      </c>
      <c r="L1565" s="194">
        <f>IF(INPUT!AQ59&gt;=INPUT!AO59,1,(12+K1565*(3*I1565-I1565^3))/(12+2*K1565))</f>
        <v>0.9987065011286681</v>
      </c>
      <c r="M1565" s="4"/>
      <c r="N1565" s="4"/>
    </row>
    <row r="1566">
      <c r="A1566" s="187">
        <f>A1410</f>
        <v>101</v>
      </c>
      <c r="B1566" s="191">
        <f>INPUT!CF60</f>
        <v>1336.0083061051159</v>
      </c>
      <c r="C1566" s="191">
        <f>INPUT!CG60</f>
        <v>1497.9916938948841</v>
      </c>
      <c r="D1566" s="174">
        <f>D1254</f>
        <v>22</v>
      </c>
      <c r="E1566" s="174">
        <f>F1254</f>
        <v>12</v>
      </c>
      <c r="F1566" s="191">
        <f>MAX(B1566-D1566,C1566-E1566)</f>
        <v>1485.9916938948841</v>
      </c>
      <c r="G1566" s="174">
        <f>IF(B1566-D1566&gt;=C1566-E1566,INPUT!H60*INPUT!I60*INPUT!J60,INPUT!K60*INPUT!L60)</f>
        <v>23235.974822151198</v>
      </c>
      <c r="H1566" s="174">
        <f>MAX(ABS(INPUT!CH60),ABS(INPUT!CI60),INPUT!AO60)</f>
        <v>380</v>
      </c>
      <c r="I1566" s="192">
        <f>MIN(INPUT!AQ60/H1566,1)</f>
        <v>0.93421052631578949</v>
      </c>
      <c r="J1566" s="174">
        <f>INPUT!O60</f>
        <v>12</v>
      </c>
      <c r="K1566" s="191">
        <f>2*F1566*J1566/G1566</f>
        <v>1.5348527843763364</v>
      </c>
      <c r="L1566" s="194">
        <f>IF(INPUT!AQ60&gt;=INPUT!AO60,1,(12+K1566*(3*I1566-I1566^3))/(12+2*K1566))</f>
        <v>0.9987065011286681</v>
      </c>
      <c r="M1566" s="4"/>
      <c r="N1566" s="4"/>
    </row>
    <row r="1567">
      <c r="A1567" s="187">
        <f>A1411</f>
        <v>101</v>
      </c>
      <c r="B1567" s="191">
        <f>INPUT!CF61</f>
        <v>1336.0083061051159</v>
      </c>
      <c r="C1567" s="191">
        <f>INPUT!CG61</f>
        <v>1497.9916938948841</v>
      </c>
      <c r="D1567" s="174">
        <f>D1255</f>
        <v>22</v>
      </c>
      <c r="E1567" s="174">
        <f>F1255</f>
        <v>12</v>
      </c>
      <c r="F1567" s="191">
        <f>MAX(B1567-D1567,C1567-E1567)</f>
        <v>1485.9916938948841</v>
      </c>
      <c r="G1567" s="174">
        <f>IF(B1567-D1567&gt;=C1567-E1567,INPUT!H61*INPUT!I61*INPUT!J61,INPUT!K61*INPUT!L61)</f>
        <v>23235.974822151198</v>
      </c>
      <c r="H1567" s="174">
        <f>MAX(ABS(INPUT!CH61),ABS(INPUT!CI61),INPUT!AO61)</f>
        <v>380</v>
      </c>
      <c r="I1567" s="192">
        <f>MIN(INPUT!AQ61/H1567,1)</f>
        <v>0.93421052631578949</v>
      </c>
      <c r="J1567" s="174">
        <f>INPUT!O61</f>
        <v>12</v>
      </c>
      <c r="K1567" s="191">
        <f>2*F1567*J1567/G1567</f>
        <v>1.5348527843763364</v>
      </c>
      <c r="L1567" s="194">
        <f>IF(INPUT!AQ61&gt;=INPUT!AO61,1,(12+K1567*(3*I1567-I1567^3))/(12+2*K1567))</f>
        <v>0.9987065011286681</v>
      </c>
      <c r="M1567" s="4"/>
      <c r="N1567" s="4"/>
    </row>
    <row r="1568">
      <c r="A1568" s="187">
        <f>A1412</f>
        <v>101</v>
      </c>
      <c r="B1568" s="191">
        <f>INPUT!CF62</f>
        <v>1336.0083061051159</v>
      </c>
      <c r="C1568" s="191">
        <f>INPUT!CG62</f>
        <v>1497.9916938948841</v>
      </c>
      <c r="D1568" s="174">
        <f>D1256</f>
        <v>22</v>
      </c>
      <c r="E1568" s="174">
        <f>F1256</f>
        <v>12</v>
      </c>
      <c r="F1568" s="191">
        <f>MAX(B1568-D1568,C1568-E1568)</f>
        <v>1485.9916938948841</v>
      </c>
      <c r="G1568" s="174">
        <f>IF(B1568-D1568&gt;=C1568-E1568,INPUT!H62*INPUT!I62*INPUT!J62,INPUT!K62*INPUT!L62)</f>
        <v>23235.974822151198</v>
      </c>
      <c r="H1568" s="174">
        <f>MAX(ABS(INPUT!CH62),ABS(INPUT!CI62),INPUT!AO62)</f>
        <v>380</v>
      </c>
      <c r="I1568" s="192">
        <f>MIN(INPUT!AQ62/H1568,1)</f>
        <v>0.93421052631578949</v>
      </c>
      <c r="J1568" s="174">
        <f>INPUT!O62</f>
        <v>12</v>
      </c>
      <c r="K1568" s="191">
        <f>2*F1568*J1568/G1568</f>
        <v>1.5348527843763364</v>
      </c>
      <c r="L1568" s="194">
        <f>IF(INPUT!AQ62&gt;=INPUT!AO62,1,(12+K1568*(3*I1568-I1568^3))/(12+2*K1568))</f>
        <v>0.9987065011286681</v>
      </c>
      <c r="M1568" s="4"/>
      <c r="N1568" s="4"/>
    </row>
    <row r="1569">
      <c r="A1569" s="187">
        <f>A1413</f>
        <v>101</v>
      </c>
      <c r="B1569" s="191">
        <f>INPUT!CF63</f>
        <v>1336.0083061051159</v>
      </c>
      <c r="C1569" s="191">
        <f>INPUT!CG63</f>
        <v>1497.9916938948841</v>
      </c>
      <c r="D1569" s="174">
        <f>D1257</f>
        <v>22</v>
      </c>
      <c r="E1569" s="174">
        <f>F1257</f>
        <v>12</v>
      </c>
      <c r="F1569" s="191">
        <f>MAX(B1569-D1569,C1569-E1569)</f>
        <v>1485.9916938948841</v>
      </c>
      <c r="G1569" s="174">
        <f>IF(B1569-D1569&gt;=C1569-E1569,INPUT!H63*INPUT!I63*INPUT!J63,INPUT!K63*INPUT!L63)</f>
        <v>23235.974822151198</v>
      </c>
      <c r="H1569" s="174">
        <f>MAX(ABS(INPUT!CH63),ABS(INPUT!CI63),INPUT!AO63)</f>
        <v>380</v>
      </c>
      <c r="I1569" s="192">
        <f>MIN(INPUT!AQ63/H1569,1)</f>
        <v>0.93421052631578949</v>
      </c>
      <c r="J1569" s="174">
        <f>INPUT!O63</f>
        <v>12</v>
      </c>
      <c r="K1569" s="191">
        <f>2*F1569*J1569/G1569</f>
        <v>1.5348527843763364</v>
      </c>
      <c r="L1569" s="194">
        <f>IF(INPUT!AQ63&gt;=INPUT!AO63,1,(12+K1569*(3*I1569-I1569^3))/(12+2*K1569))</f>
        <v>0.9987065011286681</v>
      </c>
      <c r="M1569" s="4"/>
      <c r="N1569" s="4"/>
    </row>
    <row r="1570">
      <c r="A1570" s="187">
        <f>A1414</f>
        <v>101</v>
      </c>
      <c r="B1570" s="191">
        <f>INPUT!CF64</f>
        <v>1336.0083061051159</v>
      </c>
      <c r="C1570" s="191">
        <f>INPUT!CG64</f>
        <v>1497.9916938948841</v>
      </c>
      <c r="D1570" s="174">
        <f>D1258</f>
        <v>22</v>
      </c>
      <c r="E1570" s="174">
        <f>F1258</f>
        <v>12</v>
      </c>
      <c r="F1570" s="191">
        <f>MAX(B1570-D1570,C1570-E1570)</f>
        <v>1485.9916938948841</v>
      </c>
      <c r="G1570" s="174">
        <f>IF(B1570-D1570&gt;=C1570-E1570,INPUT!H64*INPUT!I64*INPUT!J64,INPUT!K64*INPUT!L64)</f>
        <v>23235.974822151198</v>
      </c>
      <c r="H1570" s="174">
        <f>MAX(ABS(INPUT!CH64),ABS(INPUT!CI64),INPUT!AO64)</f>
        <v>380</v>
      </c>
      <c r="I1570" s="192">
        <f>MIN(INPUT!AQ64/H1570,1)</f>
        <v>0.93421052631578949</v>
      </c>
      <c r="J1570" s="174">
        <f>INPUT!O64</f>
        <v>12</v>
      </c>
      <c r="K1570" s="191">
        <f>2*F1570*J1570/G1570</f>
        <v>1.5348527843763364</v>
      </c>
      <c r="L1570" s="194">
        <f>IF(INPUT!AQ64&gt;=INPUT!AO64,1,(12+K1570*(3*I1570-I1570^3))/(12+2*K1570))</f>
        <v>0.9987065011286681</v>
      </c>
      <c r="M1570" s="4"/>
      <c r="N1570" s="4"/>
    </row>
    <row r="1571">
      <c r="A1571" s="187">
        <f>A1415</f>
        <v>101</v>
      </c>
      <c r="B1571" s="191">
        <f>INPUT!CF65</f>
        <v>1336.0083061051159</v>
      </c>
      <c r="C1571" s="191">
        <f>INPUT!CG65</f>
        <v>1497.9916938948841</v>
      </c>
      <c r="D1571" s="174">
        <f>D1259</f>
        <v>22</v>
      </c>
      <c r="E1571" s="174">
        <f>F1259</f>
        <v>12</v>
      </c>
      <c r="F1571" s="191">
        <f>MAX(B1571-D1571,C1571-E1571)</f>
        <v>1485.9916938948841</v>
      </c>
      <c r="G1571" s="174">
        <f>IF(B1571-D1571&gt;=C1571-E1571,INPUT!H65*INPUT!I65*INPUT!J65,INPUT!K65*INPUT!L65)</f>
        <v>23235.974822151198</v>
      </c>
      <c r="H1571" s="174">
        <f>MAX(ABS(INPUT!CH65),ABS(INPUT!CI65),INPUT!AO65)</f>
        <v>380</v>
      </c>
      <c r="I1571" s="192">
        <f>MIN(INPUT!AQ65/H1571,1)</f>
        <v>0.93421052631578949</v>
      </c>
      <c r="J1571" s="174">
        <f>INPUT!O65</f>
        <v>12</v>
      </c>
      <c r="K1571" s="191">
        <f>2*F1571*J1571/G1571</f>
        <v>1.5348527843763364</v>
      </c>
      <c r="L1571" s="194">
        <f>IF(INPUT!AQ65&gt;=INPUT!AO65,1,(12+K1571*(3*I1571-I1571^3))/(12+2*K1571))</f>
        <v>0.9987065011286681</v>
      </c>
      <c r="M1571" s="4"/>
      <c r="N1571" s="4"/>
    </row>
    <row r="1572">
      <c r="A1572" s="187">
        <f>A1416</f>
        <v>101</v>
      </c>
      <c r="B1572" s="191">
        <f>INPUT!CF66</f>
        <v>1336.0083061051159</v>
      </c>
      <c r="C1572" s="191">
        <f>INPUT!CG66</f>
        <v>1497.9916938948841</v>
      </c>
      <c r="D1572" s="174">
        <f>D1260</f>
        <v>22</v>
      </c>
      <c r="E1572" s="174">
        <f>F1260</f>
        <v>12</v>
      </c>
      <c r="F1572" s="191">
        <f>MAX(B1572-D1572,C1572-E1572)</f>
        <v>1485.9916938948841</v>
      </c>
      <c r="G1572" s="174">
        <f>IF(B1572-D1572&gt;=C1572-E1572,INPUT!H66*INPUT!I66*INPUT!J66,INPUT!K66*INPUT!L66)</f>
        <v>23235.974822151198</v>
      </c>
      <c r="H1572" s="174">
        <f>MAX(ABS(INPUT!CH66),ABS(INPUT!CI66),INPUT!AO66)</f>
        <v>380</v>
      </c>
      <c r="I1572" s="192">
        <f>MIN(INPUT!AQ66/H1572,1)</f>
        <v>0.93421052631578949</v>
      </c>
      <c r="J1572" s="174">
        <f>INPUT!O66</f>
        <v>12</v>
      </c>
      <c r="K1572" s="191">
        <f>2*F1572*J1572/G1572</f>
        <v>1.5348527843763364</v>
      </c>
      <c r="L1572" s="194">
        <f>IF(INPUT!AQ66&gt;=INPUT!AO66,1,(12+K1572*(3*I1572-I1572^3))/(12+2*K1572))</f>
        <v>0.9987065011286681</v>
      </c>
      <c r="M1572" s="4"/>
      <c r="N1572" s="4"/>
    </row>
    <row r="1573">
      <c r="A1573" s="187">
        <f>A1417</f>
        <v>101</v>
      </c>
      <c r="B1573" s="191">
        <f>INPUT!CF67</f>
        <v>1336.0083061051159</v>
      </c>
      <c r="C1573" s="191">
        <f>INPUT!CG67</f>
        <v>1497.9916938948841</v>
      </c>
      <c r="D1573" s="174">
        <f>D1261</f>
        <v>22</v>
      </c>
      <c r="E1573" s="174">
        <f>F1261</f>
        <v>12</v>
      </c>
      <c r="F1573" s="191">
        <f>MAX(B1573-D1573,C1573-E1573)</f>
        <v>1485.9916938948841</v>
      </c>
      <c r="G1573" s="174">
        <f>IF(B1573-D1573&gt;=C1573-E1573,INPUT!H67*INPUT!I67*INPUT!J67,INPUT!K67*INPUT!L67)</f>
        <v>23235.974822151198</v>
      </c>
      <c r="H1573" s="174">
        <f>MAX(ABS(INPUT!CH67),ABS(INPUT!CI67),INPUT!AO67)</f>
        <v>380</v>
      </c>
      <c r="I1573" s="192">
        <f>MIN(INPUT!AQ67/H1573,1)</f>
        <v>0.93421052631578949</v>
      </c>
      <c r="J1573" s="174">
        <f>INPUT!O67</f>
        <v>12</v>
      </c>
      <c r="K1573" s="191">
        <f>2*F1573*J1573/G1573</f>
        <v>1.5348527843763364</v>
      </c>
      <c r="L1573" s="194">
        <f>IF(INPUT!AQ67&gt;=INPUT!AO67,1,(12+K1573*(3*I1573-I1573^3))/(12+2*K1573))</f>
        <v>0.9987065011286681</v>
      </c>
      <c r="M1573" s="4"/>
      <c r="N1573" s="4"/>
    </row>
    <row r="1574">
      <c r="A1574" s="187">
        <f>A1418</f>
        <v>101</v>
      </c>
      <c r="B1574" s="191">
        <f>INPUT!CF68</f>
        <v>1336.0083061051159</v>
      </c>
      <c r="C1574" s="191">
        <f>INPUT!CG68</f>
        <v>1497.9916938948841</v>
      </c>
      <c r="D1574" s="174">
        <f>D1262</f>
        <v>22</v>
      </c>
      <c r="E1574" s="174">
        <f>F1262</f>
        <v>12</v>
      </c>
      <c r="F1574" s="191">
        <f>MAX(B1574-D1574,C1574-E1574)</f>
        <v>1485.9916938948841</v>
      </c>
      <c r="G1574" s="174">
        <f>IF(B1574-D1574&gt;=C1574-E1574,INPUT!H68*INPUT!I68*INPUT!J68,INPUT!K68*INPUT!L68)</f>
        <v>23235.974822151198</v>
      </c>
      <c r="H1574" s="174">
        <f>MAX(ABS(INPUT!CH68),ABS(INPUT!CI68),INPUT!AO68)</f>
        <v>380</v>
      </c>
      <c r="I1574" s="192">
        <f>MIN(INPUT!AQ68/H1574,1)</f>
        <v>0.93421052631578949</v>
      </c>
      <c r="J1574" s="174">
        <f>INPUT!O68</f>
        <v>12</v>
      </c>
      <c r="K1574" s="191">
        <f>2*F1574*J1574/G1574</f>
        <v>1.5348527843763364</v>
      </c>
      <c r="L1574" s="194">
        <f>IF(INPUT!AQ68&gt;=INPUT!AO68,1,(12+K1574*(3*I1574-I1574^3))/(12+2*K1574))</f>
        <v>0.9987065011286681</v>
      </c>
      <c r="M1574" s="4"/>
      <c r="N1574" s="4"/>
    </row>
    <row r="1575">
      <c r="A1575" s="187">
        <f>A1419</f>
        <v>101</v>
      </c>
      <c r="B1575" s="191">
        <f>INPUT!CF69</f>
        <v>1336.0083061051159</v>
      </c>
      <c r="C1575" s="191">
        <f>INPUT!CG69</f>
        <v>1497.9916938948841</v>
      </c>
      <c r="D1575" s="174">
        <f>D1263</f>
        <v>22</v>
      </c>
      <c r="E1575" s="174">
        <f>F1263</f>
        <v>12</v>
      </c>
      <c r="F1575" s="191">
        <f>MAX(B1575-D1575,C1575-E1575)</f>
        <v>1485.9916938948841</v>
      </c>
      <c r="G1575" s="174">
        <f>IF(B1575-D1575&gt;=C1575-E1575,INPUT!H69*INPUT!I69*INPUT!J69,INPUT!K69*INPUT!L69)</f>
        <v>23235.974822151198</v>
      </c>
      <c r="H1575" s="174">
        <f>MAX(ABS(INPUT!CH69),ABS(INPUT!CI69),INPUT!AO69)</f>
        <v>380</v>
      </c>
      <c r="I1575" s="192">
        <f>MIN(INPUT!AQ69/H1575,1)</f>
        <v>0.93421052631578949</v>
      </c>
      <c r="J1575" s="174">
        <f>INPUT!O69</f>
        <v>12</v>
      </c>
      <c r="K1575" s="191">
        <f>2*F1575*J1575/G1575</f>
        <v>1.5348527843763364</v>
      </c>
      <c r="L1575" s="194">
        <f>IF(INPUT!AQ69&gt;=INPUT!AO69,1,(12+K1575*(3*I1575-I1575^3))/(12+2*K1575))</f>
        <v>0.9987065011286681</v>
      </c>
      <c r="M1575" s="4"/>
      <c r="N1575" s="4"/>
    </row>
    <row r="1576">
      <c r="A1576" s="187">
        <f>A1420</f>
        <v>101</v>
      </c>
      <c r="B1576" s="191">
        <f>INPUT!CF70</f>
        <v>1336.0083061051159</v>
      </c>
      <c r="C1576" s="191">
        <f>INPUT!CG70</f>
        <v>1497.9916938948841</v>
      </c>
      <c r="D1576" s="174">
        <f>D1264</f>
        <v>22</v>
      </c>
      <c r="E1576" s="174">
        <f>F1264</f>
        <v>12</v>
      </c>
      <c r="F1576" s="191">
        <f>MAX(B1576-D1576,C1576-E1576)</f>
        <v>1485.9916938948841</v>
      </c>
      <c r="G1576" s="174">
        <f>IF(B1576-D1576&gt;=C1576-E1576,INPUT!H70*INPUT!I70*INPUT!J70,INPUT!K70*INPUT!L70)</f>
        <v>23235.974822151198</v>
      </c>
      <c r="H1576" s="174">
        <f>MAX(ABS(INPUT!CH70),ABS(INPUT!CI70),INPUT!AO70)</f>
        <v>380</v>
      </c>
      <c r="I1576" s="192">
        <f>MIN(INPUT!AQ70/H1576,1)</f>
        <v>0.93421052631578949</v>
      </c>
      <c r="J1576" s="174">
        <f>INPUT!O70</f>
        <v>12</v>
      </c>
      <c r="K1576" s="191">
        <f>2*F1576*J1576/G1576</f>
        <v>1.5348527843763364</v>
      </c>
      <c r="L1576" s="194">
        <f>IF(INPUT!AQ70&gt;=INPUT!AO70,1,(12+K1576*(3*I1576-I1576^3))/(12+2*K1576))</f>
        <v>0.9987065011286681</v>
      </c>
      <c r="M1576" s="4"/>
      <c r="N1576" s="4"/>
    </row>
    <row r="1577">
      <c r="A1577" s="187">
        <f>A1421</f>
        <v>101</v>
      </c>
      <c r="B1577" s="191">
        <f>INPUT!CF71</f>
        <v>1336.0083061051159</v>
      </c>
      <c r="C1577" s="191">
        <f>INPUT!CG71</f>
        <v>1497.9916938948841</v>
      </c>
      <c r="D1577" s="174">
        <f>D1265</f>
        <v>22</v>
      </c>
      <c r="E1577" s="174">
        <f>F1265</f>
        <v>12</v>
      </c>
      <c r="F1577" s="191">
        <f>MAX(B1577-D1577,C1577-E1577)</f>
        <v>1485.9916938948841</v>
      </c>
      <c r="G1577" s="174">
        <f>IF(B1577-D1577&gt;=C1577-E1577,INPUT!H71*INPUT!I71*INPUT!J71,INPUT!K71*INPUT!L71)</f>
        <v>23235.974822151198</v>
      </c>
      <c r="H1577" s="174">
        <f>MAX(ABS(INPUT!CH71),ABS(INPUT!CI71),INPUT!AO71)</f>
        <v>380</v>
      </c>
      <c r="I1577" s="192">
        <f>MIN(INPUT!AQ71/H1577,1)</f>
        <v>0.93421052631578949</v>
      </c>
      <c r="J1577" s="174">
        <f>INPUT!O71</f>
        <v>12</v>
      </c>
      <c r="K1577" s="191">
        <f>2*F1577*J1577/G1577</f>
        <v>1.5348527843763364</v>
      </c>
      <c r="L1577" s="194">
        <f>IF(INPUT!AQ71&gt;=INPUT!AO71,1,(12+K1577*(3*I1577-I1577^3))/(12+2*K1577))</f>
        <v>0.9987065011286681</v>
      </c>
      <c r="M1577" s="4"/>
      <c r="N1577" s="4"/>
    </row>
    <row r="1578">
      <c r="A1578" s="187">
        <f>A1422</f>
        <v>101</v>
      </c>
      <c r="B1578" s="191">
        <f>INPUT!CF72</f>
        <v>1336.0083061051159</v>
      </c>
      <c r="C1578" s="191">
        <f>INPUT!CG72</f>
        <v>1497.9916938948841</v>
      </c>
      <c r="D1578" s="174">
        <f>D1266</f>
        <v>22</v>
      </c>
      <c r="E1578" s="174">
        <f>F1266</f>
        <v>12</v>
      </c>
      <c r="F1578" s="191">
        <f>MAX(B1578-D1578,C1578-E1578)</f>
        <v>1485.9916938948841</v>
      </c>
      <c r="G1578" s="174">
        <f>IF(B1578-D1578&gt;=C1578-E1578,INPUT!H72*INPUT!I72*INPUT!J72,INPUT!K72*INPUT!L72)</f>
        <v>23235.974822151198</v>
      </c>
      <c r="H1578" s="174">
        <f>MAX(ABS(INPUT!CH72),ABS(INPUT!CI72),INPUT!AO72)</f>
        <v>380</v>
      </c>
      <c r="I1578" s="192">
        <f>MIN(INPUT!AQ72/H1578,1)</f>
        <v>0.93421052631578949</v>
      </c>
      <c r="J1578" s="174">
        <f>INPUT!O72</f>
        <v>12</v>
      </c>
      <c r="K1578" s="191">
        <f>2*F1578*J1578/G1578</f>
        <v>1.5348527843763364</v>
      </c>
      <c r="L1578" s="194">
        <f>IF(INPUT!AQ72&gt;=INPUT!AO72,1,(12+K1578*(3*I1578-I1578^3))/(12+2*K1578))</f>
        <v>0.9987065011286681</v>
      </c>
      <c r="M1578" s="4"/>
      <c r="N1578" s="4"/>
    </row>
    <row r="1579">
      <c r="A1579" s="187">
        <f>A1423</f>
        <v>101</v>
      </c>
      <c r="B1579" s="191">
        <f>INPUT!CF73</f>
        <v>1336.0083061051159</v>
      </c>
      <c r="C1579" s="191">
        <f>INPUT!CG73</f>
        <v>1497.9916938948841</v>
      </c>
      <c r="D1579" s="174">
        <f>D1267</f>
        <v>22</v>
      </c>
      <c r="E1579" s="174">
        <f>F1267</f>
        <v>12</v>
      </c>
      <c r="F1579" s="191">
        <f>MAX(B1579-D1579,C1579-E1579)</f>
        <v>1485.9916938948841</v>
      </c>
      <c r="G1579" s="174">
        <f>IF(B1579-D1579&gt;=C1579-E1579,INPUT!H73*INPUT!I73*INPUT!J73,INPUT!K73*INPUT!L73)</f>
        <v>23235.974822151198</v>
      </c>
      <c r="H1579" s="174">
        <f>MAX(ABS(INPUT!CH73),ABS(INPUT!CI73),INPUT!AO73)</f>
        <v>380</v>
      </c>
      <c r="I1579" s="192">
        <f>MIN(INPUT!AQ73/H1579,1)</f>
        <v>0.93421052631578949</v>
      </c>
      <c r="J1579" s="174">
        <f>INPUT!O73</f>
        <v>12</v>
      </c>
      <c r="K1579" s="191">
        <f>2*F1579*J1579/G1579</f>
        <v>1.5348527843763364</v>
      </c>
      <c r="L1579" s="194">
        <f>IF(INPUT!AQ73&gt;=INPUT!AO73,1,(12+K1579*(3*I1579-I1579^3))/(12+2*K1579))</f>
        <v>0.9987065011286681</v>
      </c>
      <c r="M1579" s="4"/>
      <c r="N1579" s="4"/>
    </row>
    <row r="1580">
      <c r="A1580" s="187">
        <f>A1424</f>
        <v>101</v>
      </c>
      <c r="B1580" s="191">
        <f>INPUT!CF74</f>
        <v>1336.0083061051159</v>
      </c>
      <c r="C1580" s="191">
        <f>INPUT!CG74</f>
        <v>1497.9916938948841</v>
      </c>
      <c r="D1580" s="174">
        <f>D1268</f>
        <v>22</v>
      </c>
      <c r="E1580" s="174">
        <f>F1268</f>
        <v>12</v>
      </c>
      <c r="F1580" s="191">
        <f>MAX(B1580-D1580,C1580-E1580)</f>
        <v>1485.9916938948841</v>
      </c>
      <c r="G1580" s="174">
        <f>IF(B1580-D1580&gt;=C1580-E1580,INPUT!H74*INPUT!I74*INPUT!J74,INPUT!K74*INPUT!L74)</f>
        <v>23235.974822151198</v>
      </c>
      <c r="H1580" s="174">
        <f>MAX(ABS(INPUT!CH74),ABS(INPUT!CI74),INPUT!AO74)</f>
        <v>380</v>
      </c>
      <c r="I1580" s="192">
        <f>MIN(INPUT!AQ74/H1580,1)</f>
        <v>0.93421052631578949</v>
      </c>
      <c r="J1580" s="174">
        <f>INPUT!O74</f>
        <v>12</v>
      </c>
      <c r="K1580" s="191">
        <f>2*F1580*J1580/G1580</f>
        <v>1.5348527843763364</v>
      </c>
      <c r="L1580" s="194">
        <f>IF(INPUT!AQ74&gt;=INPUT!AO74,1,(12+K1580*(3*I1580-I1580^3))/(12+2*K1580))</f>
        <v>0.9987065011286681</v>
      </c>
      <c r="M1580" s="4"/>
      <c r="N1580" s="4"/>
    </row>
    <row r="1581">
      <c r="A1581" s="187">
        <f>A1425</f>
        <v>101</v>
      </c>
      <c r="B1581" s="191">
        <f>INPUT!CF75</f>
        <v>1336.0083061051159</v>
      </c>
      <c r="C1581" s="191">
        <f>INPUT!CG75</f>
        <v>1497.9916938948841</v>
      </c>
      <c r="D1581" s="174">
        <f>D1269</f>
        <v>22</v>
      </c>
      <c r="E1581" s="174">
        <f>F1269</f>
        <v>12</v>
      </c>
      <c r="F1581" s="191">
        <f>MAX(B1581-D1581,C1581-E1581)</f>
        <v>1485.9916938948841</v>
      </c>
      <c r="G1581" s="174">
        <f>IF(B1581-D1581&gt;=C1581-E1581,INPUT!H75*INPUT!I75*INPUT!J75,INPUT!K75*INPUT!L75)</f>
        <v>23235.974822151198</v>
      </c>
      <c r="H1581" s="174">
        <f>MAX(ABS(INPUT!CH75),ABS(INPUT!CI75),INPUT!AO75)</f>
        <v>380</v>
      </c>
      <c r="I1581" s="192">
        <f>MIN(INPUT!AQ75/H1581,1)</f>
        <v>0.93421052631578949</v>
      </c>
      <c r="J1581" s="174">
        <f>INPUT!O75</f>
        <v>12</v>
      </c>
      <c r="K1581" s="191">
        <f>2*F1581*J1581/G1581</f>
        <v>1.5348527843763364</v>
      </c>
      <c r="L1581" s="194">
        <f>IF(INPUT!AQ75&gt;=INPUT!AO75,1,(12+K1581*(3*I1581-I1581^3))/(12+2*K1581))</f>
        <v>0.9987065011286681</v>
      </c>
      <c r="M1581" s="4"/>
      <c r="N1581" s="4"/>
    </row>
    <row r="1582">
      <c r="A1582" s="187">
        <f>A1426</f>
        <v>101</v>
      </c>
      <c r="B1582" s="191">
        <f>INPUT!CF76</f>
        <v>1336.0083061051159</v>
      </c>
      <c r="C1582" s="191">
        <f>INPUT!CG76</f>
        <v>1497.9916938948841</v>
      </c>
      <c r="D1582" s="174">
        <f>D1270</f>
        <v>22</v>
      </c>
      <c r="E1582" s="174">
        <f>F1270</f>
        <v>12</v>
      </c>
      <c r="F1582" s="191">
        <f>MAX(B1582-D1582,C1582-E1582)</f>
        <v>1485.9916938948841</v>
      </c>
      <c r="G1582" s="174">
        <f>IF(B1582-D1582&gt;=C1582-E1582,INPUT!H76*INPUT!I76*INPUT!J76,INPUT!K76*INPUT!L76)</f>
        <v>23235.974822151198</v>
      </c>
      <c r="H1582" s="174">
        <f>MAX(ABS(INPUT!CH76),ABS(INPUT!CI76),INPUT!AO76)</f>
        <v>380</v>
      </c>
      <c r="I1582" s="192">
        <f>MIN(INPUT!AQ76/H1582,1)</f>
        <v>0.93421052631578949</v>
      </c>
      <c r="J1582" s="174">
        <f>INPUT!O76</f>
        <v>12</v>
      </c>
      <c r="K1582" s="191">
        <f>2*F1582*J1582/G1582</f>
        <v>1.5348527843763364</v>
      </c>
      <c r="L1582" s="194">
        <f>IF(INPUT!AQ76&gt;=INPUT!AO76,1,(12+K1582*(3*I1582-I1582^3))/(12+2*K1582))</f>
        <v>0.9987065011286681</v>
      </c>
      <c r="M1582" s="4"/>
      <c r="N1582" s="4"/>
    </row>
    <row r="1583">
      <c r="A1583" s="187">
        <f>A1427</f>
        <v>101</v>
      </c>
      <c r="B1583" s="191">
        <f>INPUT!CF77</f>
        <v>1336.0083061051159</v>
      </c>
      <c r="C1583" s="191">
        <f>INPUT!CG77</f>
        <v>1497.9916938948841</v>
      </c>
      <c r="D1583" s="174">
        <f>D1271</f>
        <v>22</v>
      </c>
      <c r="E1583" s="174">
        <f>F1271</f>
        <v>12</v>
      </c>
      <c r="F1583" s="191">
        <f>MAX(B1583-D1583,C1583-E1583)</f>
        <v>1485.9916938948841</v>
      </c>
      <c r="G1583" s="174">
        <f>IF(B1583-D1583&gt;=C1583-E1583,INPUT!H77*INPUT!I77*INPUT!J77,INPUT!K77*INPUT!L77)</f>
        <v>23235.974822151198</v>
      </c>
      <c r="H1583" s="174">
        <f>MAX(ABS(INPUT!CH77),ABS(INPUT!CI77),INPUT!AO77)</f>
        <v>380</v>
      </c>
      <c r="I1583" s="192">
        <f>MIN(INPUT!AQ77/H1583,1)</f>
        <v>0.93421052631578949</v>
      </c>
      <c r="J1583" s="174">
        <f>INPUT!O77</f>
        <v>12</v>
      </c>
      <c r="K1583" s="191">
        <f>2*F1583*J1583/G1583</f>
        <v>1.5348527843763364</v>
      </c>
      <c r="L1583" s="194">
        <f>IF(INPUT!AQ77&gt;=INPUT!AO77,1,(12+K1583*(3*I1583-I1583^3))/(12+2*K1583))</f>
        <v>0.9987065011286681</v>
      </c>
      <c r="M1583" s="4"/>
      <c r="N1583" s="4"/>
    </row>
    <row r="1584">
      <c r="A1584" s="187">
        <f>A1428</f>
        <v>101</v>
      </c>
      <c r="B1584" s="191">
        <f>INPUT!CF78</f>
        <v>1336.0083061051159</v>
      </c>
      <c r="C1584" s="191">
        <f>INPUT!CG78</f>
        <v>1497.9916938948841</v>
      </c>
      <c r="D1584" s="174">
        <f>D1272</f>
        <v>22</v>
      </c>
      <c r="E1584" s="174">
        <f>F1272</f>
        <v>12</v>
      </c>
      <c r="F1584" s="191">
        <f>MAX(B1584-D1584,C1584-E1584)</f>
        <v>1485.9916938948841</v>
      </c>
      <c r="G1584" s="174">
        <f>IF(B1584-D1584&gt;=C1584-E1584,INPUT!H78*INPUT!I78*INPUT!J78,INPUT!K78*INPUT!L78)</f>
        <v>23235.974822151198</v>
      </c>
      <c r="H1584" s="174">
        <f>MAX(ABS(INPUT!CH78),ABS(INPUT!CI78),INPUT!AO78)</f>
        <v>380</v>
      </c>
      <c r="I1584" s="192">
        <f>MIN(INPUT!AQ78/H1584,1)</f>
        <v>0.93421052631578949</v>
      </c>
      <c r="J1584" s="174">
        <f>INPUT!O78</f>
        <v>12</v>
      </c>
      <c r="K1584" s="191">
        <f>2*F1584*J1584/G1584</f>
        <v>1.5348527843763364</v>
      </c>
      <c r="L1584" s="194">
        <f>IF(INPUT!AQ78&gt;=INPUT!AO78,1,(12+K1584*(3*I1584-I1584^3))/(12+2*K1584))</f>
        <v>0.9987065011286681</v>
      </c>
      <c r="M1584" s="4"/>
      <c r="N1584" s="4"/>
    </row>
    <row r="1585">
      <c r="A1585" s="187">
        <f>A1429</f>
        <v>101</v>
      </c>
      <c r="B1585" s="191">
        <f>INPUT!CF79</f>
        <v>1336.0083061051159</v>
      </c>
      <c r="C1585" s="191">
        <f>INPUT!CG79</f>
        <v>1497.9916938948841</v>
      </c>
      <c r="D1585" s="174">
        <f>D1273</f>
        <v>22</v>
      </c>
      <c r="E1585" s="174">
        <f>F1273</f>
        <v>12</v>
      </c>
      <c r="F1585" s="191">
        <f>MAX(B1585-D1585,C1585-E1585)</f>
        <v>1485.9916938948841</v>
      </c>
      <c r="G1585" s="174">
        <f>IF(B1585-D1585&gt;=C1585-E1585,INPUT!H79*INPUT!I79*INPUT!J79,INPUT!K79*INPUT!L79)</f>
        <v>23235.974822151198</v>
      </c>
      <c r="H1585" s="174">
        <f>MAX(ABS(INPUT!CH79),ABS(INPUT!CI79),INPUT!AO79)</f>
        <v>380</v>
      </c>
      <c r="I1585" s="192">
        <f>MIN(INPUT!AQ79/H1585,1)</f>
        <v>0.93421052631578949</v>
      </c>
      <c r="J1585" s="174">
        <f>INPUT!O79</f>
        <v>12</v>
      </c>
      <c r="K1585" s="191">
        <f>2*F1585*J1585/G1585</f>
        <v>1.5348527843763364</v>
      </c>
      <c r="L1585" s="194">
        <f>IF(INPUT!AQ79&gt;=INPUT!AO79,1,(12+K1585*(3*I1585-I1585^3))/(12+2*K1585))</f>
        <v>0.9987065011286681</v>
      </c>
      <c r="M1585" s="4"/>
      <c r="N1585" s="4"/>
    </row>
    <row r="1586">
      <c r="A1586" s="187">
        <f>A1430</f>
        <v>101</v>
      </c>
      <c r="B1586" s="191">
        <f>INPUT!CF80</f>
        <v>1336.0083061051159</v>
      </c>
      <c r="C1586" s="191">
        <f>INPUT!CG80</f>
        <v>1497.9916938948841</v>
      </c>
      <c r="D1586" s="174">
        <f>D1274</f>
        <v>22</v>
      </c>
      <c r="E1586" s="174">
        <f>F1274</f>
        <v>12</v>
      </c>
      <c r="F1586" s="191">
        <f>MAX(B1586-D1586,C1586-E1586)</f>
        <v>1485.9916938948841</v>
      </c>
      <c r="G1586" s="174">
        <f>IF(B1586-D1586&gt;=C1586-E1586,INPUT!H80*INPUT!I80*INPUT!J80,INPUT!K80*INPUT!L80)</f>
        <v>23235.974822151198</v>
      </c>
      <c r="H1586" s="174">
        <f>MAX(ABS(INPUT!CH80),ABS(INPUT!CI80),INPUT!AO80)</f>
        <v>380</v>
      </c>
      <c r="I1586" s="192">
        <f>MIN(INPUT!AQ80/H1586,1)</f>
        <v>0.93421052631578949</v>
      </c>
      <c r="J1586" s="174">
        <f>INPUT!O80</f>
        <v>12</v>
      </c>
      <c r="K1586" s="191">
        <f>2*F1586*J1586/G1586</f>
        <v>1.5348527843763364</v>
      </c>
      <c r="L1586" s="194">
        <f>IF(INPUT!AQ80&gt;=INPUT!AO80,1,(12+K1586*(3*I1586-I1586^3))/(12+2*K1586))</f>
        <v>0.9987065011286681</v>
      </c>
      <c r="M1586" s="4"/>
      <c r="N1586" s="4"/>
    </row>
    <row r="1587">
      <c r="A1587" s="187">
        <f>A1431</f>
        <v>101</v>
      </c>
      <c r="B1587" s="191">
        <f>INPUT!CF81</f>
        <v>1336.0083061051159</v>
      </c>
      <c r="C1587" s="191">
        <f>INPUT!CG81</f>
        <v>1497.9916938948841</v>
      </c>
      <c r="D1587" s="174">
        <f>D1275</f>
        <v>22</v>
      </c>
      <c r="E1587" s="174">
        <f>F1275</f>
        <v>12</v>
      </c>
      <c r="F1587" s="191">
        <f>MAX(B1587-D1587,C1587-E1587)</f>
        <v>1485.9916938948841</v>
      </c>
      <c r="G1587" s="174">
        <f>IF(B1587-D1587&gt;=C1587-E1587,INPUT!H81*INPUT!I81*INPUT!J81,INPUT!K81*INPUT!L81)</f>
        <v>23235.974822151198</v>
      </c>
      <c r="H1587" s="174">
        <f>MAX(ABS(INPUT!CH81),ABS(INPUT!CI81),INPUT!AO81)</f>
        <v>380</v>
      </c>
      <c r="I1587" s="192">
        <f>MIN(INPUT!AQ81/H1587,1)</f>
        <v>0.93421052631578949</v>
      </c>
      <c r="J1587" s="174">
        <f>INPUT!O81</f>
        <v>12</v>
      </c>
      <c r="K1587" s="191">
        <f>2*F1587*J1587/G1587</f>
        <v>1.5348527843763364</v>
      </c>
      <c r="L1587" s="194">
        <f>IF(INPUT!AQ81&gt;=INPUT!AO81,1,(12+K1587*(3*I1587-I1587^3))/(12+2*K1587))</f>
        <v>0.9987065011286681</v>
      </c>
      <c r="M1587" s="4"/>
      <c r="N1587" s="4"/>
    </row>
    <row r="1588">
      <c r="A1588" s="187">
        <f>A1432</f>
        <v>101</v>
      </c>
      <c r="B1588" s="191">
        <f>INPUT!CF82</f>
        <v>1336.0083061051159</v>
      </c>
      <c r="C1588" s="191">
        <f>INPUT!CG82</f>
        <v>1497.9916938948841</v>
      </c>
      <c r="D1588" s="174">
        <f>D1276</f>
        <v>22</v>
      </c>
      <c r="E1588" s="174">
        <f>F1276</f>
        <v>12</v>
      </c>
      <c r="F1588" s="191">
        <f>MAX(B1588-D1588,C1588-E1588)</f>
        <v>1485.9916938948841</v>
      </c>
      <c r="G1588" s="174">
        <f>IF(B1588-D1588&gt;=C1588-E1588,INPUT!H82*INPUT!I82*INPUT!J82,INPUT!K82*INPUT!L82)</f>
        <v>23235.974822151198</v>
      </c>
      <c r="H1588" s="174">
        <f>MAX(ABS(INPUT!CH82),ABS(INPUT!CI82),INPUT!AO82)</f>
        <v>380</v>
      </c>
      <c r="I1588" s="192">
        <f>MIN(INPUT!AQ82/H1588,1)</f>
        <v>0.93421052631578949</v>
      </c>
      <c r="J1588" s="174">
        <f>INPUT!O82</f>
        <v>12</v>
      </c>
      <c r="K1588" s="191">
        <f>2*F1588*J1588/G1588</f>
        <v>1.5348527843763364</v>
      </c>
      <c r="L1588" s="194">
        <f>IF(INPUT!AQ82&gt;=INPUT!AO82,1,(12+K1588*(3*I1588-I1588^3))/(12+2*K1588))</f>
        <v>0.9987065011286681</v>
      </c>
      <c r="M1588" s="4"/>
      <c r="N1588" s="4"/>
    </row>
    <row r="1589">
      <c r="A1589" s="187">
        <f>A1433</f>
        <v>101</v>
      </c>
      <c r="B1589" s="191">
        <f>INPUT!CF83</f>
        <v>1336.0083061051159</v>
      </c>
      <c r="C1589" s="191">
        <f>INPUT!CG83</f>
        <v>1497.9916938948841</v>
      </c>
      <c r="D1589" s="174">
        <f>D1277</f>
        <v>22</v>
      </c>
      <c r="E1589" s="174">
        <f>F1277</f>
        <v>12</v>
      </c>
      <c r="F1589" s="191">
        <f>MAX(B1589-D1589,C1589-E1589)</f>
        <v>1485.9916938948841</v>
      </c>
      <c r="G1589" s="174">
        <f>IF(B1589-D1589&gt;=C1589-E1589,INPUT!H83*INPUT!I83*INPUT!J83,INPUT!K83*INPUT!L83)</f>
        <v>23235.974822151198</v>
      </c>
      <c r="H1589" s="174">
        <f>MAX(ABS(INPUT!CH83),ABS(INPUT!CI83),INPUT!AO83)</f>
        <v>380</v>
      </c>
      <c r="I1589" s="192">
        <f>MIN(INPUT!AQ83/H1589,1)</f>
        <v>0.93421052631578949</v>
      </c>
      <c r="J1589" s="174">
        <f>INPUT!O83</f>
        <v>12</v>
      </c>
      <c r="K1589" s="191">
        <f>2*F1589*J1589/G1589</f>
        <v>1.5348527843763364</v>
      </c>
      <c r="L1589" s="194">
        <f>IF(INPUT!AQ83&gt;=INPUT!AO83,1,(12+K1589*(3*I1589-I1589^3))/(12+2*K1589))</f>
        <v>0.9987065011286681</v>
      </c>
      <c r="M1589" s="4"/>
      <c r="N1589" s="4"/>
    </row>
    <row r="1590">
      <c r="A1590" s="187">
        <f>A1434</f>
        <v>101</v>
      </c>
      <c r="B1590" s="191">
        <f>INPUT!CF84</f>
        <v>1336.0083061051159</v>
      </c>
      <c r="C1590" s="191">
        <f>INPUT!CG84</f>
        <v>1497.9916938948841</v>
      </c>
      <c r="D1590" s="174">
        <f>D1278</f>
        <v>22</v>
      </c>
      <c r="E1590" s="174">
        <f>F1278</f>
        <v>12</v>
      </c>
      <c r="F1590" s="191">
        <f>MAX(B1590-D1590,C1590-E1590)</f>
        <v>1485.9916938948841</v>
      </c>
      <c r="G1590" s="174">
        <f>IF(B1590-D1590&gt;=C1590-E1590,INPUT!H84*INPUT!I84*INPUT!J84,INPUT!K84*INPUT!L84)</f>
        <v>23235.974822151198</v>
      </c>
      <c r="H1590" s="174">
        <f>MAX(ABS(INPUT!CH84),ABS(INPUT!CI84),INPUT!AO84)</f>
        <v>380</v>
      </c>
      <c r="I1590" s="192">
        <f>MIN(INPUT!AQ84/H1590,1)</f>
        <v>0.93421052631578949</v>
      </c>
      <c r="J1590" s="174">
        <f>INPUT!O84</f>
        <v>12</v>
      </c>
      <c r="K1590" s="191">
        <f>2*F1590*J1590/G1590</f>
        <v>1.5348527843763364</v>
      </c>
      <c r="L1590" s="194">
        <f>IF(INPUT!AQ84&gt;=INPUT!AO84,1,(12+K1590*(3*I1590-I1590^3))/(12+2*K1590))</f>
        <v>0.9987065011286681</v>
      </c>
      <c r="M1590" s="4"/>
      <c r="N1590" s="4"/>
    </row>
    <row r="1591">
      <c r="A1591" s="187">
        <f>A1435</f>
        <v>101</v>
      </c>
      <c r="B1591" s="191">
        <f>INPUT!CF85</f>
        <v>1336.0083061051159</v>
      </c>
      <c r="C1591" s="191">
        <f>INPUT!CG85</f>
        <v>1497.9916938948841</v>
      </c>
      <c r="D1591" s="174">
        <f>D1279</f>
        <v>22</v>
      </c>
      <c r="E1591" s="174">
        <f>F1279</f>
        <v>12</v>
      </c>
      <c r="F1591" s="191">
        <f>MAX(B1591-D1591,C1591-E1591)</f>
        <v>1485.9916938948841</v>
      </c>
      <c r="G1591" s="174">
        <f>IF(B1591-D1591&gt;=C1591-E1591,INPUT!H85*INPUT!I85*INPUT!J85,INPUT!K85*INPUT!L85)</f>
        <v>23235.974822151198</v>
      </c>
      <c r="H1591" s="174">
        <f>MAX(ABS(INPUT!CH85),ABS(INPUT!CI85),INPUT!AO85)</f>
        <v>380</v>
      </c>
      <c r="I1591" s="192">
        <f>MIN(INPUT!AQ85/H1591,1)</f>
        <v>0.93421052631578949</v>
      </c>
      <c r="J1591" s="174">
        <f>INPUT!O85</f>
        <v>12</v>
      </c>
      <c r="K1591" s="191">
        <f>2*F1591*J1591/G1591</f>
        <v>1.5348527843763364</v>
      </c>
      <c r="L1591" s="194">
        <f>IF(INPUT!AQ85&gt;=INPUT!AO85,1,(12+K1591*(3*I1591-I1591^3))/(12+2*K1591))</f>
        <v>0.9987065011286681</v>
      </c>
      <c r="M1591" s="4"/>
      <c r="N1591" s="4"/>
    </row>
    <row r="1592">
      <c r="A1592" s="187">
        <f>A1436</f>
        <v>101</v>
      </c>
      <c r="B1592" s="191">
        <f>INPUT!CF86</f>
        <v>1336.0083061051159</v>
      </c>
      <c r="C1592" s="191">
        <f>INPUT!CG86</f>
        <v>1497.9916938948841</v>
      </c>
      <c r="D1592" s="174">
        <f>D1280</f>
        <v>22</v>
      </c>
      <c r="E1592" s="174">
        <f>F1280</f>
        <v>12</v>
      </c>
      <c r="F1592" s="191">
        <f>MAX(B1592-D1592,C1592-E1592)</f>
        <v>1485.9916938948841</v>
      </c>
      <c r="G1592" s="174">
        <f>IF(B1592-D1592&gt;=C1592-E1592,INPUT!H86*INPUT!I86*INPUT!J86,INPUT!K86*INPUT!L86)</f>
        <v>23235.974822151198</v>
      </c>
      <c r="H1592" s="174">
        <f>MAX(ABS(INPUT!CH86),ABS(INPUT!CI86),INPUT!AO86)</f>
        <v>380</v>
      </c>
      <c r="I1592" s="192">
        <f>MIN(INPUT!AQ86/H1592,1)</f>
        <v>0.93421052631578949</v>
      </c>
      <c r="J1592" s="174">
        <f>INPUT!O86</f>
        <v>12</v>
      </c>
      <c r="K1592" s="191">
        <f>2*F1592*J1592/G1592</f>
        <v>1.5348527843763364</v>
      </c>
      <c r="L1592" s="194">
        <f>IF(INPUT!AQ86&gt;=INPUT!AO86,1,(12+K1592*(3*I1592-I1592^3))/(12+2*K1592))</f>
        <v>0.9987065011286681</v>
      </c>
      <c r="M1592" s="4"/>
      <c r="N1592" s="4"/>
    </row>
    <row r="1593">
      <c r="A1593" s="187">
        <f>A1437</f>
        <v>101</v>
      </c>
      <c r="B1593" s="191">
        <f>INPUT!CF87</f>
        <v>1336.0083061051159</v>
      </c>
      <c r="C1593" s="191">
        <f>INPUT!CG87</f>
        <v>1497.9916938948841</v>
      </c>
      <c r="D1593" s="174">
        <f>D1281</f>
        <v>22</v>
      </c>
      <c r="E1593" s="174">
        <f>F1281</f>
        <v>12</v>
      </c>
      <c r="F1593" s="191">
        <f>MAX(B1593-D1593,C1593-E1593)</f>
        <v>1485.9916938948841</v>
      </c>
      <c r="G1593" s="174">
        <f>IF(B1593-D1593&gt;=C1593-E1593,INPUT!H87*INPUT!I87*INPUT!J87,INPUT!K87*INPUT!L87)</f>
        <v>23235.974822151198</v>
      </c>
      <c r="H1593" s="174">
        <f>MAX(ABS(INPUT!CH87),ABS(INPUT!CI87),INPUT!AO87)</f>
        <v>380</v>
      </c>
      <c r="I1593" s="192">
        <f>MIN(INPUT!AQ87/H1593,1)</f>
        <v>0.93421052631578949</v>
      </c>
      <c r="J1593" s="174">
        <f>INPUT!O87</f>
        <v>12</v>
      </c>
      <c r="K1593" s="191">
        <f>2*F1593*J1593/G1593</f>
        <v>1.5348527843763364</v>
      </c>
      <c r="L1593" s="194">
        <f>IF(INPUT!AQ87&gt;=INPUT!AO87,1,(12+K1593*(3*I1593-I1593^3))/(12+2*K1593))</f>
        <v>0.9987065011286681</v>
      </c>
      <c r="M1593" s="4"/>
      <c r="N1593" s="4"/>
    </row>
    <row r="1594">
      <c r="A1594" s="187">
        <f>A1438</f>
        <v>101</v>
      </c>
      <c r="B1594" s="191">
        <f>INPUT!CF88</f>
        <v>1336.0083061051159</v>
      </c>
      <c r="C1594" s="191">
        <f>INPUT!CG88</f>
        <v>1497.9916938948841</v>
      </c>
      <c r="D1594" s="174">
        <f>D1282</f>
        <v>22</v>
      </c>
      <c r="E1594" s="174">
        <f>F1282</f>
        <v>12</v>
      </c>
      <c r="F1594" s="191">
        <f>MAX(B1594-D1594,C1594-E1594)</f>
        <v>1485.9916938948841</v>
      </c>
      <c r="G1594" s="174">
        <f>IF(B1594-D1594&gt;=C1594-E1594,INPUT!H88*INPUT!I88*INPUT!J88,INPUT!K88*INPUT!L88)</f>
        <v>23235.974822151198</v>
      </c>
      <c r="H1594" s="174">
        <f>MAX(ABS(INPUT!CH88),ABS(INPUT!CI88),INPUT!AO88)</f>
        <v>380</v>
      </c>
      <c r="I1594" s="192">
        <f>MIN(INPUT!AQ88/H1594,1)</f>
        <v>0.93421052631578949</v>
      </c>
      <c r="J1594" s="174">
        <f>INPUT!O88</f>
        <v>12</v>
      </c>
      <c r="K1594" s="191">
        <f>2*F1594*J1594/G1594</f>
        <v>1.5348527843763364</v>
      </c>
      <c r="L1594" s="194">
        <f>IF(INPUT!AQ88&gt;=INPUT!AO88,1,(12+K1594*(3*I1594-I1594^3))/(12+2*K1594))</f>
        <v>0.9987065011286681</v>
      </c>
      <c r="M1594" s="4"/>
      <c r="N1594" s="4"/>
    </row>
    <row r="1595">
      <c r="A1595" s="187">
        <f>A1439</f>
        <v>101</v>
      </c>
      <c r="B1595" s="191">
        <f>INPUT!CF89</f>
        <v>1336.0083061051159</v>
      </c>
      <c r="C1595" s="191">
        <f>INPUT!CG89</f>
        <v>1497.9916938948841</v>
      </c>
      <c r="D1595" s="174">
        <f>D1283</f>
        <v>22</v>
      </c>
      <c r="E1595" s="174">
        <f>F1283</f>
        <v>12</v>
      </c>
      <c r="F1595" s="191">
        <f>MAX(B1595-D1595,C1595-E1595)</f>
        <v>1485.9916938948841</v>
      </c>
      <c r="G1595" s="174">
        <f>IF(B1595-D1595&gt;=C1595-E1595,INPUT!H89*INPUT!I89*INPUT!J89,INPUT!K89*INPUT!L89)</f>
        <v>23235.974822151198</v>
      </c>
      <c r="H1595" s="174">
        <f>MAX(ABS(INPUT!CH89),ABS(INPUT!CI89),INPUT!AO89)</f>
        <v>380</v>
      </c>
      <c r="I1595" s="192">
        <f>MIN(INPUT!AQ89/H1595,1)</f>
        <v>0.93421052631578949</v>
      </c>
      <c r="J1595" s="174">
        <f>INPUT!O89</f>
        <v>12</v>
      </c>
      <c r="K1595" s="191">
        <f>2*F1595*J1595/G1595</f>
        <v>1.5348527843763364</v>
      </c>
      <c r="L1595" s="194">
        <f>IF(INPUT!AQ89&gt;=INPUT!AO89,1,(12+K1595*(3*I1595-I1595^3))/(12+2*K1595))</f>
        <v>0.9987065011286681</v>
      </c>
      <c r="M1595" s="4"/>
      <c r="N1595" s="4"/>
    </row>
    <row r="1596">
      <c r="A1596" s="187">
        <f>A1440</f>
        <v>101</v>
      </c>
      <c r="B1596" s="191">
        <f>INPUT!CF90</f>
        <v>1336.0083061051159</v>
      </c>
      <c r="C1596" s="191">
        <f>INPUT!CG90</f>
        <v>1497.9916938948841</v>
      </c>
      <c r="D1596" s="174">
        <f>D1284</f>
        <v>22</v>
      </c>
      <c r="E1596" s="174">
        <f>F1284</f>
        <v>12</v>
      </c>
      <c r="F1596" s="191">
        <f>MAX(B1596-D1596,C1596-E1596)</f>
        <v>1485.9916938948841</v>
      </c>
      <c r="G1596" s="174">
        <f>IF(B1596-D1596&gt;=C1596-E1596,INPUT!H90*INPUT!I90*INPUT!J90,INPUT!K90*INPUT!L90)</f>
        <v>23235.974822151198</v>
      </c>
      <c r="H1596" s="174">
        <f>MAX(ABS(INPUT!CH90),ABS(INPUT!CI90),INPUT!AO90)</f>
        <v>380</v>
      </c>
      <c r="I1596" s="192">
        <f>MIN(INPUT!AQ90/H1596,1)</f>
        <v>0.93421052631578949</v>
      </c>
      <c r="J1596" s="174">
        <f>INPUT!O90</f>
        <v>12</v>
      </c>
      <c r="K1596" s="191">
        <f>2*F1596*J1596/G1596</f>
        <v>1.5348527843763364</v>
      </c>
      <c r="L1596" s="194">
        <f>IF(INPUT!AQ90&gt;=INPUT!AO90,1,(12+K1596*(3*I1596-I1596^3))/(12+2*K1596))</f>
        <v>0.9987065011286681</v>
      </c>
      <c r="M1596" s="4"/>
      <c r="N1596" s="4"/>
    </row>
    <row r="1597">
      <c r="A1597" s="187">
        <f>A1441</f>
        <v>101</v>
      </c>
      <c r="B1597" s="191">
        <f>INPUT!CF91</f>
        <v>1336.0083061051159</v>
      </c>
      <c r="C1597" s="191">
        <f>INPUT!CG91</f>
        <v>1497.9916938948841</v>
      </c>
      <c r="D1597" s="174">
        <f>D1285</f>
        <v>22</v>
      </c>
      <c r="E1597" s="174">
        <f>F1285</f>
        <v>12</v>
      </c>
      <c r="F1597" s="191">
        <f>MAX(B1597-D1597,C1597-E1597)</f>
        <v>1485.9916938948841</v>
      </c>
      <c r="G1597" s="174">
        <f>IF(B1597-D1597&gt;=C1597-E1597,INPUT!H91*INPUT!I91*INPUT!J91,INPUT!K91*INPUT!L91)</f>
        <v>23235.974822151198</v>
      </c>
      <c r="H1597" s="174">
        <f>MAX(ABS(INPUT!CH91),ABS(INPUT!CI91),INPUT!AO91)</f>
        <v>380</v>
      </c>
      <c r="I1597" s="192">
        <f>MIN(INPUT!AQ91/H1597,1)</f>
        <v>0.93421052631578949</v>
      </c>
      <c r="J1597" s="174">
        <f>INPUT!O91</f>
        <v>12</v>
      </c>
      <c r="K1597" s="191">
        <f>2*F1597*J1597/G1597</f>
        <v>1.5348527843763364</v>
      </c>
      <c r="L1597" s="194">
        <f>IF(INPUT!AQ91&gt;=INPUT!AO91,1,(12+K1597*(3*I1597-I1597^3))/(12+2*K1597))</f>
        <v>0.9987065011286681</v>
      </c>
      <c r="M1597" s="4"/>
      <c r="N1597" s="4"/>
    </row>
    <row r="1598">
      <c r="A1598" s="187">
        <f>A1442</f>
        <v>101</v>
      </c>
      <c r="B1598" s="191">
        <f>INPUT!CF92</f>
        <v>1336.0083061051159</v>
      </c>
      <c r="C1598" s="191">
        <f>INPUT!CG92</f>
        <v>1497.9916938948841</v>
      </c>
      <c r="D1598" s="174">
        <f>D1286</f>
        <v>22</v>
      </c>
      <c r="E1598" s="174">
        <f>F1286</f>
        <v>12</v>
      </c>
      <c r="F1598" s="191">
        <f>MAX(B1598-D1598,C1598-E1598)</f>
        <v>1485.9916938948841</v>
      </c>
      <c r="G1598" s="174">
        <f>IF(B1598-D1598&gt;=C1598-E1598,INPUT!H92*INPUT!I92*INPUT!J92,INPUT!K92*INPUT!L92)</f>
        <v>23235.974822151198</v>
      </c>
      <c r="H1598" s="174">
        <f>MAX(ABS(INPUT!CH92),ABS(INPUT!CI92),INPUT!AO92)</f>
        <v>380</v>
      </c>
      <c r="I1598" s="192">
        <f>MIN(INPUT!AQ92/H1598,1)</f>
        <v>0.93421052631578949</v>
      </c>
      <c r="J1598" s="174">
        <f>INPUT!O92</f>
        <v>12</v>
      </c>
      <c r="K1598" s="191">
        <f>2*F1598*J1598/G1598</f>
        <v>1.5348527843763364</v>
      </c>
      <c r="L1598" s="194">
        <f>IF(INPUT!AQ92&gt;=INPUT!AO92,1,(12+K1598*(3*I1598-I1598^3))/(12+2*K1598))</f>
        <v>0.9987065011286681</v>
      </c>
      <c r="M1598" s="4"/>
      <c r="N1598" s="4"/>
    </row>
    <row r="1599">
      <c r="A1599" s="187">
        <f>A1443</f>
        <v>101</v>
      </c>
      <c r="B1599" s="191">
        <f>INPUT!CF93</f>
        <v>1336.0083061051159</v>
      </c>
      <c r="C1599" s="191">
        <f>INPUT!CG93</f>
        <v>1497.9916938948841</v>
      </c>
      <c r="D1599" s="174">
        <f>D1287</f>
        <v>22</v>
      </c>
      <c r="E1599" s="174">
        <f>F1287</f>
        <v>12</v>
      </c>
      <c r="F1599" s="191">
        <f>MAX(B1599-D1599,C1599-E1599)</f>
        <v>1485.9916938948841</v>
      </c>
      <c r="G1599" s="174">
        <f>IF(B1599-D1599&gt;=C1599-E1599,INPUT!H93*INPUT!I93*INPUT!J93,INPUT!K93*INPUT!L93)</f>
        <v>23235.974822151198</v>
      </c>
      <c r="H1599" s="174">
        <f>MAX(ABS(INPUT!CH93),ABS(INPUT!CI93),INPUT!AO93)</f>
        <v>380</v>
      </c>
      <c r="I1599" s="192">
        <f>MIN(INPUT!AQ93/H1599,1)</f>
        <v>0.93421052631578949</v>
      </c>
      <c r="J1599" s="174">
        <f>INPUT!O93</f>
        <v>12</v>
      </c>
      <c r="K1599" s="191">
        <f>2*F1599*J1599/G1599</f>
        <v>1.5348527843763364</v>
      </c>
      <c r="L1599" s="194">
        <f>IF(INPUT!AQ93&gt;=INPUT!AO93,1,(12+K1599*(3*I1599-I1599^3))/(12+2*K1599))</f>
        <v>0.9987065011286681</v>
      </c>
      <c r="M1599" s="4"/>
      <c r="N1599" s="4"/>
    </row>
    <row r="1600">
      <c r="A1600" s="187">
        <f>A1444</f>
        <v>101</v>
      </c>
      <c r="B1600" s="191">
        <f>INPUT!CF94</f>
        <v>1336.0083061051159</v>
      </c>
      <c r="C1600" s="191">
        <f>INPUT!CG94</f>
        <v>1497.9916938948841</v>
      </c>
      <c r="D1600" s="174">
        <f>D1288</f>
        <v>22</v>
      </c>
      <c r="E1600" s="174">
        <f>F1288</f>
        <v>12</v>
      </c>
      <c r="F1600" s="191">
        <f>MAX(B1600-D1600,C1600-E1600)</f>
        <v>1485.9916938948841</v>
      </c>
      <c r="G1600" s="174">
        <f>IF(B1600-D1600&gt;=C1600-E1600,INPUT!H94*INPUT!I94*INPUT!J94,INPUT!K94*INPUT!L94)</f>
        <v>23235.974822151198</v>
      </c>
      <c r="H1600" s="174">
        <f>MAX(ABS(INPUT!CH94),ABS(INPUT!CI94),INPUT!AO94)</f>
        <v>380</v>
      </c>
      <c r="I1600" s="192">
        <f>MIN(INPUT!AQ94/H1600,1)</f>
        <v>0.93421052631578949</v>
      </c>
      <c r="J1600" s="174">
        <f>INPUT!O94</f>
        <v>12</v>
      </c>
      <c r="K1600" s="191">
        <f>2*F1600*J1600/G1600</f>
        <v>1.5348527843763364</v>
      </c>
      <c r="L1600" s="194">
        <f>IF(INPUT!AQ94&gt;=INPUT!AO94,1,(12+K1600*(3*I1600-I1600^3))/(12+2*K1600))</f>
        <v>0.9987065011286681</v>
      </c>
      <c r="M1600" s="4"/>
      <c r="N1600" s="4"/>
    </row>
    <row r="1601">
      <c r="A1601" s="187">
        <f>A1445</f>
        <v>101</v>
      </c>
      <c r="B1601" s="191">
        <f>INPUT!CF95</f>
        <v>1336.0083061051159</v>
      </c>
      <c r="C1601" s="191">
        <f>INPUT!CG95</f>
        <v>1497.9916938948841</v>
      </c>
      <c r="D1601" s="174">
        <f>D1289</f>
        <v>22</v>
      </c>
      <c r="E1601" s="174">
        <f>F1289</f>
        <v>12</v>
      </c>
      <c r="F1601" s="191">
        <f>MAX(B1601-D1601,C1601-E1601)</f>
        <v>1485.9916938948841</v>
      </c>
      <c r="G1601" s="174">
        <f>IF(B1601-D1601&gt;=C1601-E1601,INPUT!H95*INPUT!I95*INPUT!J95,INPUT!K95*INPUT!L95)</f>
        <v>23235.974822151198</v>
      </c>
      <c r="H1601" s="174">
        <f>MAX(ABS(INPUT!CH95),ABS(INPUT!CI95),INPUT!AO95)</f>
        <v>380</v>
      </c>
      <c r="I1601" s="192">
        <f>MIN(INPUT!AQ95/H1601,1)</f>
        <v>0.93421052631578949</v>
      </c>
      <c r="J1601" s="174">
        <f>INPUT!O95</f>
        <v>12</v>
      </c>
      <c r="K1601" s="191">
        <f>2*F1601*J1601/G1601</f>
        <v>1.5348527843763364</v>
      </c>
      <c r="L1601" s="194">
        <f>IF(INPUT!AQ95&gt;=INPUT!AO95,1,(12+K1601*(3*I1601-I1601^3))/(12+2*K1601))</f>
        <v>0.9987065011286681</v>
      </c>
      <c r="M1601" s="4"/>
      <c r="N1601" s="4"/>
    </row>
    <row r="1602">
      <c r="A1602" s="187">
        <f>A1446</f>
        <v>101</v>
      </c>
      <c r="B1602" s="191">
        <f>INPUT!CF96</f>
        <v>1336.0083061051159</v>
      </c>
      <c r="C1602" s="191">
        <f>INPUT!CG96</f>
        <v>1497.9916938948841</v>
      </c>
      <c r="D1602" s="174">
        <f>D1290</f>
        <v>22</v>
      </c>
      <c r="E1602" s="174">
        <f>F1290</f>
        <v>12</v>
      </c>
      <c r="F1602" s="191">
        <f>MAX(B1602-D1602,C1602-E1602)</f>
        <v>1485.9916938948841</v>
      </c>
      <c r="G1602" s="174">
        <f>IF(B1602-D1602&gt;=C1602-E1602,INPUT!H96*INPUT!I96*INPUT!J96,INPUT!K96*INPUT!L96)</f>
        <v>23235.974822151198</v>
      </c>
      <c r="H1602" s="174">
        <f>MAX(ABS(INPUT!CH96),ABS(INPUT!CI96),INPUT!AO96)</f>
        <v>380</v>
      </c>
      <c r="I1602" s="192">
        <f>MIN(INPUT!AQ96/H1602,1)</f>
        <v>0.93421052631578949</v>
      </c>
      <c r="J1602" s="174">
        <f>INPUT!O96</f>
        <v>12</v>
      </c>
      <c r="K1602" s="191">
        <f>2*F1602*J1602/G1602</f>
        <v>1.5348527843763364</v>
      </c>
      <c r="L1602" s="194">
        <f>IF(INPUT!AQ96&gt;=INPUT!AO96,1,(12+K1602*(3*I1602-I1602^3))/(12+2*K1602))</f>
        <v>0.9987065011286681</v>
      </c>
      <c r="M1602" s="4"/>
      <c r="N1602" s="4"/>
    </row>
    <row r="1603">
      <c r="A1603" s="187">
        <f>A1447</f>
        <v>101</v>
      </c>
      <c r="B1603" s="191">
        <f>INPUT!CF97</f>
        <v>1336.0083061051159</v>
      </c>
      <c r="C1603" s="191">
        <f>INPUT!CG97</f>
        <v>1497.9916938948841</v>
      </c>
      <c r="D1603" s="174">
        <f>D1291</f>
        <v>22</v>
      </c>
      <c r="E1603" s="174">
        <f>F1291</f>
        <v>12</v>
      </c>
      <c r="F1603" s="191">
        <f>MAX(B1603-D1603,C1603-E1603)</f>
        <v>1485.9916938948841</v>
      </c>
      <c r="G1603" s="174">
        <f>IF(B1603-D1603&gt;=C1603-E1603,INPUT!H97*INPUT!I97*INPUT!J97,INPUT!K97*INPUT!L97)</f>
        <v>23235.974822151198</v>
      </c>
      <c r="H1603" s="174">
        <f>MAX(ABS(INPUT!CH97),ABS(INPUT!CI97),INPUT!AO97)</f>
        <v>380</v>
      </c>
      <c r="I1603" s="192">
        <f>MIN(INPUT!AQ97/H1603,1)</f>
        <v>0.93421052631578949</v>
      </c>
      <c r="J1603" s="174">
        <f>INPUT!O97</f>
        <v>12</v>
      </c>
      <c r="K1603" s="191">
        <f>2*F1603*J1603/G1603</f>
        <v>1.5348527843763364</v>
      </c>
      <c r="L1603" s="194">
        <f>IF(INPUT!AQ97&gt;=INPUT!AO97,1,(12+K1603*(3*I1603-I1603^3))/(12+2*K1603))</f>
        <v>0.9987065011286681</v>
      </c>
      <c r="M1603" s="4"/>
      <c r="N1603" s="4"/>
    </row>
    <row r="1604">
      <c r="A1604" s="187">
        <f>A1448</f>
        <v>101</v>
      </c>
      <c r="B1604" s="191">
        <f>INPUT!CF98</f>
        <v>1336.0083061051159</v>
      </c>
      <c r="C1604" s="191">
        <f>INPUT!CG98</f>
        <v>1497.9916938948841</v>
      </c>
      <c r="D1604" s="174">
        <f>D1292</f>
        <v>22</v>
      </c>
      <c r="E1604" s="174">
        <f>F1292</f>
        <v>12</v>
      </c>
      <c r="F1604" s="191">
        <f>MAX(B1604-D1604,C1604-E1604)</f>
        <v>1485.9916938948841</v>
      </c>
      <c r="G1604" s="174">
        <f>IF(B1604-D1604&gt;=C1604-E1604,INPUT!H98*INPUT!I98*INPUT!J98,INPUT!K98*INPUT!L98)</f>
        <v>23235.974822151198</v>
      </c>
      <c r="H1604" s="174">
        <f>MAX(ABS(INPUT!CH98),ABS(INPUT!CI98),INPUT!AO98)</f>
        <v>380</v>
      </c>
      <c r="I1604" s="192">
        <f>MIN(INPUT!AQ98/H1604,1)</f>
        <v>0.93421052631578949</v>
      </c>
      <c r="J1604" s="174">
        <f>INPUT!O98</f>
        <v>12</v>
      </c>
      <c r="K1604" s="191">
        <f>2*F1604*J1604/G1604</f>
        <v>1.5348527843763364</v>
      </c>
      <c r="L1604" s="194">
        <f>IF(INPUT!AQ98&gt;=INPUT!AO98,1,(12+K1604*(3*I1604-I1604^3))/(12+2*K1604))</f>
        <v>0.9987065011286681</v>
      </c>
      <c r="M1604" s="4"/>
      <c r="N1604" s="4"/>
    </row>
    <row r="1605">
      <c r="A1605" s="187">
        <f>A1449</f>
        <v>101</v>
      </c>
      <c r="B1605" s="191">
        <f>INPUT!CF99</f>
        <v>1336.0083061051159</v>
      </c>
      <c r="C1605" s="191">
        <f>INPUT!CG99</f>
        <v>1497.9916938948841</v>
      </c>
      <c r="D1605" s="174">
        <f>D1293</f>
        <v>22</v>
      </c>
      <c r="E1605" s="174">
        <f>F1293</f>
        <v>12</v>
      </c>
      <c r="F1605" s="191">
        <f>MAX(B1605-D1605,C1605-E1605)</f>
        <v>1485.9916938948841</v>
      </c>
      <c r="G1605" s="174">
        <f>IF(B1605-D1605&gt;=C1605-E1605,INPUT!H99*INPUT!I99*INPUT!J99,INPUT!K99*INPUT!L99)</f>
        <v>23235.974822151198</v>
      </c>
      <c r="H1605" s="174">
        <f>MAX(ABS(INPUT!CH99),ABS(INPUT!CI99),INPUT!AO99)</f>
        <v>380</v>
      </c>
      <c r="I1605" s="192">
        <f>MIN(INPUT!AQ99/H1605,1)</f>
        <v>0.93421052631578949</v>
      </c>
      <c r="J1605" s="174">
        <f>INPUT!O99</f>
        <v>12</v>
      </c>
      <c r="K1605" s="191">
        <f>2*F1605*J1605/G1605</f>
        <v>1.5348527843763364</v>
      </c>
      <c r="L1605" s="194">
        <f>IF(INPUT!AQ99&gt;=INPUT!AO99,1,(12+K1605*(3*I1605-I1605^3))/(12+2*K1605))</f>
        <v>0.9987065011286681</v>
      </c>
      <c r="M1605" s="4"/>
      <c r="N1605" s="4"/>
    </row>
    <row r="1606">
      <c r="A1606" s="187">
        <f>A1450</f>
        <v>101</v>
      </c>
      <c r="B1606" s="191">
        <f>INPUT!CF100</f>
        <v>1336.0083061051159</v>
      </c>
      <c r="C1606" s="191">
        <f>INPUT!CG100</f>
        <v>1497.9916938948841</v>
      </c>
      <c r="D1606" s="174">
        <f>D1294</f>
        <v>22</v>
      </c>
      <c r="E1606" s="174">
        <f>F1294</f>
        <v>12</v>
      </c>
      <c r="F1606" s="191">
        <f>MAX(B1606-D1606,C1606-E1606)</f>
        <v>1485.9916938948841</v>
      </c>
      <c r="G1606" s="174">
        <f>IF(B1606-D1606&gt;=C1606-E1606,INPUT!H100*INPUT!I100*INPUT!J100,INPUT!K100*INPUT!L100)</f>
        <v>23235.974822151198</v>
      </c>
      <c r="H1606" s="174">
        <f>MAX(ABS(INPUT!CH100),ABS(INPUT!CI100),INPUT!AO100)</f>
        <v>380</v>
      </c>
      <c r="I1606" s="192">
        <f>MIN(INPUT!AQ100/H1606,1)</f>
        <v>0.93421052631578949</v>
      </c>
      <c r="J1606" s="174">
        <f>INPUT!O100</f>
        <v>12</v>
      </c>
      <c r="K1606" s="191">
        <f>2*F1606*J1606/G1606</f>
        <v>1.5348527843763364</v>
      </c>
      <c r="L1606" s="194">
        <f>IF(INPUT!AQ100&gt;=INPUT!AO100,1,(12+K1606*(3*I1606-I1606^3))/(12+2*K1606))</f>
        <v>0.9987065011286681</v>
      </c>
      <c r="M1606" s="4"/>
      <c r="N1606" s="4"/>
    </row>
    <row r="1607">
      <c r="A1607" s="187">
        <f>A1451</f>
        <v>101</v>
      </c>
      <c r="B1607" s="191">
        <f>INPUT!CF101</f>
        <v>1336.0083061051159</v>
      </c>
      <c r="C1607" s="191">
        <f>INPUT!CG101</f>
        <v>1497.9916938948841</v>
      </c>
      <c r="D1607" s="174">
        <f>D1295</f>
        <v>22</v>
      </c>
      <c r="E1607" s="174">
        <f>F1295</f>
        <v>12</v>
      </c>
      <c r="F1607" s="191">
        <f>MAX(B1607-D1607,C1607-E1607)</f>
        <v>1485.9916938948841</v>
      </c>
      <c r="G1607" s="174">
        <f>IF(B1607-D1607&gt;=C1607-E1607,INPUT!H101*INPUT!I101*INPUT!J101,INPUT!K101*INPUT!L101)</f>
        <v>23235.974822151198</v>
      </c>
      <c r="H1607" s="174">
        <f>MAX(ABS(INPUT!CH101),ABS(INPUT!CI101),INPUT!AO101)</f>
        <v>380</v>
      </c>
      <c r="I1607" s="192">
        <f>MIN(INPUT!AQ101/H1607,1)</f>
        <v>0.93421052631578949</v>
      </c>
      <c r="J1607" s="174">
        <f>INPUT!O101</f>
        <v>12</v>
      </c>
      <c r="K1607" s="191">
        <f>2*F1607*J1607/G1607</f>
        <v>1.5348527843763364</v>
      </c>
      <c r="L1607" s="194">
        <f>IF(INPUT!AQ101&gt;=INPUT!AO101,1,(12+K1607*(3*I1607-I1607^3))/(12+2*K1607))</f>
        <v>0.9987065011286681</v>
      </c>
      <c r="M1607" s="4"/>
      <c r="N1607" s="4"/>
    </row>
    <row r="1608">
      <c r="A1608" s="187">
        <f>A1452</f>
        <v>101</v>
      </c>
      <c r="B1608" s="191">
        <f>INPUT!CF102</f>
        <v>1336.0083061051159</v>
      </c>
      <c r="C1608" s="191">
        <f>INPUT!CG102</f>
        <v>1497.9916938948841</v>
      </c>
      <c r="D1608" s="174">
        <f>D1296</f>
        <v>22</v>
      </c>
      <c r="E1608" s="174">
        <f>F1296</f>
        <v>12</v>
      </c>
      <c r="F1608" s="191">
        <f>MAX(B1608-D1608,C1608-E1608)</f>
        <v>1485.9916938948841</v>
      </c>
      <c r="G1608" s="174">
        <f>IF(B1608-D1608&gt;=C1608-E1608,INPUT!H102*INPUT!I102*INPUT!J102,INPUT!K102*INPUT!L102)</f>
        <v>23235.974822151198</v>
      </c>
      <c r="H1608" s="174">
        <f>MAX(ABS(INPUT!CH102),ABS(INPUT!CI102),INPUT!AO102)</f>
        <v>380</v>
      </c>
      <c r="I1608" s="192">
        <f>MIN(INPUT!AQ102/H1608,1)</f>
        <v>0.93421052631578949</v>
      </c>
      <c r="J1608" s="174">
        <f>INPUT!O102</f>
        <v>12</v>
      </c>
      <c r="K1608" s="191">
        <f>2*F1608*J1608/G1608</f>
        <v>1.5348527843763364</v>
      </c>
      <c r="L1608" s="194">
        <f>IF(INPUT!AQ102&gt;=INPUT!AO102,1,(12+K1608*(3*I1608-I1608^3))/(12+2*K1608))</f>
        <v>0.9987065011286681</v>
      </c>
      <c r="M1608" s="4"/>
      <c r="N1608" s="4"/>
    </row>
    <row r="1609">
      <c r="A1609" s="187">
        <f>A1453</f>
        <v>101</v>
      </c>
      <c r="B1609" s="191">
        <f>INPUT!CF103</f>
        <v>1336.0083061051159</v>
      </c>
      <c r="C1609" s="191">
        <f>INPUT!CG103</f>
        <v>1497.9916938948841</v>
      </c>
      <c r="D1609" s="174">
        <f>D1297</f>
        <v>22</v>
      </c>
      <c r="E1609" s="174">
        <f>F1297</f>
        <v>12</v>
      </c>
      <c r="F1609" s="191">
        <f>MAX(B1609-D1609,C1609-E1609)</f>
        <v>1485.9916938948841</v>
      </c>
      <c r="G1609" s="174">
        <f>IF(B1609-D1609&gt;=C1609-E1609,INPUT!H103*INPUT!I103*INPUT!J103,INPUT!K103*INPUT!L103)</f>
        <v>23235.974822151198</v>
      </c>
      <c r="H1609" s="174">
        <f>MAX(ABS(INPUT!CH103),ABS(INPUT!CI103),INPUT!AO103)</f>
        <v>380</v>
      </c>
      <c r="I1609" s="192">
        <f>MIN(INPUT!AQ103/H1609,1)</f>
        <v>0.93421052631578949</v>
      </c>
      <c r="J1609" s="174">
        <f>INPUT!O103</f>
        <v>12</v>
      </c>
      <c r="K1609" s="191">
        <f>2*F1609*J1609/G1609</f>
        <v>1.5348527843763364</v>
      </c>
      <c r="L1609" s="194">
        <f>IF(INPUT!AQ103&gt;=INPUT!AO103,1,(12+K1609*(3*I1609-I1609^3))/(12+2*K1609))</f>
        <v>0.9987065011286681</v>
      </c>
      <c r="M1609" s="4"/>
      <c r="N1609" s="4"/>
    </row>
    <row r="1610">
      <c r="A1610" s="187">
        <f>A1454</f>
        <v>101</v>
      </c>
      <c r="B1610" s="191">
        <f>INPUT!CF104</f>
        <v>1336.0083061051159</v>
      </c>
      <c r="C1610" s="191">
        <f>INPUT!CG104</f>
        <v>1497.9916938948841</v>
      </c>
      <c r="D1610" s="174">
        <f>D1298</f>
        <v>22</v>
      </c>
      <c r="E1610" s="174">
        <f>F1298</f>
        <v>12</v>
      </c>
      <c r="F1610" s="191">
        <f>MAX(B1610-D1610,C1610-E1610)</f>
        <v>1485.9916938948841</v>
      </c>
      <c r="G1610" s="174">
        <f>IF(B1610-D1610&gt;=C1610-E1610,INPUT!H104*INPUT!I104*INPUT!J104,INPUT!K104*INPUT!L104)</f>
        <v>23235.974822151198</v>
      </c>
      <c r="H1610" s="174">
        <f>MAX(ABS(INPUT!CH104),ABS(INPUT!CI104),INPUT!AO104)</f>
        <v>380</v>
      </c>
      <c r="I1610" s="192">
        <f>MIN(INPUT!AQ104/H1610,1)</f>
        <v>0.93421052631578949</v>
      </c>
      <c r="J1610" s="174">
        <f>INPUT!O104</f>
        <v>12</v>
      </c>
      <c r="K1610" s="191">
        <f>2*F1610*J1610/G1610</f>
        <v>1.5348527843763364</v>
      </c>
      <c r="L1610" s="194">
        <f>IF(INPUT!AQ104&gt;=INPUT!AO104,1,(12+K1610*(3*I1610-I1610^3))/(12+2*K1610))</f>
        <v>0.9987065011286681</v>
      </c>
      <c r="M1610" s="4"/>
      <c r="N1610" s="4"/>
    </row>
    <row r="1611">
      <c r="A1611" s="187">
        <f>A1455</f>
        <v>101</v>
      </c>
      <c r="B1611" s="191">
        <f>INPUT!CF105</f>
        <v>1336.0083061051159</v>
      </c>
      <c r="C1611" s="191">
        <f>INPUT!CG105</f>
        <v>1497.9916938948841</v>
      </c>
      <c r="D1611" s="174">
        <f>D1299</f>
        <v>22</v>
      </c>
      <c r="E1611" s="174">
        <f>F1299</f>
        <v>12</v>
      </c>
      <c r="F1611" s="191">
        <f>MAX(B1611-D1611,C1611-E1611)</f>
        <v>1485.9916938948841</v>
      </c>
      <c r="G1611" s="174">
        <f>IF(B1611-D1611&gt;=C1611-E1611,INPUT!H105*INPUT!I105*INPUT!J105,INPUT!K105*INPUT!L105)</f>
        <v>23235.974822151198</v>
      </c>
      <c r="H1611" s="174">
        <f>MAX(ABS(INPUT!CH105),ABS(INPUT!CI105),INPUT!AO105)</f>
        <v>380</v>
      </c>
      <c r="I1611" s="192">
        <f>MIN(INPUT!AQ105/H1611,1)</f>
        <v>0.93421052631578949</v>
      </c>
      <c r="J1611" s="174">
        <f>INPUT!O105</f>
        <v>12</v>
      </c>
      <c r="K1611" s="191">
        <f>2*F1611*J1611/G1611</f>
        <v>1.5348527843763364</v>
      </c>
      <c r="L1611" s="194">
        <f>IF(INPUT!AQ105&gt;=INPUT!AO105,1,(12+K1611*(3*I1611-I1611^3))/(12+2*K1611))</f>
        <v>0.9987065011286681</v>
      </c>
      <c r="M1611" s="4"/>
      <c r="N1611" s="4"/>
    </row>
    <row r="1612">
      <c r="A1612" s="187">
        <f>A1456</f>
        <v>101</v>
      </c>
      <c r="B1612" s="191">
        <f>INPUT!CF106</f>
        <v>1336.0083061051159</v>
      </c>
      <c r="C1612" s="191">
        <f>INPUT!CG106</f>
        <v>1497.9916938948841</v>
      </c>
      <c r="D1612" s="174">
        <f>D1300</f>
        <v>22</v>
      </c>
      <c r="E1612" s="174">
        <f>F1300</f>
        <v>12</v>
      </c>
      <c r="F1612" s="191">
        <f>MAX(B1612-D1612,C1612-E1612)</f>
        <v>1485.9916938948841</v>
      </c>
      <c r="G1612" s="174">
        <f>IF(B1612-D1612&gt;=C1612-E1612,INPUT!H106*INPUT!I106*INPUT!J106,INPUT!K106*INPUT!L106)</f>
        <v>23235.974822151198</v>
      </c>
      <c r="H1612" s="174">
        <f>MAX(ABS(INPUT!CH106),ABS(INPUT!CI106),INPUT!AO106)</f>
        <v>380</v>
      </c>
      <c r="I1612" s="192">
        <f>MIN(INPUT!AQ106/H1612,1)</f>
        <v>0.93421052631578949</v>
      </c>
      <c r="J1612" s="174">
        <f>INPUT!O106</f>
        <v>12</v>
      </c>
      <c r="K1612" s="191">
        <f>2*F1612*J1612/G1612</f>
        <v>1.5348527843763364</v>
      </c>
      <c r="L1612" s="194">
        <f>IF(INPUT!AQ106&gt;=INPUT!AO106,1,(12+K1612*(3*I1612-I1612^3))/(12+2*K1612))</f>
        <v>0.9987065011286681</v>
      </c>
      <c r="M1612" s="4"/>
      <c r="N1612" s="4"/>
    </row>
    <row r="1613">
      <c r="A1613" s="187">
        <f>A1457</f>
        <v>101</v>
      </c>
      <c r="B1613" s="191">
        <f>INPUT!CF107</f>
        <v>1336.0083061051159</v>
      </c>
      <c r="C1613" s="191">
        <f>INPUT!CG107</f>
        <v>1497.9916938948841</v>
      </c>
      <c r="D1613" s="174">
        <f>D1301</f>
        <v>22</v>
      </c>
      <c r="E1613" s="174">
        <f>F1301</f>
        <v>12</v>
      </c>
      <c r="F1613" s="191">
        <f>MAX(B1613-D1613,C1613-E1613)</f>
        <v>1485.9916938948841</v>
      </c>
      <c r="G1613" s="174">
        <f>IF(B1613-D1613&gt;=C1613-E1613,INPUT!H107*INPUT!I107*INPUT!J107,INPUT!K107*INPUT!L107)</f>
        <v>23235.974822151198</v>
      </c>
      <c r="H1613" s="174">
        <f>MAX(ABS(INPUT!CH107),ABS(INPUT!CI107),INPUT!AO107)</f>
        <v>380</v>
      </c>
      <c r="I1613" s="192">
        <f>MIN(INPUT!AQ107/H1613,1)</f>
        <v>0.93421052631578949</v>
      </c>
      <c r="J1613" s="174">
        <f>INPUT!O107</f>
        <v>12</v>
      </c>
      <c r="K1613" s="191">
        <f>2*F1613*J1613/G1613</f>
        <v>1.5348527843763364</v>
      </c>
      <c r="L1613" s="194">
        <f>IF(INPUT!AQ107&gt;=INPUT!AO107,1,(12+K1613*(3*I1613-I1613^3))/(12+2*K1613))</f>
        <v>0.9987065011286681</v>
      </c>
      <c r="M1613" s="4"/>
      <c r="N1613" s="4"/>
    </row>
    <row r="1614">
      <c r="A1614" s="187">
        <f>A1458</f>
        <v>101</v>
      </c>
      <c r="B1614" s="191">
        <f>INPUT!CF108</f>
        <v>1336.0083061051159</v>
      </c>
      <c r="C1614" s="191">
        <f>INPUT!CG108</f>
        <v>1497.9916938948841</v>
      </c>
      <c r="D1614" s="174">
        <f>D1302</f>
        <v>22</v>
      </c>
      <c r="E1614" s="174">
        <f>F1302</f>
        <v>12</v>
      </c>
      <c r="F1614" s="191">
        <f>MAX(B1614-D1614,C1614-E1614)</f>
        <v>1485.9916938948841</v>
      </c>
      <c r="G1614" s="174">
        <f>IF(B1614-D1614&gt;=C1614-E1614,INPUT!H108*INPUT!I108*INPUT!J108,INPUT!K108*INPUT!L108)</f>
        <v>23235.974822151198</v>
      </c>
      <c r="H1614" s="174">
        <f>MAX(ABS(INPUT!CH108),ABS(INPUT!CI108),INPUT!AO108)</f>
        <v>380</v>
      </c>
      <c r="I1614" s="192">
        <f>MIN(INPUT!AQ108/H1614,1)</f>
        <v>0.93421052631578949</v>
      </c>
      <c r="J1614" s="174">
        <f>INPUT!O108</f>
        <v>12</v>
      </c>
      <c r="K1614" s="191">
        <f>2*F1614*J1614/G1614</f>
        <v>1.5348527843763364</v>
      </c>
      <c r="L1614" s="194">
        <f>IF(INPUT!AQ108&gt;=INPUT!AO108,1,(12+K1614*(3*I1614-I1614^3))/(12+2*K1614))</f>
        <v>0.9987065011286681</v>
      </c>
      <c r="M1614" s="4"/>
      <c r="N1614" s="4"/>
    </row>
    <row r="1615">
      <c r="A1615" s="187">
        <f>A1459</f>
        <v>101</v>
      </c>
      <c r="B1615" s="191">
        <f>INPUT!CF109</f>
        <v>1336.0083061051159</v>
      </c>
      <c r="C1615" s="191">
        <f>INPUT!CG109</f>
        <v>1497.9916938948841</v>
      </c>
      <c r="D1615" s="174">
        <f>D1303</f>
        <v>22</v>
      </c>
      <c r="E1615" s="174">
        <f>F1303</f>
        <v>12</v>
      </c>
      <c r="F1615" s="191">
        <f>MAX(B1615-D1615,C1615-E1615)</f>
        <v>1485.9916938948841</v>
      </c>
      <c r="G1615" s="174">
        <f>IF(B1615-D1615&gt;=C1615-E1615,INPUT!H109*INPUT!I109*INPUT!J109,INPUT!K109*INPUT!L109)</f>
        <v>23235.974822151198</v>
      </c>
      <c r="H1615" s="174">
        <f>MAX(ABS(INPUT!CH109),ABS(INPUT!CI109),INPUT!AO109)</f>
        <v>380</v>
      </c>
      <c r="I1615" s="192">
        <f>MIN(INPUT!AQ109/H1615,1)</f>
        <v>0.93421052631578949</v>
      </c>
      <c r="J1615" s="174">
        <f>INPUT!O109</f>
        <v>12</v>
      </c>
      <c r="K1615" s="191">
        <f>2*F1615*J1615/G1615</f>
        <v>1.5348527843763364</v>
      </c>
      <c r="L1615" s="194">
        <f>IF(INPUT!AQ109&gt;=INPUT!AO109,1,(12+K1615*(3*I1615-I1615^3))/(12+2*K1615))</f>
        <v>0.9987065011286681</v>
      </c>
      <c r="M1615" s="4"/>
      <c r="N1615" s="4"/>
    </row>
    <row r="1616">
      <c r="A1616" s="187">
        <f>A1460</f>
        <v>101</v>
      </c>
      <c r="B1616" s="191">
        <f>INPUT!CF110</f>
        <v>1336.0083061051159</v>
      </c>
      <c r="C1616" s="191">
        <f>INPUT!CG110</f>
        <v>1497.9916938948841</v>
      </c>
      <c r="D1616" s="174">
        <f>D1304</f>
        <v>22</v>
      </c>
      <c r="E1616" s="174">
        <f>F1304</f>
        <v>12</v>
      </c>
      <c r="F1616" s="191">
        <f>MAX(B1616-D1616,C1616-E1616)</f>
        <v>1485.9916938948841</v>
      </c>
      <c r="G1616" s="174">
        <f>IF(B1616-D1616&gt;=C1616-E1616,INPUT!H110*INPUT!I110*INPUT!J110,INPUT!K110*INPUT!L110)</f>
        <v>23235.974822151198</v>
      </c>
      <c r="H1616" s="174">
        <f>MAX(ABS(INPUT!CH110),ABS(INPUT!CI110),INPUT!AO110)</f>
        <v>380</v>
      </c>
      <c r="I1616" s="192">
        <f>MIN(INPUT!AQ110/H1616,1)</f>
        <v>0.93421052631578949</v>
      </c>
      <c r="J1616" s="174">
        <f>INPUT!O110</f>
        <v>12</v>
      </c>
      <c r="K1616" s="191">
        <f>2*F1616*J1616/G1616</f>
        <v>1.5348527843763364</v>
      </c>
      <c r="L1616" s="194">
        <f>IF(INPUT!AQ110&gt;=INPUT!AO110,1,(12+K1616*(3*I1616-I1616^3))/(12+2*K1616))</f>
        <v>0.9987065011286681</v>
      </c>
      <c r="M1616" s="4"/>
      <c r="N1616" s="4"/>
    </row>
    <row r="1617">
      <c r="A1617" s="187">
        <f>A1461</f>
        <v>101</v>
      </c>
      <c r="B1617" s="191">
        <f>INPUT!CF111</f>
        <v>1336.0083061051159</v>
      </c>
      <c r="C1617" s="191">
        <f>INPUT!CG111</f>
        <v>1497.9916938948841</v>
      </c>
      <c r="D1617" s="174">
        <f>D1305</f>
        <v>22</v>
      </c>
      <c r="E1617" s="174">
        <f>F1305</f>
        <v>12</v>
      </c>
      <c r="F1617" s="191">
        <f>MAX(B1617-D1617,C1617-E1617)</f>
        <v>1485.9916938948841</v>
      </c>
      <c r="G1617" s="174">
        <f>IF(B1617-D1617&gt;=C1617-E1617,INPUT!H111*INPUT!I111*INPUT!J111,INPUT!K111*INPUT!L111)</f>
        <v>23235.974822151198</v>
      </c>
      <c r="H1617" s="174">
        <f>MAX(ABS(INPUT!CH111),ABS(INPUT!CI111),INPUT!AO111)</f>
        <v>380</v>
      </c>
      <c r="I1617" s="192">
        <f>MIN(INPUT!AQ111/H1617,1)</f>
        <v>0.93421052631578949</v>
      </c>
      <c r="J1617" s="174">
        <f>INPUT!O111</f>
        <v>12</v>
      </c>
      <c r="K1617" s="191">
        <f>2*F1617*J1617/G1617</f>
        <v>1.5348527843763364</v>
      </c>
      <c r="L1617" s="194">
        <f>IF(INPUT!AQ111&gt;=INPUT!AO111,1,(12+K1617*(3*I1617-I1617^3))/(12+2*K1617))</f>
        <v>0.9987065011286681</v>
      </c>
      <c r="M1617" s="4"/>
      <c r="N1617" s="4"/>
    </row>
    <row r="1618">
      <c r="A1618" s="187">
        <f>A1462</f>
        <v>101</v>
      </c>
      <c r="B1618" s="191">
        <f>INPUT!CF112</f>
        <v>1336.0083061051159</v>
      </c>
      <c r="C1618" s="191">
        <f>INPUT!CG112</f>
        <v>1497.9916938948841</v>
      </c>
      <c r="D1618" s="174">
        <f>D1306</f>
        <v>22</v>
      </c>
      <c r="E1618" s="174">
        <f>F1306</f>
        <v>12</v>
      </c>
      <c r="F1618" s="191">
        <f>MAX(B1618-D1618,C1618-E1618)</f>
        <v>1485.9916938948841</v>
      </c>
      <c r="G1618" s="174">
        <f>IF(B1618-D1618&gt;=C1618-E1618,INPUT!H112*INPUT!I112*INPUT!J112,INPUT!K112*INPUT!L112)</f>
        <v>23235.974822151198</v>
      </c>
      <c r="H1618" s="174">
        <f>MAX(ABS(INPUT!CH112),ABS(INPUT!CI112),INPUT!AO112)</f>
        <v>380</v>
      </c>
      <c r="I1618" s="192">
        <f>MIN(INPUT!AQ112/H1618,1)</f>
        <v>0.93421052631578949</v>
      </c>
      <c r="J1618" s="174">
        <f>INPUT!O112</f>
        <v>12</v>
      </c>
      <c r="K1618" s="191">
        <f>2*F1618*J1618/G1618</f>
        <v>1.5348527843763364</v>
      </c>
      <c r="L1618" s="194">
        <f>IF(INPUT!AQ112&gt;=INPUT!AO112,1,(12+K1618*(3*I1618-I1618^3))/(12+2*K1618))</f>
        <v>0.9987065011286681</v>
      </c>
      <c r="M1618" s="4"/>
      <c r="N1618" s="4"/>
    </row>
    <row r="1619">
      <c r="A1619" s="187">
        <f>A1463</f>
        <v>101</v>
      </c>
      <c r="B1619" s="191">
        <f>INPUT!CF113</f>
        <v>1336.0083061051159</v>
      </c>
      <c r="C1619" s="191">
        <f>INPUT!CG113</f>
        <v>1497.9916938948841</v>
      </c>
      <c r="D1619" s="174">
        <f>D1307</f>
        <v>22</v>
      </c>
      <c r="E1619" s="174">
        <f>F1307</f>
        <v>12</v>
      </c>
      <c r="F1619" s="191">
        <f>MAX(B1619-D1619,C1619-E1619)</f>
        <v>1485.9916938948841</v>
      </c>
      <c r="G1619" s="174">
        <f>IF(B1619-D1619&gt;=C1619-E1619,INPUT!H113*INPUT!I113*INPUT!J113,INPUT!K113*INPUT!L113)</f>
        <v>23235.974822151198</v>
      </c>
      <c r="H1619" s="174">
        <f>MAX(ABS(INPUT!CH113),ABS(INPUT!CI113),INPUT!AO113)</f>
        <v>380</v>
      </c>
      <c r="I1619" s="192">
        <f>MIN(INPUT!AQ113/H1619,1)</f>
        <v>0.93421052631578949</v>
      </c>
      <c r="J1619" s="174">
        <f>INPUT!O113</f>
        <v>12</v>
      </c>
      <c r="K1619" s="191">
        <f>2*F1619*J1619/G1619</f>
        <v>1.5348527843763364</v>
      </c>
      <c r="L1619" s="194">
        <f>IF(INPUT!AQ113&gt;=INPUT!AO113,1,(12+K1619*(3*I1619-I1619^3))/(12+2*K1619))</f>
        <v>0.9987065011286681</v>
      </c>
      <c r="M1619" s="4"/>
      <c r="N1619" s="4"/>
    </row>
    <row r="1620">
      <c r="A1620" s="187">
        <f>A1464</f>
        <v>101</v>
      </c>
      <c r="B1620" s="191">
        <f>INPUT!CF114</f>
        <v>1336.0083061051159</v>
      </c>
      <c r="C1620" s="191">
        <f>INPUT!CG114</f>
        <v>1497.9916938948841</v>
      </c>
      <c r="D1620" s="174">
        <f>D1308</f>
        <v>22</v>
      </c>
      <c r="E1620" s="174">
        <f>F1308</f>
        <v>12</v>
      </c>
      <c r="F1620" s="191">
        <f>MAX(B1620-D1620,C1620-E1620)</f>
        <v>1485.9916938948841</v>
      </c>
      <c r="G1620" s="174">
        <f>IF(B1620-D1620&gt;=C1620-E1620,INPUT!H114*INPUT!I114*INPUT!J114,INPUT!K114*INPUT!L114)</f>
        <v>23235.974822151198</v>
      </c>
      <c r="H1620" s="174">
        <f>MAX(ABS(INPUT!CH114),ABS(INPUT!CI114),INPUT!AO114)</f>
        <v>380</v>
      </c>
      <c r="I1620" s="192">
        <f>MIN(INPUT!AQ114/H1620,1)</f>
        <v>0.93421052631578949</v>
      </c>
      <c r="J1620" s="174">
        <f>INPUT!O114</f>
        <v>12</v>
      </c>
      <c r="K1620" s="191">
        <f>2*F1620*J1620/G1620</f>
        <v>1.5348527843763364</v>
      </c>
      <c r="L1620" s="194">
        <f>IF(INPUT!AQ114&gt;=INPUT!AO114,1,(12+K1620*(3*I1620-I1620^3))/(12+2*K1620))</f>
        <v>0.9987065011286681</v>
      </c>
      <c r="M1620" s="4"/>
      <c r="N1620" s="4"/>
    </row>
    <row r="1621">
      <c r="A1621" s="187">
        <f>A1465</f>
        <v>101</v>
      </c>
      <c r="B1621" s="191">
        <f>INPUT!CF115</f>
        <v>1336.0083061051159</v>
      </c>
      <c r="C1621" s="191">
        <f>INPUT!CG115</f>
        <v>1497.9916938948841</v>
      </c>
      <c r="D1621" s="174">
        <f>D1309</f>
        <v>22</v>
      </c>
      <c r="E1621" s="174">
        <f>F1309</f>
        <v>12</v>
      </c>
      <c r="F1621" s="191">
        <f>MAX(B1621-D1621,C1621-E1621)</f>
        <v>1485.9916938948841</v>
      </c>
      <c r="G1621" s="174">
        <f>IF(B1621-D1621&gt;=C1621-E1621,INPUT!H115*INPUT!I115*INPUT!J115,INPUT!K115*INPUT!L115)</f>
        <v>23235.974822151198</v>
      </c>
      <c r="H1621" s="174">
        <f>MAX(ABS(INPUT!CH115),ABS(INPUT!CI115),INPUT!AO115)</f>
        <v>380</v>
      </c>
      <c r="I1621" s="192">
        <f>MIN(INPUT!AQ115/H1621,1)</f>
        <v>0.93421052631578949</v>
      </c>
      <c r="J1621" s="174">
        <f>INPUT!O115</f>
        <v>12</v>
      </c>
      <c r="K1621" s="191">
        <f>2*F1621*J1621/G1621</f>
        <v>1.5348527843763364</v>
      </c>
      <c r="L1621" s="194">
        <f>IF(INPUT!AQ115&gt;=INPUT!AO115,1,(12+K1621*(3*I1621-I1621^3))/(12+2*K1621))</f>
        <v>0.9987065011286681</v>
      </c>
      <c r="M1621" s="4"/>
      <c r="N1621" s="4"/>
    </row>
    <row r="1622">
      <c r="A1622" s="187">
        <f>A1466</f>
        <v>101</v>
      </c>
      <c r="B1622" s="191">
        <f>INPUT!CF116</f>
        <v>1336.0083061051159</v>
      </c>
      <c r="C1622" s="191">
        <f>INPUT!CG116</f>
        <v>1497.9916938948841</v>
      </c>
      <c r="D1622" s="174">
        <f>D1310</f>
        <v>22</v>
      </c>
      <c r="E1622" s="174">
        <f>F1310</f>
        <v>12</v>
      </c>
      <c r="F1622" s="191">
        <f>MAX(B1622-D1622,C1622-E1622)</f>
        <v>1485.9916938948841</v>
      </c>
      <c r="G1622" s="174">
        <f>IF(B1622-D1622&gt;=C1622-E1622,INPUT!H116*INPUT!I116*INPUT!J116,INPUT!K116*INPUT!L116)</f>
        <v>23235.974822151198</v>
      </c>
      <c r="H1622" s="174">
        <f>MAX(ABS(INPUT!CH116),ABS(INPUT!CI116),INPUT!AO116)</f>
        <v>380</v>
      </c>
      <c r="I1622" s="192">
        <f>MIN(INPUT!AQ116/H1622,1)</f>
        <v>0.93421052631578949</v>
      </c>
      <c r="J1622" s="174">
        <f>INPUT!O116</f>
        <v>12</v>
      </c>
      <c r="K1622" s="191">
        <f>2*F1622*J1622/G1622</f>
        <v>1.5348527843763364</v>
      </c>
      <c r="L1622" s="194">
        <f>IF(INPUT!AQ116&gt;=INPUT!AO116,1,(12+K1622*(3*I1622-I1622^3))/(12+2*K1622))</f>
        <v>0.9987065011286681</v>
      </c>
      <c r="M1622" s="4"/>
      <c r="N1622" s="4"/>
    </row>
    <row r="1623">
      <c r="A1623" s="187">
        <f>A1467</f>
        <v>101</v>
      </c>
      <c r="B1623" s="191">
        <f>INPUT!CF117</f>
        <v>1336.0083061051159</v>
      </c>
      <c r="C1623" s="191">
        <f>INPUT!CG117</f>
        <v>1497.9916938948841</v>
      </c>
      <c r="D1623" s="174">
        <f>D1311</f>
        <v>22</v>
      </c>
      <c r="E1623" s="174">
        <f>F1311</f>
        <v>12</v>
      </c>
      <c r="F1623" s="191">
        <f>MAX(B1623-D1623,C1623-E1623)</f>
        <v>1485.9916938948841</v>
      </c>
      <c r="G1623" s="174">
        <f>IF(B1623-D1623&gt;=C1623-E1623,INPUT!H117*INPUT!I117*INPUT!J117,INPUT!K117*INPUT!L117)</f>
        <v>23235.974822151198</v>
      </c>
      <c r="H1623" s="174">
        <f>MAX(ABS(INPUT!CH117),ABS(INPUT!CI117),INPUT!AO117)</f>
        <v>380</v>
      </c>
      <c r="I1623" s="192">
        <f>MIN(INPUT!AQ117/H1623,1)</f>
        <v>0.93421052631578949</v>
      </c>
      <c r="J1623" s="174">
        <f>INPUT!O117</f>
        <v>12</v>
      </c>
      <c r="K1623" s="191">
        <f>2*F1623*J1623/G1623</f>
        <v>1.5348527843763364</v>
      </c>
      <c r="L1623" s="194">
        <f>IF(INPUT!AQ117&gt;=INPUT!AO117,1,(12+K1623*(3*I1623-I1623^3))/(12+2*K1623))</f>
        <v>0.9987065011286681</v>
      </c>
      <c r="M1623" s="4"/>
      <c r="N1623" s="4"/>
    </row>
    <row r="1624">
      <c r="A1624" s="187">
        <f>A1468</f>
        <v>101</v>
      </c>
      <c r="B1624" s="191">
        <f>INPUT!CF118</f>
        <v>1336.0083061051159</v>
      </c>
      <c r="C1624" s="191">
        <f>INPUT!CG118</f>
        <v>1497.9916938948841</v>
      </c>
      <c r="D1624" s="174">
        <f>D1312</f>
        <v>22</v>
      </c>
      <c r="E1624" s="174">
        <f>F1312</f>
        <v>12</v>
      </c>
      <c r="F1624" s="191">
        <f>MAX(B1624-D1624,C1624-E1624)</f>
        <v>1485.9916938948841</v>
      </c>
      <c r="G1624" s="174">
        <f>IF(B1624-D1624&gt;=C1624-E1624,INPUT!H118*INPUT!I118*INPUT!J118,INPUT!K118*INPUT!L118)</f>
        <v>23235.974822151198</v>
      </c>
      <c r="H1624" s="174">
        <f>MAX(ABS(INPUT!CH118),ABS(INPUT!CI118),INPUT!AO118)</f>
        <v>380</v>
      </c>
      <c r="I1624" s="192">
        <f>MIN(INPUT!AQ118/H1624,1)</f>
        <v>0.93421052631578949</v>
      </c>
      <c r="J1624" s="174">
        <f>INPUT!O118</f>
        <v>12</v>
      </c>
      <c r="K1624" s="191">
        <f>2*F1624*J1624/G1624</f>
        <v>1.5348527843763364</v>
      </c>
      <c r="L1624" s="194">
        <f>IF(INPUT!AQ118&gt;=INPUT!AO118,1,(12+K1624*(3*I1624-I1624^3))/(12+2*K1624))</f>
        <v>0.9987065011286681</v>
      </c>
      <c r="M1624" s="4"/>
      <c r="N1624" s="4"/>
    </row>
    <row r="1625">
      <c r="A1625" s="187">
        <f>A1469</f>
        <v>101</v>
      </c>
      <c r="B1625" s="191">
        <f>INPUT!CF119</f>
        <v>1336.0083061051159</v>
      </c>
      <c r="C1625" s="191">
        <f>INPUT!CG119</f>
        <v>1497.9916938948841</v>
      </c>
      <c r="D1625" s="174">
        <f>D1313</f>
        <v>22</v>
      </c>
      <c r="E1625" s="174">
        <f>F1313</f>
        <v>12</v>
      </c>
      <c r="F1625" s="191">
        <f>MAX(B1625-D1625,C1625-E1625)</f>
        <v>1485.9916938948841</v>
      </c>
      <c r="G1625" s="174">
        <f>IF(B1625-D1625&gt;=C1625-E1625,INPUT!H119*INPUT!I119*INPUT!J119,INPUT!K119*INPUT!L119)</f>
        <v>23235.974822151198</v>
      </c>
      <c r="H1625" s="174">
        <f>MAX(ABS(INPUT!CH119),ABS(INPUT!CI119),INPUT!AO119)</f>
        <v>380</v>
      </c>
      <c r="I1625" s="192">
        <f>MIN(INPUT!AQ119/H1625,1)</f>
        <v>0.93421052631578949</v>
      </c>
      <c r="J1625" s="174">
        <f>INPUT!O119</f>
        <v>12</v>
      </c>
      <c r="K1625" s="191">
        <f>2*F1625*J1625/G1625</f>
        <v>1.5348527843763364</v>
      </c>
      <c r="L1625" s="194">
        <f>IF(INPUT!AQ119&gt;=INPUT!AO119,1,(12+K1625*(3*I1625-I1625^3))/(12+2*K1625))</f>
        <v>0.9987065011286681</v>
      </c>
      <c r="M1625" s="4"/>
      <c r="N1625" s="4"/>
    </row>
    <row r="1626">
      <c r="A1626" s="187">
        <f>A1470</f>
        <v>101</v>
      </c>
      <c r="B1626" s="191">
        <f>INPUT!CF120</f>
        <v>1336.0083061051159</v>
      </c>
      <c r="C1626" s="191">
        <f>INPUT!CG120</f>
        <v>1497.9916938948841</v>
      </c>
      <c r="D1626" s="174">
        <f>D1314</f>
        <v>22</v>
      </c>
      <c r="E1626" s="174">
        <f>F1314</f>
        <v>12</v>
      </c>
      <c r="F1626" s="191">
        <f>MAX(B1626-D1626,C1626-E1626)</f>
        <v>1485.9916938948841</v>
      </c>
      <c r="G1626" s="174">
        <f>IF(B1626-D1626&gt;=C1626-E1626,INPUT!H120*INPUT!I120*INPUT!J120,INPUT!K120*INPUT!L120)</f>
        <v>23235.974822151198</v>
      </c>
      <c r="H1626" s="174">
        <f>MAX(ABS(INPUT!CH120),ABS(INPUT!CI120),INPUT!AO120)</f>
        <v>380</v>
      </c>
      <c r="I1626" s="192">
        <f>MIN(INPUT!AQ120/H1626,1)</f>
        <v>0.93421052631578949</v>
      </c>
      <c r="J1626" s="174">
        <f>INPUT!O120</f>
        <v>12</v>
      </c>
      <c r="K1626" s="191">
        <f>2*F1626*J1626/G1626</f>
        <v>1.5348527843763364</v>
      </c>
      <c r="L1626" s="194">
        <f>IF(INPUT!AQ120&gt;=INPUT!AO120,1,(12+K1626*(3*I1626-I1626^3))/(12+2*K1626))</f>
        <v>0.9987065011286681</v>
      </c>
      <c r="M1626" s="4"/>
      <c r="N1626" s="4"/>
    </row>
    <row r="1627">
      <c r="A1627" s="187">
        <f>A1471</f>
        <v>101</v>
      </c>
      <c r="B1627" s="191">
        <f>INPUT!CF121</f>
        <v>1336.0083061051159</v>
      </c>
      <c r="C1627" s="191">
        <f>INPUT!CG121</f>
        <v>1497.9916938948841</v>
      </c>
      <c r="D1627" s="174">
        <f>D1315</f>
        <v>22</v>
      </c>
      <c r="E1627" s="174">
        <f>F1315</f>
        <v>12</v>
      </c>
      <c r="F1627" s="191">
        <f>MAX(B1627-D1627,C1627-E1627)</f>
        <v>1485.9916938948841</v>
      </c>
      <c r="G1627" s="174">
        <f>IF(B1627-D1627&gt;=C1627-E1627,INPUT!H121*INPUT!I121*INPUT!J121,INPUT!K121*INPUT!L121)</f>
        <v>23235.974822151198</v>
      </c>
      <c r="H1627" s="174">
        <f>MAX(ABS(INPUT!CH121),ABS(INPUT!CI121),INPUT!AO121)</f>
        <v>380</v>
      </c>
      <c r="I1627" s="192">
        <f>MIN(INPUT!AQ121/H1627,1)</f>
        <v>0.93421052631578949</v>
      </c>
      <c r="J1627" s="174">
        <f>INPUT!O121</f>
        <v>12</v>
      </c>
      <c r="K1627" s="191">
        <f>2*F1627*J1627/G1627</f>
        <v>1.5348527843763364</v>
      </c>
      <c r="L1627" s="194">
        <f>IF(INPUT!AQ121&gt;=INPUT!AO121,1,(12+K1627*(3*I1627-I1627^3))/(12+2*K1627))</f>
        <v>0.9987065011286681</v>
      </c>
      <c r="M1627" s="4"/>
      <c r="N1627" s="4"/>
    </row>
    <row r="1628">
      <c r="A1628" s="187">
        <f>A1472</f>
        <v>101</v>
      </c>
      <c r="B1628" s="191">
        <f>INPUT!CF122</f>
        <v>1336.0083061051159</v>
      </c>
      <c r="C1628" s="191">
        <f>INPUT!CG122</f>
        <v>1497.9916938948841</v>
      </c>
      <c r="D1628" s="174">
        <f>D1316</f>
        <v>22</v>
      </c>
      <c r="E1628" s="174">
        <f>F1316</f>
        <v>12</v>
      </c>
      <c r="F1628" s="191">
        <f>MAX(B1628-D1628,C1628-E1628)</f>
        <v>1485.9916938948841</v>
      </c>
      <c r="G1628" s="174">
        <f>IF(B1628-D1628&gt;=C1628-E1628,INPUT!H122*INPUT!I122*INPUT!J122,INPUT!K122*INPUT!L122)</f>
        <v>23235.974822151198</v>
      </c>
      <c r="H1628" s="174">
        <f>MAX(ABS(INPUT!CH122),ABS(INPUT!CI122),INPUT!AO122)</f>
        <v>380</v>
      </c>
      <c r="I1628" s="192">
        <f>MIN(INPUT!AQ122/H1628,1)</f>
        <v>0.93421052631578949</v>
      </c>
      <c r="J1628" s="174">
        <f>INPUT!O122</f>
        <v>12</v>
      </c>
      <c r="K1628" s="191">
        <f>2*F1628*J1628/G1628</f>
        <v>1.5348527843763364</v>
      </c>
      <c r="L1628" s="194">
        <f>IF(INPUT!AQ122&gt;=INPUT!AO122,1,(12+K1628*(3*I1628-I1628^3))/(12+2*K1628))</f>
        <v>0.9987065011286681</v>
      </c>
      <c r="M1628" s="4"/>
      <c r="N1628" s="4"/>
    </row>
    <row r="1629">
      <c r="A1629" s="187">
        <f>A1473</f>
        <v>101</v>
      </c>
      <c r="B1629" s="191">
        <f>INPUT!CF123</f>
        <v>1336.0083061051159</v>
      </c>
      <c r="C1629" s="191">
        <f>INPUT!CG123</f>
        <v>1497.9916938948841</v>
      </c>
      <c r="D1629" s="174">
        <f>D1317</f>
        <v>22</v>
      </c>
      <c r="E1629" s="174">
        <f>F1317</f>
        <v>12</v>
      </c>
      <c r="F1629" s="191">
        <f>MAX(B1629-D1629,C1629-E1629)</f>
        <v>1485.9916938948841</v>
      </c>
      <c r="G1629" s="174">
        <f>IF(B1629-D1629&gt;=C1629-E1629,INPUT!H123*INPUT!I123*INPUT!J123,INPUT!K123*INPUT!L123)</f>
        <v>23235.974822151198</v>
      </c>
      <c r="H1629" s="174">
        <f>MAX(ABS(INPUT!CH123),ABS(INPUT!CI123),INPUT!AO123)</f>
        <v>380</v>
      </c>
      <c r="I1629" s="192">
        <f>MIN(INPUT!AQ123/H1629,1)</f>
        <v>0.93421052631578949</v>
      </c>
      <c r="J1629" s="174">
        <f>INPUT!O123</f>
        <v>12</v>
      </c>
      <c r="K1629" s="191">
        <f>2*F1629*J1629/G1629</f>
        <v>1.5348527843763364</v>
      </c>
      <c r="L1629" s="194">
        <f>IF(INPUT!AQ123&gt;=INPUT!AO123,1,(12+K1629*(3*I1629-I1629^3))/(12+2*K1629))</f>
        <v>0.9987065011286681</v>
      </c>
      <c r="M1629" s="4"/>
      <c r="N1629" s="4"/>
    </row>
    <row r="1630">
      <c r="A1630" s="187">
        <f>A1474</f>
        <v>101</v>
      </c>
      <c r="B1630" s="191">
        <f>INPUT!CF124</f>
        <v>1336.0083061051159</v>
      </c>
      <c r="C1630" s="191">
        <f>INPUT!CG124</f>
        <v>1497.9916938948841</v>
      </c>
      <c r="D1630" s="174">
        <f>D1318</f>
        <v>22</v>
      </c>
      <c r="E1630" s="174">
        <f>F1318</f>
        <v>12</v>
      </c>
      <c r="F1630" s="191">
        <f>MAX(B1630-D1630,C1630-E1630)</f>
        <v>1485.9916938948841</v>
      </c>
      <c r="G1630" s="174">
        <f>IF(B1630-D1630&gt;=C1630-E1630,INPUT!H124*INPUT!I124*INPUT!J124,INPUT!K124*INPUT!L124)</f>
        <v>23235.974822151198</v>
      </c>
      <c r="H1630" s="174">
        <f>MAX(ABS(INPUT!CH124),ABS(INPUT!CI124),INPUT!AO124)</f>
        <v>380</v>
      </c>
      <c r="I1630" s="192">
        <f>MIN(INPUT!AQ124/H1630,1)</f>
        <v>0.93421052631578949</v>
      </c>
      <c r="J1630" s="174">
        <f>INPUT!O124</f>
        <v>12</v>
      </c>
      <c r="K1630" s="191">
        <f>2*F1630*J1630/G1630</f>
        <v>1.5348527843763364</v>
      </c>
      <c r="L1630" s="194">
        <f>IF(INPUT!AQ124&gt;=INPUT!AO124,1,(12+K1630*(3*I1630-I1630^3))/(12+2*K1630))</f>
        <v>0.9987065011286681</v>
      </c>
      <c r="M1630" s="4"/>
      <c r="N1630" s="4"/>
    </row>
    <row r="1631">
      <c r="A1631" s="187">
        <f>A1475</f>
        <v>101</v>
      </c>
      <c r="B1631" s="191">
        <f>INPUT!CF125</f>
        <v>1336.0083061051159</v>
      </c>
      <c r="C1631" s="191">
        <f>INPUT!CG125</f>
        <v>1497.9916938948841</v>
      </c>
      <c r="D1631" s="174">
        <f>D1319</f>
        <v>22</v>
      </c>
      <c r="E1631" s="174">
        <f>F1319</f>
        <v>12</v>
      </c>
      <c r="F1631" s="191">
        <f>MAX(B1631-D1631,C1631-E1631)</f>
        <v>1485.9916938948841</v>
      </c>
      <c r="G1631" s="174">
        <f>IF(B1631-D1631&gt;=C1631-E1631,INPUT!H125*INPUT!I125*INPUT!J125,INPUT!K125*INPUT!L125)</f>
        <v>23235.974822151198</v>
      </c>
      <c r="H1631" s="174">
        <f>MAX(ABS(INPUT!CH125),ABS(INPUT!CI125),INPUT!AO125)</f>
        <v>380</v>
      </c>
      <c r="I1631" s="192">
        <f>MIN(INPUT!AQ125/H1631,1)</f>
        <v>0.93421052631578949</v>
      </c>
      <c r="J1631" s="174">
        <f>INPUT!O125</f>
        <v>12</v>
      </c>
      <c r="K1631" s="191">
        <f>2*F1631*J1631/G1631</f>
        <v>1.5348527843763364</v>
      </c>
      <c r="L1631" s="194">
        <f>IF(INPUT!AQ125&gt;=INPUT!AO125,1,(12+K1631*(3*I1631-I1631^3))/(12+2*K1631))</f>
        <v>0.9987065011286681</v>
      </c>
      <c r="M1631" s="4"/>
      <c r="N1631" s="4"/>
    </row>
    <row r="1632">
      <c r="A1632" s="187">
        <f>A1476</f>
        <v>101</v>
      </c>
      <c r="B1632" s="191">
        <f>INPUT!CF126</f>
        <v>1336.0083061051159</v>
      </c>
      <c r="C1632" s="191">
        <f>INPUT!CG126</f>
        <v>1497.9916938948841</v>
      </c>
      <c r="D1632" s="174">
        <f>D1320</f>
        <v>22</v>
      </c>
      <c r="E1632" s="174">
        <f>F1320</f>
        <v>12</v>
      </c>
      <c r="F1632" s="191">
        <f>MAX(B1632-D1632,C1632-E1632)</f>
        <v>1485.9916938948841</v>
      </c>
      <c r="G1632" s="174">
        <f>IF(B1632-D1632&gt;=C1632-E1632,INPUT!H126*INPUT!I126*INPUT!J126,INPUT!K126*INPUT!L126)</f>
        <v>23235.974822151198</v>
      </c>
      <c r="H1632" s="174">
        <f>MAX(ABS(INPUT!CH126),ABS(INPUT!CI126),INPUT!AO126)</f>
        <v>380</v>
      </c>
      <c r="I1632" s="192">
        <f>MIN(INPUT!AQ126/H1632,1)</f>
        <v>0.93421052631578949</v>
      </c>
      <c r="J1632" s="174">
        <f>INPUT!O126</f>
        <v>12</v>
      </c>
      <c r="K1632" s="191">
        <f>2*F1632*J1632/G1632</f>
        <v>1.5348527843763364</v>
      </c>
      <c r="L1632" s="194">
        <f>IF(INPUT!AQ126&gt;=INPUT!AO126,1,(12+K1632*(3*I1632-I1632^3))/(12+2*K1632))</f>
        <v>0.9987065011286681</v>
      </c>
      <c r="M1632" s="4"/>
      <c r="N1632" s="4"/>
    </row>
    <row r="1633">
      <c r="A1633" s="187">
        <f>A1477</f>
        <v>101</v>
      </c>
      <c r="B1633" s="191">
        <f>INPUT!CF127</f>
        <v>1336.0083061051159</v>
      </c>
      <c r="C1633" s="191">
        <f>INPUT!CG127</f>
        <v>1497.9916938948841</v>
      </c>
      <c r="D1633" s="174">
        <f>D1321</f>
        <v>22</v>
      </c>
      <c r="E1633" s="174">
        <f>F1321</f>
        <v>12</v>
      </c>
      <c r="F1633" s="191">
        <f>MAX(B1633-D1633,C1633-E1633)</f>
        <v>1485.9916938948841</v>
      </c>
      <c r="G1633" s="174">
        <f>IF(B1633-D1633&gt;=C1633-E1633,INPUT!H127*INPUT!I127*INPUT!J127,INPUT!K127*INPUT!L127)</f>
        <v>23235.974822151198</v>
      </c>
      <c r="H1633" s="174">
        <f>MAX(ABS(INPUT!CH127),ABS(INPUT!CI127),INPUT!AO127)</f>
        <v>380</v>
      </c>
      <c r="I1633" s="192">
        <f>MIN(INPUT!AQ127/H1633,1)</f>
        <v>0.93421052631578949</v>
      </c>
      <c r="J1633" s="174">
        <f>INPUT!O127</f>
        <v>12</v>
      </c>
      <c r="K1633" s="191">
        <f>2*F1633*J1633/G1633</f>
        <v>1.5348527843763364</v>
      </c>
      <c r="L1633" s="194">
        <f>IF(INPUT!AQ127&gt;=INPUT!AO127,1,(12+K1633*(3*I1633-I1633^3))/(12+2*K1633))</f>
        <v>0.9987065011286681</v>
      </c>
      <c r="M1633" s="4"/>
      <c r="N1633" s="4"/>
    </row>
    <row r="1634">
      <c r="A1634" s="187">
        <f>A1478</f>
        <v>101</v>
      </c>
      <c r="B1634" s="191">
        <f>INPUT!CF128</f>
        <v>1336.0083061051159</v>
      </c>
      <c r="C1634" s="191">
        <f>INPUT!CG128</f>
        <v>1497.9916938948841</v>
      </c>
      <c r="D1634" s="174">
        <f>D1322</f>
        <v>22</v>
      </c>
      <c r="E1634" s="174">
        <f>F1322</f>
        <v>12</v>
      </c>
      <c r="F1634" s="191">
        <f>MAX(B1634-D1634,C1634-E1634)</f>
        <v>1485.9916938948841</v>
      </c>
      <c r="G1634" s="174">
        <f>IF(B1634-D1634&gt;=C1634-E1634,INPUT!H128*INPUT!I128*INPUT!J128,INPUT!K128*INPUT!L128)</f>
        <v>23235.974822151198</v>
      </c>
      <c r="H1634" s="174">
        <f>MAX(ABS(INPUT!CH128),ABS(INPUT!CI128),INPUT!AO128)</f>
        <v>380</v>
      </c>
      <c r="I1634" s="192">
        <f>MIN(INPUT!AQ128/H1634,1)</f>
        <v>0.93421052631578949</v>
      </c>
      <c r="J1634" s="174">
        <f>INPUT!O128</f>
        <v>12</v>
      </c>
      <c r="K1634" s="191">
        <f>2*F1634*J1634/G1634</f>
        <v>1.5348527843763364</v>
      </c>
      <c r="L1634" s="194">
        <f>IF(INPUT!AQ128&gt;=INPUT!AO128,1,(12+K1634*(3*I1634-I1634^3))/(12+2*K1634))</f>
        <v>0.9987065011286681</v>
      </c>
      <c r="M1634" s="4"/>
      <c r="N1634" s="4"/>
    </row>
    <row r="1635">
      <c r="A1635" s="187">
        <f>A1479</f>
        <v>101</v>
      </c>
      <c r="B1635" s="191">
        <f>INPUT!CF129</f>
        <v>1336.0083061051159</v>
      </c>
      <c r="C1635" s="191">
        <f>INPUT!CG129</f>
        <v>1497.9916938948841</v>
      </c>
      <c r="D1635" s="174">
        <f>D1323</f>
        <v>22</v>
      </c>
      <c r="E1635" s="174">
        <f>F1323</f>
        <v>12</v>
      </c>
      <c r="F1635" s="191">
        <f>MAX(B1635-D1635,C1635-E1635)</f>
        <v>1485.9916938948841</v>
      </c>
      <c r="G1635" s="174">
        <f>IF(B1635-D1635&gt;=C1635-E1635,INPUT!H129*INPUT!I129*INPUT!J129,INPUT!K129*INPUT!L129)</f>
        <v>23235.974822151198</v>
      </c>
      <c r="H1635" s="174">
        <f>MAX(ABS(INPUT!CH129),ABS(INPUT!CI129),INPUT!AO129)</f>
        <v>380</v>
      </c>
      <c r="I1635" s="192">
        <f>MIN(INPUT!AQ129/H1635,1)</f>
        <v>0.93421052631578949</v>
      </c>
      <c r="J1635" s="174">
        <f>INPUT!O129</f>
        <v>12</v>
      </c>
      <c r="K1635" s="191">
        <f>2*F1635*J1635/G1635</f>
        <v>1.5348527843763364</v>
      </c>
      <c r="L1635" s="194">
        <f>IF(INPUT!AQ129&gt;=INPUT!AO129,1,(12+K1635*(3*I1635-I1635^3))/(12+2*K1635))</f>
        <v>0.9987065011286681</v>
      </c>
      <c r="M1635" s="4"/>
      <c r="N1635" s="4"/>
    </row>
    <row r="1636">
      <c r="A1636" s="187">
        <f>A1480</f>
        <v>101</v>
      </c>
      <c r="B1636" s="191">
        <f>INPUT!CF130</f>
        <v>1336.0083061051159</v>
      </c>
      <c r="C1636" s="191">
        <f>INPUT!CG130</f>
        <v>1497.9916938948841</v>
      </c>
      <c r="D1636" s="174">
        <f>D1324</f>
        <v>22</v>
      </c>
      <c r="E1636" s="174">
        <f>F1324</f>
        <v>12</v>
      </c>
      <c r="F1636" s="191">
        <f>MAX(B1636-D1636,C1636-E1636)</f>
        <v>1485.9916938948841</v>
      </c>
      <c r="G1636" s="174">
        <f>IF(B1636-D1636&gt;=C1636-E1636,INPUT!H130*INPUT!I130*INPUT!J130,INPUT!K130*INPUT!L130)</f>
        <v>23235.974822151198</v>
      </c>
      <c r="H1636" s="174">
        <f>MAX(ABS(INPUT!CH130),ABS(INPUT!CI130),INPUT!AO130)</f>
        <v>380</v>
      </c>
      <c r="I1636" s="192">
        <f>MIN(INPUT!AQ130/H1636,1)</f>
        <v>0.93421052631578949</v>
      </c>
      <c r="J1636" s="174">
        <f>INPUT!O130</f>
        <v>12</v>
      </c>
      <c r="K1636" s="191">
        <f>2*F1636*J1636/G1636</f>
        <v>1.5348527843763364</v>
      </c>
      <c r="L1636" s="194">
        <f>IF(INPUT!AQ130&gt;=INPUT!AO130,1,(12+K1636*(3*I1636-I1636^3))/(12+2*K1636))</f>
        <v>0.9987065011286681</v>
      </c>
      <c r="M1636" s="4"/>
      <c r="N1636" s="4"/>
    </row>
    <row r="1637">
      <c r="A1637" s="187">
        <f>A1481</f>
        <v>101</v>
      </c>
      <c r="B1637" s="191">
        <f>INPUT!CF131</f>
        <v>1336.0083061051159</v>
      </c>
      <c r="C1637" s="191">
        <f>INPUT!CG131</f>
        <v>1497.9916938948841</v>
      </c>
      <c r="D1637" s="174">
        <f>D1325</f>
        <v>22</v>
      </c>
      <c r="E1637" s="174">
        <f>F1325</f>
        <v>12</v>
      </c>
      <c r="F1637" s="191">
        <f>MAX(B1637-D1637,C1637-E1637)</f>
        <v>1485.9916938948841</v>
      </c>
      <c r="G1637" s="174">
        <f>IF(B1637-D1637&gt;=C1637-E1637,INPUT!H131*INPUT!I131*INPUT!J131,INPUT!K131*INPUT!L131)</f>
        <v>23235.974822151198</v>
      </c>
      <c r="H1637" s="174">
        <f>MAX(ABS(INPUT!CH131),ABS(INPUT!CI131),INPUT!AO131)</f>
        <v>380</v>
      </c>
      <c r="I1637" s="192">
        <f>MIN(INPUT!AQ131/H1637,1)</f>
        <v>0.93421052631578949</v>
      </c>
      <c r="J1637" s="174">
        <f>INPUT!O131</f>
        <v>12</v>
      </c>
      <c r="K1637" s="191">
        <f>2*F1637*J1637/G1637</f>
        <v>1.5348527843763364</v>
      </c>
      <c r="L1637" s="194">
        <f>IF(INPUT!AQ131&gt;=INPUT!AO131,1,(12+K1637*(3*I1637-I1637^3))/(12+2*K1637))</f>
        <v>0.9987065011286681</v>
      </c>
      <c r="M1637" s="4"/>
      <c r="N1637" s="4"/>
    </row>
    <row r="1638">
      <c r="A1638" s="187">
        <f>A1482</f>
        <v>101</v>
      </c>
      <c r="B1638" s="191">
        <f>INPUT!CF132</f>
        <v>1336.0083061051159</v>
      </c>
      <c r="C1638" s="191">
        <f>INPUT!CG132</f>
        <v>1497.9916938948841</v>
      </c>
      <c r="D1638" s="174">
        <f>D1326</f>
        <v>22</v>
      </c>
      <c r="E1638" s="174">
        <f>F1326</f>
        <v>12</v>
      </c>
      <c r="F1638" s="191">
        <f>MAX(B1638-D1638,C1638-E1638)</f>
        <v>1485.9916938948841</v>
      </c>
      <c r="G1638" s="174">
        <f>IF(B1638-D1638&gt;=C1638-E1638,INPUT!H132*INPUT!I132*INPUT!J132,INPUT!K132*INPUT!L132)</f>
        <v>23235.974822151198</v>
      </c>
      <c r="H1638" s="174">
        <f>MAX(ABS(INPUT!CH132),ABS(INPUT!CI132),INPUT!AO132)</f>
        <v>380</v>
      </c>
      <c r="I1638" s="192">
        <f>MIN(INPUT!AQ132/H1638,1)</f>
        <v>0.93421052631578949</v>
      </c>
      <c r="J1638" s="174">
        <f>INPUT!O132</f>
        <v>12</v>
      </c>
      <c r="K1638" s="191">
        <f>2*F1638*J1638/G1638</f>
        <v>1.5348527843763364</v>
      </c>
      <c r="L1638" s="194">
        <f>IF(INPUT!AQ132&gt;=INPUT!AO132,1,(12+K1638*(3*I1638-I1638^3))/(12+2*K1638))</f>
        <v>0.9987065011286681</v>
      </c>
      <c r="M1638" s="4"/>
      <c r="N1638" s="4"/>
    </row>
    <row r="1639">
      <c r="A1639" s="187">
        <f>A1483</f>
        <v>101</v>
      </c>
      <c r="B1639" s="191">
        <f>INPUT!CF133</f>
        <v>1336.0083061051159</v>
      </c>
      <c r="C1639" s="191">
        <f>INPUT!CG133</f>
        <v>1497.9916938948841</v>
      </c>
      <c r="D1639" s="174">
        <f>D1327</f>
        <v>22</v>
      </c>
      <c r="E1639" s="174">
        <f>F1327</f>
        <v>12</v>
      </c>
      <c r="F1639" s="191">
        <f>MAX(B1639-D1639,C1639-E1639)</f>
        <v>1485.9916938948841</v>
      </c>
      <c r="G1639" s="174">
        <f>IF(B1639-D1639&gt;=C1639-E1639,INPUT!H133*INPUT!I133*INPUT!J133,INPUT!K133*INPUT!L133)</f>
        <v>23235.974822151198</v>
      </c>
      <c r="H1639" s="174">
        <f>MAX(ABS(INPUT!CH133),ABS(INPUT!CI133),INPUT!AO133)</f>
        <v>380</v>
      </c>
      <c r="I1639" s="192">
        <f>MIN(INPUT!AQ133/H1639,1)</f>
        <v>0.93421052631578949</v>
      </c>
      <c r="J1639" s="174">
        <f>INPUT!O133</f>
        <v>12</v>
      </c>
      <c r="K1639" s="191">
        <f>2*F1639*J1639/G1639</f>
        <v>1.5348527843763364</v>
      </c>
      <c r="L1639" s="194">
        <f>IF(INPUT!AQ133&gt;=INPUT!AO133,1,(12+K1639*(3*I1639-I1639^3))/(12+2*K1639))</f>
        <v>0.9987065011286681</v>
      </c>
      <c r="M1639" s="4"/>
      <c r="N1639" s="4"/>
    </row>
    <row r="1640">
      <c r="A1640" s="187">
        <f>A1484</f>
        <v>101</v>
      </c>
      <c r="B1640" s="191">
        <f>INPUT!CF134</f>
        <v>1336.0083061051159</v>
      </c>
      <c r="C1640" s="191">
        <f>INPUT!CG134</f>
        <v>1497.9916938948841</v>
      </c>
      <c r="D1640" s="174">
        <f>D1328</f>
        <v>22</v>
      </c>
      <c r="E1640" s="174">
        <f>F1328</f>
        <v>12</v>
      </c>
      <c r="F1640" s="191">
        <f>MAX(B1640-D1640,C1640-E1640)</f>
        <v>1485.9916938948841</v>
      </c>
      <c r="G1640" s="174">
        <f>IF(B1640-D1640&gt;=C1640-E1640,INPUT!H134*INPUT!I134*INPUT!J134,INPUT!K134*INPUT!L134)</f>
        <v>23235.974822151198</v>
      </c>
      <c r="H1640" s="174">
        <f>MAX(ABS(INPUT!CH134),ABS(INPUT!CI134),INPUT!AO134)</f>
        <v>380</v>
      </c>
      <c r="I1640" s="192">
        <f>MIN(INPUT!AQ134/H1640,1)</f>
        <v>0.93421052631578949</v>
      </c>
      <c r="J1640" s="174">
        <f>INPUT!O134</f>
        <v>12</v>
      </c>
      <c r="K1640" s="191">
        <f>2*F1640*J1640/G1640</f>
        <v>1.5348527843763364</v>
      </c>
      <c r="L1640" s="194">
        <f>IF(INPUT!AQ134&gt;=INPUT!AO134,1,(12+K1640*(3*I1640-I1640^3))/(12+2*K1640))</f>
        <v>0.9987065011286681</v>
      </c>
      <c r="M1640" s="4"/>
      <c r="N1640" s="4"/>
    </row>
    <row r="1641">
      <c r="A1641" s="187">
        <f>A1485</f>
        <v>101</v>
      </c>
      <c r="B1641" s="191">
        <f>INPUT!CF135</f>
        <v>1336.0083061051159</v>
      </c>
      <c r="C1641" s="191">
        <f>INPUT!CG135</f>
        <v>1497.9916938948841</v>
      </c>
      <c r="D1641" s="174">
        <f>D1329</f>
        <v>22</v>
      </c>
      <c r="E1641" s="174">
        <f>F1329</f>
        <v>12</v>
      </c>
      <c r="F1641" s="191">
        <f>MAX(B1641-D1641,C1641-E1641)</f>
        <v>1485.9916938948841</v>
      </c>
      <c r="G1641" s="174">
        <f>IF(B1641-D1641&gt;=C1641-E1641,INPUT!H135*INPUT!I135*INPUT!J135,INPUT!K135*INPUT!L135)</f>
        <v>23235.974822151198</v>
      </c>
      <c r="H1641" s="174">
        <f>MAX(ABS(INPUT!CH135),ABS(INPUT!CI135),INPUT!AO135)</f>
        <v>380</v>
      </c>
      <c r="I1641" s="192">
        <f>MIN(INPUT!AQ135/H1641,1)</f>
        <v>0.93421052631578949</v>
      </c>
      <c r="J1641" s="174">
        <f>INPUT!O135</f>
        <v>12</v>
      </c>
      <c r="K1641" s="191">
        <f>2*F1641*J1641/G1641</f>
        <v>1.5348527843763364</v>
      </c>
      <c r="L1641" s="194">
        <f>IF(INPUT!AQ135&gt;=INPUT!AO135,1,(12+K1641*(3*I1641-I1641^3))/(12+2*K1641))</f>
        <v>0.9987065011286681</v>
      </c>
      <c r="M1641" s="4"/>
      <c r="N1641" s="4"/>
    </row>
    <row r="1642">
      <c r="A1642" s="187">
        <f>A1486</f>
        <v>101</v>
      </c>
      <c r="B1642" s="191">
        <f>INPUT!CF136</f>
        <v>1336.0083061051159</v>
      </c>
      <c r="C1642" s="191">
        <f>INPUT!CG136</f>
        <v>1497.9916938948841</v>
      </c>
      <c r="D1642" s="174">
        <f>D1330</f>
        <v>22</v>
      </c>
      <c r="E1642" s="174">
        <f>F1330</f>
        <v>12</v>
      </c>
      <c r="F1642" s="191">
        <f>MAX(B1642-D1642,C1642-E1642)</f>
        <v>1485.9916938948841</v>
      </c>
      <c r="G1642" s="174">
        <f>IF(B1642-D1642&gt;=C1642-E1642,INPUT!H136*INPUT!I136*INPUT!J136,INPUT!K136*INPUT!L136)</f>
        <v>23235.974822151198</v>
      </c>
      <c r="H1642" s="174">
        <f>MAX(ABS(INPUT!CH136),ABS(INPUT!CI136),INPUT!AO136)</f>
        <v>380</v>
      </c>
      <c r="I1642" s="192">
        <f>MIN(INPUT!AQ136/H1642,1)</f>
        <v>0.93421052631578949</v>
      </c>
      <c r="J1642" s="174">
        <f>INPUT!O136</f>
        <v>12</v>
      </c>
      <c r="K1642" s="191">
        <f>2*F1642*J1642/G1642</f>
        <v>1.5348527843763364</v>
      </c>
      <c r="L1642" s="194">
        <f>IF(INPUT!AQ136&gt;=INPUT!AO136,1,(12+K1642*(3*I1642-I1642^3))/(12+2*K1642))</f>
        <v>0.9987065011286681</v>
      </c>
      <c r="M1642" s="4"/>
      <c r="N1642" s="4"/>
    </row>
    <row r="1643">
      <c r="A1643" s="187">
        <f>A1487</f>
        <v>101</v>
      </c>
      <c r="B1643" s="191">
        <f>INPUT!CF137</f>
        <v>1336.0083061051159</v>
      </c>
      <c r="C1643" s="191">
        <f>INPUT!CG137</f>
        <v>1497.9916938948841</v>
      </c>
      <c r="D1643" s="174">
        <f>D1331</f>
        <v>22</v>
      </c>
      <c r="E1643" s="174">
        <f>F1331</f>
        <v>12</v>
      </c>
      <c r="F1643" s="191">
        <f>MAX(B1643-D1643,C1643-E1643)</f>
        <v>1485.9916938948841</v>
      </c>
      <c r="G1643" s="174">
        <f>IF(B1643-D1643&gt;=C1643-E1643,INPUT!H137*INPUT!I137*INPUT!J137,INPUT!K137*INPUT!L137)</f>
        <v>23235.974822151198</v>
      </c>
      <c r="H1643" s="174">
        <f>MAX(ABS(INPUT!CH137),ABS(INPUT!CI137),INPUT!AO137)</f>
        <v>380</v>
      </c>
      <c r="I1643" s="192">
        <f>MIN(INPUT!AQ137/H1643,1)</f>
        <v>0.93421052631578949</v>
      </c>
      <c r="J1643" s="174">
        <f>INPUT!O137</f>
        <v>12</v>
      </c>
      <c r="K1643" s="191">
        <f>2*F1643*J1643/G1643</f>
        <v>1.5348527843763364</v>
      </c>
      <c r="L1643" s="194">
        <f>IF(INPUT!AQ137&gt;=INPUT!AO137,1,(12+K1643*(3*I1643-I1643^3))/(12+2*K1643))</f>
        <v>0.9987065011286681</v>
      </c>
      <c r="M1643" s="4"/>
      <c r="N1643" s="4"/>
    </row>
    <row r="1644">
      <c r="A1644" s="187">
        <f>A1488</f>
        <v>101</v>
      </c>
      <c r="B1644" s="191">
        <f>INPUT!CF138</f>
        <v>1336.0083061051159</v>
      </c>
      <c r="C1644" s="191">
        <f>INPUT!CG138</f>
        <v>1497.9916938948841</v>
      </c>
      <c r="D1644" s="174">
        <f>D1332</f>
        <v>22</v>
      </c>
      <c r="E1644" s="174">
        <f>F1332</f>
        <v>12</v>
      </c>
      <c r="F1644" s="191">
        <f>MAX(B1644-D1644,C1644-E1644)</f>
        <v>1485.9916938948841</v>
      </c>
      <c r="G1644" s="174">
        <f>IF(B1644-D1644&gt;=C1644-E1644,INPUT!H138*INPUT!I138*INPUT!J138,INPUT!K138*INPUT!L138)</f>
        <v>23235.974822151198</v>
      </c>
      <c r="H1644" s="174">
        <f>MAX(ABS(INPUT!CH138),ABS(INPUT!CI138),INPUT!AO138)</f>
        <v>380</v>
      </c>
      <c r="I1644" s="192">
        <f>MIN(INPUT!AQ138/H1644,1)</f>
        <v>0.93421052631578949</v>
      </c>
      <c r="J1644" s="174">
        <f>INPUT!O138</f>
        <v>12</v>
      </c>
      <c r="K1644" s="191">
        <f>2*F1644*J1644/G1644</f>
        <v>1.5348527843763364</v>
      </c>
      <c r="L1644" s="194">
        <f>IF(INPUT!AQ138&gt;=INPUT!AO138,1,(12+K1644*(3*I1644-I1644^3))/(12+2*K1644))</f>
        <v>0.9987065011286681</v>
      </c>
      <c r="M1644" s="4"/>
      <c r="N1644" s="4"/>
    </row>
    <row r="1645">
      <c r="A1645" s="187">
        <f>A1489</f>
        <v>101</v>
      </c>
      <c r="B1645" s="191">
        <f>INPUT!CF139</f>
        <v>1336.0083061051159</v>
      </c>
      <c r="C1645" s="191">
        <f>INPUT!CG139</f>
        <v>1497.9916938948841</v>
      </c>
      <c r="D1645" s="174">
        <f>D1333</f>
        <v>22</v>
      </c>
      <c r="E1645" s="174">
        <f>F1333</f>
        <v>12</v>
      </c>
      <c r="F1645" s="191">
        <f>MAX(B1645-D1645,C1645-E1645)</f>
        <v>1485.9916938948841</v>
      </c>
      <c r="G1645" s="174">
        <f>IF(B1645-D1645&gt;=C1645-E1645,INPUT!H139*INPUT!I139*INPUT!J139,INPUT!K139*INPUT!L139)</f>
        <v>23235.974822151198</v>
      </c>
      <c r="H1645" s="174">
        <f>MAX(ABS(INPUT!CH139),ABS(INPUT!CI139),INPUT!AO139)</f>
        <v>380</v>
      </c>
      <c r="I1645" s="192">
        <f>MIN(INPUT!AQ139/H1645,1)</f>
        <v>0.93421052631578949</v>
      </c>
      <c r="J1645" s="174">
        <f>INPUT!O139</f>
        <v>12</v>
      </c>
      <c r="K1645" s="191">
        <f>2*F1645*J1645/G1645</f>
        <v>1.5348527843763364</v>
      </c>
      <c r="L1645" s="194">
        <f>IF(INPUT!AQ139&gt;=INPUT!AO139,1,(12+K1645*(3*I1645-I1645^3))/(12+2*K1645))</f>
        <v>0.9987065011286681</v>
      </c>
      <c r="M1645" s="4"/>
      <c r="N1645" s="4"/>
    </row>
    <row r="1646">
      <c r="A1646" s="187">
        <f>A1490</f>
        <v>101</v>
      </c>
      <c r="B1646" s="191">
        <f>INPUT!CF140</f>
        <v>1336.0083061051159</v>
      </c>
      <c r="C1646" s="191">
        <f>INPUT!CG140</f>
        <v>1497.9916938948841</v>
      </c>
      <c r="D1646" s="174">
        <f>D1334</f>
        <v>22</v>
      </c>
      <c r="E1646" s="174">
        <f>F1334</f>
        <v>12</v>
      </c>
      <c r="F1646" s="191">
        <f>MAX(B1646-D1646,C1646-E1646)</f>
        <v>1485.9916938948841</v>
      </c>
      <c r="G1646" s="174">
        <f>IF(B1646-D1646&gt;=C1646-E1646,INPUT!H140*INPUT!I140*INPUT!J140,INPUT!K140*INPUT!L140)</f>
        <v>23235.974822151198</v>
      </c>
      <c r="H1646" s="174">
        <f>MAX(ABS(INPUT!CH140),ABS(INPUT!CI140),INPUT!AO140)</f>
        <v>380</v>
      </c>
      <c r="I1646" s="192">
        <f>MIN(INPUT!AQ140/H1646,1)</f>
        <v>0.93421052631578949</v>
      </c>
      <c r="J1646" s="174">
        <f>INPUT!O140</f>
        <v>12</v>
      </c>
      <c r="K1646" s="191">
        <f>2*F1646*J1646/G1646</f>
        <v>1.5348527843763364</v>
      </c>
      <c r="L1646" s="194">
        <f>IF(INPUT!AQ140&gt;=INPUT!AO140,1,(12+K1646*(3*I1646-I1646^3))/(12+2*K1646))</f>
        <v>0.9987065011286681</v>
      </c>
      <c r="M1646" s="4"/>
      <c r="N1646" s="4"/>
    </row>
    <row r="1647">
      <c r="A1647" s="187">
        <f>A1491</f>
        <v>101</v>
      </c>
      <c r="B1647" s="191">
        <f>INPUT!CF141</f>
        <v>1336.0083061051159</v>
      </c>
      <c r="C1647" s="191">
        <f>INPUT!CG141</f>
        <v>1497.9916938948841</v>
      </c>
      <c r="D1647" s="174">
        <f>D1335</f>
        <v>22</v>
      </c>
      <c r="E1647" s="174">
        <f>F1335</f>
        <v>12</v>
      </c>
      <c r="F1647" s="191">
        <f>MAX(B1647-D1647,C1647-E1647)</f>
        <v>1485.9916938948841</v>
      </c>
      <c r="G1647" s="174">
        <f>IF(B1647-D1647&gt;=C1647-E1647,INPUT!H141*INPUT!I141*INPUT!J141,INPUT!K141*INPUT!L141)</f>
        <v>23235.974822151198</v>
      </c>
      <c r="H1647" s="174">
        <f>MAX(ABS(INPUT!CH141),ABS(INPUT!CI141),INPUT!AO141)</f>
        <v>380</v>
      </c>
      <c r="I1647" s="192">
        <f>MIN(INPUT!AQ141/H1647,1)</f>
        <v>0.93421052631578949</v>
      </c>
      <c r="J1647" s="174">
        <f>INPUT!O141</f>
        <v>12</v>
      </c>
      <c r="K1647" s="191">
        <f>2*F1647*J1647/G1647</f>
        <v>1.5348527843763364</v>
      </c>
      <c r="L1647" s="194">
        <f>IF(INPUT!AQ141&gt;=INPUT!AO141,1,(12+K1647*(3*I1647-I1647^3))/(12+2*K1647))</f>
        <v>0.9987065011286681</v>
      </c>
      <c r="M1647" s="4"/>
      <c r="N1647" s="4"/>
    </row>
    <row r="1648">
      <c r="A1648" s="187">
        <f>A1492</f>
        <v>101</v>
      </c>
      <c r="B1648" s="191">
        <f>INPUT!CF142</f>
        <v>1336.0083061051159</v>
      </c>
      <c r="C1648" s="191">
        <f>INPUT!CG142</f>
        <v>1497.9916938948841</v>
      </c>
      <c r="D1648" s="174">
        <f>D1336</f>
        <v>22</v>
      </c>
      <c r="E1648" s="174">
        <f>F1336</f>
        <v>12</v>
      </c>
      <c r="F1648" s="191">
        <f>MAX(B1648-D1648,C1648-E1648)</f>
        <v>1485.9916938948841</v>
      </c>
      <c r="G1648" s="174">
        <f>IF(B1648-D1648&gt;=C1648-E1648,INPUT!H142*INPUT!I142*INPUT!J142,INPUT!K142*INPUT!L142)</f>
        <v>23235.974822151198</v>
      </c>
      <c r="H1648" s="174">
        <f>MAX(ABS(INPUT!CH142),ABS(INPUT!CI142),INPUT!AO142)</f>
        <v>380</v>
      </c>
      <c r="I1648" s="192">
        <f>MIN(INPUT!AQ142/H1648,1)</f>
        <v>0.93421052631578949</v>
      </c>
      <c r="J1648" s="174">
        <f>INPUT!O142</f>
        <v>12</v>
      </c>
      <c r="K1648" s="191">
        <f>2*F1648*J1648/G1648</f>
        <v>1.5348527843763364</v>
      </c>
      <c r="L1648" s="194">
        <f>IF(INPUT!AQ142&gt;=INPUT!AO142,1,(12+K1648*(3*I1648-I1648^3))/(12+2*K1648))</f>
        <v>0.9987065011286681</v>
      </c>
      <c r="M1648" s="4"/>
      <c r="N1648" s="4"/>
    </row>
    <row r="1649">
      <c r="A1649" s="187">
        <f>A1493</f>
        <v>101</v>
      </c>
      <c r="B1649" s="191">
        <f>INPUT!CF143</f>
        <v>1336.0083061051159</v>
      </c>
      <c r="C1649" s="191">
        <f>INPUT!CG143</f>
        <v>1497.9916938948841</v>
      </c>
      <c r="D1649" s="174">
        <f>D1337</f>
        <v>22</v>
      </c>
      <c r="E1649" s="174">
        <f>F1337</f>
        <v>12</v>
      </c>
      <c r="F1649" s="191">
        <f>MAX(B1649-D1649,C1649-E1649)</f>
        <v>1485.9916938948841</v>
      </c>
      <c r="G1649" s="174">
        <f>IF(B1649-D1649&gt;=C1649-E1649,INPUT!H143*INPUT!I143*INPUT!J143,INPUT!K143*INPUT!L143)</f>
        <v>23235.974822151198</v>
      </c>
      <c r="H1649" s="174">
        <f>MAX(ABS(INPUT!CH143),ABS(INPUT!CI143),INPUT!AO143)</f>
        <v>380</v>
      </c>
      <c r="I1649" s="192">
        <f>MIN(INPUT!AQ143/H1649,1)</f>
        <v>0.93421052631578949</v>
      </c>
      <c r="J1649" s="174">
        <f>INPUT!O143</f>
        <v>12</v>
      </c>
      <c r="K1649" s="191">
        <f>2*F1649*J1649/G1649</f>
        <v>1.5348527843763364</v>
      </c>
      <c r="L1649" s="194">
        <f>IF(INPUT!AQ143&gt;=INPUT!AO143,1,(12+K1649*(3*I1649-I1649^3))/(12+2*K1649))</f>
        <v>0.9987065011286681</v>
      </c>
      <c r="M1649" s="4"/>
      <c r="N1649" s="4"/>
    </row>
    <row r="1650">
      <c r="A1650" s="187">
        <f>A1494</f>
        <v>101</v>
      </c>
      <c r="B1650" s="191">
        <f>INPUT!CF144</f>
        <v>1336.0083061051159</v>
      </c>
      <c r="C1650" s="191">
        <f>INPUT!CG144</f>
        <v>1497.9916938948841</v>
      </c>
      <c r="D1650" s="174">
        <f>D1338</f>
        <v>22</v>
      </c>
      <c r="E1650" s="174">
        <f>F1338</f>
        <v>12</v>
      </c>
      <c r="F1650" s="191">
        <f>MAX(B1650-D1650,C1650-E1650)</f>
        <v>1485.9916938948841</v>
      </c>
      <c r="G1650" s="174">
        <f>IF(B1650-D1650&gt;=C1650-E1650,INPUT!H144*INPUT!I144*INPUT!J144,INPUT!K144*INPUT!L144)</f>
        <v>23235.974822151198</v>
      </c>
      <c r="H1650" s="174">
        <f>MAX(ABS(INPUT!CH144),ABS(INPUT!CI144),INPUT!AO144)</f>
        <v>380</v>
      </c>
      <c r="I1650" s="192">
        <f>MIN(INPUT!AQ144/H1650,1)</f>
        <v>0.93421052631578949</v>
      </c>
      <c r="J1650" s="174">
        <f>INPUT!O144</f>
        <v>12</v>
      </c>
      <c r="K1650" s="191">
        <f>2*F1650*J1650/G1650</f>
        <v>1.5348527843763364</v>
      </c>
      <c r="L1650" s="194">
        <f>IF(INPUT!AQ144&gt;=INPUT!AO144,1,(12+K1650*(3*I1650-I1650^3))/(12+2*K1650))</f>
        <v>0.9987065011286681</v>
      </c>
      <c r="M1650" s="4"/>
      <c r="N1650" s="4"/>
    </row>
    <row r="1651">
      <c r="A1651" s="187">
        <f>A1495</f>
        <v>101</v>
      </c>
      <c r="B1651" s="191">
        <f>INPUT!CF145</f>
        <v>1336.0083061051159</v>
      </c>
      <c r="C1651" s="191">
        <f>INPUT!CG145</f>
        <v>1497.9916938948841</v>
      </c>
      <c r="D1651" s="174">
        <f>D1339</f>
        <v>22</v>
      </c>
      <c r="E1651" s="174">
        <f>F1339</f>
        <v>12</v>
      </c>
      <c r="F1651" s="191">
        <f>MAX(B1651-D1651,C1651-E1651)</f>
        <v>1485.9916938948841</v>
      </c>
      <c r="G1651" s="174">
        <f>IF(B1651-D1651&gt;=C1651-E1651,INPUT!H145*INPUT!I145*INPUT!J145,INPUT!K145*INPUT!L145)</f>
        <v>23235.974822151198</v>
      </c>
      <c r="H1651" s="174">
        <f>MAX(ABS(INPUT!CH145),ABS(INPUT!CI145),INPUT!AO145)</f>
        <v>380</v>
      </c>
      <c r="I1651" s="192">
        <f>MIN(INPUT!AQ145/H1651,1)</f>
        <v>0.93421052631578949</v>
      </c>
      <c r="J1651" s="174">
        <f>INPUT!O145</f>
        <v>12</v>
      </c>
      <c r="K1651" s="191">
        <f>2*F1651*J1651/G1651</f>
        <v>1.5348527843763364</v>
      </c>
      <c r="L1651" s="194">
        <f>IF(INPUT!AQ145&gt;=INPUT!AO145,1,(12+K1651*(3*I1651-I1651^3))/(12+2*K1651))</f>
        <v>0.9987065011286681</v>
      </c>
      <c r="M1651" s="4"/>
      <c r="N1651" s="4"/>
    </row>
    <row r="1652">
      <c r="A1652" s="187">
        <f>A1496</f>
        <v>101</v>
      </c>
      <c r="B1652" s="191">
        <f>INPUT!CF146</f>
        <v>1336.0083061051159</v>
      </c>
      <c r="C1652" s="191">
        <f>INPUT!CG146</f>
        <v>1497.9916938948841</v>
      </c>
      <c r="D1652" s="174">
        <f>D1340</f>
        <v>22</v>
      </c>
      <c r="E1652" s="174">
        <f>F1340</f>
        <v>12</v>
      </c>
      <c r="F1652" s="191">
        <f>MAX(B1652-D1652,C1652-E1652)</f>
        <v>1485.9916938948841</v>
      </c>
      <c r="G1652" s="174">
        <f>IF(B1652-D1652&gt;=C1652-E1652,INPUT!H146*INPUT!I146*INPUT!J146,INPUT!K146*INPUT!L146)</f>
        <v>23235.974822151198</v>
      </c>
      <c r="H1652" s="174">
        <f>MAX(ABS(INPUT!CH146),ABS(INPUT!CI146),INPUT!AO146)</f>
        <v>380</v>
      </c>
      <c r="I1652" s="192">
        <f>MIN(INPUT!AQ146/H1652,1)</f>
        <v>0.93421052631578949</v>
      </c>
      <c r="J1652" s="174">
        <f>INPUT!O146</f>
        <v>12</v>
      </c>
      <c r="K1652" s="191">
        <f>2*F1652*J1652/G1652</f>
        <v>1.5348527843763364</v>
      </c>
      <c r="L1652" s="194">
        <f>IF(INPUT!AQ146&gt;=INPUT!AO146,1,(12+K1652*(3*I1652-I1652^3))/(12+2*K1652))</f>
        <v>0.9987065011286681</v>
      </c>
      <c r="M1652" s="4"/>
      <c r="N1652" s="4"/>
    </row>
    <row r="1653">
      <c r="A1653" s="187">
        <f>A1497</f>
        <v>101</v>
      </c>
      <c r="B1653" s="191">
        <f>INPUT!CF147</f>
        <v>1336.0083061051159</v>
      </c>
      <c r="C1653" s="191">
        <f>INPUT!CG147</f>
        <v>1497.9916938948841</v>
      </c>
      <c r="D1653" s="174">
        <f>D1341</f>
        <v>22</v>
      </c>
      <c r="E1653" s="174">
        <f>F1341</f>
        <v>12</v>
      </c>
      <c r="F1653" s="191">
        <f>MAX(B1653-D1653,C1653-E1653)</f>
        <v>1485.9916938948841</v>
      </c>
      <c r="G1653" s="174">
        <f>IF(B1653-D1653&gt;=C1653-E1653,INPUT!H147*INPUT!I147*INPUT!J147,INPUT!K147*INPUT!L147)</f>
        <v>23235.974822151198</v>
      </c>
      <c r="H1653" s="174">
        <f>MAX(ABS(INPUT!CH147),ABS(INPUT!CI147),INPUT!AO147)</f>
        <v>380</v>
      </c>
      <c r="I1653" s="192">
        <f>MIN(INPUT!AQ147/H1653,1)</f>
        <v>0.93421052631578949</v>
      </c>
      <c r="J1653" s="174">
        <f>INPUT!O147</f>
        <v>12</v>
      </c>
      <c r="K1653" s="191">
        <f>2*F1653*J1653/G1653</f>
        <v>1.5348527843763364</v>
      </c>
      <c r="L1653" s="194">
        <f>IF(INPUT!AQ147&gt;=INPUT!AO147,1,(12+K1653*(3*I1653-I1653^3))/(12+2*K1653))</f>
        <v>0.9987065011286681</v>
      </c>
      <c r="M1653" s="4"/>
      <c r="N1653" s="4"/>
    </row>
    <row r="1654">
      <c r="A1654" s="187">
        <f>A1498</f>
        <v>101</v>
      </c>
      <c r="B1654" s="191">
        <f>INPUT!CF148</f>
        <v>1336.0083061051159</v>
      </c>
      <c r="C1654" s="191">
        <f>INPUT!CG148</f>
        <v>1497.9916938948841</v>
      </c>
      <c r="D1654" s="174">
        <f>D1342</f>
        <v>22</v>
      </c>
      <c r="E1654" s="174">
        <f>F1342</f>
        <v>12</v>
      </c>
      <c r="F1654" s="191">
        <f>MAX(B1654-D1654,C1654-E1654)</f>
        <v>1485.9916938948841</v>
      </c>
      <c r="G1654" s="174">
        <f>IF(B1654-D1654&gt;=C1654-E1654,INPUT!H148*INPUT!I148*INPUT!J148,INPUT!K148*INPUT!L148)</f>
        <v>23235.974822151198</v>
      </c>
      <c r="H1654" s="174">
        <f>MAX(ABS(INPUT!CH148),ABS(INPUT!CI148),INPUT!AO148)</f>
        <v>380</v>
      </c>
      <c r="I1654" s="192">
        <f>MIN(INPUT!AQ148/H1654,1)</f>
        <v>0.93421052631578949</v>
      </c>
      <c r="J1654" s="174">
        <f>INPUT!O148</f>
        <v>12</v>
      </c>
      <c r="K1654" s="191">
        <f>2*F1654*J1654/G1654</f>
        <v>1.5348527843763364</v>
      </c>
      <c r="L1654" s="194">
        <f>IF(INPUT!AQ148&gt;=INPUT!AO148,1,(12+K1654*(3*I1654-I1654^3))/(12+2*K1654))</f>
        <v>0.9987065011286681</v>
      </c>
      <c r="M1654" s="4"/>
      <c r="N1654" s="4"/>
    </row>
    <row r="1655">
      <c r="A1655" s="187">
        <f>A1499</f>
        <v>101</v>
      </c>
      <c r="B1655" s="191">
        <f>INPUT!CF149</f>
        <v>1336.0083061051159</v>
      </c>
      <c r="C1655" s="191">
        <f>INPUT!CG149</f>
        <v>1497.9916938948841</v>
      </c>
      <c r="D1655" s="174">
        <f>D1343</f>
        <v>22</v>
      </c>
      <c r="E1655" s="174">
        <f>F1343</f>
        <v>12</v>
      </c>
      <c r="F1655" s="191">
        <f>MAX(B1655-D1655,C1655-E1655)</f>
        <v>1485.9916938948841</v>
      </c>
      <c r="G1655" s="174">
        <f>IF(B1655-D1655&gt;=C1655-E1655,INPUT!H149*INPUT!I149*INPUT!J149,INPUT!K149*INPUT!L149)</f>
        <v>23235.974822151198</v>
      </c>
      <c r="H1655" s="174">
        <f>MAX(ABS(INPUT!CH149),ABS(INPUT!CI149),INPUT!AO149)</f>
        <v>380</v>
      </c>
      <c r="I1655" s="192">
        <f>MIN(INPUT!AQ149/H1655,1)</f>
        <v>0.93421052631578949</v>
      </c>
      <c r="J1655" s="174">
        <f>INPUT!O149</f>
        <v>12</v>
      </c>
      <c r="K1655" s="191">
        <f>2*F1655*J1655/G1655</f>
        <v>1.5348527843763364</v>
      </c>
      <c r="L1655" s="194">
        <f>IF(INPUT!AQ149&gt;=INPUT!AO149,1,(12+K1655*(3*I1655-I1655^3))/(12+2*K1655))</f>
        <v>0.9987065011286681</v>
      </c>
      <c r="M1655" s="4"/>
      <c r="N1655" s="4"/>
    </row>
    <row r="1656">
      <c r="A1656" s="187">
        <f>A1500</f>
        <v>101</v>
      </c>
      <c r="B1656" s="191">
        <f>INPUT!CF150</f>
        <v>1336.0083061051159</v>
      </c>
      <c r="C1656" s="191">
        <f>INPUT!CG150</f>
        <v>1497.9916938948841</v>
      </c>
      <c r="D1656" s="174">
        <f>D1344</f>
        <v>22</v>
      </c>
      <c r="E1656" s="174">
        <f>F1344</f>
        <v>12</v>
      </c>
      <c r="F1656" s="191">
        <f>MAX(B1656-D1656,C1656-E1656)</f>
        <v>1485.9916938948841</v>
      </c>
      <c r="G1656" s="174">
        <f>IF(B1656-D1656&gt;=C1656-E1656,INPUT!H150*INPUT!I150*INPUT!J150,INPUT!K150*INPUT!L150)</f>
        <v>23235.974822151198</v>
      </c>
      <c r="H1656" s="174">
        <f>MAX(ABS(INPUT!CH150),ABS(INPUT!CI150),INPUT!AO150)</f>
        <v>380</v>
      </c>
      <c r="I1656" s="192">
        <f>MIN(INPUT!AQ150/H1656,1)</f>
        <v>0.93421052631578949</v>
      </c>
      <c r="J1656" s="174">
        <f>INPUT!O150</f>
        <v>12</v>
      </c>
      <c r="K1656" s="191">
        <f>2*F1656*J1656/G1656</f>
        <v>1.5348527843763364</v>
      </c>
      <c r="L1656" s="194">
        <f>IF(INPUT!AQ150&gt;=INPUT!AO150,1,(12+K1656*(3*I1656-I1656^3))/(12+2*K1656))</f>
        <v>0.9987065011286681</v>
      </c>
      <c r="M1656" s="4"/>
      <c r="N1656" s="4"/>
    </row>
    <row r="1657">
      <c r="A1657" s="187">
        <f>A1501</f>
        <v>101</v>
      </c>
      <c r="B1657" s="191">
        <f>INPUT!CF151</f>
        <v>1336.0083061051159</v>
      </c>
      <c r="C1657" s="191">
        <f>INPUT!CG151</f>
        <v>1497.9916938948841</v>
      </c>
      <c r="D1657" s="174">
        <f>D1345</f>
        <v>22</v>
      </c>
      <c r="E1657" s="174">
        <f>F1345</f>
        <v>12</v>
      </c>
      <c r="F1657" s="191">
        <f>MAX(B1657-D1657,C1657-E1657)</f>
        <v>1485.9916938948841</v>
      </c>
      <c r="G1657" s="174">
        <f>IF(B1657-D1657&gt;=C1657-E1657,INPUT!H151*INPUT!I151*INPUT!J151,INPUT!K151*INPUT!L151)</f>
        <v>23235.974822151198</v>
      </c>
      <c r="H1657" s="174">
        <f>MAX(ABS(INPUT!CH151),ABS(INPUT!CI151),INPUT!AO151)</f>
        <v>380</v>
      </c>
      <c r="I1657" s="192">
        <f>MIN(INPUT!AQ151/H1657,1)</f>
        <v>0.93421052631578949</v>
      </c>
      <c r="J1657" s="174">
        <f>INPUT!O151</f>
        <v>12</v>
      </c>
      <c r="K1657" s="191">
        <f>2*F1657*J1657/G1657</f>
        <v>1.5348527843763364</v>
      </c>
      <c r="L1657" s="194">
        <f>IF(INPUT!AQ151&gt;=INPUT!AO151,1,(12+K1657*(3*I1657-I1657^3))/(12+2*K1657))</f>
        <v>0.9987065011286681</v>
      </c>
      <c r="M1657" s="4"/>
      <c r="N1657" s="4"/>
    </row>
    <row r="1658">
      <c r="A1658" s="187">
        <f>A1502</f>
        <v>101</v>
      </c>
      <c r="B1658" s="191">
        <f>INPUT!CF152</f>
        <v>1336.0083061051159</v>
      </c>
      <c r="C1658" s="191">
        <f>INPUT!CG152</f>
        <v>1497.9916938948841</v>
      </c>
      <c r="D1658" s="174">
        <f>D1346</f>
        <v>22</v>
      </c>
      <c r="E1658" s="174">
        <f>F1346</f>
        <v>12</v>
      </c>
      <c r="F1658" s="191">
        <f>MAX(B1658-D1658,C1658-E1658)</f>
        <v>1485.9916938948841</v>
      </c>
      <c r="G1658" s="174">
        <f>IF(B1658-D1658&gt;=C1658-E1658,INPUT!H152*INPUT!I152*INPUT!J152,INPUT!K152*INPUT!L152)</f>
        <v>23235.974822151198</v>
      </c>
      <c r="H1658" s="174">
        <f>MAX(ABS(INPUT!CH152),ABS(INPUT!CI152),INPUT!AO152)</f>
        <v>380</v>
      </c>
      <c r="I1658" s="192">
        <f>MIN(INPUT!AQ152/H1658,1)</f>
        <v>0.93421052631578949</v>
      </c>
      <c r="J1658" s="174">
        <f>INPUT!O152</f>
        <v>12</v>
      </c>
      <c r="K1658" s="191">
        <f>2*F1658*J1658/G1658</f>
        <v>1.5348527843763364</v>
      </c>
      <c r="L1658" s="194">
        <f>IF(INPUT!AQ152&gt;=INPUT!AO152,1,(12+K1658*(3*I1658-I1658^3))/(12+2*K1658))</f>
        <v>0.9987065011286681</v>
      </c>
      <c r="M1658" s="4"/>
      <c r="N1658" s="4"/>
    </row>
    <row r="1659">
      <c r="A1659" s="187">
        <f>A1503</f>
        <v>101</v>
      </c>
      <c r="B1659" s="191">
        <f>INPUT!CF153</f>
        <v>1336.0083061051159</v>
      </c>
      <c r="C1659" s="191">
        <f>INPUT!CG153</f>
        <v>1497.9916938948841</v>
      </c>
      <c r="D1659" s="174">
        <f>D1347</f>
        <v>22</v>
      </c>
      <c r="E1659" s="174">
        <f>F1347</f>
        <v>12</v>
      </c>
      <c r="F1659" s="191">
        <f>MAX(B1659-D1659,C1659-E1659)</f>
        <v>1485.9916938948841</v>
      </c>
      <c r="G1659" s="174">
        <f>IF(B1659-D1659&gt;=C1659-E1659,INPUT!H153*INPUT!I153*INPUT!J153,INPUT!K153*INPUT!L153)</f>
        <v>23235.974822151198</v>
      </c>
      <c r="H1659" s="174">
        <f>MAX(ABS(INPUT!CH153),ABS(INPUT!CI153),INPUT!AO153)</f>
        <v>380</v>
      </c>
      <c r="I1659" s="192">
        <f>MIN(INPUT!AQ153/H1659,1)</f>
        <v>0.93421052631578949</v>
      </c>
      <c r="J1659" s="174">
        <f>INPUT!O153</f>
        <v>12</v>
      </c>
      <c r="K1659" s="191">
        <f>2*F1659*J1659/G1659</f>
        <v>1.5348527843763364</v>
      </c>
      <c r="L1659" s="194">
        <f>IF(INPUT!AQ153&gt;=INPUT!AO153,1,(12+K1659*(3*I1659-I1659^3))/(12+2*K1659))</f>
        <v>0.9987065011286681</v>
      </c>
      <c r="M1659" s="4"/>
      <c r="N1659" s="4"/>
    </row>
    <row r="1660">
      <c r="A1660" s="187">
        <f>A1504</f>
        <v>101</v>
      </c>
      <c r="B1660" s="191">
        <f>INPUT!CF154</f>
        <v>1336.0083061051159</v>
      </c>
      <c r="C1660" s="191">
        <f>INPUT!CG154</f>
        <v>1497.9916938948841</v>
      </c>
      <c r="D1660" s="174">
        <f>D1348</f>
        <v>22</v>
      </c>
      <c r="E1660" s="174">
        <f>F1348</f>
        <v>12</v>
      </c>
      <c r="F1660" s="191">
        <f>MAX(B1660-D1660,C1660-E1660)</f>
        <v>1485.9916938948841</v>
      </c>
      <c r="G1660" s="174">
        <f>IF(B1660-D1660&gt;=C1660-E1660,INPUT!H154*INPUT!I154*INPUT!J154,INPUT!K154*INPUT!L154)</f>
        <v>23235.974822151198</v>
      </c>
      <c r="H1660" s="174">
        <f>MAX(ABS(INPUT!CH154),ABS(INPUT!CI154),INPUT!AO154)</f>
        <v>380</v>
      </c>
      <c r="I1660" s="192">
        <f>MIN(INPUT!AQ154/H1660,1)</f>
        <v>0.93421052631578949</v>
      </c>
      <c r="J1660" s="174">
        <f>INPUT!O154</f>
        <v>12</v>
      </c>
      <c r="K1660" s="191">
        <f>2*F1660*J1660/G1660</f>
        <v>1.5348527843763364</v>
      </c>
      <c r="L1660" s="194">
        <f>IF(INPUT!AQ154&gt;=INPUT!AO154,1,(12+K1660*(3*I1660-I1660^3))/(12+2*K1660))</f>
        <v>0.9987065011286681</v>
      </c>
      <c r="M1660" s="4"/>
      <c r="N1660" s="4"/>
    </row>
    <row r="1661" ht="15" customHeight="1" s="4" customFormat="1">
      <c r="B1661" s="207"/>
      <c r="C1661" s="207"/>
      <c r="D1661" s="207"/>
      <c r="E1661" s="207"/>
      <c r="F1661" s="207"/>
      <c r="G1661" s="207"/>
      <c r="H1661" s="207"/>
      <c r="I1661" s="207"/>
      <c r="J1661" s="207"/>
      <c r="K1661" s="207"/>
      <c r="L1661" s="207"/>
      <c r="M1661" s="207"/>
      <c r="N1661" s="138"/>
      <c r="O1661" s="351"/>
      <c r="P1661" s="370"/>
      <c r="Q1661" s="207"/>
      <c r="R1661" s="133"/>
      <c r="S1661" s="133"/>
      <c r="T1661" s="133"/>
      <c r="U1661" s="133"/>
      <c r="V1661" s="312"/>
      <c r="W1661" s="312"/>
      <c r="X1661" s="133"/>
      <c r="Y1661" s="133"/>
    </row>
    <row r="1662" ht="15" customHeight="1" s="4" customFormat="1">
      <c r="A1662" s="59" t="s">
        <v>933</v>
      </c>
      <c r="L1662" s="207"/>
      <c r="O1662" s="296"/>
      <c r="P1662" s="64"/>
      <c r="Z1662" s="207"/>
      <c r="AB1662" s="207"/>
    </row>
    <row r="1663" ht="15" customHeight="1" s="4" customFormat="1">
      <c r="A1663" s="335" t="s">
        <v>230</v>
      </c>
      <c r="B1663" s="334" t="s">
        <v>242</v>
      </c>
      <c r="C1663" s="334" t="s">
        <v>392</v>
      </c>
      <c r="D1663" s="334" t="s">
        <v>32</v>
      </c>
      <c r="E1663" s="334" t="s">
        <v>390</v>
      </c>
      <c r="F1663" s="334" t="s">
        <v>391</v>
      </c>
      <c r="G1663" s="336" t="s">
        <v>934</v>
      </c>
      <c r="H1663" s="334" t="s">
        <v>347</v>
      </c>
      <c r="I1663" s="334" t="s">
        <v>334</v>
      </c>
      <c r="J1663" s="334" t="s">
        <v>393</v>
      </c>
      <c r="K1663" s="336" t="s">
        <v>935</v>
      </c>
      <c r="L1663" s="336" t="s">
        <v>936</v>
      </c>
      <c r="M1663" s="334" t="s">
        <v>937</v>
      </c>
      <c r="N1663" s="275" t="s">
        <v>938</v>
      </c>
      <c r="O1663" s="296"/>
      <c r="P1663" s="64"/>
    </row>
    <row r="1664" ht="15" customHeight="1" s="4" customFormat="1">
      <c r="A1664" s="337"/>
      <c r="B1664" s="302" t="s">
        <v>250</v>
      </c>
      <c r="C1664" s="302"/>
      <c r="D1664" s="302"/>
      <c r="E1664" s="302"/>
      <c r="F1664" s="302"/>
      <c r="G1664" s="302"/>
      <c r="H1664" s="302"/>
      <c r="I1664" s="302"/>
      <c r="J1664" s="302"/>
      <c r="K1664" s="302"/>
      <c r="L1664" s="302"/>
      <c r="M1664" s="302"/>
      <c r="N1664" s="278"/>
      <c r="O1664" s="296"/>
      <c r="P1664" s="64"/>
    </row>
    <row r="1665" ht="15" customHeight="1">
      <c r="A1665" s="187">
        <f>A1509</f>
        <v>101</v>
      </c>
      <c r="B1665" s="174" t="str">
        <f>B702</f>
        <v>Negative</v>
      </c>
      <c r="C1665" s="174">
        <f>IF(B1665="Positive",INPUT!AG3,INPUT!AD3)</f>
        <v>2</v>
      </c>
      <c r="D1665" s="191">
        <f>IF(B1665="Positive",IF(INPUT!AG3=0,0,(INPUT!U3-INPUT!AG3*INPUT!AH3)/(INPUT!AG3+1)),IF(INPUT!AD3=0,0,(INPUT!K3-2*INPUT!M3-INPUT!AD3*INPUT!AE3)/(INPUT!AD3+1)))</f>
        <v>558.7770783930888</v>
      </c>
      <c r="E1665" s="174">
        <f>IF(B1665="Positive",D1197,F1197)</f>
        <v>12</v>
      </c>
      <c r="F1665" s="174">
        <f>IF(B1665="Positive",C1197,E1197)</f>
        <v>1936.3312351792665</v>
      </c>
      <c r="G1665" s="191">
        <f>IF(D1665=0,F1665,D1665)/E1665</f>
        <v>46.5647565327574</v>
      </c>
      <c r="H1665" s="174">
        <f>IF(B1665="Positive",1/3*INPUT!AH3*INPUT!AI3^3,1/3*INPUT!AE3*INPUT!AF3^3)</f>
        <v>13653333.333333332</v>
      </c>
      <c r="I1665" s="192">
        <f>IF(D1665=0,4,MIN(MAX((IF(C1665=1,8,0.894)*H1665/D1665/E1665^3)^(1/3),1),4))</f>
        <v>2.3295102753141137</v>
      </c>
      <c r="J1665" s="192">
        <f>IF(D1665=0,5.34,MIN((5.34+2.84*(H1665/D1665/E1665^3)^(1/3))/((C1665+1)^2),5.34))</f>
        <v>1.3563979013960836</v>
      </c>
      <c r="K1665" s="191">
        <f>0.57*SQRT(INPUT!$B$2*I1665/INPUT!AO3/L1353)</f>
        <v>0</v>
      </c>
      <c r="L1665" s="191">
        <f>0.95*SQRT(INPUT!$B$2*I1665/(L1353-0.3)/INPUT!AO3)</f>
        <v>0</v>
      </c>
      <c r="M1665" s="184">
        <f>IF(G1665&lt;=K1665,1*L1509*INPUT!AO3*L1353,IF(G1665&lt;=L1665,1*L1509*INPUT!AO3*(L1353-(L1353-(L1353-0.3)/L1509)*(G1665-K1665)/(L1665-K1665)),0.9*INPUT!$B$2*1*I1665/G1665^2))</f>
        <v>0</v>
      </c>
      <c r="N1665" s="286">
        <f>IF(G1665&lt;=1.12*SQRT(INPUT!$B$2*J1665/INPUT!AO3),0.58*INPUT!AO3,IF(G1665&lt;=1.4*SQRT(INPUT!$B$2*J1665/INPUT!AO3),0.65*SQRT(INPUT!AO3*INPUT!$B$2*J1665)/G1665,0.9*INPUT!$B$2*J1665/G1665^2))</f>
        <v>0</v>
      </c>
    </row>
    <row r="1666">
      <c r="A1666" s="187">
        <f>A1510</f>
        <v>101</v>
      </c>
      <c r="B1666" s="174" t="str">
        <f>B703</f>
        <v>Negative</v>
      </c>
      <c r="C1666" s="174">
        <f>IF(B1666="Positive",INPUT!AG4,INPUT!AD4)</f>
        <v>2</v>
      </c>
      <c r="D1666" s="191">
        <f>IF(B1666="Positive",IF(INPUT!AG4=0,0,(INPUT!U4-INPUT!AG4*INPUT!AH4)/(INPUT!AG4+1)),IF(INPUT!AD4=0,0,(INPUT!K4-2*INPUT!M4-INPUT!AD4*INPUT!AE4)/(INPUT!AD4+1)))</f>
        <v>558.7770783930888</v>
      </c>
      <c r="E1666" s="174">
        <f>IF(B1666="Positive",D1198,F1198)</f>
        <v>12</v>
      </c>
      <c r="F1666" s="174">
        <f>IF(B1666="Positive",C1198,E1198)</f>
        <v>1936.3312351792665</v>
      </c>
      <c r="G1666" s="191">
        <f>IF(D1666=0,F1666,D1666)/E1666</f>
        <v>46.5647565327574</v>
      </c>
      <c r="H1666" s="174">
        <f>IF(B1666="Positive",1/3*INPUT!AH4*INPUT!AI4^3,1/3*INPUT!AE4*INPUT!AF4^3)</f>
        <v>13653333.333333332</v>
      </c>
      <c r="I1666" s="192">
        <f>IF(D1666=0,4,MIN(MAX((IF(C1666=1,8,0.894)*H1666/D1666/E1666^3)^(1/3),1),4))</f>
        <v>2.3295102753141137</v>
      </c>
      <c r="J1666" s="192">
        <f>IF(D1666=0,5.34,MIN((5.34+2.84*(H1666/D1666/E1666^3)^(1/3))/((C1666+1)^2),5.34))</f>
        <v>1.3563979013960836</v>
      </c>
      <c r="K1666" s="191">
        <f>0.57*SQRT(INPUT!$B$2*I1666/INPUT!AO4/L1354)</f>
        <v>0</v>
      </c>
      <c r="L1666" s="191">
        <f>0.95*SQRT(INPUT!$B$2*I1666/(L1354-0.3)/INPUT!AO4)</f>
        <v>0</v>
      </c>
      <c r="M1666" s="184">
        <f>IF(G1666&lt;=K1666,1*L1510*INPUT!AO4*L1354,IF(G1666&lt;=L1666,1*L1510*INPUT!AO4*(L1354-(L1354-(L1354-0.3)/L1510)*(G1666-K1666)/(L1666-K1666)),0.9*INPUT!$B$2*1*I1666/G1666^2))</f>
        <v>0</v>
      </c>
      <c r="N1666" s="286">
        <f>IF(G1666&lt;=1.12*SQRT(INPUT!$B$2*J1666/INPUT!AO4),0.58*INPUT!AO4,IF(G1666&lt;=1.4*SQRT(INPUT!$B$2*J1666/INPUT!AO4),0.65*SQRT(INPUT!AO4*INPUT!$B$2*J1666)/G1666,0.9*INPUT!$B$2*J1666/G1666^2))</f>
        <v>0</v>
      </c>
    </row>
    <row r="1667">
      <c r="A1667" s="187">
        <f>A1511</f>
        <v>101</v>
      </c>
      <c r="B1667" s="174" t="str">
        <f>B704</f>
        <v>Negative</v>
      </c>
      <c r="C1667" s="174">
        <f>IF(B1667="Positive",INPUT!AG5,INPUT!AD5)</f>
        <v>2</v>
      </c>
      <c r="D1667" s="191">
        <f>IF(B1667="Positive",IF(INPUT!AG5=0,0,(INPUT!U5-INPUT!AG5*INPUT!AH5)/(INPUT!AG5+1)),IF(INPUT!AD5=0,0,(INPUT!K5-2*INPUT!M5-INPUT!AD5*INPUT!AE5)/(INPUT!AD5+1)))</f>
        <v>558.7770783930888</v>
      </c>
      <c r="E1667" s="174">
        <f>IF(B1667="Positive",D1199,F1199)</f>
        <v>12</v>
      </c>
      <c r="F1667" s="174">
        <f>IF(B1667="Positive",C1199,E1199)</f>
        <v>1936.3312351792665</v>
      </c>
      <c r="G1667" s="191">
        <f>IF(D1667=0,F1667,D1667)/E1667</f>
        <v>46.5647565327574</v>
      </c>
      <c r="H1667" s="174">
        <f>IF(B1667="Positive",1/3*INPUT!AH5*INPUT!AI5^3,1/3*INPUT!AE5*INPUT!AF5^3)</f>
        <v>13653333.333333332</v>
      </c>
      <c r="I1667" s="192">
        <f>IF(D1667=0,4,MIN(MAX((IF(C1667=1,8,0.894)*H1667/D1667/E1667^3)^(1/3),1),4))</f>
        <v>2.3295102753141137</v>
      </c>
      <c r="J1667" s="192">
        <f>IF(D1667=0,5.34,MIN((5.34+2.84*(H1667/D1667/E1667^3)^(1/3))/((C1667+1)^2),5.34))</f>
        <v>1.3563979013960836</v>
      </c>
      <c r="K1667" s="191">
        <f>0.57*SQRT(INPUT!$B$2*I1667/INPUT!AO5/L1355)</f>
        <v>0</v>
      </c>
      <c r="L1667" s="191">
        <f>0.95*SQRT(INPUT!$B$2*I1667/(L1355-0.3)/INPUT!AO5)</f>
        <v>0</v>
      </c>
      <c r="M1667" s="184">
        <f>IF(G1667&lt;=K1667,1*L1511*INPUT!AO5*L1355,IF(G1667&lt;=L1667,1*L1511*INPUT!AO5*(L1355-(L1355-(L1355-0.3)/L1511)*(G1667-K1667)/(L1667-K1667)),0.9*INPUT!$B$2*1*I1667/G1667^2))</f>
        <v>0</v>
      </c>
      <c r="N1667" s="286">
        <f>IF(G1667&lt;=1.12*SQRT(INPUT!$B$2*J1667/INPUT!AO5),0.58*INPUT!AO5,IF(G1667&lt;=1.4*SQRT(INPUT!$B$2*J1667/INPUT!AO5),0.65*SQRT(INPUT!AO5*INPUT!$B$2*J1667)/G1667,0.9*INPUT!$B$2*J1667/G1667^2))</f>
        <v>0</v>
      </c>
    </row>
    <row r="1668">
      <c r="A1668" s="187">
        <f>A1512</f>
        <v>101</v>
      </c>
      <c r="B1668" s="174" t="str">
        <f>B705</f>
        <v>Negative</v>
      </c>
      <c r="C1668" s="174">
        <f>IF(B1668="Positive",INPUT!AG6,INPUT!AD6)</f>
        <v>2</v>
      </c>
      <c r="D1668" s="191">
        <f>IF(B1668="Positive",IF(INPUT!AG6=0,0,(INPUT!U6-INPUT!AG6*INPUT!AH6)/(INPUT!AG6+1)),IF(INPUT!AD6=0,0,(INPUT!K6-2*INPUT!M6-INPUT!AD6*INPUT!AE6)/(INPUT!AD6+1)))</f>
        <v>558.7770783930888</v>
      </c>
      <c r="E1668" s="174">
        <f>IF(B1668="Positive",D1200,F1200)</f>
        <v>12</v>
      </c>
      <c r="F1668" s="174">
        <f>IF(B1668="Positive",C1200,E1200)</f>
        <v>1936.3312351792665</v>
      </c>
      <c r="G1668" s="191">
        <f>IF(D1668=0,F1668,D1668)/E1668</f>
        <v>46.5647565327574</v>
      </c>
      <c r="H1668" s="174">
        <f>IF(B1668="Positive",1/3*INPUT!AH6*INPUT!AI6^3,1/3*INPUT!AE6*INPUT!AF6^3)</f>
        <v>13653333.333333332</v>
      </c>
      <c r="I1668" s="192">
        <f>IF(D1668=0,4,MIN(MAX((IF(C1668=1,8,0.894)*H1668/D1668/E1668^3)^(1/3),1),4))</f>
        <v>2.3295102753141137</v>
      </c>
      <c r="J1668" s="192">
        <f>IF(D1668=0,5.34,MIN((5.34+2.84*(H1668/D1668/E1668^3)^(1/3))/((C1668+1)^2),5.34))</f>
        <v>1.3563979013960836</v>
      </c>
      <c r="K1668" s="191">
        <f>0.57*SQRT(INPUT!$B$2*I1668/INPUT!AO6/L1356)</f>
        <v>0</v>
      </c>
      <c r="L1668" s="191">
        <f>0.95*SQRT(INPUT!$B$2*I1668/(L1356-0.3)/INPUT!AO6)</f>
        <v>0</v>
      </c>
      <c r="M1668" s="184">
        <f>IF(G1668&lt;=K1668,1*L1512*INPUT!AO6*L1356,IF(G1668&lt;=L1668,1*L1512*INPUT!AO6*(L1356-(L1356-(L1356-0.3)/L1512)*(G1668-K1668)/(L1668-K1668)),0.9*INPUT!$B$2*1*I1668/G1668^2))</f>
        <v>0</v>
      </c>
      <c r="N1668" s="286">
        <f>IF(G1668&lt;=1.12*SQRT(INPUT!$B$2*J1668/INPUT!AO6),0.58*INPUT!AO6,IF(G1668&lt;=1.4*SQRT(INPUT!$B$2*J1668/INPUT!AO6),0.65*SQRT(INPUT!AO6*INPUT!$B$2*J1668)/G1668,0.9*INPUT!$B$2*J1668/G1668^2))</f>
        <v>0</v>
      </c>
    </row>
    <row r="1669">
      <c r="A1669" s="187">
        <f>A1513</f>
        <v>101</v>
      </c>
      <c r="B1669" s="174" t="str">
        <f>B706</f>
        <v>Negative</v>
      </c>
      <c r="C1669" s="174">
        <f>IF(B1669="Positive",INPUT!AG7,INPUT!AD7)</f>
        <v>2</v>
      </c>
      <c r="D1669" s="191">
        <f>IF(B1669="Positive",IF(INPUT!AG7=0,0,(INPUT!U7-INPUT!AG7*INPUT!AH7)/(INPUT!AG7+1)),IF(INPUT!AD7=0,0,(INPUT!K7-2*INPUT!M7-INPUT!AD7*INPUT!AE7)/(INPUT!AD7+1)))</f>
        <v>558.7770783930888</v>
      </c>
      <c r="E1669" s="174">
        <f>IF(B1669="Positive",D1201,F1201)</f>
        <v>12</v>
      </c>
      <c r="F1669" s="174">
        <f>IF(B1669="Positive",C1201,E1201)</f>
        <v>1936.3312351792665</v>
      </c>
      <c r="G1669" s="191">
        <f>IF(D1669=0,F1669,D1669)/E1669</f>
        <v>46.5647565327574</v>
      </c>
      <c r="H1669" s="174">
        <f>IF(B1669="Positive",1/3*INPUT!AH7*INPUT!AI7^3,1/3*INPUT!AE7*INPUT!AF7^3)</f>
        <v>13653333.333333332</v>
      </c>
      <c r="I1669" s="192">
        <f>IF(D1669=0,4,MIN(MAX((IF(C1669=1,8,0.894)*H1669/D1669/E1669^3)^(1/3),1),4))</f>
        <v>2.3295102753141137</v>
      </c>
      <c r="J1669" s="192">
        <f>IF(D1669=0,5.34,MIN((5.34+2.84*(H1669/D1669/E1669^3)^(1/3))/((C1669+1)^2),5.34))</f>
        <v>1.3563979013960836</v>
      </c>
      <c r="K1669" s="191">
        <f>0.57*SQRT(INPUT!$B$2*I1669/INPUT!AO7/L1357)</f>
        <v>0</v>
      </c>
      <c r="L1669" s="191">
        <f>0.95*SQRT(INPUT!$B$2*I1669/(L1357-0.3)/INPUT!AO7)</f>
        <v>0</v>
      </c>
      <c r="M1669" s="184">
        <f>IF(G1669&lt;=K1669,1*L1513*INPUT!AO7*L1357,IF(G1669&lt;=L1669,1*L1513*INPUT!AO7*(L1357-(L1357-(L1357-0.3)/L1513)*(G1669-K1669)/(L1669-K1669)),0.9*INPUT!$B$2*1*I1669/G1669^2))</f>
        <v>0</v>
      </c>
      <c r="N1669" s="286">
        <f>IF(G1669&lt;=1.12*SQRT(INPUT!$B$2*J1669/INPUT!AO7),0.58*INPUT!AO7,IF(G1669&lt;=1.4*SQRT(INPUT!$B$2*J1669/INPUT!AO7),0.65*SQRT(INPUT!AO7*INPUT!$B$2*J1669)/G1669,0.9*INPUT!$B$2*J1669/G1669^2))</f>
        <v>0</v>
      </c>
    </row>
    <row r="1670">
      <c r="A1670" s="187">
        <f>A1514</f>
        <v>101</v>
      </c>
      <c r="B1670" s="174" t="str">
        <f>B707</f>
        <v>Negative</v>
      </c>
      <c r="C1670" s="174">
        <f>IF(B1670="Positive",INPUT!AG8,INPUT!AD8)</f>
        <v>2</v>
      </c>
      <c r="D1670" s="191">
        <f>IF(B1670="Positive",IF(INPUT!AG8=0,0,(INPUT!U8-INPUT!AG8*INPUT!AH8)/(INPUT!AG8+1)),IF(INPUT!AD8=0,0,(INPUT!K8-2*INPUT!M8-INPUT!AD8*INPUT!AE8)/(INPUT!AD8+1)))</f>
        <v>558.7770783930888</v>
      </c>
      <c r="E1670" s="174">
        <f>IF(B1670="Positive",D1202,F1202)</f>
        <v>12</v>
      </c>
      <c r="F1670" s="174">
        <f>IF(B1670="Positive",C1202,E1202)</f>
        <v>1936.3312351792665</v>
      </c>
      <c r="G1670" s="191">
        <f>IF(D1670=0,F1670,D1670)/E1670</f>
        <v>46.5647565327574</v>
      </c>
      <c r="H1670" s="174">
        <f>IF(B1670="Positive",1/3*INPUT!AH8*INPUT!AI8^3,1/3*INPUT!AE8*INPUT!AF8^3)</f>
        <v>13653333.333333332</v>
      </c>
      <c r="I1670" s="192">
        <f>IF(D1670=0,4,MIN(MAX((IF(C1670=1,8,0.894)*H1670/D1670/E1670^3)^(1/3),1),4))</f>
        <v>2.3295102753141137</v>
      </c>
      <c r="J1670" s="192">
        <f>IF(D1670=0,5.34,MIN((5.34+2.84*(H1670/D1670/E1670^3)^(1/3))/((C1670+1)^2),5.34))</f>
        <v>1.3563979013960836</v>
      </c>
      <c r="K1670" s="191">
        <f>0.57*SQRT(INPUT!$B$2*I1670/INPUT!AO8/L1358)</f>
        <v>0</v>
      </c>
      <c r="L1670" s="191">
        <f>0.95*SQRT(INPUT!$B$2*I1670/(L1358-0.3)/INPUT!AO8)</f>
        <v>0</v>
      </c>
      <c r="M1670" s="184">
        <f>IF(G1670&lt;=K1670,1*L1514*INPUT!AO8*L1358,IF(G1670&lt;=L1670,1*L1514*INPUT!AO8*(L1358-(L1358-(L1358-0.3)/L1514)*(G1670-K1670)/(L1670-K1670)),0.9*INPUT!$B$2*1*I1670/G1670^2))</f>
        <v>0</v>
      </c>
      <c r="N1670" s="286">
        <f>IF(G1670&lt;=1.12*SQRT(INPUT!$B$2*J1670/INPUT!AO8),0.58*INPUT!AO8,IF(G1670&lt;=1.4*SQRT(INPUT!$B$2*J1670/INPUT!AO8),0.65*SQRT(INPUT!AO8*INPUT!$B$2*J1670)/G1670,0.9*INPUT!$B$2*J1670/G1670^2))</f>
        <v>0</v>
      </c>
    </row>
    <row r="1671">
      <c r="A1671" s="187">
        <f>A1515</f>
        <v>101</v>
      </c>
      <c r="B1671" s="174" t="str">
        <f>B708</f>
        <v>Negative</v>
      </c>
      <c r="C1671" s="174">
        <f>IF(B1671="Positive",INPUT!AG9,INPUT!AD9)</f>
        <v>2</v>
      </c>
      <c r="D1671" s="191">
        <f>IF(B1671="Positive",IF(INPUT!AG9=0,0,(INPUT!U9-INPUT!AG9*INPUT!AH9)/(INPUT!AG9+1)),IF(INPUT!AD9=0,0,(INPUT!K9-2*INPUT!M9-INPUT!AD9*INPUT!AE9)/(INPUT!AD9+1)))</f>
        <v>558.7770783930888</v>
      </c>
      <c r="E1671" s="174">
        <f>IF(B1671="Positive",D1203,F1203)</f>
        <v>12</v>
      </c>
      <c r="F1671" s="174">
        <f>IF(B1671="Positive",C1203,E1203)</f>
        <v>1936.3312351792665</v>
      </c>
      <c r="G1671" s="191">
        <f>IF(D1671=0,F1671,D1671)/E1671</f>
        <v>46.5647565327574</v>
      </c>
      <c r="H1671" s="174">
        <f>IF(B1671="Positive",1/3*INPUT!AH9*INPUT!AI9^3,1/3*INPUT!AE9*INPUT!AF9^3)</f>
        <v>13653333.333333332</v>
      </c>
      <c r="I1671" s="192">
        <f>IF(D1671=0,4,MIN(MAX((IF(C1671=1,8,0.894)*H1671/D1671/E1671^3)^(1/3),1),4))</f>
        <v>2.3295102753141137</v>
      </c>
      <c r="J1671" s="192">
        <f>IF(D1671=0,5.34,MIN((5.34+2.84*(H1671/D1671/E1671^3)^(1/3))/((C1671+1)^2),5.34))</f>
        <v>1.3563979013960836</v>
      </c>
      <c r="K1671" s="191">
        <f>0.57*SQRT(INPUT!$B$2*I1671/INPUT!AO9/L1359)</f>
        <v>0</v>
      </c>
      <c r="L1671" s="191">
        <f>0.95*SQRT(INPUT!$B$2*I1671/(L1359-0.3)/INPUT!AO9)</f>
        <v>0</v>
      </c>
      <c r="M1671" s="184">
        <f>IF(G1671&lt;=K1671,1*L1515*INPUT!AO9*L1359,IF(G1671&lt;=L1671,1*L1515*INPUT!AO9*(L1359-(L1359-(L1359-0.3)/L1515)*(G1671-K1671)/(L1671-K1671)),0.9*INPUT!$B$2*1*I1671/G1671^2))</f>
        <v>0</v>
      </c>
      <c r="N1671" s="286">
        <f>IF(G1671&lt;=1.12*SQRT(INPUT!$B$2*J1671/INPUT!AO9),0.58*INPUT!AO9,IF(G1671&lt;=1.4*SQRT(INPUT!$B$2*J1671/INPUT!AO9),0.65*SQRT(INPUT!AO9*INPUT!$B$2*J1671)/G1671,0.9*INPUT!$B$2*J1671/G1671^2))</f>
        <v>0</v>
      </c>
    </row>
    <row r="1672">
      <c r="A1672" s="187">
        <f>A1516</f>
        <v>101</v>
      </c>
      <c r="B1672" s="174" t="str">
        <f>B709</f>
        <v>Negative</v>
      </c>
      <c r="C1672" s="174">
        <f>IF(B1672="Positive",INPUT!AG10,INPUT!AD10)</f>
        <v>2</v>
      </c>
      <c r="D1672" s="191">
        <f>IF(B1672="Positive",IF(INPUT!AG10=0,0,(INPUT!U10-INPUT!AG10*INPUT!AH10)/(INPUT!AG10+1)),IF(INPUT!AD10=0,0,(INPUT!K10-2*INPUT!M10-INPUT!AD10*INPUT!AE10)/(INPUT!AD10+1)))</f>
        <v>558.7770783930888</v>
      </c>
      <c r="E1672" s="174">
        <f>IF(B1672="Positive",D1204,F1204)</f>
        <v>12</v>
      </c>
      <c r="F1672" s="174">
        <f>IF(B1672="Positive",C1204,E1204)</f>
        <v>1936.3312351792665</v>
      </c>
      <c r="G1672" s="191">
        <f>IF(D1672=0,F1672,D1672)/E1672</f>
        <v>46.5647565327574</v>
      </c>
      <c r="H1672" s="174">
        <f>IF(B1672="Positive",1/3*INPUT!AH10*INPUT!AI10^3,1/3*INPUT!AE10*INPUT!AF10^3)</f>
        <v>13653333.333333332</v>
      </c>
      <c r="I1672" s="192">
        <f>IF(D1672=0,4,MIN(MAX((IF(C1672=1,8,0.894)*H1672/D1672/E1672^3)^(1/3),1),4))</f>
        <v>2.3295102753141137</v>
      </c>
      <c r="J1672" s="192">
        <f>IF(D1672=0,5.34,MIN((5.34+2.84*(H1672/D1672/E1672^3)^(1/3))/((C1672+1)^2),5.34))</f>
        <v>1.3563979013960836</v>
      </c>
      <c r="K1672" s="191">
        <f>0.57*SQRT(INPUT!$B$2*I1672/INPUT!AO10/L1360)</f>
        <v>0</v>
      </c>
      <c r="L1672" s="191">
        <f>0.95*SQRT(INPUT!$B$2*I1672/(L1360-0.3)/INPUT!AO10)</f>
        <v>0</v>
      </c>
      <c r="M1672" s="184">
        <f>IF(G1672&lt;=K1672,1*L1516*INPUT!AO10*L1360,IF(G1672&lt;=L1672,1*L1516*INPUT!AO10*(L1360-(L1360-(L1360-0.3)/L1516)*(G1672-K1672)/(L1672-K1672)),0.9*INPUT!$B$2*1*I1672/G1672^2))</f>
        <v>0</v>
      </c>
      <c r="N1672" s="286">
        <f>IF(G1672&lt;=1.12*SQRT(INPUT!$B$2*J1672/INPUT!AO10),0.58*INPUT!AO10,IF(G1672&lt;=1.4*SQRT(INPUT!$B$2*J1672/INPUT!AO10),0.65*SQRT(INPUT!AO10*INPUT!$B$2*J1672)/G1672,0.9*INPUT!$B$2*J1672/G1672^2))</f>
        <v>0</v>
      </c>
    </row>
    <row r="1673">
      <c r="A1673" s="187">
        <f>A1517</f>
        <v>101</v>
      </c>
      <c r="B1673" s="174" t="str">
        <f>B710</f>
        <v>Negative</v>
      </c>
      <c r="C1673" s="174">
        <f>IF(B1673="Positive",INPUT!AG11,INPUT!AD11)</f>
        <v>2</v>
      </c>
      <c r="D1673" s="191">
        <f>IF(B1673="Positive",IF(INPUT!AG11=0,0,(INPUT!U11-INPUT!AG11*INPUT!AH11)/(INPUT!AG11+1)),IF(INPUT!AD11=0,0,(INPUT!K11-2*INPUT!M11-INPUT!AD11*INPUT!AE11)/(INPUT!AD11+1)))</f>
        <v>558.7770783930888</v>
      </c>
      <c r="E1673" s="174">
        <f>IF(B1673="Positive",D1205,F1205)</f>
        <v>12</v>
      </c>
      <c r="F1673" s="174">
        <f>IF(B1673="Positive",C1205,E1205)</f>
        <v>1936.3312351792665</v>
      </c>
      <c r="G1673" s="191">
        <f>IF(D1673=0,F1673,D1673)/E1673</f>
        <v>46.5647565327574</v>
      </c>
      <c r="H1673" s="174">
        <f>IF(B1673="Positive",1/3*INPUT!AH11*INPUT!AI11^3,1/3*INPUT!AE11*INPUT!AF11^3)</f>
        <v>13653333.333333332</v>
      </c>
      <c r="I1673" s="192">
        <f>IF(D1673=0,4,MIN(MAX((IF(C1673=1,8,0.894)*H1673/D1673/E1673^3)^(1/3),1),4))</f>
        <v>2.3295102753141137</v>
      </c>
      <c r="J1673" s="192">
        <f>IF(D1673=0,5.34,MIN((5.34+2.84*(H1673/D1673/E1673^3)^(1/3))/((C1673+1)^2),5.34))</f>
        <v>1.3563979013960836</v>
      </c>
      <c r="K1673" s="191">
        <f>0.57*SQRT(INPUT!$B$2*I1673/INPUT!AO11/L1361)</f>
        <v>0</v>
      </c>
      <c r="L1673" s="191">
        <f>0.95*SQRT(INPUT!$B$2*I1673/(L1361-0.3)/INPUT!AO11)</f>
        <v>0</v>
      </c>
      <c r="M1673" s="184">
        <f>IF(G1673&lt;=K1673,1*L1517*INPUT!AO11*L1361,IF(G1673&lt;=L1673,1*L1517*INPUT!AO11*(L1361-(L1361-(L1361-0.3)/L1517)*(G1673-K1673)/(L1673-K1673)),0.9*INPUT!$B$2*1*I1673/G1673^2))</f>
        <v>0</v>
      </c>
      <c r="N1673" s="286">
        <f>IF(G1673&lt;=1.12*SQRT(INPUT!$B$2*J1673/INPUT!AO11),0.58*INPUT!AO11,IF(G1673&lt;=1.4*SQRT(INPUT!$B$2*J1673/INPUT!AO11),0.65*SQRT(INPUT!AO11*INPUT!$B$2*J1673)/G1673,0.9*INPUT!$B$2*J1673/G1673^2))</f>
        <v>0</v>
      </c>
    </row>
    <row r="1674">
      <c r="A1674" s="187">
        <f>A1518</f>
        <v>101</v>
      </c>
      <c r="B1674" s="174" t="str">
        <f>B711</f>
        <v>Negative</v>
      </c>
      <c r="C1674" s="174">
        <f>IF(B1674="Positive",INPUT!AG12,INPUT!AD12)</f>
        <v>2</v>
      </c>
      <c r="D1674" s="191">
        <f>IF(B1674="Positive",IF(INPUT!AG12=0,0,(INPUT!U12-INPUT!AG12*INPUT!AH12)/(INPUT!AG12+1)),IF(INPUT!AD12=0,0,(INPUT!K12-2*INPUT!M12-INPUT!AD12*INPUT!AE12)/(INPUT!AD12+1)))</f>
        <v>558.7770783930888</v>
      </c>
      <c r="E1674" s="174">
        <f>IF(B1674="Positive",D1206,F1206)</f>
        <v>12</v>
      </c>
      <c r="F1674" s="174">
        <f>IF(B1674="Positive",C1206,E1206)</f>
        <v>1936.3312351792665</v>
      </c>
      <c r="G1674" s="191">
        <f>IF(D1674=0,F1674,D1674)/E1674</f>
        <v>46.5647565327574</v>
      </c>
      <c r="H1674" s="174">
        <f>IF(B1674="Positive",1/3*INPUT!AH12*INPUT!AI12^3,1/3*INPUT!AE12*INPUT!AF12^3)</f>
        <v>13653333.333333332</v>
      </c>
      <c r="I1674" s="192">
        <f>IF(D1674=0,4,MIN(MAX((IF(C1674=1,8,0.894)*H1674/D1674/E1674^3)^(1/3),1),4))</f>
        <v>2.3295102753141137</v>
      </c>
      <c r="J1674" s="192">
        <f>IF(D1674=0,5.34,MIN((5.34+2.84*(H1674/D1674/E1674^3)^(1/3))/((C1674+1)^2),5.34))</f>
        <v>1.3563979013960836</v>
      </c>
      <c r="K1674" s="191">
        <f>0.57*SQRT(INPUT!$B$2*I1674/INPUT!AO12/L1362)</f>
        <v>0</v>
      </c>
      <c r="L1674" s="191">
        <f>0.95*SQRT(INPUT!$B$2*I1674/(L1362-0.3)/INPUT!AO12)</f>
        <v>0</v>
      </c>
      <c r="M1674" s="184">
        <f>IF(G1674&lt;=K1674,1*L1518*INPUT!AO12*L1362,IF(G1674&lt;=L1674,1*L1518*INPUT!AO12*(L1362-(L1362-(L1362-0.3)/L1518)*(G1674-K1674)/(L1674-K1674)),0.9*INPUT!$B$2*1*I1674/G1674^2))</f>
        <v>0</v>
      </c>
      <c r="N1674" s="286">
        <f>IF(G1674&lt;=1.12*SQRT(INPUT!$B$2*J1674/INPUT!AO12),0.58*INPUT!AO12,IF(G1674&lt;=1.4*SQRT(INPUT!$B$2*J1674/INPUT!AO12),0.65*SQRT(INPUT!AO12*INPUT!$B$2*J1674)/G1674,0.9*INPUT!$B$2*J1674/G1674^2))</f>
        <v>0</v>
      </c>
    </row>
    <row r="1675">
      <c r="A1675" s="187">
        <f>A1519</f>
        <v>101</v>
      </c>
      <c r="B1675" s="174" t="str">
        <f>B712</f>
        <v>Negative</v>
      </c>
      <c r="C1675" s="174">
        <f>IF(B1675="Positive",INPUT!AG13,INPUT!AD13)</f>
        <v>2</v>
      </c>
      <c r="D1675" s="191">
        <f>IF(B1675="Positive",IF(INPUT!AG13=0,0,(INPUT!U13-INPUT!AG13*INPUT!AH13)/(INPUT!AG13+1)),IF(INPUT!AD13=0,0,(INPUT!K13-2*INPUT!M13-INPUT!AD13*INPUT!AE13)/(INPUT!AD13+1)))</f>
        <v>558.7770783930888</v>
      </c>
      <c r="E1675" s="174">
        <f>IF(B1675="Positive",D1207,F1207)</f>
        <v>12</v>
      </c>
      <c r="F1675" s="174">
        <f>IF(B1675="Positive",C1207,E1207)</f>
        <v>1936.3312351792665</v>
      </c>
      <c r="G1675" s="191">
        <f>IF(D1675=0,F1675,D1675)/E1675</f>
        <v>46.5647565327574</v>
      </c>
      <c r="H1675" s="174">
        <f>IF(B1675="Positive",1/3*INPUT!AH13*INPUT!AI13^3,1/3*INPUT!AE13*INPUT!AF13^3)</f>
        <v>13653333.333333332</v>
      </c>
      <c r="I1675" s="192">
        <f>IF(D1675=0,4,MIN(MAX((IF(C1675=1,8,0.894)*H1675/D1675/E1675^3)^(1/3),1),4))</f>
        <v>2.3295102753141137</v>
      </c>
      <c r="J1675" s="192">
        <f>IF(D1675=0,5.34,MIN((5.34+2.84*(H1675/D1675/E1675^3)^(1/3))/((C1675+1)^2),5.34))</f>
        <v>1.3563979013960836</v>
      </c>
      <c r="K1675" s="191">
        <f>0.57*SQRT(INPUT!$B$2*I1675/INPUT!AO13/L1363)</f>
        <v>0</v>
      </c>
      <c r="L1675" s="191">
        <f>0.95*SQRT(INPUT!$B$2*I1675/(L1363-0.3)/INPUT!AO13)</f>
        <v>0</v>
      </c>
      <c r="M1675" s="184">
        <f>IF(G1675&lt;=K1675,1*L1519*INPUT!AO13*L1363,IF(G1675&lt;=L1675,1*L1519*INPUT!AO13*(L1363-(L1363-(L1363-0.3)/L1519)*(G1675-K1675)/(L1675-K1675)),0.9*INPUT!$B$2*1*I1675/G1675^2))</f>
        <v>0</v>
      </c>
      <c r="N1675" s="286">
        <f>IF(G1675&lt;=1.12*SQRT(INPUT!$B$2*J1675/INPUT!AO13),0.58*INPUT!AO13,IF(G1675&lt;=1.4*SQRT(INPUT!$B$2*J1675/INPUT!AO13),0.65*SQRT(INPUT!AO13*INPUT!$B$2*J1675)/G1675,0.9*INPUT!$B$2*J1675/G1675^2))</f>
        <v>0</v>
      </c>
    </row>
    <row r="1676">
      <c r="A1676" s="187">
        <f>A1520</f>
        <v>101</v>
      </c>
      <c r="B1676" s="174" t="str">
        <f>B713</f>
        <v>Negative</v>
      </c>
      <c r="C1676" s="174">
        <f>IF(B1676="Positive",INPUT!AG14,INPUT!AD14)</f>
        <v>2</v>
      </c>
      <c r="D1676" s="191">
        <f>IF(B1676="Positive",IF(INPUT!AG14=0,0,(INPUT!U14-INPUT!AG14*INPUT!AH14)/(INPUT!AG14+1)),IF(INPUT!AD14=0,0,(INPUT!K14-2*INPUT!M14-INPUT!AD14*INPUT!AE14)/(INPUT!AD14+1)))</f>
        <v>558.7770783930888</v>
      </c>
      <c r="E1676" s="174">
        <f>IF(B1676="Positive",D1208,F1208)</f>
        <v>12</v>
      </c>
      <c r="F1676" s="174">
        <f>IF(B1676="Positive",C1208,E1208)</f>
        <v>1936.3312351792665</v>
      </c>
      <c r="G1676" s="191">
        <f>IF(D1676=0,F1676,D1676)/E1676</f>
        <v>46.5647565327574</v>
      </c>
      <c r="H1676" s="174">
        <f>IF(B1676="Positive",1/3*INPUT!AH14*INPUT!AI14^3,1/3*INPUT!AE14*INPUT!AF14^3)</f>
        <v>13653333.333333332</v>
      </c>
      <c r="I1676" s="192">
        <f>IF(D1676=0,4,MIN(MAX((IF(C1676=1,8,0.894)*H1676/D1676/E1676^3)^(1/3),1),4))</f>
        <v>2.3295102753141137</v>
      </c>
      <c r="J1676" s="192">
        <f>IF(D1676=0,5.34,MIN((5.34+2.84*(H1676/D1676/E1676^3)^(1/3))/((C1676+1)^2),5.34))</f>
        <v>1.3563979013960836</v>
      </c>
      <c r="K1676" s="191">
        <f>0.57*SQRT(INPUT!$B$2*I1676/INPUT!AO14/L1364)</f>
        <v>0</v>
      </c>
      <c r="L1676" s="191">
        <f>0.95*SQRT(INPUT!$B$2*I1676/(L1364-0.3)/INPUT!AO14)</f>
        <v>0</v>
      </c>
      <c r="M1676" s="184">
        <f>IF(G1676&lt;=K1676,1*L1520*INPUT!AO14*L1364,IF(G1676&lt;=L1676,1*L1520*INPUT!AO14*(L1364-(L1364-(L1364-0.3)/L1520)*(G1676-K1676)/(L1676-K1676)),0.9*INPUT!$B$2*1*I1676/G1676^2))</f>
        <v>0</v>
      </c>
      <c r="N1676" s="286">
        <f>IF(G1676&lt;=1.12*SQRT(INPUT!$B$2*J1676/INPUT!AO14),0.58*INPUT!AO14,IF(G1676&lt;=1.4*SQRT(INPUT!$B$2*J1676/INPUT!AO14),0.65*SQRT(INPUT!AO14*INPUT!$B$2*J1676)/G1676,0.9*INPUT!$B$2*J1676/G1676^2))</f>
        <v>0</v>
      </c>
    </row>
    <row r="1677">
      <c r="A1677" s="187">
        <f>A1521</f>
        <v>101</v>
      </c>
      <c r="B1677" s="174" t="str">
        <f>B714</f>
        <v>Negative</v>
      </c>
      <c r="C1677" s="174">
        <f>IF(B1677="Positive",INPUT!AG15,INPUT!AD15)</f>
        <v>2</v>
      </c>
      <c r="D1677" s="191">
        <f>IF(B1677="Positive",IF(INPUT!AG15=0,0,(INPUT!U15-INPUT!AG15*INPUT!AH15)/(INPUT!AG15+1)),IF(INPUT!AD15=0,0,(INPUT!K15-2*INPUT!M15-INPUT!AD15*INPUT!AE15)/(INPUT!AD15+1)))</f>
        <v>558.7770783930888</v>
      </c>
      <c r="E1677" s="174">
        <f>IF(B1677="Positive",D1209,F1209)</f>
        <v>12</v>
      </c>
      <c r="F1677" s="174">
        <f>IF(B1677="Positive",C1209,E1209)</f>
        <v>1936.3312351792665</v>
      </c>
      <c r="G1677" s="191">
        <f>IF(D1677=0,F1677,D1677)/E1677</f>
        <v>46.5647565327574</v>
      </c>
      <c r="H1677" s="174">
        <f>IF(B1677="Positive",1/3*INPUT!AH15*INPUT!AI15^3,1/3*INPUT!AE15*INPUT!AF15^3)</f>
        <v>13653333.333333332</v>
      </c>
      <c r="I1677" s="192">
        <f>IF(D1677=0,4,MIN(MAX((IF(C1677=1,8,0.894)*H1677/D1677/E1677^3)^(1/3),1),4))</f>
        <v>2.3295102753141137</v>
      </c>
      <c r="J1677" s="192">
        <f>IF(D1677=0,5.34,MIN((5.34+2.84*(H1677/D1677/E1677^3)^(1/3))/((C1677+1)^2),5.34))</f>
        <v>1.3563979013960836</v>
      </c>
      <c r="K1677" s="191">
        <f>0.57*SQRT(INPUT!$B$2*I1677/INPUT!AO15/L1365)</f>
        <v>0</v>
      </c>
      <c r="L1677" s="191">
        <f>0.95*SQRT(INPUT!$B$2*I1677/(L1365-0.3)/INPUT!AO15)</f>
        <v>0</v>
      </c>
      <c r="M1677" s="184">
        <f>IF(G1677&lt;=K1677,1*L1521*INPUT!AO15*L1365,IF(G1677&lt;=L1677,1*L1521*INPUT!AO15*(L1365-(L1365-(L1365-0.3)/L1521)*(G1677-K1677)/(L1677-K1677)),0.9*INPUT!$B$2*1*I1677/G1677^2))</f>
        <v>0</v>
      </c>
      <c r="N1677" s="286">
        <f>IF(G1677&lt;=1.12*SQRT(INPUT!$B$2*J1677/INPUT!AO15),0.58*INPUT!AO15,IF(G1677&lt;=1.4*SQRT(INPUT!$B$2*J1677/INPUT!AO15),0.65*SQRT(INPUT!AO15*INPUT!$B$2*J1677)/G1677,0.9*INPUT!$B$2*J1677/G1677^2))</f>
        <v>0</v>
      </c>
    </row>
    <row r="1678">
      <c r="A1678" s="187">
        <f>A1522</f>
        <v>101</v>
      </c>
      <c r="B1678" s="174" t="str">
        <f>B715</f>
        <v>Negative</v>
      </c>
      <c r="C1678" s="174">
        <f>IF(B1678="Positive",INPUT!AG16,INPUT!AD16)</f>
        <v>2</v>
      </c>
      <c r="D1678" s="191">
        <f>IF(B1678="Positive",IF(INPUT!AG16=0,0,(INPUT!U16-INPUT!AG16*INPUT!AH16)/(INPUT!AG16+1)),IF(INPUT!AD16=0,0,(INPUT!K16-2*INPUT!M16-INPUT!AD16*INPUT!AE16)/(INPUT!AD16+1)))</f>
        <v>558.7770783930888</v>
      </c>
      <c r="E1678" s="174">
        <f>IF(B1678="Positive",D1210,F1210)</f>
        <v>12</v>
      </c>
      <c r="F1678" s="174">
        <f>IF(B1678="Positive",C1210,E1210)</f>
        <v>1936.3312351792665</v>
      </c>
      <c r="G1678" s="191">
        <f>IF(D1678=0,F1678,D1678)/E1678</f>
        <v>46.5647565327574</v>
      </c>
      <c r="H1678" s="174">
        <f>IF(B1678="Positive",1/3*INPUT!AH16*INPUT!AI16^3,1/3*INPUT!AE16*INPUT!AF16^3)</f>
        <v>13653333.333333332</v>
      </c>
      <c r="I1678" s="192">
        <f>IF(D1678=0,4,MIN(MAX((IF(C1678=1,8,0.894)*H1678/D1678/E1678^3)^(1/3),1),4))</f>
        <v>2.3295102753141137</v>
      </c>
      <c r="J1678" s="192">
        <f>IF(D1678=0,5.34,MIN((5.34+2.84*(H1678/D1678/E1678^3)^(1/3))/((C1678+1)^2),5.34))</f>
        <v>1.3563979013960836</v>
      </c>
      <c r="K1678" s="191">
        <f>0.57*SQRT(INPUT!$B$2*I1678/INPUT!AO16/L1366)</f>
        <v>0</v>
      </c>
      <c r="L1678" s="191">
        <f>0.95*SQRT(INPUT!$B$2*I1678/(L1366-0.3)/INPUT!AO16)</f>
        <v>0</v>
      </c>
      <c r="M1678" s="184">
        <f>IF(G1678&lt;=K1678,1*L1522*INPUT!AO16*L1366,IF(G1678&lt;=L1678,1*L1522*INPUT!AO16*(L1366-(L1366-(L1366-0.3)/L1522)*(G1678-K1678)/(L1678-K1678)),0.9*INPUT!$B$2*1*I1678/G1678^2))</f>
        <v>0</v>
      </c>
      <c r="N1678" s="286">
        <f>IF(G1678&lt;=1.12*SQRT(INPUT!$B$2*J1678/INPUT!AO16),0.58*INPUT!AO16,IF(G1678&lt;=1.4*SQRT(INPUT!$B$2*J1678/INPUT!AO16),0.65*SQRT(INPUT!AO16*INPUT!$B$2*J1678)/G1678,0.9*INPUT!$B$2*J1678/G1678^2))</f>
        <v>0</v>
      </c>
    </row>
    <row r="1679">
      <c r="A1679" s="187">
        <f>A1523</f>
        <v>101</v>
      </c>
      <c r="B1679" s="174" t="str">
        <f>B716</f>
        <v>Negative</v>
      </c>
      <c r="C1679" s="174">
        <f>IF(B1679="Positive",INPUT!AG17,INPUT!AD17)</f>
        <v>2</v>
      </c>
      <c r="D1679" s="191">
        <f>IF(B1679="Positive",IF(INPUT!AG17=0,0,(INPUT!U17-INPUT!AG17*INPUT!AH17)/(INPUT!AG17+1)),IF(INPUT!AD17=0,0,(INPUT!K17-2*INPUT!M17-INPUT!AD17*INPUT!AE17)/(INPUT!AD17+1)))</f>
        <v>558.7770783930888</v>
      </c>
      <c r="E1679" s="174">
        <f>IF(B1679="Positive",D1211,F1211)</f>
        <v>12</v>
      </c>
      <c r="F1679" s="174">
        <f>IF(B1679="Positive",C1211,E1211)</f>
        <v>1936.3312351792665</v>
      </c>
      <c r="G1679" s="191">
        <f>IF(D1679=0,F1679,D1679)/E1679</f>
        <v>46.5647565327574</v>
      </c>
      <c r="H1679" s="174">
        <f>IF(B1679="Positive",1/3*INPUT!AH17*INPUT!AI17^3,1/3*INPUT!AE17*INPUT!AF17^3)</f>
        <v>13653333.333333332</v>
      </c>
      <c r="I1679" s="192">
        <f>IF(D1679=0,4,MIN(MAX((IF(C1679=1,8,0.894)*H1679/D1679/E1679^3)^(1/3),1),4))</f>
        <v>2.3295102753141137</v>
      </c>
      <c r="J1679" s="192">
        <f>IF(D1679=0,5.34,MIN((5.34+2.84*(H1679/D1679/E1679^3)^(1/3))/((C1679+1)^2),5.34))</f>
        <v>1.3563979013960836</v>
      </c>
      <c r="K1679" s="191">
        <f>0.57*SQRT(INPUT!$B$2*I1679/INPUT!AO17/L1367)</f>
        <v>0</v>
      </c>
      <c r="L1679" s="191">
        <f>0.95*SQRT(INPUT!$B$2*I1679/(L1367-0.3)/INPUT!AO17)</f>
        <v>0</v>
      </c>
      <c r="M1679" s="184">
        <f>IF(G1679&lt;=K1679,1*L1523*INPUT!AO17*L1367,IF(G1679&lt;=L1679,1*L1523*INPUT!AO17*(L1367-(L1367-(L1367-0.3)/L1523)*(G1679-K1679)/(L1679-K1679)),0.9*INPUT!$B$2*1*I1679/G1679^2))</f>
        <v>0</v>
      </c>
      <c r="N1679" s="286">
        <f>IF(G1679&lt;=1.12*SQRT(INPUT!$B$2*J1679/INPUT!AO17),0.58*INPUT!AO17,IF(G1679&lt;=1.4*SQRT(INPUT!$B$2*J1679/INPUT!AO17),0.65*SQRT(INPUT!AO17*INPUT!$B$2*J1679)/G1679,0.9*INPUT!$B$2*J1679/G1679^2))</f>
        <v>0</v>
      </c>
    </row>
    <row r="1680">
      <c r="A1680" s="187">
        <f>A1524</f>
        <v>101</v>
      </c>
      <c r="B1680" s="174" t="str">
        <f>B717</f>
        <v>Negative</v>
      </c>
      <c r="C1680" s="174">
        <f>IF(B1680="Positive",INPUT!AG18,INPUT!AD18)</f>
        <v>2</v>
      </c>
      <c r="D1680" s="191">
        <f>IF(B1680="Positive",IF(INPUT!AG18=0,0,(INPUT!U18-INPUT!AG18*INPUT!AH18)/(INPUT!AG18+1)),IF(INPUT!AD18=0,0,(INPUT!K18-2*INPUT!M18-INPUT!AD18*INPUT!AE18)/(INPUT!AD18+1)))</f>
        <v>558.7770783930888</v>
      </c>
      <c r="E1680" s="174">
        <f>IF(B1680="Positive",D1212,F1212)</f>
        <v>12</v>
      </c>
      <c r="F1680" s="174">
        <f>IF(B1680="Positive",C1212,E1212)</f>
        <v>1936.3312351792665</v>
      </c>
      <c r="G1680" s="191">
        <f>IF(D1680=0,F1680,D1680)/E1680</f>
        <v>46.5647565327574</v>
      </c>
      <c r="H1680" s="174">
        <f>IF(B1680="Positive",1/3*INPUT!AH18*INPUT!AI18^3,1/3*INPUT!AE18*INPUT!AF18^3)</f>
        <v>13653333.333333332</v>
      </c>
      <c r="I1680" s="192">
        <f>IF(D1680=0,4,MIN(MAX((IF(C1680=1,8,0.894)*H1680/D1680/E1680^3)^(1/3),1),4))</f>
        <v>2.3295102753141137</v>
      </c>
      <c r="J1680" s="192">
        <f>IF(D1680=0,5.34,MIN((5.34+2.84*(H1680/D1680/E1680^3)^(1/3))/((C1680+1)^2),5.34))</f>
        <v>1.3563979013960836</v>
      </c>
      <c r="K1680" s="191">
        <f>0.57*SQRT(INPUT!$B$2*I1680/INPUT!AO18/L1368)</f>
        <v>0</v>
      </c>
      <c r="L1680" s="191">
        <f>0.95*SQRT(INPUT!$B$2*I1680/(L1368-0.3)/INPUT!AO18)</f>
        <v>0</v>
      </c>
      <c r="M1680" s="184">
        <f>IF(G1680&lt;=K1680,1*L1524*INPUT!AO18*L1368,IF(G1680&lt;=L1680,1*L1524*INPUT!AO18*(L1368-(L1368-(L1368-0.3)/L1524)*(G1680-K1680)/(L1680-K1680)),0.9*INPUT!$B$2*1*I1680/G1680^2))</f>
        <v>0</v>
      </c>
      <c r="N1680" s="286">
        <f>IF(G1680&lt;=1.12*SQRT(INPUT!$B$2*J1680/INPUT!AO18),0.58*INPUT!AO18,IF(G1680&lt;=1.4*SQRT(INPUT!$B$2*J1680/INPUT!AO18),0.65*SQRT(INPUT!AO18*INPUT!$B$2*J1680)/G1680,0.9*INPUT!$B$2*J1680/G1680^2))</f>
        <v>0</v>
      </c>
    </row>
    <row r="1681">
      <c r="A1681" s="187">
        <f>A1525</f>
        <v>101</v>
      </c>
      <c r="B1681" s="174" t="str">
        <f>B718</f>
        <v>Negative</v>
      </c>
      <c r="C1681" s="174">
        <f>IF(B1681="Positive",INPUT!AG19,INPUT!AD19)</f>
        <v>2</v>
      </c>
      <c r="D1681" s="191">
        <f>IF(B1681="Positive",IF(INPUT!AG19=0,0,(INPUT!U19-INPUT!AG19*INPUT!AH19)/(INPUT!AG19+1)),IF(INPUT!AD19=0,0,(INPUT!K19-2*INPUT!M19-INPUT!AD19*INPUT!AE19)/(INPUT!AD19+1)))</f>
        <v>558.7770783930888</v>
      </c>
      <c r="E1681" s="174">
        <f>IF(B1681="Positive",D1213,F1213)</f>
        <v>12</v>
      </c>
      <c r="F1681" s="174">
        <f>IF(B1681="Positive",C1213,E1213)</f>
        <v>1936.3312351792665</v>
      </c>
      <c r="G1681" s="191">
        <f>IF(D1681=0,F1681,D1681)/E1681</f>
        <v>46.5647565327574</v>
      </c>
      <c r="H1681" s="174">
        <f>IF(B1681="Positive",1/3*INPUT!AH19*INPUT!AI19^3,1/3*INPUT!AE19*INPUT!AF19^3)</f>
        <v>13653333.333333332</v>
      </c>
      <c r="I1681" s="192">
        <f>IF(D1681=0,4,MIN(MAX((IF(C1681=1,8,0.894)*H1681/D1681/E1681^3)^(1/3),1),4))</f>
        <v>2.3295102753141137</v>
      </c>
      <c r="J1681" s="192">
        <f>IF(D1681=0,5.34,MIN((5.34+2.84*(H1681/D1681/E1681^3)^(1/3))/((C1681+1)^2),5.34))</f>
        <v>1.3563979013960836</v>
      </c>
      <c r="K1681" s="191">
        <f>0.57*SQRT(INPUT!$B$2*I1681/INPUT!AO19/L1369)</f>
        <v>0</v>
      </c>
      <c r="L1681" s="191">
        <f>0.95*SQRT(INPUT!$B$2*I1681/(L1369-0.3)/INPUT!AO19)</f>
        <v>0</v>
      </c>
      <c r="M1681" s="184">
        <f>IF(G1681&lt;=K1681,1*L1525*INPUT!AO19*L1369,IF(G1681&lt;=L1681,1*L1525*INPUT!AO19*(L1369-(L1369-(L1369-0.3)/L1525)*(G1681-K1681)/(L1681-K1681)),0.9*INPUT!$B$2*1*I1681/G1681^2))</f>
        <v>0</v>
      </c>
      <c r="N1681" s="286">
        <f>IF(G1681&lt;=1.12*SQRT(INPUT!$B$2*J1681/INPUT!AO19),0.58*INPUT!AO19,IF(G1681&lt;=1.4*SQRT(INPUT!$B$2*J1681/INPUT!AO19),0.65*SQRT(INPUT!AO19*INPUT!$B$2*J1681)/G1681,0.9*INPUT!$B$2*J1681/G1681^2))</f>
        <v>0</v>
      </c>
    </row>
    <row r="1682">
      <c r="A1682" s="187">
        <f>A1526</f>
        <v>101</v>
      </c>
      <c r="B1682" s="174" t="str">
        <f>B719</f>
        <v>Negative</v>
      </c>
      <c r="C1682" s="174">
        <f>IF(B1682="Positive",INPUT!AG20,INPUT!AD20)</f>
        <v>2</v>
      </c>
      <c r="D1682" s="191">
        <f>IF(B1682="Positive",IF(INPUT!AG20=0,0,(INPUT!U20-INPUT!AG20*INPUT!AH20)/(INPUT!AG20+1)),IF(INPUT!AD20=0,0,(INPUT!K20-2*INPUT!M20-INPUT!AD20*INPUT!AE20)/(INPUT!AD20+1)))</f>
        <v>558.7770783930888</v>
      </c>
      <c r="E1682" s="174">
        <f>IF(B1682="Positive",D1214,F1214)</f>
        <v>12</v>
      </c>
      <c r="F1682" s="174">
        <f>IF(B1682="Positive",C1214,E1214)</f>
        <v>1936.3312351792665</v>
      </c>
      <c r="G1682" s="191">
        <f>IF(D1682=0,F1682,D1682)/E1682</f>
        <v>46.5647565327574</v>
      </c>
      <c r="H1682" s="174">
        <f>IF(B1682="Positive",1/3*INPUT!AH20*INPUT!AI20^3,1/3*INPUT!AE20*INPUT!AF20^3)</f>
        <v>13653333.333333332</v>
      </c>
      <c r="I1682" s="192">
        <f>IF(D1682=0,4,MIN(MAX((IF(C1682=1,8,0.894)*H1682/D1682/E1682^3)^(1/3),1),4))</f>
        <v>2.3295102753141137</v>
      </c>
      <c r="J1682" s="192">
        <f>IF(D1682=0,5.34,MIN((5.34+2.84*(H1682/D1682/E1682^3)^(1/3))/((C1682+1)^2),5.34))</f>
        <v>1.3563979013960836</v>
      </c>
      <c r="K1682" s="191">
        <f>0.57*SQRT(INPUT!$B$2*I1682/INPUT!AO20/L1370)</f>
        <v>0</v>
      </c>
      <c r="L1682" s="191">
        <f>0.95*SQRT(INPUT!$B$2*I1682/(L1370-0.3)/INPUT!AO20)</f>
        <v>0</v>
      </c>
      <c r="M1682" s="184">
        <f>IF(G1682&lt;=K1682,1*L1526*INPUT!AO20*L1370,IF(G1682&lt;=L1682,1*L1526*INPUT!AO20*(L1370-(L1370-(L1370-0.3)/L1526)*(G1682-K1682)/(L1682-K1682)),0.9*INPUT!$B$2*1*I1682/G1682^2))</f>
        <v>0</v>
      </c>
      <c r="N1682" s="286">
        <f>IF(G1682&lt;=1.12*SQRT(INPUT!$B$2*J1682/INPUT!AO20),0.58*INPUT!AO20,IF(G1682&lt;=1.4*SQRT(INPUT!$B$2*J1682/INPUT!AO20),0.65*SQRT(INPUT!AO20*INPUT!$B$2*J1682)/G1682,0.9*INPUT!$B$2*J1682/G1682^2))</f>
        <v>0</v>
      </c>
    </row>
    <row r="1683">
      <c r="A1683" s="187">
        <f>A1527</f>
        <v>101</v>
      </c>
      <c r="B1683" s="174" t="str">
        <f>B720</f>
        <v>Negative</v>
      </c>
      <c r="C1683" s="174">
        <f>IF(B1683="Positive",INPUT!AG21,INPUT!AD21)</f>
        <v>2</v>
      </c>
      <c r="D1683" s="191">
        <f>IF(B1683="Positive",IF(INPUT!AG21=0,0,(INPUT!U21-INPUT!AG21*INPUT!AH21)/(INPUT!AG21+1)),IF(INPUT!AD21=0,0,(INPUT!K21-2*INPUT!M21-INPUT!AD21*INPUT!AE21)/(INPUT!AD21+1)))</f>
        <v>558.7770783930888</v>
      </c>
      <c r="E1683" s="174">
        <f>IF(B1683="Positive",D1215,F1215)</f>
        <v>12</v>
      </c>
      <c r="F1683" s="174">
        <f>IF(B1683="Positive",C1215,E1215)</f>
        <v>1936.3312351792665</v>
      </c>
      <c r="G1683" s="191">
        <f>IF(D1683=0,F1683,D1683)/E1683</f>
        <v>46.5647565327574</v>
      </c>
      <c r="H1683" s="174">
        <f>IF(B1683="Positive",1/3*INPUT!AH21*INPUT!AI21^3,1/3*INPUT!AE21*INPUT!AF21^3)</f>
        <v>13653333.333333332</v>
      </c>
      <c r="I1683" s="192">
        <f>IF(D1683=0,4,MIN(MAX((IF(C1683=1,8,0.894)*H1683/D1683/E1683^3)^(1/3),1),4))</f>
        <v>2.3295102753141137</v>
      </c>
      <c r="J1683" s="192">
        <f>IF(D1683=0,5.34,MIN((5.34+2.84*(H1683/D1683/E1683^3)^(1/3))/((C1683+1)^2),5.34))</f>
        <v>1.3563979013960836</v>
      </c>
      <c r="K1683" s="191">
        <f>0.57*SQRT(INPUT!$B$2*I1683/INPUT!AO21/L1371)</f>
        <v>0</v>
      </c>
      <c r="L1683" s="191">
        <f>0.95*SQRT(INPUT!$B$2*I1683/(L1371-0.3)/INPUT!AO21)</f>
        <v>0</v>
      </c>
      <c r="M1683" s="184">
        <f>IF(G1683&lt;=K1683,1*L1527*INPUT!AO21*L1371,IF(G1683&lt;=L1683,1*L1527*INPUT!AO21*(L1371-(L1371-(L1371-0.3)/L1527)*(G1683-K1683)/(L1683-K1683)),0.9*INPUT!$B$2*1*I1683/G1683^2))</f>
        <v>0</v>
      </c>
      <c r="N1683" s="286">
        <f>IF(G1683&lt;=1.12*SQRT(INPUT!$B$2*J1683/INPUT!AO21),0.58*INPUT!AO21,IF(G1683&lt;=1.4*SQRT(INPUT!$B$2*J1683/INPUT!AO21),0.65*SQRT(INPUT!AO21*INPUT!$B$2*J1683)/G1683,0.9*INPUT!$B$2*J1683/G1683^2))</f>
        <v>0</v>
      </c>
    </row>
    <row r="1684">
      <c r="A1684" s="187">
        <f>A1528</f>
        <v>101</v>
      </c>
      <c r="B1684" s="174" t="str">
        <f>B721</f>
        <v>Negative</v>
      </c>
      <c r="C1684" s="174">
        <f>IF(B1684="Positive",INPUT!AG22,INPUT!AD22)</f>
        <v>2</v>
      </c>
      <c r="D1684" s="191">
        <f>IF(B1684="Positive",IF(INPUT!AG22=0,0,(INPUT!U22-INPUT!AG22*INPUT!AH22)/(INPUT!AG22+1)),IF(INPUT!AD22=0,0,(INPUT!K22-2*INPUT!M22-INPUT!AD22*INPUT!AE22)/(INPUT!AD22+1)))</f>
        <v>558.7770783930888</v>
      </c>
      <c r="E1684" s="174">
        <f>IF(B1684="Positive",D1216,F1216)</f>
        <v>12</v>
      </c>
      <c r="F1684" s="174">
        <f>IF(B1684="Positive",C1216,E1216)</f>
        <v>1936.3312351792665</v>
      </c>
      <c r="G1684" s="191">
        <f>IF(D1684=0,F1684,D1684)/E1684</f>
        <v>46.5647565327574</v>
      </c>
      <c r="H1684" s="174">
        <f>IF(B1684="Positive",1/3*INPUT!AH22*INPUT!AI22^3,1/3*INPUT!AE22*INPUT!AF22^3)</f>
        <v>13653333.333333332</v>
      </c>
      <c r="I1684" s="192">
        <f>IF(D1684=0,4,MIN(MAX((IF(C1684=1,8,0.894)*H1684/D1684/E1684^3)^(1/3),1),4))</f>
        <v>2.3295102753141137</v>
      </c>
      <c r="J1684" s="192">
        <f>IF(D1684=0,5.34,MIN((5.34+2.84*(H1684/D1684/E1684^3)^(1/3))/((C1684+1)^2),5.34))</f>
        <v>1.3563979013960836</v>
      </c>
      <c r="K1684" s="191">
        <f>0.57*SQRT(INPUT!$B$2*I1684/INPUT!AO22/L1372)</f>
        <v>0</v>
      </c>
      <c r="L1684" s="191">
        <f>0.95*SQRT(INPUT!$B$2*I1684/(L1372-0.3)/INPUT!AO22)</f>
        <v>0</v>
      </c>
      <c r="M1684" s="184">
        <f>IF(G1684&lt;=K1684,1*L1528*INPUT!AO22*L1372,IF(G1684&lt;=L1684,1*L1528*INPUT!AO22*(L1372-(L1372-(L1372-0.3)/L1528)*(G1684-K1684)/(L1684-K1684)),0.9*INPUT!$B$2*1*I1684/G1684^2))</f>
        <v>0</v>
      </c>
      <c r="N1684" s="286">
        <f>IF(G1684&lt;=1.12*SQRT(INPUT!$B$2*J1684/INPUT!AO22),0.58*INPUT!AO22,IF(G1684&lt;=1.4*SQRT(INPUT!$B$2*J1684/INPUT!AO22),0.65*SQRT(INPUT!AO22*INPUT!$B$2*J1684)/G1684,0.9*INPUT!$B$2*J1684/G1684^2))</f>
        <v>0</v>
      </c>
    </row>
    <row r="1685">
      <c r="A1685" s="187">
        <f>A1529</f>
        <v>101</v>
      </c>
      <c r="B1685" s="174" t="str">
        <f>B722</f>
        <v>Negative</v>
      </c>
      <c r="C1685" s="174">
        <f>IF(B1685="Positive",INPUT!AG23,INPUT!AD23)</f>
        <v>2</v>
      </c>
      <c r="D1685" s="191">
        <f>IF(B1685="Positive",IF(INPUT!AG23=0,0,(INPUT!U23-INPUT!AG23*INPUT!AH23)/(INPUT!AG23+1)),IF(INPUT!AD23=0,0,(INPUT!K23-2*INPUT!M23-INPUT!AD23*INPUT!AE23)/(INPUT!AD23+1)))</f>
        <v>558.7770783930888</v>
      </c>
      <c r="E1685" s="174">
        <f>IF(B1685="Positive",D1217,F1217)</f>
        <v>12</v>
      </c>
      <c r="F1685" s="174">
        <f>IF(B1685="Positive",C1217,E1217)</f>
        <v>1936.3312351792665</v>
      </c>
      <c r="G1685" s="191">
        <f>IF(D1685=0,F1685,D1685)/E1685</f>
        <v>46.5647565327574</v>
      </c>
      <c r="H1685" s="174">
        <f>IF(B1685="Positive",1/3*INPUT!AH23*INPUT!AI23^3,1/3*INPUT!AE23*INPUT!AF23^3)</f>
        <v>13653333.333333332</v>
      </c>
      <c r="I1685" s="192">
        <f>IF(D1685=0,4,MIN(MAX((IF(C1685=1,8,0.894)*H1685/D1685/E1685^3)^(1/3),1),4))</f>
        <v>2.3295102753141137</v>
      </c>
      <c r="J1685" s="192">
        <f>IF(D1685=0,5.34,MIN((5.34+2.84*(H1685/D1685/E1685^3)^(1/3))/((C1685+1)^2),5.34))</f>
        <v>1.3563979013960836</v>
      </c>
      <c r="K1685" s="191">
        <f>0.57*SQRT(INPUT!$B$2*I1685/INPUT!AO23/L1373)</f>
        <v>0</v>
      </c>
      <c r="L1685" s="191">
        <f>0.95*SQRT(INPUT!$B$2*I1685/(L1373-0.3)/INPUT!AO23)</f>
        <v>0</v>
      </c>
      <c r="M1685" s="184">
        <f>IF(G1685&lt;=K1685,1*L1529*INPUT!AO23*L1373,IF(G1685&lt;=L1685,1*L1529*INPUT!AO23*(L1373-(L1373-(L1373-0.3)/L1529)*(G1685-K1685)/(L1685-K1685)),0.9*INPUT!$B$2*1*I1685/G1685^2))</f>
        <v>0</v>
      </c>
      <c r="N1685" s="286">
        <f>IF(G1685&lt;=1.12*SQRT(INPUT!$B$2*J1685/INPUT!AO23),0.58*INPUT!AO23,IF(G1685&lt;=1.4*SQRT(INPUT!$B$2*J1685/INPUT!AO23),0.65*SQRT(INPUT!AO23*INPUT!$B$2*J1685)/G1685,0.9*INPUT!$B$2*J1685/G1685^2))</f>
        <v>0</v>
      </c>
    </row>
    <row r="1686">
      <c r="A1686" s="187">
        <f>A1530</f>
        <v>101</v>
      </c>
      <c r="B1686" s="174" t="str">
        <f>B723</f>
        <v>Negative</v>
      </c>
      <c r="C1686" s="174">
        <f>IF(B1686="Positive",INPUT!AG24,INPUT!AD24)</f>
        <v>2</v>
      </c>
      <c r="D1686" s="191">
        <f>IF(B1686="Positive",IF(INPUT!AG24=0,0,(INPUT!U24-INPUT!AG24*INPUT!AH24)/(INPUT!AG24+1)),IF(INPUT!AD24=0,0,(INPUT!K24-2*INPUT!M24-INPUT!AD24*INPUT!AE24)/(INPUT!AD24+1)))</f>
        <v>558.7770783930888</v>
      </c>
      <c r="E1686" s="174">
        <f>IF(B1686="Positive",D1218,F1218)</f>
        <v>12</v>
      </c>
      <c r="F1686" s="174">
        <f>IF(B1686="Positive",C1218,E1218)</f>
        <v>1936.3312351792665</v>
      </c>
      <c r="G1686" s="191">
        <f>IF(D1686=0,F1686,D1686)/E1686</f>
        <v>46.5647565327574</v>
      </c>
      <c r="H1686" s="174">
        <f>IF(B1686="Positive",1/3*INPUT!AH24*INPUT!AI24^3,1/3*INPUT!AE24*INPUT!AF24^3)</f>
        <v>13653333.333333332</v>
      </c>
      <c r="I1686" s="192">
        <f>IF(D1686=0,4,MIN(MAX((IF(C1686=1,8,0.894)*H1686/D1686/E1686^3)^(1/3),1),4))</f>
        <v>2.3295102753141137</v>
      </c>
      <c r="J1686" s="192">
        <f>IF(D1686=0,5.34,MIN((5.34+2.84*(H1686/D1686/E1686^3)^(1/3))/((C1686+1)^2),5.34))</f>
        <v>1.3563979013960836</v>
      </c>
      <c r="K1686" s="191">
        <f>0.57*SQRT(INPUT!$B$2*I1686/INPUT!AO24/L1374)</f>
        <v>0</v>
      </c>
      <c r="L1686" s="191">
        <f>0.95*SQRT(INPUT!$B$2*I1686/(L1374-0.3)/INPUT!AO24)</f>
        <v>0</v>
      </c>
      <c r="M1686" s="184">
        <f>IF(G1686&lt;=K1686,1*L1530*INPUT!AO24*L1374,IF(G1686&lt;=L1686,1*L1530*INPUT!AO24*(L1374-(L1374-(L1374-0.3)/L1530)*(G1686-K1686)/(L1686-K1686)),0.9*INPUT!$B$2*1*I1686/G1686^2))</f>
        <v>0</v>
      </c>
      <c r="N1686" s="286">
        <f>IF(G1686&lt;=1.12*SQRT(INPUT!$B$2*J1686/INPUT!AO24),0.58*INPUT!AO24,IF(G1686&lt;=1.4*SQRT(INPUT!$B$2*J1686/INPUT!AO24),0.65*SQRT(INPUT!AO24*INPUT!$B$2*J1686)/G1686,0.9*INPUT!$B$2*J1686/G1686^2))</f>
        <v>0</v>
      </c>
    </row>
    <row r="1687">
      <c r="A1687" s="187">
        <f>A1531</f>
        <v>101</v>
      </c>
      <c r="B1687" s="174" t="str">
        <f>B724</f>
        <v>Negative</v>
      </c>
      <c r="C1687" s="174">
        <f>IF(B1687="Positive",INPUT!AG25,INPUT!AD25)</f>
        <v>2</v>
      </c>
      <c r="D1687" s="191">
        <f>IF(B1687="Positive",IF(INPUT!AG25=0,0,(INPUT!U25-INPUT!AG25*INPUT!AH25)/(INPUT!AG25+1)),IF(INPUT!AD25=0,0,(INPUT!K25-2*INPUT!M25-INPUT!AD25*INPUT!AE25)/(INPUT!AD25+1)))</f>
        <v>558.7770783930888</v>
      </c>
      <c r="E1687" s="174">
        <f>IF(B1687="Positive",D1219,F1219)</f>
        <v>12</v>
      </c>
      <c r="F1687" s="174">
        <f>IF(B1687="Positive",C1219,E1219)</f>
        <v>1936.3312351792665</v>
      </c>
      <c r="G1687" s="191">
        <f>IF(D1687=0,F1687,D1687)/E1687</f>
        <v>46.5647565327574</v>
      </c>
      <c r="H1687" s="174">
        <f>IF(B1687="Positive",1/3*INPUT!AH25*INPUT!AI25^3,1/3*INPUT!AE25*INPUT!AF25^3)</f>
        <v>13653333.333333332</v>
      </c>
      <c r="I1687" s="192">
        <f>IF(D1687=0,4,MIN(MAX((IF(C1687=1,8,0.894)*H1687/D1687/E1687^3)^(1/3),1),4))</f>
        <v>2.3295102753141137</v>
      </c>
      <c r="J1687" s="192">
        <f>IF(D1687=0,5.34,MIN((5.34+2.84*(H1687/D1687/E1687^3)^(1/3))/((C1687+1)^2),5.34))</f>
        <v>1.3563979013960836</v>
      </c>
      <c r="K1687" s="191">
        <f>0.57*SQRT(INPUT!$B$2*I1687/INPUT!AO25/L1375)</f>
        <v>0</v>
      </c>
      <c r="L1687" s="191">
        <f>0.95*SQRT(INPUT!$B$2*I1687/(L1375-0.3)/INPUT!AO25)</f>
        <v>0</v>
      </c>
      <c r="M1687" s="184">
        <f>IF(G1687&lt;=K1687,1*L1531*INPUT!AO25*L1375,IF(G1687&lt;=L1687,1*L1531*INPUT!AO25*(L1375-(L1375-(L1375-0.3)/L1531)*(G1687-K1687)/(L1687-K1687)),0.9*INPUT!$B$2*1*I1687/G1687^2))</f>
        <v>0</v>
      </c>
      <c r="N1687" s="286">
        <f>IF(G1687&lt;=1.12*SQRT(INPUT!$B$2*J1687/INPUT!AO25),0.58*INPUT!AO25,IF(G1687&lt;=1.4*SQRT(INPUT!$B$2*J1687/INPUT!AO25),0.65*SQRT(INPUT!AO25*INPUT!$B$2*J1687)/G1687,0.9*INPUT!$B$2*J1687/G1687^2))</f>
        <v>0</v>
      </c>
    </row>
    <row r="1688">
      <c r="A1688" s="187">
        <f>A1532</f>
        <v>101</v>
      </c>
      <c r="B1688" s="174" t="str">
        <f>B725</f>
        <v>Negative</v>
      </c>
      <c r="C1688" s="174">
        <f>IF(B1688="Positive",INPUT!AG26,INPUT!AD26)</f>
        <v>2</v>
      </c>
      <c r="D1688" s="191">
        <f>IF(B1688="Positive",IF(INPUT!AG26=0,0,(INPUT!U26-INPUT!AG26*INPUT!AH26)/(INPUT!AG26+1)),IF(INPUT!AD26=0,0,(INPUT!K26-2*INPUT!M26-INPUT!AD26*INPUT!AE26)/(INPUT!AD26+1)))</f>
        <v>558.7770783930888</v>
      </c>
      <c r="E1688" s="174">
        <f>IF(B1688="Positive",D1220,F1220)</f>
        <v>12</v>
      </c>
      <c r="F1688" s="174">
        <f>IF(B1688="Positive",C1220,E1220)</f>
        <v>1936.3312351792665</v>
      </c>
      <c r="G1688" s="191">
        <f>IF(D1688=0,F1688,D1688)/E1688</f>
        <v>46.5647565327574</v>
      </c>
      <c r="H1688" s="174">
        <f>IF(B1688="Positive",1/3*INPUT!AH26*INPUT!AI26^3,1/3*INPUT!AE26*INPUT!AF26^3)</f>
        <v>13653333.333333332</v>
      </c>
      <c r="I1688" s="192">
        <f>IF(D1688=0,4,MIN(MAX((IF(C1688=1,8,0.894)*H1688/D1688/E1688^3)^(1/3),1),4))</f>
        <v>2.3295102753141137</v>
      </c>
      <c r="J1688" s="192">
        <f>IF(D1688=0,5.34,MIN((5.34+2.84*(H1688/D1688/E1688^3)^(1/3))/((C1688+1)^2),5.34))</f>
        <v>1.3563979013960836</v>
      </c>
      <c r="K1688" s="191">
        <f>0.57*SQRT(INPUT!$B$2*I1688/INPUT!AO26/L1376)</f>
        <v>0</v>
      </c>
      <c r="L1688" s="191">
        <f>0.95*SQRT(INPUT!$B$2*I1688/(L1376-0.3)/INPUT!AO26)</f>
        <v>0</v>
      </c>
      <c r="M1688" s="184">
        <f>IF(G1688&lt;=K1688,1*L1532*INPUT!AO26*L1376,IF(G1688&lt;=L1688,1*L1532*INPUT!AO26*(L1376-(L1376-(L1376-0.3)/L1532)*(G1688-K1688)/(L1688-K1688)),0.9*INPUT!$B$2*1*I1688/G1688^2))</f>
        <v>0</v>
      </c>
      <c r="N1688" s="286">
        <f>IF(G1688&lt;=1.12*SQRT(INPUT!$B$2*J1688/INPUT!AO26),0.58*INPUT!AO26,IF(G1688&lt;=1.4*SQRT(INPUT!$B$2*J1688/INPUT!AO26),0.65*SQRT(INPUT!AO26*INPUT!$B$2*J1688)/G1688,0.9*INPUT!$B$2*J1688/G1688^2))</f>
        <v>0</v>
      </c>
    </row>
    <row r="1689">
      <c r="A1689" s="187">
        <f>A1533</f>
        <v>101</v>
      </c>
      <c r="B1689" s="174" t="str">
        <f>B726</f>
        <v>Negative</v>
      </c>
      <c r="C1689" s="174">
        <f>IF(B1689="Positive",INPUT!AG27,INPUT!AD27)</f>
        <v>2</v>
      </c>
      <c r="D1689" s="191">
        <f>IF(B1689="Positive",IF(INPUT!AG27=0,0,(INPUT!U27-INPUT!AG27*INPUT!AH27)/(INPUT!AG27+1)),IF(INPUT!AD27=0,0,(INPUT!K27-2*INPUT!M27-INPUT!AD27*INPUT!AE27)/(INPUT!AD27+1)))</f>
        <v>558.7770783930888</v>
      </c>
      <c r="E1689" s="174">
        <f>IF(B1689="Positive",D1221,F1221)</f>
        <v>12</v>
      </c>
      <c r="F1689" s="174">
        <f>IF(B1689="Positive",C1221,E1221)</f>
        <v>1936.3312351792665</v>
      </c>
      <c r="G1689" s="191">
        <f>IF(D1689=0,F1689,D1689)/E1689</f>
        <v>46.5647565327574</v>
      </c>
      <c r="H1689" s="174">
        <f>IF(B1689="Positive",1/3*INPUT!AH27*INPUT!AI27^3,1/3*INPUT!AE27*INPUT!AF27^3)</f>
        <v>13653333.333333332</v>
      </c>
      <c r="I1689" s="192">
        <f>IF(D1689=0,4,MIN(MAX((IF(C1689=1,8,0.894)*H1689/D1689/E1689^3)^(1/3),1),4))</f>
        <v>2.3295102753141137</v>
      </c>
      <c r="J1689" s="192">
        <f>IF(D1689=0,5.34,MIN((5.34+2.84*(H1689/D1689/E1689^3)^(1/3))/((C1689+1)^2),5.34))</f>
        <v>1.3563979013960836</v>
      </c>
      <c r="K1689" s="191">
        <f>0.57*SQRT(INPUT!$B$2*I1689/INPUT!AO27/L1377)</f>
        <v>0</v>
      </c>
      <c r="L1689" s="191">
        <f>0.95*SQRT(INPUT!$B$2*I1689/(L1377-0.3)/INPUT!AO27)</f>
        <v>0</v>
      </c>
      <c r="M1689" s="184">
        <f>IF(G1689&lt;=K1689,1*L1533*INPUT!AO27*L1377,IF(G1689&lt;=L1689,1*L1533*INPUT!AO27*(L1377-(L1377-(L1377-0.3)/L1533)*(G1689-K1689)/(L1689-K1689)),0.9*INPUT!$B$2*1*I1689/G1689^2))</f>
        <v>0</v>
      </c>
      <c r="N1689" s="286">
        <f>IF(G1689&lt;=1.12*SQRT(INPUT!$B$2*J1689/INPUT!AO27),0.58*INPUT!AO27,IF(G1689&lt;=1.4*SQRT(INPUT!$B$2*J1689/INPUT!AO27),0.65*SQRT(INPUT!AO27*INPUT!$B$2*J1689)/G1689,0.9*INPUT!$B$2*J1689/G1689^2))</f>
        <v>0</v>
      </c>
    </row>
    <row r="1690">
      <c r="A1690" s="187">
        <f>A1534</f>
        <v>101</v>
      </c>
      <c r="B1690" s="174" t="str">
        <f>B727</f>
        <v>Negative</v>
      </c>
      <c r="C1690" s="174">
        <f>IF(B1690="Positive",INPUT!AG28,INPUT!AD28)</f>
        <v>2</v>
      </c>
      <c r="D1690" s="191">
        <f>IF(B1690="Positive",IF(INPUT!AG28=0,0,(INPUT!U28-INPUT!AG28*INPUT!AH28)/(INPUT!AG28+1)),IF(INPUT!AD28=0,0,(INPUT!K28-2*INPUT!M28-INPUT!AD28*INPUT!AE28)/(INPUT!AD28+1)))</f>
        <v>558.7770783930888</v>
      </c>
      <c r="E1690" s="174">
        <f>IF(B1690="Positive",D1222,F1222)</f>
        <v>12</v>
      </c>
      <c r="F1690" s="174">
        <f>IF(B1690="Positive",C1222,E1222)</f>
        <v>1936.3312351792665</v>
      </c>
      <c r="G1690" s="191">
        <f>IF(D1690=0,F1690,D1690)/E1690</f>
        <v>46.5647565327574</v>
      </c>
      <c r="H1690" s="174">
        <f>IF(B1690="Positive",1/3*INPUT!AH28*INPUT!AI28^3,1/3*INPUT!AE28*INPUT!AF28^3)</f>
        <v>13653333.333333332</v>
      </c>
      <c r="I1690" s="192">
        <f>IF(D1690=0,4,MIN(MAX((IF(C1690=1,8,0.894)*H1690/D1690/E1690^3)^(1/3),1),4))</f>
        <v>2.3295102753141137</v>
      </c>
      <c r="J1690" s="192">
        <f>IF(D1690=0,5.34,MIN((5.34+2.84*(H1690/D1690/E1690^3)^(1/3))/((C1690+1)^2),5.34))</f>
        <v>1.3563979013960836</v>
      </c>
      <c r="K1690" s="191">
        <f>0.57*SQRT(INPUT!$B$2*I1690/INPUT!AO28/L1378)</f>
        <v>0</v>
      </c>
      <c r="L1690" s="191">
        <f>0.95*SQRT(INPUT!$B$2*I1690/(L1378-0.3)/INPUT!AO28)</f>
        <v>0</v>
      </c>
      <c r="M1690" s="184">
        <f>IF(G1690&lt;=K1690,1*L1534*INPUT!AO28*L1378,IF(G1690&lt;=L1690,1*L1534*INPUT!AO28*(L1378-(L1378-(L1378-0.3)/L1534)*(G1690-K1690)/(L1690-K1690)),0.9*INPUT!$B$2*1*I1690/G1690^2))</f>
        <v>0</v>
      </c>
      <c r="N1690" s="286">
        <f>IF(G1690&lt;=1.12*SQRT(INPUT!$B$2*J1690/INPUT!AO28),0.58*INPUT!AO28,IF(G1690&lt;=1.4*SQRT(INPUT!$B$2*J1690/INPUT!AO28),0.65*SQRT(INPUT!AO28*INPUT!$B$2*J1690)/G1690,0.9*INPUT!$B$2*J1690/G1690^2))</f>
        <v>0</v>
      </c>
    </row>
    <row r="1691">
      <c r="A1691" s="187">
        <f>A1535</f>
        <v>101</v>
      </c>
      <c r="B1691" s="174" t="str">
        <f>B728</f>
        <v>Negative</v>
      </c>
      <c r="C1691" s="174">
        <f>IF(B1691="Positive",INPUT!AG29,INPUT!AD29)</f>
        <v>2</v>
      </c>
      <c r="D1691" s="191">
        <f>IF(B1691="Positive",IF(INPUT!AG29=0,0,(INPUT!U29-INPUT!AG29*INPUT!AH29)/(INPUT!AG29+1)),IF(INPUT!AD29=0,0,(INPUT!K29-2*INPUT!M29-INPUT!AD29*INPUT!AE29)/(INPUT!AD29+1)))</f>
        <v>558.7770783930888</v>
      </c>
      <c r="E1691" s="174">
        <f>IF(B1691="Positive",D1223,F1223)</f>
        <v>12</v>
      </c>
      <c r="F1691" s="174">
        <f>IF(B1691="Positive",C1223,E1223)</f>
        <v>1936.3312351792665</v>
      </c>
      <c r="G1691" s="191">
        <f>IF(D1691=0,F1691,D1691)/E1691</f>
        <v>46.5647565327574</v>
      </c>
      <c r="H1691" s="174">
        <f>IF(B1691="Positive",1/3*INPUT!AH29*INPUT!AI29^3,1/3*INPUT!AE29*INPUT!AF29^3)</f>
        <v>13653333.333333332</v>
      </c>
      <c r="I1691" s="192">
        <f>IF(D1691=0,4,MIN(MAX((IF(C1691=1,8,0.894)*H1691/D1691/E1691^3)^(1/3),1),4))</f>
        <v>2.3295102753141137</v>
      </c>
      <c r="J1691" s="192">
        <f>IF(D1691=0,5.34,MIN((5.34+2.84*(H1691/D1691/E1691^3)^(1/3))/((C1691+1)^2),5.34))</f>
        <v>1.3563979013960836</v>
      </c>
      <c r="K1691" s="191">
        <f>0.57*SQRT(INPUT!$B$2*I1691/INPUT!AO29/L1379)</f>
        <v>0</v>
      </c>
      <c r="L1691" s="191">
        <f>0.95*SQRT(INPUT!$B$2*I1691/(L1379-0.3)/INPUT!AO29)</f>
        <v>0</v>
      </c>
      <c r="M1691" s="184">
        <f>IF(G1691&lt;=K1691,1*L1535*INPUT!AO29*L1379,IF(G1691&lt;=L1691,1*L1535*INPUT!AO29*(L1379-(L1379-(L1379-0.3)/L1535)*(G1691-K1691)/(L1691-K1691)),0.9*INPUT!$B$2*1*I1691/G1691^2))</f>
        <v>0</v>
      </c>
      <c r="N1691" s="286">
        <f>IF(G1691&lt;=1.12*SQRT(INPUT!$B$2*J1691/INPUT!AO29),0.58*INPUT!AO29,IF(G1691&lt;=1.4*SQRT(INPUT!$B$2*J1691/INPUT!AO29),0.65*SQRT(INPUT!AO29*INPUT!$B$2*J1691)/G1691,0.9*INPUT!$B$2*J1691/G1691^2))</f>
        <v>0</v>
      </c>
    </row>
    <row r="1692">
      <c r="A1692" s="187">
        <f>A1536</f>
        <v>101</v>
      </c>
      <c r="B1692" s="174" t="str">
        <f>B729</f>
        <v>Negative</v>
      </c>
      <c r="C1692" s="174">
        <f>IF(B1692="Positive",INPUT!AG30,INPUT!AD30)</f>
        <v>2</v>
      </c>
      <c r="D1692" s="191">
        <f>IF(B1692="Positive",IF(INPUT!AG30=0,0,(INPUT!U30-INPUT!AG30*INPUT!AH30)/(INPUT!AG30+1)),IF(INPUT!AD30=0,0,(INPUT!K30-2*INPUT!M30-INPUT!AD30*INPUT!AE30)/(INPUT!AD30+1)))</f>
        <v>558.7770783930888</v>
      </c>
      <c r="E1692" s="174">
        <f>IF(B1692="Positive",D1224,F1224)</f>
        <v>12</v>
      </c>
      <c r="F1692" s="174">
        <f>IF(B1692="Positive",C1224,E1224)</f>
        <v>1936.3312351792665</v>
      </c>
      <c r="G1692" s="191">
        <f>IF(D1692=0,F1692,D1692)/E1692</f>
        <v>46.5647565327574</v>
      </c>
      <c r="H1692" s="174">
        <f>IF(B1692="Positive",1/3*INPUT!AH30*INPUT!AI30^3,1/3*INPUT!AE30*INPUT!AF30^3)</f>
        <v>13653333.333333332</v>
      </c>
      <c r="I1692" s="192">
        <f>IF(D1692=0,4,MIN(MAX((IF(C1692=1,8,0.894)*H1692/D1692/E1692^3)^(1/3),1),4))</f>
        <v>2.3295102753141137</v>
      </c>
      <c r="J1692" s="192">
        <f>IF(D1692=0,5.34,MIN((5.34+2.84*(H1692/D1692/E1692^3)^(1/3))/((C1692+1)^2),5.34))</f>
        <v>1.3563979013960836</v>
      </c>
      <c r="K1692" s="191">
        <f>0.57*SQRT(INPUT!$B$2*I1692/INPUT!AO30/L1380)</f>
        <v>0</v>
      </c>
      <c r="L1692" s="191">
        <f>0.95*SQRT(INPUT!$B$2*I1692/(L1380-0.3)/INPUT!AO30)</f>
        <v>0</v>
      </c>
      <c r="M1692" s="184">
        <f>IF(G1692&lt;=K1692,1*L1536*INPUT!AO30*L1380,IF(G1692&lt;=L1692,1*L1536*INPUT!AO30*(L1380-(L1380-(L1380-0.3)/L1536)*(G1692-K1692)/(L1692-K1692)),0.9*INPUT!$B$2*1*I1692/G1692^2))</f>
        <v>0</v>
      </c>
      <c r="N1692" s="286">
        <f>IF(G1692&lt;=1.12*SQRT(INPUT!$B$2*J1692/INPUT!AO30),0.58*INPUT!AO30,IF(G1692&lt;=1.4*SQRT(INPUT!$B$2*J1692/INPUT!AO30),0.65*SQRT(INPUT!AO30*INPUT!$B$2*J1692)/G1692,0.9*INPUT!$B$2*J1692/G1692^2))</f>
        <v>0</v>
      </c>
    </row>
    <row r="1693">
      <c r="A1693" s="187">
        <f>A1537</f>
        <v>101</v>
      </c>
      <c r="B1693" s="174" t="str">
        <f>B730</f>
        <v>Negative</v>
      </c>
      <c r="C1693" s="174">
        <f>IF(B1693="Positive",INPUT!AG31,INPUT!AD31)</f>
        <v>2</v>
      </c>
      <c r="D1693" s="191">
        <f>IF(B1693="Positive",IF(INPUT!AG31=0,0,(INPUT!U31-INPUT!AG31*INPUT!AH31)/(INPUT!AG31+1)),IF(INPUT!AD31=0,0,(INPUT!K31-2*INPUT!M31-INPUT!AD31*INPUT!AE31)/(INPUT!AD31+1)))</f>
        <v>558.7770783930888</v>
      </c>
      <c r="E1693" s="174">
        <f>IF(B1693="Positive",D1225,F1225)</f>
        <v>12</v>
      </c>
      <c r="F1693" s="174">
        <f>IF(B1693="Positive",C1225,E1225)</f>
        <v>1936.3312351792665</v>
      </c>
      <c r="G1693" s="191">
        <f>IF(D1693=0,F1693,D1693)/E1693</f>
        <v>46.5647565327574</v>
      </c>
      <c r="H1693" s="174">
        <f>IF(B1693="Positive",1/3*INPUT!AH31*INPUT!AI31^3,1/3*INPUT!AE31*INPUT!AF31^3)</f>
        <v>13653333.333333332</v>
      </c>
      <c r="I1693" s="192">
        <f>IF(D1693=0,4,MIN(MAX((IF(C1693=1,8,0.894)*H1693/D1693/E1693^3)^(1/3),1),4))</f>
        <v>2.3295102753141137</v>
      </c>
      <c r="J1693" s="192">
        <f>IF(D1693=0,5.34,MIN((5.34+2.84*(H1693/D1693/E1693^3)^(1/3))/((C1693+1)^2),5.34))</f>
        <v>1.3563979013960836</v>
      </c>
      <c r="K1693" s="191">
        <f>0.57*SQRT(INPUT!$B$2*I1693/INPUT!AO31/L1381)</f>
        <v>0</v>
      </c>
      <c r="L1693" s="191">
        <f>0.95*SQRT(INPUT!$B$2*I1693/(L1381-0.3)/INPUT!AO31)</f>
        <v>0</v>
      </c>
      <c r="M1693" s="184">
        <f>IF(G1693&lt;=K1693,1*L1537*INPUT!AO31*L1381,IF(G1693&lt;=L1693,1*L1537*INPUT!AO31*(L1381-(L1381-(L1381-0.3)/L1537)*(G1693-K1693)/(L1693-K1693)),0.9*INPUT!$B$2*1*I1693/G1693^2))</f>
        <v>0</v>
      </c>
      <c r="N1693" s="286">
        <f>IF(G1693&lt;=1.12*SQRT(INPUT!$B$2*J1693/INPUT!AO31),0.58*INPUT!AO31,IF(G1693&lt;=1.4*SQRT(INPUT!$B$2*J1693/INPUT!AO31),0.65*SQRT(INPUT!AO31*INPUT!$B$2*J1693)/G1693,0.9*INPUT!$B$2*J1693/G1693^2))</f>
        <v>0</v>
      </c>
    </row>
    <row r="1694">
      <c r="A1694" s="187">
        <f>A1538</f>
        <v>101</v>
      </c>
      <c r="B1694" s="174" t="str">
        <f>B731</f>
        <v>Negative</v>
      </c>
      <c r="C1694" s="174">
        <f>IF(B1694="Positive",INPUT!AG32,INPUT!AD32)</f>
        <v>2</v>
      </c>
      <c r="D1694" s="191">
        <f>IF(B1694="Positive",IF(INPUT!AG32=0,0,(INPUT!U32-INPUT!AG32*INPUT!AH32)/(INPUT!AG32+1)),IF(INPUT!AD32=0,0,(INPUT!K32-2*INPUT!M32-INPUT!AD32*INPUT!AE32)/(INPUT!AD32+1)))</f>
        <v>558.7770783930888</v>
      </c>
      <c r="E1694" s="174">
        <f>IF(B1694="Positive",D1226,F1226)</f>
        <v>12</v>
      </c>
      <c r="F1694" s="174">
        <f>IF(B1694="Positive",C1226,E1226)</f>
        <v>1936.3312351792665</v>
      </c>
      <c r="G1694" s="191">
        <f>IF(D1694=0,F1694,D1694)/E1694</f>
        <v>46.5647565327574</v>
      </c>
      <c r="H1694" s="174">
        <f>IF(B1694="Positive",1/3*INPUT!AH32*INPUT!AI32^3,1/3*INPUT!AE32*INPUT!AF32^3)</f>
        <v>13653333.333333332</v>
      </c>
      <c r="I1694" s="192">
        <f>IF(D1694=0,4,MIN(MAX((IF(C1694=1,8,0.894)*H1694/D1694/E1694^3)^(1/3),1),4))</f>
        <v>2.3295102753141137</v>
      </c>
      <c r="J1694" s="192">
        <f>IF(D1694=0,5.34,MIN((5.34+2.84*(H1694/D1694/E1694^3)^(1/3))/((C1694+1)^2),5.34))</f>
        <v>1.3563979013960836</v>
      </c>
      <c r="K1694" s="191">
        <f>0.57*SQRT(INPUT!$B$2*I1694/INPUT!AO32/L1382)</f>
        <v>0</v>
      </c>
      <c r="L1694" s="191">
        <f>0.95*SQRT(INPUT!$B$2*I1694/(L1382-0.3)/INPUT!AO32)</f>
        <v>0</v>
      </c>
      <c r="M1694" s="184">
        <f>IF(G1694&lt;=K1694,1*L1538*INPUT!AO32*L1382,IF(G1694&lt;=L1694,1*L1538*INPUT!AO32*(L1382-(L1382-(L1382-0.3)/L1538)*(G1694-K1694)/(L1694-K1694)),0.9*INPUT!$B$2*1*I1694/G1694^2))</f>
        <v>0</v>
      </c>
      <c r="N1694" s="286">
        <f>IF(G1694&lt;=1.12*SQRT(INPUT!$B$2*J1694/INPUT!AO32),0.58*INPUT!AO32,IF(G1694&lt;=1.4*SQRT(INPUT!$B$2*J1694/INPUT!AO32),0.65*SQRT(INPUT!AO32*INPUT!$B$2*J1694)/G1694,0.9*INPUT!$B$2*J1694/G1694^2))</f>
        <v>0</v>
      </c>
    </row>
    <row r="1695">
      <c r="A1695" s="187">
        <f>A1539</f>
        <v>101</v>
      </c>
      <c r="B1695" s="174" t="str">
        <f>B732</f>
        <v>Negative</v>
      </c>
      <c r="C1695" s="174">
        <f>IF(B1695="Positive",INPUT!AG33,INPUT!AD33)</f>
        <v>2</v>
      </c>
      <c r="D1695" s="191">
        <f>IF(B1695="Positive",IF(INPUT!AG33=0,0,(INPUT!U33-INPUT!AG33*INPUT!AH33)/(INPUT!AG33+1)),IF(INPUT!AD33=0,0,(INPUT!K33-2*INPUT!M33-INPUT!AD33*INPUT!AE33)/(INPUT!AD33+1)))</f>
        <v>558.7770783930888</v>
      </c>
      <c r="E1695" s="174">
        <f>IF(B1695="Positive",D1227,F1227)</f>
        <v>12</v>
      </c>
      <c r="F1695" s="174">
        <f>IF(B1695="Positive",C1227,E1227)</f>
        <v>1936.3312351792665</v>
      </c>
      <c r="G1695" s="191">
        <f>IF(D1695=0,F1695,D1695)/E1695</f>
        <v>46.5647565327574</v>
      </c>
      <c r="H1695" s="174">
        <f>IF(B1695="Positive",1/3*INPUT!AH33*INPUT!AI33^3,1/3*INPUT!AE33*INPUT!AF33^3)</f>
        <v>13653333.333333332</v>
      </c>
      <c r="I1695" s="192">
        <f>IF(D1695=0,4,MIN(MAX((IF(C1695=1,8,0.894)*H1695/D1695/E1695^3)^(1/3),1),4))</f>
        <v>2.3295102753141137</v>
      </c>
      <c r="J1695" s="192">
        <f>IF(D1695=0,5.34,MIN((5.34+2.84*(H1695/D1695/E1695^3)^(1/3))/((C1695+1)^2),5.34))</f>
        <v>1.3563979013960836</v>
      </c>
      <c r="K1695" s="191">
        <f>0.57*SQRT(INPUT!$B$2*I1695/INPUT!AO33/L1383)</f>
        <v>0</v>
      </c>
      <c r="L1695" s="191">
        <f>0.95*SQRT(INPUT!$B$2*I1695/(L1383-0.3)/INPUT!AO33)</f>
        <v>0</v>
      </c>
      <c r="M1695" s="184">
        <f>IF(G1695&lt;=K1695,1*L1539*INPUT!AO33*L1383,IF(G1695&lt;=L1695,1*L1539*INPUT!AO33*(L1383-(L1383-(L1383-0.3)/L1539)*(G1695-K1695)/(L1695-K1695)),0.9*INPUT!$B$2*1*I1695/G1695^2))</f>
        <v>0</v>
      </c>
      <c r="N1695" s="286">
        <f>IF(G1695&lt;=1.12*SQRT(INPUT!$B$2*J1695/INPUT!AO33),0.58*INPUT!AO33,IF(G1695&lt;=1.4*SQRT(INPUT!$B$2*J1695/INPUT!AO33),0.65*SQRT(INPUT!AO33*INPUT!$B$2*J1695)/G1695,0.9*INPUT!$B$2*J1695/G1695^2))</f>
        <v>0</v>
      </c>
    </row>
    <row r="1696">
      <c r="A1696" s="187">
        <f>A1540</f>
        <v>101</v>
      </c>
      <c r="B1696" s="174" t="str">
        <f>B733</f>
        <v>Negative</v>
      </c>
      <c r="C1696" s="174">
        <f>IF(B1696="Positive",INPUT!AG34,INPUT!AD34)</f>
        <v>2</v>
      </c>
      <c r="D1696" s="191">
        <f>IF(B1696="Positive",IF(INPUT!AG34=0,0,(INPUT!U34-INPUT!AG34*INPUT!AH34)/(INPUT!AG34+1)),IF(INPUT!AD34=0,0,(INPUT!K34-2*INPUT!M34-INPUT!AD34*INPUT!AE34)/(INPUT!AD34+1)))</f>
        <v>558.7770783930888</v>
      </c>
      <c r="E1696" s="174">
        <f>IF(B1696="Positive",D1228,F1228)</f>
        <v>12</v>
      </c>
      <c r="F1696" s="174">
        <f>IF(B1696="Positive",C1228,E1228)</f>
        <v>1936.3312351792665</v>
      </c>
      <c r="G1696" s="191">
        <f>IF(D1696=0,F1696,D1696)/E1696</f>
        <v>46.5647565327574</v>
      </c>
      <c r="H1696" s="174">
        <f>IF(B1696="Positive",1/3*INPUT!AH34*INPUT!AI34^3,1/3*INPUT!AE34*INPUT!AF34^3)</f>
        <v>13653333.333333332</v>
      </c>
      <c r="I1696" s="192">
        <f>IF(D1696=0,4,MIN(MAX((IF(C1696=1,8,0.894)*H1696/D1696/E1696^3)^(1/3),1),4))</f>
        <v>2.3295102753141137</v>
      </c>
      <c r="J1696" s="192">
        <f>IF(D1696=0,5.34,MIN((5.34+2.84*(H1696/D1696/E1696^3)^(1/3))/((C1696+1)^2),5.34))</f>
        <v>1.3563979013960836</v>
      </c>
      <c r="K1696" s="191">
        <f>0.57*SQRT(INPUT!$B$2*I1696/INPUT!AO34/L1384)</f>
        <v>0</v>
      </c>
      <c r="L1696" s="191">
        <f>0.95*SQRT(INPUT!$B$2*I1696/(L1384-0.3)/INPUT!AO34)</f>
        <v>0</v>
      </c>
      <c r="M1696" s="184">
        <f>IF(G1696&lt;=K1696,1*L1540*INPUT!AO34*L1384,IF(G1696&lt;=L1696,1*L1540*INPUT!AO34*(L1384-(L1384-(L1384-0.3)/L1540)*(G1696-K1696)/(L1696-K1696)),0.9*INPUT!$B$2*1*I1696/G1696^2))</f>
        <v>0</v>
      </c>
      <c r="N1696" s="286">
        <f>IF(G1696&lt;=1.12*SQRT(INPUT!$B$2*J1696/INPUT!AO34),0.58*INPUT!AO34,IF(G1696&lt;=1.4*SQRT(INPUT!$B$2*J1696/INPUT!AO34),0.65*SQRT(INPUT!AO34*INPUT!$B$2*J1696)/G1696,0.9*INPUT!$B$2*J1696/G1696^2))</f>
        <v>0</v>
      </c>
    </row>
    <row r="1697">
      <c r="A1697" s="187">
        <f>A1541</f>
        <v>101</v>
      </c>
      <c r="B1697" s="174" t="str">
        <f>B734</f>
        <v>Negative</v>
      </c>
      <c r="C1697" s="174">
        <f>IF(B1697="Positive",INPUT!AG35,INPUT!AD35)</f>
        <v>2</v>
      </c>
      <c r="D1697" s="191">
        <f>IF(B1697="Positive",IF(INPUT!AG35=0,0,(INPUT!U35-INPUT!AG35*INPUT!AH35)/(INPUT!AG35+1)),IF(INPUT!AD35=0,0,(INPUT!K35-2*INPUT!M35-INPUT!AD35*INPUT!AE35)/(INPUT!AD35+1)))</f>
        <v>558.7770783930888</v>
      </c>
      <c r="E1697" s="174">
        <f>IF(B1697="Positive",D1229,F1229)</f>
        <v>12</v>
      </c>
      <c r="F1697" s="174">
        <f>IF(B1697="Positive",C1229,E1229)</f>
        <v>1936.3312351792665</v>
      </c>
      <c r="G1697" s="191">
        <f>IF(D1697=0,F1697,D1697)/E1697</f>
        <v>46.5647565327574</v>
      </c>
      <c r="H1697" s="174">
        <f>IF(B1697="Positive",1/3*INPUT!AH35*INPUT!AI35^3,1/3*INPUT!AE35*INPUT!AF35^3)</f>
        <v>13653333.333333332</v>
      </c>
      <c r="I1697" s="192">
        <f>IF(D1697=0,4,MIN(MAX((IF(C1697=1,8,0.894)*H1697/D1697/E1697^3)^(1/3),1),4))</f>
        <v>2.3295102753141137</v>
      </c>
      <c r="J1697" s="192">
        <f>IF(D1697=0,5.34,MIN((5.34+2.84*(H1697/D1697/E1697^3)^(1/3))/((C1697+1)^2),5.34))</f>
        <v>1.3563979013960836</v>
      </c>
      <c r="K1697" s="191">
        <f>0.57*SQRT(INPUT!$B$2*I1697/INPUT!AO35/L1385)</f>
        <v>0</v>
      </c>
      <c r="L1697" s="191">
        <f>0.95*SQRT(INPUT!$B$2*I1697/(L1385-0.3)/INPUT!AO35)</f>
        <v>0</v>
      </c>
      <c r="M1697" s="184">
        <f>IF(G1697&lt;=K1697,1*L1541*INPUT!AO35*L1385,IF(G1697&lt;=L1697,1*L1541*INPUT!AO35*(L1385-(L1385-(L1385-0.3)/L1541)*(G1697-K1697)/(L1697-K1697)),0.9*INPUT!$B$2*1*I1697/G1697^2))</f>
        <v>0</v>
      </c>
      <c r="N1697" s="286">
        <f>IF(G1697&lt;=1.12*SQRT(INPUT!$B$2*J1697/INPUT!AO35),0.58*INPUT!AO35,IF(G1697&lt;=1.4*SQRT(INPUT!$B$2*J1697/INPUT!AO35),0.65*SQRT(INPUT!AO35*INPUT!$B$2*J1697)/G1697,0.9*INPUT!$B$2*J1697/G1697^2))</f>
        <v>0</v>
      </c>
    </row>
    <row r="1698">
      <c r="A1698" s="187">
        <f>A1542</f>
        <v>101</v>
      </c>
      <c r="B1698" s="174" t="str">
        <f>B735</f>
        <v>Negative</v>
      </c>
      <c r="C1698" s="174">
        <f>IF(B1698="Positive",INPUT!AG36,INPUT!AD36)</f>
        <v>2</v>
      </c>
      <c r="D1698" s="191">
        <f>IF(B1698="Positive",IF(INPUT!AG36=0,0,(INPUT!U36-INPUT!AG36*INPUT!AH36)/(INPUT!AG36+1)),IF(INPUT!AD36=0,0,(INPUT!K36-2*INPUT!M36-INPUT!AD36*INPUT!AE36)/(INPUT!AD36+1)))</f>
        <v>558.7770783930888</v>
      </c>
      <c r="E1698" s="174">
        <f>IF(B1698="Positive",D1230,F1230)</f>
        <v>12</v>
      </c>
      <c r="F1698" s="174">
        <f>IF(B1698="Positive",C1230,E1230)</f>
        <v>1936.3312351792665</v>
      </c>
      <c r="G1698" s="191">
        <f>IF(D1698=0,F1698,D1698)/E1698</f>
        <v>46.5647565327574</v>
      </c>
      <c r="H1698" s="174">
        <f>IF(B1698="Positive",1/3*INPUT!AH36*INPUT!AI36^3,1/3*INPUT!AE36*INPUT!AF36^3)</f>
        <v>13653333.333333332</v>
      </c>
      <c r="I1698" s="192">
        <f>IF(D1698=0,4,MIN(MAX((IF(C1698=1,8,0.894)*H1698/D1698/E1698^3)^(1/3),1),4))</f>
        <v>2.3295102753141137</v>
      </c>
      <c r="J1698" s="192">
        <f>IF(D1698=0,5.34,MIN((5.34+2.84*(H1698/D1698/E1698^3)^(1/3))/((C1698+1)^2),5.34))</f>
        <v>1.3563979013960836</v>
      </c>
      <c r="K1698" s="191">
        <f>0.57*SQRT(INPUT!$B$2*I1698/INPUT!AO36/L1386)</f>
        <v>0</v>
      </c>
      <c r="L1698" s="191">
        <f>0.95*SQRT(INPUT!$B$2*I1698/(L1386-0.3)/INPUT!AO36)</f>
        <v>0</v>
      </c>
      <c r="M1698" s="184">
        <f>IF(G1698&lt;=K1698,1*L1542*INPUT!AO36*L1386,IF(G1698&lt;=L1698,1*L1542*INPUT!AO36*(L1386-(L1386-(L1386-0.3)/L1542)*(G1698-K1698)/(L1698-K1698)),0.9*INPUT!$B$2*1*I1698/G1698^2))</f>
        <v>0</v>
      </c>
      <c r="N1698" s="286">
        <f>IF(G1698&lt;=1.12*SQRT(INPUT!$B$2*J1698/INPUT!AO36),0.58*INPUT!AO36,IF(G1698&lt;=1.4*SQRT(INPUT!$B$2*J1698/INPUT!AO36),0.65*SQRT(INPUT!AO36*INPUT!$B$2*J1698)/G1698,0.9*INPUT!$B$2*J1698/G1698^2))</f>
        <v>0</v>
      </c>
    </row>
    <row r="1699">
      <c r="A1699" s="187">
        <f>A1543</f>
        <v>101</v>
      </c>
      <c r="B1699" s="174" t="str">
        <f>B736</f>
        <v>Negative</v>
      </c>
      <c r="C1699" s="174">
        <f>IF(B1699="Positive",INPUT!AG37,INPUT!AD37)</f>
        <v>2</v>
      </c>
      <c r="D1699" s="191">
        <f>IF(B1699="Positive",IF(INPUT!AG37=0,0,(INPUT!U37-INPUT!AG37*INPUT!AH37)/(INPUT!AG37+1)),IF(INPUT!AD37=0,0,(INPUT!K37-2*INPUT!M37-INPUT!AD37*INPUT!AE37)/(INPUT!AD37+1)))</f>
        <v>558.7770783930888</v>
      </c>
      <c r="E1699" s="174">
        <f>IF(B1699="Positive",D1231,F1231)</f>
        <v>12</v>
      </c>
      <c r="F1699" s="174">
        <f>IF(B1699="Positive",C1231,E1231)</f>
        <v>1936.3312351792665</v>
      </c>
      <c r="G1699" s="191">
        <f>IF(D1699=0,F1699,D1699)/E1699</f>
        <v>46.5647565327574</v>
      </c>
      <c r="H1699" s="174">
        <f>IF(B1699="Positive",1/3*INPUT!AH37*INPUT!AI37^3,1/3*INPUT!AE37*INPUT!AF37^3)</f>
        <v>13653333.333333332</v>
      </c>
      <c r="I1699" s="192">
        <f>IF(D1699=0,4,MIN(MAX((IF(C1699=1,8,0.894)*H1699/D1699/E1699^3)^(1/3),1),4))</f>
        <v>2.3295102753141137</v>
      </c>
      <c r="J1699" s="192">
        <f>IF(D1699=0,5.34,MIN((5.34+2.84*(H1699/D1699/E1699^3)^(1/3))/((C1699+1)^2),5.34))</f>
        <v>1.3563979013960836</v>
      </c>
      <c r="K1699" s="191">
        <f>0.57*SQRT(INPUT!$B$2*I1699/INPUT!AO37/L1387)</f>
        <v>0</v>
      </c>
      <c r="L1699" s="191">
        <f>0.95*SQRT(INPUT!$B$2*I1699/(L1387-0.3)/INPUT!AO37)</f>
        <v>0</v>
      </c>
      <c r="M1699" s="184">
        <f>IF(G1699&lt;=K1699,1*L1543*INPUT!AO37*L1387,IF(G1699&lt;=L1699,1*L1543*INPUT!AO37*(L1387-(L1387-(L1387-0.3)/L1543)*(G1699-K1699)/(L1699-K1699)),0.9*INPUT!$B$2*1*I1699/G1699^2))</f>
        <v>0</v>
      </c>
      <c r="N1699" s="286">
        <f>IF(G1699&lt;=1.12*SQRT(INPUT!$B$2*J1699/INPUT!AO37),0.58*INPUT!AO37,IF(G1699&lt;=1.4*SQRT(INPUT!$B$2*J1699/INPUT!AO37),0.65*SQRT(INPUT!AO37*INPUT!$B$2*J1699)/G1699,0.9*INPUT!$B$2*J1699/G1699^2))</f>
        <v>0</v>
      </c>
    </row>
    <row r="1700">
      <c r="A1700" s="187">
        <f>A1544</f>
        <v>101</v>
      </c>
      <c r="B1700" s="174" t="str">
        <f>B737</f>
        <v>Negative</v>
      </c>
      <c r="C1700" s="174">
        <f>IF(B1700="Positive",INPUT!AG38,INPUT!AD38)</f>
        <v>2</v>
      </c>
      <c r="D1700" s="191">
        <f>IF(B1700="Positive",IF(INPUT!AG38=0,0,(INPUT!U38-INPUT!AG38*INPUT!AH38)/(INPUT!AG38+1)),IF(INPUT!AD38=0,0,(INPUT!K38-2*INPUT!M38-INPUT!AD38*INPUT!AE38)/(INPUT!AD38+1)))</f>
        <v>558.7770783930888</v>
      </c>
      <c r="E1700" s="174">
        <f>IF(B1700="Positive",D1232,F1232)</f>
        <v>12</v>
      </c>
      <c r="F1700" s="174">
        <f>IF(B1700="Positive",C1232,E1232)</f>
        <v>1936.3312351792665</v>
      </c>
      <c r="G1700" s="191">
        <f>IF(D1700=0,F1700,D1700)/E1700</f>
        <v>46.5647565327574</v>
      </c>
      <c r="H1700" s="174">
        <f>IF(B1700="Positive",1/3*INPUT!AH38*INPUT!AI38^3,1/3*INPUT!AE38*INPUT!AF38^3)</f>
        <v>13653333.333333332</v>
      </c>
      <c r="I1700" s="192">
        <f>IF(D1700=0,4,MIN(MAX((IF(C1700=1,8,0.894)*H1700/D1700/E1700^3)^(1/3),1),4))</f>
        <v>2.3295102753141137</v>
      </c>
      <c r="J1700" s="192">
        <f>IF(D1700=0,5.34,MIN((5.34+2.84*(H1700/D1700/E1700^3)^(1/3))/((C1700+1)^2),5.34))</f>
        <v>1.3563979013960836</v>
      </c>
      <c r="K1700" s="191">
        <f>0.57*SQRT(INPUT!$B$2*I1700/INPUT!AO38/L1388)</f>
        <v>0</v>
      </c>
      <c r="L1700" s="191">
        <f>0.95*SQRT(INPUT!$B$2*I1700/(L1388-0.3)/INPUT!AO38)</f>
        <v>0</v>
      </c>
      <c r="M1700" s="184">
        <f>IF(G1700&lt;=K1700,1*L1544*INPUT!AO38*L1388,IF(G1700&lt;=L1700,1*L1544*INPUT!AO38*(L1388-(L1388-(L1388-0.3)/L1544)*(G1700-K1700)/(L1700-K1700)),0.9*INPUT!$B$2*1*I1700/G1700^2))</f>
        <v>0</v>
      </c>
      <c r="N1700" s="286">
        <f>IF(G1700&lt;=1.12*SQRT(INPUT!$B$2*J1700/INPUT!AO38),0.58*INPUT!AO38,IF(G1700&lt;=1.4*SQRT(INPUT!$B$2*J1700/INPUT!AO38),0.65*SQRT(INPUT!AO38*INPUT!$B$2*J1700)/G1700,0.9*INPUT!$B$2*J1700/G1700^2))</f>
        <v>0</v>
      </c>
    </row>
    <row r="1701">
      <c r="A1701" s="187">
        <f>A1545</f>
        <v>101</v>
      </c>
      <c r="B1701" s="174" t="str">
        <f>B738</f>
        <v>Negative</v>
      </c>
      <c r="C1701" s="174">
        <f>IF(B1701="Positive",INPUT!AG39,INPUT!AD39)</f>
        <v>2</v>
      </c>
      <c r="D1701" s="191">
        <f>IF(B1701="Positive",IF(INPUT!AG39=0,0,(INPUT!U39-INPUT!AG39*INPUT!AH39)/(INPUT!AG39+1)),IF(INPUT!AD39=0,0,(INPUT!K39-2*INPUT!M39-INPUT!AD39*INPUT!AE39)/(INPUT!AD39+1)))</f>
        <v>558.7770783930888</v>
      </c>
      <c r="E1701" s="174">
        <f>IF(B1701="Positive",D1233,F1233)</f>
        <v>12</v>
      </c>
      <c r="F1701" s="174">
        <f>IF(B1701="Positive",C1233,E1233)</f>
        <v>1936.3312351792665</v>
      </c>
      <c r="G1701" s="191">
        <f>IF(D1701=0,F1701,D1701)/E1701</f>
        <v>46.5647565327574</v>
      </c>
      <c r="H1701" s="174">
        <f>IF(B1701="Positive",1/3*INPUT!AH39*INPUT!AI39^3,1/3*INPUT!AE39*INPUT!AF39^3)</f>
        <v>13653333.333333332</v>
      </c>
      <c r="I1701" s="192">
        <f>IF(D1701=0,4,MIN(MAX((IF(C1701=1,8,0.894)*H1701/D1701/E1701^3)^(1/3),1),4))</f>
        <v>2.3295102753141137</v>
      </c>
      <c r="J1701" s="192">
        <f>IF(D1701=0,5.34,MIN((5.34+2.84*(H1701/D1701/E1701^3)^(1/3))/((C1701+1)^2),5.34))</f>
        <v>1.3563979013960836</v>
      </c>
      <c r="K1701" s="191">
        <f>0.57*SQRT(INPUT!$B$2*I1701/INPUT!AO39/L1389)</f>
        <v>0</v>
      </c>
      <c r="L1701" s="191">
        <f>0.95*SQRT(INPUT!$B$2*I1701/(L1389-0.3)/INPUT!AO39)</f>
        <v>0</v>
      </c>
      <c r="M1701" s="184">
        <f>IF(G1701&lt;=K1701,1*L1545*INPUT!AO39*L1389,IF(G1701&lt;=L1701,1*L1545*INPUT!AO39*(L1389-(L1389-(L1389-0.3)/L1545)*(G1701-K1701)/(L1701-K1701)),0.9*INPUT!$B$2*1*I1701/G1701^2))</f>
        <v>0</v>
      </c>
      <c r="N1701" s="286">
        <f>IF(G1701&lt;=1.12*SQRT(INPUT!$B$2*J1701/INPUT!AO39),0.58*INPUT!AO39,IF(G1701&lt;=1.4*SQRT(INPUT!$B$2*J1701/INPUT!AO39),0.65*SQRT(INPUT!AO39*INPUT!$B$2*J1701)/G1701,0.9*INPUT!$B$2*J1701/G1701^2))</f>
        <v>0</v>
      </c>
    </row>
    <row r="1702">
      <c r="A1702" s="187">
        <f>A1546</f>
        <v>101</v>
      </c>
      <c r="B1702" s="174" t="str">
        <f>B739</f>
        <v>Negative</v>
      </c>
      <c r="C1702" s="174">
        <f>IF(B1702="Positive",INPUT!AG40,INPUT!AD40)</f>
        <v>2</v>
      </c>
      <c r="D1702" s="191">
        <f>IF(B1702="Positive",IF(INPUT!AG40=0,0,(INPUT!U40-INPUT!AG40*INPUT!AH40)/(INPUT!AG40+1)),IF(INPUT!AD40=0,0,(INPUT!K40-2*INPUT!M40-INPUT!AD40*INPUT!AE40)/(INPUT!AD40+1)))</f>
        <v>558.7770783930888</v>
      </c>
      <c r="E1702" s="174">
        <f>IF(B1702="Positive",D1234,F1234)</f>
        <v>12</v>
      </c>
      <c r="F1702" s="174">
        <f>IF(B1702="Positive",C1234,E1234)</f>
        <v>1936.3312351792665</v>
      </c>
      <c r="G1702" s="191">
        <f>IF(D1702=0,F1702,D1702)/E1702</f>
        <v>46.5647565327574</v>
      </c>
      <c r="H1702" s="174">
        <f>IF(B1702="Positive",1/3*INPUT!AH40*INPUT!AI40^3,1/3*INPUT!AE40*INPUT!AF40^3)</f>
        <v>13653333.333333332</v>
      </c>
      <c r="I1702" s="192">
        <f>IF(D1702=0,4,MIN(MAX((IF(C1702=1,8,0.894)*H1702/D1702/E1702^3)^(1/3),1),4))</f>
        <v>2.3295102753141137</v>
      </c>
      <c r="J1702" s="192">
        <f>IF(D1702=0,5.34,MIN((5.34+2.84*(H1702/D1702/E1702^3)^(1/3))/((C1702+1)^2),5.34))</f>
        <v>1.3563979013960836</v>
      </c>
      <c r="K1702" s="191">
        <f>0.57*SQRT(INPUT!$B$2*I1702/INPUT!AO40/L1390)</f>
        <v>0</v>
      </c>
      <c r="L1702" s="191">
        <f>0.95*SQRT(INPUT!$B$2*I1702/(L1390-0.3)/INPUT!AO40)</f>
        <v>0</v>
      </c>
      <c r="M1702" s="184">
        <f>IF(G1702&lt;=K1702,1*L1546*INPUT!AO40*L1390,IF(G1702&lt;=L1702,1*L1546*INPUT!AO40*(L1390-(L1390-(L1390-0.3)/L1546)*(G1702-K1702)/(L1702-K1702)),0.9*INPUT!$B$2*1*I1702/G1702^2))</f>
        <v>0</v>
      </c>
      <c r="N1702" s="286">
        <f>IF(G1702&lt;=1.12*SQRT(INPUT!$B$2*J1702/INPUT!AO40),0.58*INPUT!AO40,IF(G1702&lt;=1.4*SQRT(INPUT!$B$2*J1702/INPUT!AO40),0.65*SQRT(INPUT!AO40*INPUT!$B$2*J1702)/G1702,0.9*INPUT!$B$2*J1702/G1702^2))</f>
        <v>0</v>
      </c>
    </row>
    <row r="1703">
      <c r="A1703" s="187">
        <f>A1547</f>
        <v>101</v>
      </c>
      <c r="B1703" s="174" t="str">
        <f>B740</f>
        <v>Negative</v>
      </c>
      <c r="C1703" s="174">
        <f>IF(B1703="Positive",INPUT!AG41,INPUT!AD41)</f>
        <v>2</v>
      </c>
      <c r="D1703" s="191">
        <f>IF(B1703="Positive",IF(INPUT!AG41=0,0,(INPUT!U41-INPUT!AG41*INPUT!AH41)/(INPUT!AG41+1)),IF(INPUT!AD41=0,0,(INPUT!K41-2*INPUT!M41-INPUT!AD41*INPUT!AE41)/(INPUT!AD41+1)))</f>
        <v>558.7770783930888</v>
      </c>
      <c r="E1703" s="174">
        <f>IF(B1703="Positive",D1235,F1235)</f>
        <v>12</v>
      </c>
      <c r="F1703" s="174">
        <f>IF(B1703="Positive",C1235,E1235)</f>
        <v>1936.3312351792665</v>
      </c>
      <c r="G1703" s="191">
        <f>IF(D1703=0,F1703,D1703)/E1703</f>
        <v>46.5647565327574</v>
      </c>
      <c r="H1703" s="174">
        <f>IF(B1703="Positive",1/3*INPUT!AH41*INPUT!AI41^3,1/3*INPUT!AE41*INPUT!AF41^3)</f>
        <v>13653333.333333332</v>
      </c>
      <c r="I1703" s="192">
        <f>IF(D1703=0,4,MIN(MAX((IF(C1703=1,8,0.894)*H1703/D1703/E1703^3)^(1/3),1),4))</f>
        <v>2.3295102753141137</v>
      </c>
      <c r="J1703" s="192">
        <f>IF(D1703=0,5.34,MIN((5.34+2.84*(H1703/D1703/E1703^3)^(1/3))/((C1703+1)^2),5.34))</f>
        <v>1.3563979013960836</v>
      </c>
      <c r="K1703" s="191">
        <f>0.57*SQRT(INPUT!$B$2*I1703/INPUT!AO41/L1391)</f>
        <v>0</v>
      </c>
      <c r="L1703" s="191">
        <f>0.95*SQRT(INPUT!$B$2*I1703/(L1391-0.3)/INPUT!AO41)</f>
        <v>0</v>
      </c>
      <c r="M1703" s="184">
        <f>IF(G1703&lt;=K1703,1*L1547*INPUT!AO41*L1391,IF(G1703&lt;=L1703,1*L1547*INPUT!AO41*(L1391-(L1391-(L1391-0.3)/L1547)*(G1703-K1703)/(L1703-K1703)),0.9*INPUT!$B$2*1*I1703/G1703^2))</f>
        <v>0</v>
      </c>
      <c r="N1703" s="286">
        <f>IF(G1703&lt;=1.12*SQRT(INPUT!$B$2*J1703/INPUT!AO41),0.58*INPUT!AO41,IF(G1703&lt;=1.4*SQRT(INPUT!$B$2*J1703/INPUT!AO41),0.65*SQRT(INPUT!AO41*INPUT!$B$2*J1703)/G1703,0.9*INPUT!$B$2*J1703/G1703^2))</f>
        <v>0</v>
      </c>
    </row>
    <row r="1704">
      <c r="A1704" s="187">
        <f>A1548</f>
        <v>101</v>
      </c>
      <c r="B1704" s="174" t="str">
        <f>B741</f>
        <v>Negative</v>
      </c>
      <c r="C1704" s="174">
        <f>IF(B1704="Positive",INPUT!AG42,INPUT!AD42)</f>
        <v>2</v>
      </c>
      <c r="D1704" s="191">
        <f>IF(B1704="Positive",IF(INPUT!AG42=0,0,(INPUT!U42-INPUT!AG42*INPUT!AH42)/(INPUT!AG42+1)),IF(INPUT!AD42=0,0,(INPUT!K42-2*INPUT!M42-INPUT!AD42*INPUT!AE42)/(INPUT!AD42+1)))</f>
        <v>558.7770783930888</v>
      </c>
      <c r="E1704" s="174">
        <f>IF(B1704="Positive",D1236,F1236)</f>
        <v>12</v>
      </c>
      <c r="F1704" s="174">
        <f>IF(B1704="Positive",C1236,E1236)</f>
        <v>1936.3312351792665</v>
      </c>
      <c r="G1704" s="191">
        <f>IF(D1704=0,F1704,D1704)/E1704</f>
        <v>46.5647565327574</v>
      </c>
      <c r="H1704" s="174">
        <f>IF(B1704="Positive",1/3*INPUT!AH42*INPUT!AI42^3,1/3*INPUT!AE42*INPUT!AF42^3)</f>
        <v>13653333.333333332</v>
      </c>
      <c r="I1704" s="192">
        <f>IF(D1704=0,4,MIN(MAX((IF(C1704=1,8,0.894)*H1704/D1704/E1704^3)^(1/3),1),4))</f>
        <v>2.3295102753141137</v>
      </c>
      <c r="J1704" s="192">
        <f>IF(D1704=0,5.34,MIN((5.34+2.84*(H1704/D1704/E1704^3)^(1/3))/((C1704+1)^2),5.34))</f>
        <v>1.3563979013960836</v>
      </c>
      <c r="K1704" s="191">
        <f>0.57*SQRT(INPUT!$B$2*I1704/INPUT!AO42/L1392)</f>
        <v>0</v>
      </c>
      <c r="L1704" s="191">
        <f>0.95*SQRT(INPUT!$B$2*I1704/(L1392-0.3)/INPUT!AO42)</f>
        <v>0</v>
      </c>
      <c r="M1704" s="184">
        <f>IF(G1704&lt;=K1704,1*L1548*INPUT!AO42*L1392,IF(G1704&lt;=L1704,1*L1548*INPUT!AO42*(L1392-(L1392-(L1392-0.3)/L1548)*(G1704-K1704)/(L1704-K1704)),0.9*INPUT!$B$2*1*I1704/G1704^2))</f>
        <v>0</v>
      </c>
      <c r="N1704" s="286">
        <f>IF(G1704&lt;=1.12*SQRT(INPUT!$B$2*J1704/INPUT!AO42),0.58*INPUT!AO42,IF(G1704&lt;=1.4*SQRT(INPUT!$B$2*J1704/INPUT!AO42),0.65*SQRT(INPUT!AO42*INPUT!$B$2*J1704)/G1704,0.9*INPUT!$B$2*J1704/G1704^2))</f>
        <v>0</v>
      </c>
    </row>
    <row r="1705">
      <c r="A1705" s="187">
        <f>A1549</f>
        <v>101</v>
      </c>
      <c r="B1705" s="174" t="str">
        <f>B742</f>
        <v>Negative</v>
      </c>
      <c r="C1705" s="174">
        <f>IF(B1705="Positive",INPUT!AG43,INPUT!AD43)</f>
        <v>2</v>
      </c>
      <c r="D1705" s="191">
        <f>IF(B1705="Positive",IF(INPUT!AG43=0,0,(INPUT!U43-INPUT!AG43*INPUT!AH43)/(INPUT!AG43+1)),IF(INPUT!AD43=0,0,(INPUT!K43-2*INPUT!M43-INPUT!AD43*INPUT!AE43)/(INPUT!AD43+1)))</f>
        <v>558.7770783930888</v>
      </c>
      <c r="E1705" s="174">
        <f>IF(B1705="Positive",D1237,F1237)</f>
        <v>12</v>
      </c>
      <c r="F1705" s="174">
        <f>IF(B1705="Positive",C1237,E1237)</f>
        <v>1936.3312351792665</v>
      </c>
      <c r="G1705" s="191">
        <f>IF(D1705=0,F1705,D1705)/E1705</f>
        <v>46.5647565327574</v>
      </c>
      <c r="H1705" s="174">
        <f>IF(B1705="Positive",1/3*INPUT!AH43*INPUT!AI43^3,1/3*INPUT!AE43*INPUT!AF43^3)</f>
        <v>13653333.333333332</v>
      </c>
      <c r="I1705" s="192">
        <f>IF(D1705=0,4,MIN(MAX((IF(C1705=1,8,0.894)*H1705/D1705/E1705^3)^(1/3),1),4))</f>
        <v>2.3295102753141137</v>
      </c>
      <c r="J1705" s="192">
        <f>IF(D1705=0,5.34,MIN((5.34+2.84*(H1705/D1705/E1705^3)^(1/3))/((C1705+1)^2),5.34))</f>
        <v>1.3563979013960836</v>
      </c>
      <c r="K1705" s="191">
        <f>0.57*SQRT(INPUT!$B$2*I1705/INPUT!AO43/L1393)</f>
        <v>0</v>
      </c>
      <c r="L1705" s="191">
        <f>0.95*SQRT(INPUT!$B$2*I1705/(L1393-0.3)/INPUT!AO43)</f>
        <v>0</v>
      </c>
      <c r="M1705" s="184">
        <f>IF(G1705&lt;=K1705,1*L1549*INPUT!AO43*L1393,IF(G1705&lt;=L1705,1*L1549*INPUT!AO43*(L1393-(L1393-(L1393-0.3)/L1549)*(G1705-K1705)/(L1705-K1705)),0.9*INPUT!$B$2*1*I1705/G1705^2))</f>
        <v>0</v>
      </c>
      <c r="N1705" s="286">
        <f>IF(G1705&lt;=1.12*SQRT(INPUT!$B$2*J1705/INPUT!AO43),0.58*INPUT!AO43,IF(G1705&lt;=1.4*SQRT(INPUT!$B$2*J1705/INPUT!AO43),0.65*SQRT(INPUT!AO43*INPUT!$B$2*J1705)/G1705,0.9*INPUT!$B$2*J1705/G1705^2))</f>
        <v>0</v>
      </c>
    </row>
    <row r="1706">
      <c r="A1706" s="187">
        <f>A1550</f>
        <v>101</v>
      </c>
      <c r="B1706" s="174" t="str">
        <f>B743</f>
        <v>Negative</v>
      </c>
      <c r="C1706" s="174">
        <f>IF(B1706="Positive",INPUT!AG44,INPUT!AD44)</f>
        <v>2</v>
      </c>
      <c r="D1706" s="191">
        <f>IF(B1706="Positive",IF(INPUT!AG44=0,0,(INPUT!U44-INPUT!AG44*INPUT!AH44)/(INPUT!AG44+1)),IF(INPUT!AD44=0,0,(INPUT!K44-2*INPUT!M44-INPUT!AD44*INPUT!AE44)/(INPUT!AD44+1)))</f>
        <v>558.7770783930888</v>
      </c>
      <c r="E1706" s="174">
        <f>IF(B1706="Positive",D1238,F1238)</f>
        <v>12</v>
      </c>
      <c r="F1706" s="174">
        <f>IF(B1706="Positive",C1238,E1238)</f>
        <v>1936.3312351792665</v>
      </c>
      <c r="G1706" s="191">
        <f>IF(D1706=0,F1706,D1706)/E1706</f>
        <v>46.5647565327574</v>
      </c>
      <c r="H1706" s="174">
        <f>IF(B1706="Positive",1/3*INPUT!AH44*INPUT!AI44^3,1/3*INPUT!AE44*INPUT!AF44^3)</f>
        <v>13653333.333333332</v>
      </c>
      <c r="I1706" s="192">
        <f>IF(D1706=0,4,MIN(MAX((IF(C1706=1,8,0.894)*H1706/D1706/E1706^3)^(1/3),1),4))</f>
        <v>2.3295102753141137</v>
      </c>
      <c r="J1706" s="192">
        <f>IF(D1706=0,5.34,MIN((5.34+2.84*(H1706/D1706/E1706^3)^(1/3))/((C1706+1)^2),5.34))</f>
        <v>1.3563979013960836</v>
      </c>
      <c r="K1706" s="191">
        <f>0.57*SQRT(INPUT!$B$2*I1706/INPUT!AO44/L1394)</f>
        <v>0</v>
      </c>
      <c r="L1706" s="191">
        <f>0.95*SQRT(INPUT!$B$2*I1706/(L1394-0.3)/INPUT!AO44)</f>
        <v>0</v>
      </c>
      <c r="M1706" s="184">
        <f>IF(G1706&lt;=K1706,1*L1550*INPUT!AO44*L1394,IF(G1706&lt;=L1706,1*L1550*INPUT!AO44*(L1394-(L1394-(L1394-0.3)/L1550)*(G1706-K1706)/(L1706-K1706)),0.9*INPUT!$B$2*1*I1706/G1706^2))</f>
        <v>0</v>
      </c>
      <c r="N1706" s="286">
        <f>IF(G1706&lt;=1.12*SQRT(INPUT!$B$2*J1706/INPUT!AO44),0.58*INPUT!AO44,IF(G1706&lt;=1.4*SQRT(INPUT!$B$2*J1706/INPUT!AO44),0.65*SQRT(INPUT!AO44*INPUT!$B$2*J1706)/G1706,0.9*INPUT!$B$2*J1706/G1706^2))</f>
        <v>0</v>
      </c>
    </row>
    <row r="1707">
      <c r="A1707" s="187">
        <f>A1551</f>
        <v>101</v>
      </c>
      <c r="B1707" s="174" t="str">
        <f>B744</f>
        <v>Negative</v>
      </c>
      <c r="C1707" s="174">
        <f>IF(B1707="Positive",INPUT!AG45,INPUT!AD45)</f>
        <v>2</v>
      </c>
      <c r="D1707" s="191">
        <f>IF(B1707="Positive",IF(INPUT!AG45=0,0,(INPUT!U45-INPUT!AG45*INPUT!AH45)/(INPUT!AG45+1)),IF(INPUT!AD45=0,0,(INPUT!K45-2*INPUT!M45-INPUT!AD45*INPUT!AE45)/(INPUT!AD45+1)))</f>
        <v>558.7770783930888</v>
      </c>
      <c r="E1707" s="174">
        <f>IF(B1707="Positive",D1239,F1239)</f>
        <v>12</v>
      </c>
      <c r="F1707" s="174">
        <f>IF(B1707="Positive",C1239,E1239)</f>
        <v>1936.3312351792665</v>
      </c>
      <c r="G1707" s="191">
        <f>IF(D1707=0,F1707,D1707)/E1707</f>
        <v>46.5647565327574</v>
      </c>
      <c r="H1707" s="174">
        <f>IF(B1707="Positive",1/3*INPUT!AH45*INPUT!AI45^3,1/3*INPUT!AE45*INPUT!AF45^3)</f>
        <v>13653333.333333332</v>
      </c>
      <c r="I1707" s="192">
        <f>IF(D1707=0,4,MIN(MAX((IF(C1707=1,8,0.894)*H1707/D1707/E1707^3)^(1/3),1),4))</f>
        <v>2.3295102753141137</v>
      </c>
      <c r="J1707" s="192">
        <f>IF(D1707=0,5.34,MIN((5.34+2.84*(H1707/D1707/E1707^3)^(1/3))/((C1707+1)^2),5.34))</f>
        <v>1.3563979013960836</v>
      </c>
      <c r="K1707" s="191">
        <f>0.57*SQRT(INPUT!$B$2*I1707/INPUT!AO45/L1395)</f>
        <v>0</v>
      </c>
      <c r="L1707" s="191">
        <f>0.95*SQRT(INPUT!$B$2*I1707/(L1395-0.3)/INPUT!AO45)</f>
        <v>0</v>
      </c>
      <c r="M1707" s="184">
        <f>IF(G1707&lt;=K1707,1*L1551*INPUT!AO45*L1395,IF(G1707&lt;=L1707,1*L1551*INPUT!AO45*(L1395-(L1395-(L1395-0.3)/L1551)*(G1707-K1707)/(L1707-K1707)),0.9*INPUT!$B$2*1*I1707/G1707^2))</f>
        <v>0</v>
      </c>
      <c r="N1707" s="286">
        <f>IF(G1707&lt;=1.12*SQRT(INPUT!$B$2*J1707/INPUT!AO45),0.58*INPUT!AO45,IF(G1707&lt;=1.4*SQRT(INPUT!$B$2*J1707/INPUT!AO45),0.65*SQRT(INPUT!AO45*INPUT!$B$2*J1707)/G1707,0.9*INPUT!$B$2*J1707/G1707^2))</f>
        <v>0</v>
      </c>
    </row>
    <row r="1708">
      <c r="A1708" s="187">
        <f>A1552</f>
        <v>101</v>
      </c>
      <c r="B1708" s="174" t="str">
        <f>B745</f>
        <v>Negative</v>
      </c>
      <c r="C1708" s="174">
        <f>IF(B1708="Positive",INPUT!AG46,INPUT!AD46)</f>
        <v>2</v>
      </c>
      <c r="D1708" s="191">
        <f>IF(B1708="Positive",IF(INPUT!AG46=0,0,(INPUT!U46-INPUT!AG46*INPUT!AH46)/(INPUT!AG46+1)),IF(INPUT!AD46=0,0,(INPUT!K46-2*INPUT!M46-INPUT!AD46*INPUT!AE46)/(INPUT!AD46+1)))</f>
        <v>558.7770783930888</v>
      </c>
      <c r="E1708" s="174">
        <f>IF(B1708="Positive",D1240,F1240)</f>
        <v>12</v>
      </c>
      <c r="F1708" s="174">
        <f>IF(B1708="Positive",C1240,E1240)</f>
        <v>1936.3312351792665</v>
      </c>
      <c r="G1708" s="191">
        <f>IF(D1708=0,F1708,D1708)/E1708</f>
        <v>46.5647565327574</v>
      </c>
      <c r="H1708" s="174">
        <f>IF(B1708="Positive",1/3*INPUT!AH46*INPUT!AI46^3,1/3*INPUT!AE46*INPUT!AF46^3)</f>
        <v>13653333.333333332</v>
      </c>
      <c r="I1708" s="192">
        <f>IF(D1708=0,4,MIN(MAX((IF(C1708=1,8,0.894)*H1708/D1708/E1708^3)^(1/3),1),4))</f>
        <v>2.3295102753141137</v>
      </c>
      <c r="J1708" s="192">
        <f>IF(D1708=0,5.34,MIN((5.34+2.84*(H1708/D1708/E1708^3)^(1/3))/((C1708+1)^2),5.34))</f>
        <v>1.3563979013960836</v>
      </c>
      <c r="K1708" s="191">
        <f>0.57*SQRT(INPUT!$B$2*I1708/INPUT!AO46/L1396)</f>
        <v>0</v>
      </c>
      <c r="L1708" s="191">
        <f>0.95*SQRT(INPUT!$B$2*I1708/(L1396-0.3)/INPUT!AO46)</f>
        <v>0</v>
      </c>
      <c r="M1708" s="184">
        <f>IF(G1708&lt;=K1708,1*L1552*INPUT!AO46*L1396,IF(G1708&lt;=L1708,1*L1552*INPUT!AO46*(L1396-(L1396-(L1396-0.3)/L1552)*(G1708-K1708)/(L1708-K1708)),0.9*INPUT!$B$2*1*I1708/G1708^2))</f>
        <v>0</v>
      </c>
      <c r="N1708" s="286">
        <f>IF(G1708&lt;=1.12*SQRT(INPUT!$B$2*J1708/INPUT!AO46),0.58*INPUT!AO46,IF(G1708&lt;=1.4*SQRT(INPUT!$B$2*J1708/INPUT!AO46),0.65*SQRT(INPUT!AO46*INPUT!$B$2*J1708)/G1708,0.9*INPUT!$B$2*J1708/G1708^2))</f>
        <v>0</v>
      </c>
    </row>
    <row r="1709">
      <c r="A1709" s="187">
        <f>A1553</f>
        <v>101</v>
      </c>
      <c r="B1709" s="174" t="str">
        <f>B746</f>
        <v>Negative</v>
      </c>
      <c r="C1709" s="174">
        <f>IF(B1709="Positive",INPUT!AG47,INPUT!AD47)</f>
        <v>2</v>
      </c>
      <c r="D1709" s="191">
        <f>IF(B1709="Positive",IF(INPUT!AG47=0,0,(INPUT!U47-INPUT!AG47*INPUT!AH47)/(INPUT!AG47+1)),IF(INPUT!AD47=0,0,(INPUT!K47-2*INPUT!M47-INPUT!AD47*INPUT!AE47)/(INPUT!AD47+1)))</f>
        <v>558.7770783930888</v>
      </c>
      <c r="E1709" s="174">
        <f>IF(B1709="Positive",D1241,F1241)</f>
        <v>12</v>
      </c>
      <c r="F1709" s="174">
        <f>IF(B1709="Positive",C1241,E1241)</f>
        <v>1936.3312351792665</v>
      </c>
      <c r="G1709" s="191">
        <f>IF(D1709=0,F1709,D1709)/E1709</f>
        <v>46.5647565327574</v>
      </c>
      <c r="H1709" s="174">
        <f>IF(B1709="Positive",1/3*INPUT!AH47*INPUT!AI47^3,1/3*INPUT!AE47*INPUT!AF47^3)</f>
        <v>13653333.333333332</v>
      </c>
      <c r="I1709" s="192">
        <f>IF(D1709=0,4,MIN(MAX((IF(C1709=1,8,0.894)*H1709/D1709/E1709^3)^(1/3),1),4))</f>
        <v>2.3295102753141137</v>
      </c>
      <c r="J1709" s="192">
        <f>IF(D1709=0,5.34,MIN((5.34+2.84*(H1709/D1709/E1709^3)^(1/3))/((C1709+1)^2),5.34))</f>
        <v>1.3563979013960836</v>
      </c>
      <c r="K1709" s="191">
        <f>0.57*SQRT(INPUT!$B$2*I1709/INPUT!AO47/L1397)</f>
        <v>0</v>
      </c>
      <c r="L1709" s="191">
        <f>0.95*SQRT(INPUT!$B$2*I1709/(L1397-0.3)/INPUT!AO47)</f>
        <v>0</v>
      </c>
      <c r="M1709" s="184">
        <f>IF(G1709&lt;=K1709,1*L1553*INPUT!AO47*L1397,IF(G1709&lt;=L1709,1*L1553*INPUT!AO47*(L1397-(L1397-(L1397-0.3)/L1553)*(G1709-K1709)/(L1709-K1709)),0.9*INPUT!$B$2*1*I1709/G1709^2))</f>
        <v>0</v>
      </c>
      <c r="N1709" s="286">
        <f>IF(G1709&lt;=1.12*SQRT(INPUT!$B$2*J1709/INPUT!AO47),0.58*INPUT!AO47,IF(G1709&lt;=1.4*SQRT(INPUT!$B$2*J1709/INPUT!AO47),0.65*SQRT(INPUT!AO47*INPUT!$B$2*J1709)/G1709,0.9*INPUT!$B$2*J1709/G1709^2))</f>
        <v>0</v>
      </c>
    </row>
    <row r="1710">
      <c r="A1710" s="187">
        <f>A1554</f>
        <v>101</v>
      </c>
      <c r="B1710" s="174" t="str">
        <f>B747</f>
        <v>Negative</v>
      </c>
      <c r="C1710" s="174">
        <f>IF(B1710="Positive",INPUT!AG48,INPUT!AD48)</f>
        <v>2</v>
      </c>
      <c r="D1710" s="191">
        <f>IF(B1710="Positive",IF(INPUT!AG48=0,0,(INPUT!U48-INPUT!AG48*INPUT!AH48)/(INPUT!AG48+1)),IF(INPUT!AD48=0,0,(INPUT!K48-2*INPUT!M48-INPUT!AD48*INPUT!AE48)/(INPUT!AD48+1)))</f>
        <v>558.7770783930888</v>
      </c>
      <c r="E1710" s="174">
        <f>IF(B1710="Positive",D1242,F1242)</f>
        <v>12</v>
      </c>
      <c r="F1710" s="174">
        <f>IF(B1710="Positive",C1242,E1242)</f>
        <v>1936.3312351792665</v>
      </c>
      <c r="G1710" s="191">
        <f>IF(D1710=0,F1710,D1710)/E1710</f>
        <v>46.5647565327574</v>
      </c>
      <c r="H1710" s="174">
        <f>IF(B1710="Positive",1/3*INPUT!AH48*INPUT!AI48^3,1/3*INPUT!AE48*INPUT!AF48^3)</f>
        <v>13653333.333333332</v>
      </c>
      <c r="I1710" s="192">
        <f>IF(D1710=0,4,MIN(MAX((IF(C1710=1,8,0.894)*H1710/D1710/E1710^3)^(1/3),1),4))</f>
        <v>2.3295102753141137</v>
      </c>
      <c r="J1710" s="192">
        <f>IF(D1710=0,5.34,MIN((5.34+2.84*(H1710/D1710/E1710^3)^(1/3))/((C1710+1)^2),5.34))</f>
        <v>1.3563979013960836</v>
      </c>
      <c r="K1710" s="191">
        <f>0.57*SQRT(INPUT!$B$2*I1710/INPUT!AO48/L1398)</f>
        <v>0</v>
      </c>
      <c r="L1710" s="191">
        <f>0.95*SQRT(INPUT!$B$2*I1710/(L1398-0.3)/INPUT!AO48)</f>
        <v>0</v>
      </c>
      <c r="M1710" s="184">
        <f>IF(G1710&lt;=K1710,1*L1554*INPUT!AO48*L1398,IF(G1710&lt;=L1710,1*L1554*INPUT!AO48*(L1398-(L1398-(L1398-0.3)/L1554)*(G1710-K1710)/(L1710-K1710)),0.9*INPUT!$B$2*1*I1710/G1710^2))</f>
        <v>0</v>
      </c>
      <c r="N1710" s="286">
        <f>IF(G1710&lt;=1.12*SQRT(INPUT!$B$2*J1710/INPUT!AO48),0.58*INPUT!AO48,IF(G1710&lt;=1.4*SQRT(INPUT!$B$2*J1710/INPUT!AO48),0.65*SQRT(INPUT!AO48*INPUT!$B$2*J1710)/G1710,0.9*INPUT!$B$2*J1710/G1710^2))</f>
        <v>0</v>
      </c>
    </row>
    <row r="1711">
      <c r="A1711" s="187">
        <f>A1555</f>
        <v>101</v>
      </c>
      <c r="B1711" s="174" t="str">
        <f>B748</f>
        <v>Negative</v>
      </c>
      <c r="C1711" s="174">
        <f>IF(B1711="Positive",INPUT!AG49,INPUT!AD49)</f>
        <v>2</v>
      </c>
      <c r="D1711" s="191">
        <f>IF(B1711="Positive",IF(INPUT!AG49=0,0,(INPUT!U49-INPUT!AG49*INPUT!AH49)/(INPUT!AG49+1)),IF(INPUT!AD49=0,0,(INPUT!K49-2*INPUT!M49-INPUT!AD49*INPUT!AE49)/(INPUT!AD49+1)))</f>
        <v>558.7770783930888</v>
      </c>
      <c r="E1711" s="174">
        <f>IF(B1711="Positive",D1243,F1243)</f>
        <v>12</v>
      </c>
      <c r="F1711" s="174">
        <f>IF(B1711="Positive",C1243,E1243)</f>
        <v>1936.3312351792665</v>
      </c>
      <c r="G1711" s="191">
        <f>IF(D1711=0,F1711,D1711)/E1711</f>
        <v>46.5647565327574</v>
      </c>
      <c r="H1711" s="174">
        <f>IF(B1711="Positive",1/3*INPUT!AH49*INPUT!AI49^3,1/3*INPUT!AE49*INPUT!AF49^3)</f>
        <v>13653333.333333332</v>
      </c>
      <c r="I1711" s="192">
        <f>IF(D1711=0,4,MIN(MAX((IF(C1711=1,8,0.894)*H1711/D1711/E1711^3)^(1/3),1),4))</f>
        <v>2.3295102753141137</v>
      </c>
      <c r="J1711" s="192">
        <f>IF(D1711=0,5.34,MIN((5.34+2.84*(H1711/D1711/E1711^3)^(1/3))/((C1711+1)^2),5.34))</f>
        <v>1.3563979013960836</v>
      </c>
      <c r="K1711" s="191">
        <f>0.57*SQRT(INPUT!$B$2*I1711/INPUT!AO49/L1399)</f>
        <v>0</v>
      </c>
      <c r="L1711" s="191">
        <f>0.95*SQRT(INPUT!$B$2*I1711/(L1399-0.3)/INPUT!AO49)</f>
        <v>0</v>
      </c>
      <c r="M1711" s="184">
        <f>IF(G1711&lt;=K1711,1*L1555*INPUT!AO49*L1399,IF(G1711&lt;=L1711,1*L1555*INPUT!AO49*(L1399-(L1399-(L1399-0.3)/L1555)*(G1711-K1711)/(L1711-K1711)),0.9*INPUT!$B$2*1*I1711/G1711^2))</f>
        <v>0</v>
      </c>
      <c r="N1711" s="286">
        <f>IF(G1711&lt;=1.12*SQRT(INPUT!$B$2*J1711/INPUT!AO49),0.58*INPUT!AO49,IF(G1711&lt;=1.4*SQRT(INPUT!$B$2*J1711/INPUT!AO49),0.65*SQRT(INPUT!AO49*INPUT!$B$2*J1711)/G1711,0.9*INPUT!$B$2*J1711/G1711^2))</f>
        <v>0</v>
      </c>
    </row>
    <row r="1712">
      <c r="A1712" s="187">
        <f>A1556</f>
        <v>101</v>
      </c>
      <c r="B1712" s="174" t="str">
        <f>B749</f>
        <v>Negative</v>
      </c>
      <c r="C1712" s="174">
        <f>IF(B1712="Positive",INPUT!AG50,INPUT!AD50)</f>
        <v>2</v>
      </c>
      <c r="D1712" s="191">
        <f>IF(B1712="Positive",IF(INPUT!AG50=0,0,(INPUT!U50-INPUT!AG50*INPUT!AH50)/(INPUT!AG50+1)),IF(INPUT!AD50=0,0,(INPUT!K50-2*INPUT!M50-INPUT!AD50*INPUT!AE50)/(INPUT!AD50+1)))</f>
        <v>558.7770783930888</v>
      </c>
      <c r="E1712" s="174">
        <f>IF(B1712="Positive",D1244,F1244)</f>
        <v>12</v>
      </c>
      <c r="F1712" s="174">
        <f>IF(B1712="Positive",C1244,E1244)</f>
        <v>1936.3312351792665</v>
      </c>
      <c r="G1712" s="191">
        <f>IF(D1712=0,F1712,D1712)/E1712</f>
        <v>46.5647565327574</v>
      </c>
      <c r="H1712" s="174">
        <f>IF(B1712="Positive",1/3*INPUT!AH50*INPUT!AI50^3,1/3*INPUT!AE50*INPUT!AF50^3)</f>
        <v>13653333.333333332</v>
      </c>
      <c r="I1712" s="192">
        <f>IF(D1712=0,4,MIN(MAX((IF(C1712=1,8,0.894)*H1712/D1712/E1712^3)^(1/3),1),4))</f>
        <v>2.3295102753141137</v>
      </c>
      <c r="J1712" s="192">
        <f>IF(D1712=0,5.34,MIN((5.34+2.84*(H1712/D1712/E1712^3)^(1/3))/((C1712+1)^2),5.34))</f>
        <v>1.3563979013960836</v>
      </c>
      <c r="K1712" s="191">
        <f>0.57*SQRT(INPUT!$B$2*I1712/INPUT!AO50/L1400)</f>
        <v>0</v>
      </c>
      <c r="L1712" s="191">
        <f>0.95*SQRT(INPUT!$B$2*I1712/(L1400-0.3)/INPUT!AO50)</f>
        <v>0</v>
      </c>
      <c r="M1712" s="184">
        <f>IF(G1712&lt;=K1712,1*L1556*INPUT!AO50*L1400,IF(G1712&lt;=L1712,1*L1556*INPUT!AO50*(L1400-(L1400-(L1400-0.3)/L1556)*(G1712-K1712)/(L1712-K1712)),0.9*INPUT!$B$2*1*I1712/G1712^2))</f>
        <v>0</v>
      </c>
      <c r="N1712" s="286">
        <f>IF(G1712&lt;=1.12*SQRT(INPUT!$B$2*J1712/INPUT!AO50),0.58*INPUT!AO50,IF(G1712&lt;=1.4*SQRT(INPUT!$B$2*J1712/INPUT!AO50),0.65*SQRT(INPUT!AO50*INPUT!$B$2*J1712)/G1712,0.9*INPUT!$B$2*J1712/G1712^2))</f>
        <v>0</v>
      </c>
    </row>
    <row r="1713">
      <c r="A1713" s="187">
        <f>A1557</f>
        <v>101</v>
      </c>
      <c r="B1713" s="174" t="str">
        <f>B750</f>
        <v>Negative</v>
      </c>
      <c r="C1713" s="174">
        <f>IF(B1713="Positive",INPUT!AG51,INPUT!AD51)</f>
        <v>2</v>
      </c>
      <c r="D1713" s="191">
        <f>IF(B1713="Positive",IF(INPUT!AG51=0,0,(INPUT!U51-INPUT!AG51*INPUT!AH51)/(INPUT!AG51+1)),IF(INPUT!AD51=0,0,(INPUT!K51-2*INPUT!M51-INPUT!AD51*INPUT!AE51)/(INPUT!AD51+1)))</f>
        <v>558.7770783930888</v>
      </c>
      <c r="E1713" s="174">
        <f>IF(B1713="Positive",D1245,F1245)</f>
        <v>12</v>
      </c>
      <c r="F1713" s="174">
        <f>IF(B1713="Positive",C1245,E1245)</f>
        <v>1936.3312351792665</v>
      </c>
      <c r="G1713" s="191">
        <f>IF(D1713=0,F1713,D1713)/E1713</f>
        <v>46.5647565327574</v>
      </c>
      <c r="H1713" s="174">
        <f>IF(B1713="Positive",1/3*INPUT!AH51*INPUT!AI51^3,1/3*INPUT!AE51*INPUT!AF51^3)</f>
        <v>13653333.333333332</v>
      </c>
      <c r="I1713" s="192">
        <f>IF(D1713=0,4,MIN(MAX((IF(C1713=1,8,0.894)*H1713/D1713/E1713^3)^(1/3),1),4))</f>
        <v>2.3295102753141137</v>
      </c>
      <c r="J1713" s="192">
        <f>IF(D1713=0,5.34,MIN((5.34+2.84*(H1713/D1713/E1713^3)^(1/3))/((C1713+1)^2),5.34))</f>
        <v>1.3563979013960836</v>
      </c>
      <c r="K1713" s="191">
        <f>0.57*SQRT(INPUT!$B$2*I1713/INPUT!AO51/L1401)</f>
        <v>0</v>
      </c>
      <c r="L1713" s="191">
        <f>0.95*SQRT(INPUT!$B$2*I1713/(L1401-0.3)/INPUT!AO51)</f>
        <v>0</v>
      </c>
      <c r="M1713" s="184">
        <f>IF(G1713&lt;=K1713,1*L1557*INPUT!AO51*L1401,IF(G1713&lt;=L1713,1*L1557*INPUT!AO51*(L1401-(L1401-(L1401-0.3)/L1557)*(G1713-K1713)/(L1713-K1713)),0.9*INPUT!$B$2*1*I1713/G1713^2))</f>
        <v>0</v>
      </c>
      <c r="N1713" s="286">
        <f>IF(G1713&lt;=1.12*SQRT(INPUT!$B$2*J1713/INPUT!AO51),0.58*INPUT!AO51,IF(G1713&lt;=1.4*SQRT(INPUT!$B$2*J1713/INPUT!AO51),0.65*SQRT(INPUT!AO51*INPUT!$B$2*J1713)/G1713,0.9*INPUT!$B$2*J1713/G1713^2))</f>
        <v>0</v>
      </c>
    </row>
    <row r="1714">
      <c r="A1714" s="187">
        <f>A1558</f>
        <v>101</v>
      </c>
      <c r="B1714" s="174" t="str">
        <f>B751</f>
        <v>Negative</v>
      </c>
      <c r="C1714" s="174">
        <f>IF(B1714="Positive",INPUT!AG52,INPUT!AD52)</f>
        <v>2</v>
      </c>
      <c r="D1714" s="191">
        <f>IF(B1714="Positive",IF(INPUT!AG52=0,0,(INPUT!U52-INPUT!AG52*INPUT!AH52)/(INPUT!AG52+1)),IF(INPUT!AD52=0,0,(INPUT!K52-2*INPUT!M52-INPUT!AD52*INPUT!AE52)/(INPUT!AD52+1)))</f>
        <v>558.7770783930888</v>
      </c>
      <c r="E1714" s="174">
        <f>IF(B1714="Positive",D1246,F1246)</f>
        <v>12</v>
      </c>
      <c r="F1714" s="174">
        <f>IF(B1714="Positive",C1246,E1246)</f>
        <v>1936.3312351792665</v>
      </c>
      <c r="G1714" s="191">
        <f>IF(D1714=0,F1714,D1714)/E1714</f>
        <v>46.5647565327574</v>
      </c>
      <c r="H1714" s="174">
        <f>IF(B1714="Positive",1/3*INPUT!AH52*INPUT!AI52^3,1/3*INPUT!AE52*INPUT!AF52^3)</f>
        <v>13653333.333333332</v>
      </c>
      <c r="I1714" s="192">
        <f>IF(D1714=0,4,MIN(MAX((IF(C1714=1,8,0.894)*H1714/D1714/E1714^3)^(1/3),1),4))</f>
        <v>2.3295102753141137</v>
      </c>
      <c r="J1714" s="192">
        <f>IF(D1714=0,5.34,MIN((5.34+2.84*(H1714/D1714/E1714^3)^(1/3))/((C1714+1)^2),5.34))</f>
        <v>1.3563979013960836</v>
      </c>
      <c r="K1714" s="191">
        <f>0.57*SQRT(INPUT!$B$2*I1714/INPUT!AO52/L1402)</f>
        <v>0</v>
      </c>
      <c r="L1714" s="191">
        <f>0.95*SQRT(INPUT!$B$2*I1714/(L1402-0.3)/INPUT!AO52)</f>
        <v>0</v>
      </c>
      <c r="M1714" s="184">
        <f>IF(G1714&lt;=K1714,1*L1558*INPUT!AO52*L1402,IF(G1714&lt;=L1714,1*L1558*INPUT!AO52*(L1402-(L1402-(L1402-0.3)/L1558)*(G1714-K1714)/(L1714-K1714)),0.9*INPUT!$B$2*1*I1714/G1714^2))</f>
        <v>0</v>
      </c>
      <c r="N1714" s="286">
        <f>IF(G1714&lt;=1.12*SQRT(INPUT!$B$2*J1714/INPUT!AO52),0.58*INPUT!AO52,IF(G1714&lt;=1.4*SQRT(INPUT!$B$2*J1714/INPUT!AO52),0.65*SQRT(INPUT!AO52*INPUT!$B$2*J1714)/G1714,0.9*INPUT!$B$2*J1714/G1714^2))</f>
        <v>0</v>
      </c>
    </row>
    <row r="1715">
      <c r="A1715" s="187">
        <f>A1559</f>
        <v>101</v>
      </c>
      <c r="B1715" s="174" t="str">
        <f>B752</f>
        <v>Negative</v>
      </c>
      <c r="C1715" s="174">
        <f>IF(B1715="Positive",INPUT!AG53,INPUT!AD53)</f>
        <v>2</v>
      </c>
      <c r="D1715" s="191">
        <f>IF(B1715="Positive",IF(INPUT!AG53=0,0,(INPUT!U53-INPUT!AG53*INPUT!AH53)/(INPUT!AG53+1)),IF(INPUT!AD53=0,0,(INPUT!K53-2*INPUT!M53-INPUT!AD53*INPUT!AE53)/(INPUT!AD53+1)))</f>
        <v>558.7770783930888</v>
      </c>
      <c r="E1715" s="174">
        <f>IF(B1715="Positive",D1247,F1247)</f>
        <v>12</v>
      </c>
      <c r="F1715" s="174">
        <f>IF(B1715="Positive",C1247,E1247)</f>
        <v>1936.3312351792665</v>
      </c>
      <c r="G1715" s="191">
        <f>IF(D1715=0,F1715,D1715)/E1715</f>
        <v>46.5647565327574</v>
      </c>
      <c r="H1715" s="174">
        <f>IF(B1715="Positive",1/3*INPUT!AH53*INPUT!AI53^3,1/3*INPUT!AE53*INPUT!AF53^3)</f>
        <v>13653333.333333332</v>
      </c>
      <c r="I1715" s="192">
        <f>IF(D1715=0,4,MIN(MAX((IF(C1715=1,8,0.894)*H1715/D1715/E1715^3)^(1/3),1),4))</f>
        <v>2.3295102753141137</v>
      </c>
      <c r="J1715" s="192">
        <f>IF(D1715=0,5.34,MIN((5.34+2.84*(H1715/D1715/E1715^3)^(1/3))/((C1715+1)^2),5.34))</f>
        <v>1.3563979013960836</v>
      </c>
      <c r="K1715" s="191">
        <f>0.57*SQRT(INPUT!$B$2*I1715/INPUT!AO53/L1403)</f>
        <v>0</v>
      </c>
      <c r="L1715" s="191">
        <f>0.95*SQRT(INPUT!$B$2*I1715/(L1403-0.3)/INPUT!AO53)</f>
        <v>0</v>
      </c>
      <c r="M1715" s="184">
        <f>IF(G1715&lt;=K1715,1*L1559*INPUT!AO53*L1403,IF(G1715&lt;=L1715,1*L1559*INPUT!AO53*(L1403-(L1403-(L1403-0.3)/L1559)*(G1715-K1715)/(L1715-K1715)),0.9*INPUT!$B$2*1*I1715/G1715^2))</f>
        <v>0</v>
      </c>
      <c r="N1715" s="286">
        <f>IF(G1715&lt;=1.12*SQRT(INPUT!$B$2*J1715/INPUT!AO53),0.58*INPUT!AO53,IF(G1715&lt;=1.4*SQRT(INPUT!$B$2*J1715/INPUT!AO53),0.65*SQRT(INPUT!AO53*INPUT!$B$2*J1715)/G1715,0.9*INPUT!$B$2*J1715/G1715^2))</f>
        <v>0</v>
      </c>
    </row>
    <row r="1716">
      <c r="A1716" s="187">
        <f>A1560</f>
        <v>101</v>
      </c>
      <c r="B1716" s="174" t="str">
        <f>B753</f>
        <v>Negative</v>
      </c>
      <c r="C1716" s="174">
        <f>IF(B1716="Positive",INPUT!AG54,INPUT!AD54)</f>
        <v>2</v>
      </c>
      <c r="D1716" s="191">
        <f>IF(B1716="Positive",IF(INPUT!AG54=0,0,(INPUT!U54-INPUT!AG54*INPUT!AH54)/(INPUT!AG54+1)),IF(INPUT!AD54=0,0,(INPUT!K54-2*INPUT!M54-INPUT!AD54*INPUT!AE54)/(INPUT!AD54+1)))</f>
        <v>558.7770783930888</v>
      </c>
      <c r="E1716" s="174">
        <f>IF(B1716="Positive",D1248,F1248)</f>
        <v>12</v>
      </c>
      <c r="F1716" s="174">
        <f>IF(B1716="Positive",C1248,E1248)</f>
        <v>1936.3312351792665</v>
      </c>
      <c r="G1716" s="191">
        <f>IF(D1716=0,F1716,D1716)/E1716</f>
        <v>46.5647565327574</v>
      </c>
      <c r="H1716" s="174">
        <f>IF(B1716="Positive",1/3*INPUT!AH54*INPUT!AI54^3,1/3*INPUT!AE54*INPUT!AF54^3)</f>
        <v>13653333.333333332</v>
      </c>
      <c r="I1716" s="192">
        <f>IF(D1716=0,4,MIN(MAX((IF(C1716=1,8,0.894)*H1716/D1716/E1716^3)^(1/3),1),4))</f>
        <v>2.3295102753141137</v>
      </c>
      <c r="J1716" s="192">
        <f>IF(D1716=0,5.34,MIN((5.34+2.84*(H1716/D1716/E1716^3)^(1/3))/((C1716+1)^2),5.34))</f>
        <v>1.3563979013960836</v>
      </c>
      <c r="K1716" s="191">
        <f>0.57*SQRT(INPUT!$B$2*I1716/INPUT!AO54/L1404)</f>
        <v>0</v>
      </c>
      <c r="L1716" s="191">
        <f>0.95*SQRT(INPUT!$B$2*I1716/(L1404-0.3)/INPUT!AO54)</f>
        <v>0</v>
      </c>
      <c r="M1716" s="184">
        <f>IF(G1716&lt;=K1716,1*L1560*INPUT!AO54*L1404,IF(G1716&lt;=L1716,1*L1560*INPUT!AO54*(L1404-(L1404-(L1404-0.3)/L1560)*(G1716-K1716)/(L1716-K1716)),0.9*INPUT!$B$2*1*I1716/G1716^2))</f>
        <v>0</v>
      </c>
      <c r="N1716" s="286">
        <f>IF(G1716&lt;=1.12*SQRT(INPUT!$B$2*J1716/INPUT!AO54),0.58*INPUT!AO54,IF(G1716&lt;=1.4*SQRT(INPUT!$B$2*J1716/INPUT!AO54),0.65*SQRT(INPUT!AO54*INPUT!$B$2*J1716)/G1716,0.9*INPUT!$B$2*J1716/G1716^2))</f>
        <v>0</v>
      </c>
    </row>
    <row r="1717">
      <c r="A1717" s="187">
        <f>A1561</f>
        <v>101</v>
      </c>
      <c r="B1717" s="174" t="str">
        <f>B754</f>
        <v>Negative</v>
      </c>
      <c r="C1717" s="174">
        <f>IF(B1717="Positive",INPUT!AG55,INPUT!AD55)</f>
        <v>2</v>
      </c>
      <c r="D1717" s="191">
        <f>IF(B1717="Positive",IF(INPUT!AG55=0,0,(INPUT!U55-INPUT!AG55*INPUT!AH55)/(INPUT!AG55+1)),IF(INPUT!AD55=0,0,(INPUT!K55-2*INPUT!M55-INPUT!AD55*INPUT!AE55)/(INPUT!AD55+1)))</f>
        <v>558.7770783930888</v>
      </c>
      <c r="E1717" s="174">
        <f>IF(B1717="Positive",D1249,F1249)</f>
        <v>12</v>
      </c>
      <c r="F1717" s="174">
        <f>IF(B1717="Positive",C1249,E1249)</f>
        <v>1936.3312351792665</v>
      </c>
      <c r="G1717" s="191">
        <f>IF(D1717=0,F1717,D1717)/E1717</f>
        <v>46.5647565327574</v>
      </c>
      <c r="H1717" s="174">
        <f>IF(B1717="Positive",1/3*INPUT!AH55*INPUT!AI55^3,1/3*INPUT!AE55*INPUT!AF55^3)</f>
        <v>13653333.333333332</v>
      </c>
      <c r="I1717" s="192">
        <f>IF(D1717=0,4,MIN(MAX((IF(C1717=1,8,0.894)*H1717/D1717/E1717^3)^(1/3),1),4))</f>
        <v>2.3295102753141137</v>
      </c>
      <c r="J1717" s="192">
        <f>IF(D1717=0,5.34,MIN((5.34+2.84*(H1717/D1717/E1717^3)^(1/3))/((C1717+1)^2),5.34))</f>
        <v>1.3563979013960836</v>
      </c>
      <c r="K1717" s="191">
        <f>0.57*SQRT(INPUT!$B$2*I1717/INPUT!AO55/L1405)</f>
        <v>0</v>
      </c>
      <c r="L1717" s="191">
        <f>0.95*SQRT(INPUT!$B$2*I1717/(L1405-0.3)/INPUT!AO55)</f>
        <v>0</v>
      </c>
      <c r="M1717" s="184">
        <f>IF(G1717&lt;=K1717,1*L1561*INPUT!AO55*L1405,IF(G1717&lt;=L1717,1*L1561*INPUT!AO55*(L1405-(L1405-(L1405-0.3)/L1561)*(G1717-K1717)/(L1717-K1717)),0.9*INPUT!$B$2*1*I1717/G1717^2))</f>
        <v>0</v>
      </c>
      <c r="N1717" s="286">
        <f>IF(G1717&lt;=1.12*SQRT(INPUT!$B$2*J1717/INPUT!AO55),0.58*INPUT!AO55,IF(G1717&lt;=1.4*SQRT(INPUT!$B$2*J1717/INPUT!AO55),0.65*SQRT(INPUT!AO55*INPUT!$B$2*J1717)/G1717,0.9*INPUT!$B$2*J1717/G1717^2))</f>
        <v>0</v>
      </c>
    </row>
    <row r="1718">
      <c r="A1718" s="187">
        <f>A1562</f>
        <v>101</v>
      </c>
      <c r="B1718" s="174" t="str">
        <f>B755</f>
        <v>Negative</v>
      </c>
      <c r="C1718" s="174">
        <f>IF(B1718="Positive",INPUT!AG56,INPUT!AD56)</f>
        <v>2</v>
      </c>
      <c r="D1718" s="191">
        <f>IF(B1718="Positive",IF(INPUT!AG56=0,0,(INPUT!U56-INPUT!AG56*INPUT!AH56)/(INPUT!AG56+1)),IF(INPUT!AD56=0,0,(INPUT!K56-2*INPUT!M56-INPUT!AD56*INPUT!AE56)/(INPUT!AD56+1)))</f>
        <v>558.7770783930888</v>
      </c>
      <c r="E1718" s="174">
        <f>IF(B1718="Positive",D1250,F1250)</f>
        <v>12</v>
      </c>
      <c r="F1718" s="174">
        <f>IF(B1718="Positive",C1250,E1250)</f>
        <v>1936.3312351792665</v>
      </c>
      <c r="G1718" s="191">
        <f>IF(D1718=0,F1718,D1718)/E1718</f>
        <v>46.5647565327574</v>
      </c>
      <c r="H1718" s="174">
        <f>IF(B1718="Positive",1/3*INPUT!AH56*INPUT!AI56^3,1/3*INPUT!AE56*INPUT!AF56^3)</f>
        <v>13653333.333333332</v>
      </c>
      <c r="I1718" s="192">
        <f>IF(D1718=0,4,MIN(MAX((IF(C1718=1,8,0.894)*H1718/D1718/E1718^3)^(1/3),1),4))</f>
        <v>2.3295102753141137</v>
      </c>
      <c r="J1718" s="192">
        <f>IF(D1718=0,5.34,MIN((5.34+2.84*(H1718/D1718/E1718^3)^(1/3))/((C1718+1)^2),5.34))</f>
        <v>1.3563979013960836</v>
      </c>
      <c r="K1718" s="191">
        <f>0.57*SQRT(INPUT!$B$2*I1718/INPUT!AO56/L1406)</f>
        <v>0</v>
      </c>
      <c r="L1718" s="191">
        <f>0.95*SQRT(INPUT!$B$2*I1718/(L1406-0.3)/INPUT!AO56)</f>
        <v>0</v>
      </c>
      <c r="M1718" s="184">
        <f>IF(G1718&lt;=K1718,1*L1562*INPUT!AO56*L1406,IF(G1718&lt;=L1718,1*L1562*INPUT!AO56*(L1406-(L1406-(L1406-0.3)/L1562)*(G1718-K1718)/(L1718-K1718)),0.9*INPUT!$B$2*1*I1718/G1718^2))</f>
        <v>0</v>
      </c>
      <c r="N1718" s="286">
        <f>IF(G1718&lt;=1.12*SQRT(INPUT!$B$2*J1718/INPUT!AO56),0.58*INPUT!AO56,IF(G1718&lt;=1.4*SQRT(INPUT!$B$2*J1718/INPUT!AO56),0.65*SQRT(INPUT!AO56*INPUT!$B$2*J1718)/G1718,0.9*INPUT!$B$2*J1718/G1718^2))</f>
        <v>0</v>
      </c>
    </row>
    <row r="1719">
      <c r="A1719" s="187">
        <f>A1563</f>
        <v>101</v>
      </c>
      <c r="B1719" s="174" t="str">
        <f>B756</f>
        <v>Negative</v>
      </c>
      <c r="C1719" s="174">
        <f>IF(B1719="Positive",INPUT!AG57,INPUT!AD57)</f>
        <v>2</v>
      </c>
      <c r="D1719" s="191">
        <f>IF(B1719="Positive",IF(INPUT!AG57=0,0,(INPUT!U57-INPUT!AG57*INPUT!AH57)/(INPUT!AG57+1)),IF(INPUT!AD57=0,0,(INPUT!K57-2*INPUT!M57-INPUT!AD57*INPUT!AE57)/(INPUT!AD57+1)))</f>
        <v>558.7770783930888</v>
      </c>
      <c r="E1719" s="174">
        <f>IF(B1719="Positive",D1251,F1251)</f>
        <v>12</v>
      </c>
      <c r="F1719" s="174">
        <f>IF(B1719="Positive",C1251,E1251)</f>
        <v>1936.3312351792665</v>
      </c>
      <c r="G1719" s="191">
        <f>IF(D1719=0,F1719,D1719)/E1719</f>
        <v>46.5647565327574</v>
      </c>
      <c r="H1719" s="174">
        <f>IF(B1719="Positive",1/3*INPUT!AH57*INPUT!AI57^3,1/3*INPUT!AE57*INPUT!AF57^3)</f>
        <v>13653333.333333332</v>
      </c>
      <c r="I1719" s="192">
        <f>IF(D1719=0,4,MIN(MAX((IF(C1719=1,8,0.894)*H1719/D1719/E1719^3)^(1/3),1),4))</f>
        <v>2.3295102753141137</v>
      </c>
      <c r="J1719" s="192">
        <f>IF(D1719=0,5.34,MIN((5.34+2.84*(H1719/D1719/E1719^3)^(1/3))/((C1719+1)^2),5.34))</f>
        <v>1.3563979013960836</v>
      </c>
      <c r="K1719" s="191">
        <f>0.57*SQRT(INPUT!$B$2*I1719/INPUT!AO57/L1407)</f>
        <v>0</v>
      </c>
      <c r="L1719" s="191">
        <f>0.95*SQRT(INPUT!$B$2*I1719/(L1407-0.3)/INPUT!AO57)</f>
        <v>0</v>
      </c>
      <c r="M1719" s="184">
        <f>IF(G1719&lt;=K1719,1*L1563*INPUT!AO57*L1407,IF(G1719&lt;=L1719,1*L1563*INPUT!AO57*(L1407-(L1407-(L1407-0.3)/L1563)*(G1719-K1719)/(L1719-K1719)),0.9*INPUT!$B$2*1*I1719/G1719^2))</f>
        <v>0</v>
      </c>
      <c r="N1719" s="286">
        <f>IF(G1719&lt;=1.12*SQRT(INPUT!$B$2*J1719/INPUT!AO57),0.58*INPUT!AO57,IF(G1719&lt;=1.4*SQRT(INPUT!$B$2*J1719/INPUT!AO57),0.65*SQRT(INPUT!AO57*INPUT!$B$2*J1719)/G1719,0.9*INPUT!$B$2*J1719/G1719^2))</f>
        <v>0</v>
      </c>
    </row>
    <row r="1720">
      <c r="A1720" s="187">
        <f>A1564</f>
        <v>101</v>
      </c>
      <c r="B1720" s="174" t="str">
        <f>B757</f>
        <v>Negative</v>
      </c>
      <c r="C1720" s="174">
        <f>IF(B1720="Positive",INPUT!AG58,INPUT!AD58)</f>
        <v>2</v>
      </c>
      <c r="D1720" s="191">
        <f>IF(B1720="Positive",IF(INPUT!AG58=0,0,(INPUT!U58-INPUT!AG58*INPUT!AH58)/(INPUT!AG58+1)),IF(INPUT!AD58=0,0,(INPUT!K58-2*INPUT!M58-INPUT!AD58*INPUT!AE58)/(INPUT!AD58+1)))</f>
        <v>558.7770783930888</v>
      </c>
      <c r="E1720" s="174">
        <f>IF(B1720="Positive",D1252,F1252)</f>
        <v>12</v>
      </c>
      <c r="F1720" s="174">
        <f>IF(B1720="Positive",C1252,E1252)</f>
        <v>1936.3312351792665</v>
      </c>
      <c r="G1720" s="191">
        <f>IF(D1720=0,F1720,D1720)/E1720</f>
        <v>46.5647565327574</v>
      </c>
      <c r="H1720" s="174">
        <f>IF(B1720="Positive",1/3*INPUT!AH58*INPUT!AI58^3,1/3*INPUT!AE58*INPUT!AF58^3)</f>
        <v>13653333.333333332</v>
      </c>
      <c r="I1720" s="192">
        <f>IF(D1720=0,4,MIN(MAX((IF(C1720=1,8,0.894)*H1720/D1720/E1720^3)^(1/3),1),4))</f>
        <v>2.3295102753141137</v>
      </c>
      <c r="J1720" s="192">
        <f>IF(D1720=0,5.34,MIN((5.34+2.84*(H1720/D1720/E1720^3)^(1/3))/((C1720+1)^2),5.34))</f>
        <v>1.3563979013960836</v>
      </c>
      <c r="K1720" s="191">
        <f>0.57*SQRT(INPUT!$B$2*I1720/INPUT!AO58/L1408)</f>
        <v>0</v>
      </c>
      <c r="L1720" s="191">
        <f>0.95*SQRT(INPUT!$B$2*I1720/(L1408-0.3)/INPUT!AO58)</f>
        <v>0</v>
      </c>
      <c r="M1720" s="184">
        <f>IF(G1720&lt;=K1720,1*L1564*INPUT!AO58*L1408,IF(G1720&lt;=L1720,1*L1564*INPUT!AO58*(L1408-(L1408-(L1408-0.3)/L1564)*(G1720-K1720)/(L1720-K1720)),0.9*INPUT!$B$2*1*I1720/G1720^2))</f>
        <v>0</v>
      </c>
      <c r="N1720" s="286">
        <f>IF(G1720&lt;=1.12*SQRT(INPUT!$B$2*J1720/INPUT!AO58),0.58*INPUT!AO58,IF(G1720&lt;=1.4*SQRT(INPUT!$B$2*J1720/INPUT!AO58),0.65*SQRT(INPUT!AO58*INPUT!$B$2*J1720)/G1720,0.9*INPUT!$B$2*J1720/G1720^2))</f>
        <v>0</v>
      </c>
    </row>
    <row r="1721">
      <c r="A1721" s="187">
        <f>A1565</f>
        <v>101</v>
      </c>
      <c r="B1721" s="174" t="str">
        <f>B758</f>
        <v>Negative</v>
      </c>
      <c r="C1721" s="174">
        <f>IF(B1721="Positive",INPUT!AG59,INPUT!AD59)</f>
        <v>2</v>
      </c>
      <c r="D1721" s="191">
        <f>IF(B1721="Positive",IF(INPUT!AG59=0,0,(INPUT!U59-INPUT!AG59*INPUT!AH59)/(INPUT!AG59+1)),IF(INPUT!AD59=0,0,(INPUT!K59-2*INPUT!M59-INPUT!AD59*INPUT!AE59)/(INPUT!AD59+1)))</f>
        <v>558.7770783930888</v>
      </c>
      <c r="E1721" s="174">
        <f>IF(B1721="Positive",D1253,F1253)</f>
        <v>12</v>
      </c>
      <c r="F1721" s="174">
        <f>IF(B1721="Positive",C1253,E1253)</f>
        <v>1936.3312351792665</v>
      </c>
      <c r="G1721" s="191">
        <f>IF(D1721=0,F1721,D1721)/E1721</f>
        <v>46.5647565327574</v>
      </c>
      <c r="H1721" s="174">
        <f>IF(B1721="Positive",1/3*INPUT!AH59*INPUT!AI59^3,1/3*INPUT!AE59*INPUT!AF59^3)</f>
        <v>13653333.333333332</v>
      </c>
      <c r="I1721" s="192">
        <f>IF(D1721=0,4,MIN(MAX((IF(C1721=1,8,0.894)*H1721/D1721/E1721^3)^(1/3),1),4))</f>
        <v>2.3295102753141137</v>
      </c>
      <c r="J1721" s="192">
        <f>IF(D1721=0,5.34,MIN((5.34+2.84*(H1721/D1721/E1721^3)^(1/3))/((C1721+1)^2),5.34))</f>
        <v>1.3563979013960836</v>
      </c>
      <c r="K1721" s="191">
        <f>0.57*SQRT(INPUT!$B$2*I1721/INPUT!AO59/L1409)</f>
        <v>0</v>
      </c>
      <c r="L1721" s="191">
        <f>0.95*SQRT(INPUT!$B$2*I1721/(L1409-0.3)/INPUT!AO59)</f>
        <v>0</v>
      </c>
      <c r="M1721" s="184">
        <f>IF(G1721&lt;=K1721,1*L1565*INPUT!AO59*L1409,IF(G1721&lt;=L1721,1*L1565*INPUT!AO59*(L1409-(L1409-(L1409-0.3)/L1565)*(G1721-K1721)/(L1721-K1721)),0.9*INPUT!$B$2*1*I1721/G1721^2))</f>
        <v>0</v>
      </c>
      <c r="N1721" s="286">
        <f>IF(G1721&lt;=1.12*SQRT(INPUT!$B$2*J1721/INPUT!AO59),0.58*INPUT!AO59,IF(G1721&lt;=1.4*SQRT(INPUT!$B$2*J1721/INPUT!AO59),0.65*SQRT(INPUT!AO59*INPUT!$B$2*J1721)/G1721,0.9*INPUT!$B$2*J1721/G1721^2))</f>
        <v>0</v>
      </c>
    </row>
    <row r="1722">
      <c r="A1722" s="187">
        <f>A1566</f>
        <v>101</v>
      </c>
      <c r="B1722" s="174" t="str">
        <f>B759</f>
        <v>Negative</v>
      </c>
      <c r="C1722" s="174">
        <f>IF(B1722="Positive",INPUT!AG60,INPUT!AD60)</f>
        <v>2</v>
      </c>
      <c r="D1722" s="191">
        <f>IF(B1722="Positive",IF(INPUT!AG60=0,0,(INPUT!U60-INPUT!AG60*INPUT!AH60)/(INPUT!AG60+1)),IF(INPUT!AD60=0,0,(INPUT!K60-2*INPUT!M60-INPUT!AD60*INPUT!AE60)/(INPUT!AD60+1)))</f>
        <v>558.7770783930888</v>
      </c>
      <c r="E1722" s="174">
        <f>IF(B1722="Positive",D1254,F1254)</f>
        <v>12</v>
      </c>
      <c r="F1722" s="174">
        <f>IF(B1722="Positive",C1254,E1254)</f>
        <v>1936.3312351792665</v>
      </c>
      <c r="G1722" s="191">
        <f>IF(D1722=0,F1722,D1722)/E1722</f>
        <v>46.5647565327574</v>
      </c>
      <c r="H1722" s="174">
        <f>IF(B1722="Positive",1/3*INPUT!AH60*INPUT!AI60^3,1/3*INPUT!AE60*INPUT!AF60^3)</f>
        <v>13653333.333333332</v>
      </c>
      <c r="I1722" s="192">
        <f>IF(D1722=0,4,MIN(MAX((IF(C1722=1,8,0.894)*H1722/D1722/E1722^3)^(1/3),1),4))</f>
        <v>2.3295102753141137</v>
      </c>
      <c r="J1722" s="192">
        <f>IF(D1722=0,5.34,MIN((5.34+2.84*(H1722/D1722/E1722^3)^(1/3))/((C1722+1)^2),5.34))</f>
        <v>1.3563979013960836</v>
      </c>
      <c r="K1722" s="191">
        <f>0.57*SQRT(INPUT!$B$2*I1722/INPUT!AO60/L1410)</f>
        <v>0</v>
      </c>
      <c r="L1722" s="191">
        <f>0.95*SQRT(INPUT!$B$2*I1722/(L1410-0.3)/INPUT!AO60)</f>
        <v>0</v>
      </c>
      <c r="M1722" s="184">
        <f>IF(G1722&lt;=K1722,1*L1566*INPUT!AO60*L1410,IF(G1722&lt;=L1722,1*L1566*INPUT!AO60*(L1410-(L1410-(L1410-0.3)/L1566)*(G1722-K1722)/(L1722-K1722)),0.9*INPUT!$B$2*1*I1722/G1722^2))</f>
        <v>0</v>
      </c>
      <c r="N1722" s="286">
        <f>IF(G1722&lt;=1.12*SQRT(INPUT!$B$2*J1722/INPUT!AO60),0.58*INPUT!AO60,IF(G1722&lt;=1.4*SQRT(INPUT!$B$2*J1722/INPUT!AO60),0.65*SQRT(INPUT!AO60*INPUT!$B$2*J1722)/G1722,0.9*INPUT!$B$2*J1722/G1722^2))</f>
        <v>0</v>
      </c>
    </row>
    <row r="1723">
      <c r="A1723" s="187">
        <f>A1567</f>
        <v>101</v>
      </c>
      <c r="B1723" s="174" t="str">
        <f>B760</f>
        <v>Negative</v>
      </c>
      <c r="C1723" s="174">
        <f>IF(B1723="Positive",INPUT!AG61,INPUT!AD61)</f>
        <v>2</v>
      </c>
      <c r="D1723" s="191">
        <f>IF(B1723="Positive",IF(INPUT!AG61=0,0,(INPUT!U61-INPUT!AG61*INPUT!AH61)/(INPUT!AG61+1)),IF(INPUT!AD61=0,0,(INPUT!K61-2*INPUT!M61-INPUT!AD61*INPUT!AE61)/(INPUT!AD61+1)))</f>
        <v>558.7770783930888</v>
      </c>
      <c r="E1723" s="174">
        <f>IF(B1723="Positive",D1255,F1255)</f>
        <v>12</v>
      </c>
      <c r="F1723" s="174">
        <f>IF(B1723="Positive",C1255,E1255)</f>
        <v>1936.3312351792665</v>
      </c>
      <c r="G1723" s="191">
        <f>IF(D1723=0,F1723,D1723)/E1723</f>
        <v>46.5647565327574</v>
      </c>
      <c r="H1723" s="174">
        <f>IF(B1723="Positive",1/3*INPUT!AH61*INPUT!AI61^3,1/3*INPUT!AE61*INPUT!AF61^3)</f>
        <v>13653333.333333332</v>
      </c>
      <c r="I1723" s="192">
        <f>IF(D1723=0,4,MIN(MAX((IF(C1723=1,8,0.894)*H1723/D1723/E1723^3)^(1/3),1),4))</f>
        <v>2.3295102753141137</v>
      </c>
      <c r="J1723" s="192">
        <f>IF(D1723=0,5.34,MIN((5.34+2.84*(H1723/D1723/E1723^3)^(1/3))/((C1723+1)^2),5.34))</f>
        <v>1.3563979013960836</v>
      </c>
      <c r="K1723" s="191">
        <f>0.57*SQRT(INPUT!$B$2*I1723/INPUT!AO61/L1411)</f>
        <v>0</v>
      </c>
      <c r="L1723" s="191">
        <f>0.95*SQRT(INPUT!$B$2*I1723/(L1411-0.3)/INPUT!AO61)</f>
        <v>0</v>
      </c>
      <c r="M1723" s="184">
        <f>IF(G1723&lt;=K1723,1*L1567*INPUT!AO61*L1411,IF(G1723&lt;=L1723,1*L1567*INPUT!AO61*(L1411-(L1411-(L1411-0.3)/L1567)*(G1723-K1723)/(L1723-K1723)),0.9*INPUT!$B$2*1*I1723/G1723^2))</f>
        <v>0</v>
      </c>
      <c r="N1723" s="286">
        <f>IF(G1723&lt;=1.12*SQRT(INPUT!$B$2*J1723/INPUT!AO61),0.58*INPUT!AO61,IF(G1723&lt;=1.4*SQRT(INPUT!$B$2*J1723/INPUT!AO61),0.65*SQRT(INPUT!AO61*INPUT!$B$2*J1723)/G1723,0.9*INPUT!$B$2*J1723/G1723^2))</f>
        <v>0</v>
      </c>
    </row>
    <row r="1724">
      <c r="A1724" s="187">
        <f>A1568</f>
        <v>101</v>
      </c>
      <c r="B1724" s="174" t="str">
        <f>B761</f>
        <v>Negative</v>
      </c>
      <c r="C1724" s="174">
        <f>IF(B1724="Positive",INPUT!AG62,INPUT!AD62)</f>
        <v>2</v>
      </c>
      <c r="D1724" s="191">
        <f>IF(B1724="Positive",IF(INPUT!AG62=0,0,(INPUT!U62-INPUT!AG62*INPUT!AH62)/(INPUT!AG62+1)),IF(INPUT!AD62=0,0,(INPUT!K62-2*INPUT!M62-INPUT!AD62*INPUT!AE62)/(INPUT!AD62+1)))</f>
        <v>558.7770783930888</v>
      </c>
      <c r="E1724" s="174">
        <f>IF(B1724="Positive",D1256,F1256)</f>
        <v>12</v>
      </c>
      <c r="F1724" s="174">
        <f>IF(B1724="Positive",C1256,E1256)</f>
        <v>1936.3312351792665</v>
      </c>
      <c r="G1724" s="191">
        <f>IF(D1724=0,F1724,D1724)/E1724</f>
        <v>46.5647565327574</v>
      </c>
      <c r="H1724" s="174">
        <f>IF(B1724="Positive",1/3*INPUT!AH62*INPUT!AI62^3,1/3*INPUT!AE62*INPUT!AF62^3)</f>
        <v>13653333.333333332</v>
      </c>
      <c r="I1724" s="192">
        <f>IF(D1724=0,4,MIN(MAX((IF(C1724=1,8,0.894)*H1724/D1724/E1724^3)^(1/3),1),4))</f>
        <v>2.3295102753141137</v>
      </c>
      <c r="J1724" s="192">
        <f>IF(D1724=0,5.34,MIN((5.34+2.84*(H1724/D1724/E1724^3)^(1/3))/((C1724+1)^2),5.34))</f>
        <v>1.3563979013960836</v>
      </c>
      <c r="K1724" s="191">
        <f>0.57*SQRT(INPUT!$B$2*I1724/INPUT!AO62/L1412)</f>
        <v>0</v>
      </c>
      <c r="L1724" s="191">
        <f>0.95*SQRT(INPUT!$B$2*I1724/(L1412-0.3)/INPUT!AO62)</f>
        <v>0</v>
      </c>
      <c r="M1724" s="184">
        <f>IF(G1724&lt;=K1724,1*L1568*INPUT!AO62*L1412,IF(G1724&lt;=L1724,1*L1568*INPUT!AO62*(L1412-(L1412-(L1412-0.3)/L1568)*(G1724-K1724)/(L1724-K1724)),0.9*INPUT!$B$2*1*I1724/G1724^2))</f>
        <v>0</v>
      </c>
      <c r="N1724" s="286">
        <f>IF(G1724&lt;=1.12*SQRT(INPUT!$B$2*J1724/INPUT!AO62),0.58*INPUT!AO62,IF(G1724&lt;=1.4*SQRT(INPUT!$B$2*J1724/INPUT!AO62),0.65*SQRT(INPUT!AO62*INPUT!$B$2*J1724)/G1724,0.9*INPUT!$B$2*J1724/G1724^2))</f>
        <v>0</v>
      </c>
    </row>
    <row r="1725">
      <c r="A1725" s="187">
        <f>A1569</f>
        <v>101</v>
      </c>
      <c r="B1725" s="174" t="str">
        <f>B762</f>
        <v>Negative</v>
      </c>
      <c r="C1725" s="174">
        <f>IF(B1725="Positive",INPUT!AG63,INPUT!AD63)</f>
        <v>2</v>
      </c>
      <c r="D1725" s="191">
        <f>IF(B1725="Positive",IF(INPUT!AG63=0,0,(INPUT!U63-INPUT!AG63*INPUT!AH63)/(INPUT!AG63+1)),IF(INPUT!AD63=0,0,(INPUT!K63-2*INPUT!M63-INPUT!AD63*INPUT!AE63)/(INPUT!AD63+1)))</f>
        <v>558.7770783930888</v>
      </c>
      <c r="E1725" s="174">
        <f>IF(B1725="Positive",D1257,F1257)</f>
        <v>12</v>
      </c>
      <c r="F1725" s="174">
        <f>IF(B1725="Positive",C1257,E1257)</f>
        <v>1936.3312351792665</v>
      </c>
      <c r="G1725" s="191">
        <f>IF(D1725=0,F1725,D1725)/E1725</f>
        <v>46.5647565327574</v>
      </c>
      <c r="H1725" s="174">
        <f>IF(B1725="Positive",1/3*INPUT!AH63*INPUT!AI63^3,1/3*INPUT!AE63*INPUT!AF63^3)</f>
        <v>13653333.333333332</v>
      </c>
      <c r="I1725" s="192">
        <f>IF(D1725=0,4,MIN(MAX((IF(C1725=1,8,0.894)*H1725/D1725/E1725^3)^(1/3),1),4))</f>
        <v>2.3295102753141137</v>
      </c>
      <c r="J1725" s="192">
        <f>IF(D1725=0,5.34,MIN((5.34+2.84*(H1725/D1725/E1725^3)^(1/3))/((C1725+1)^2),5.34))</f>
        <v>1.3563979013960836</v>
      </c>
      <c r="K1725" s="191">
        <f>0.57*SQRT(INPUT!$B$2*I1725/INPUT!AO63/L1413)</f>
        <v>0</v>
      </c>
      <c r="L1725" s="191">
        <f>0.95*SQRT(INPUT!$B$2*I1725/(L1413-0.3)/INPUT!AO63)</f>
        <v>0</v>
      </c>
      <c r="M1725" s="184">
        <f>IF(G1725&lt;=K1725,1*L1569*INPUT!AO63*L1413,IF(G1725&lt;=L1725,1*L1569*INPUT!AO63*(L1413-(L1413-(L1413-0.3)/L1569)*(G1725-K1725)/(L1725-K1725)),0.9*INPUT!$B$2*1*I1725/G1725^2))</f>
        <v>0</v>
      </c>
      <c r="N1725" s="286">
        <f>IF(G1725&lt;=1.12*SQRT(INPUT!$B$2*J1725/INPUT!AO63),0.58*INPUT!AO63,IF(G1725&lt;=1.4*SQRT(INPUT!$B$2*J1725/INPUT!AO63),0.65*SQRT(INPUT!AO63*INPUT!$B$2*J1725)/G1725,0.9*INPUT!$B$2*J1725/G1725^2))</f>
        <v>0</v>
      </c>
    </row>
    <row r="1726">
      <c r="A1726" s="187">
        <f>A1570</f>
        <v>101</v>
      </c>
      <c r="B1726" s="174" t="str">
        <f>B763</f>
        <v>Negative</v>
      </c>
      <c r="C1726" s="174">
        <f>IF(B1726="Positive",INPUT!AG64,INPUT!AD64)</f>
        <v>2</v>
      </c>
      <c r="D1726" s="191">
        <f>IF(B1726="Positive",IF(INPUT!AG64=0,0,(INPUT!U64-INPUT!AG64*INPUT!AH64)/(INPUT!AG64+1)),IF(INPUT!AD64=0,0,(INPUT!K64-2*INPUT!M64-INPUT!AD64*INPUT!AE64)/(INPUT!AD64+1)))</f>
        <v>558.7770783930888</v>
      </c>
      <c r="E1726" s="174">
        <f>IF(B1726="Positive",D1258,F1258)</f>
        <v>12</v>
      </c>
      <c r="F1726" s="174">
        <f>IF(B1726="Positive",C1258,E1258)</f>
        <v>1936.3312351792665</v>
      </c>
      <c r="G1726" s="191">
        <f>IF(D1726=0,F1726,D1726)/E1726</f>
        <v>46.5647565327574</v>
      </c>
      <c r="H1726" s="174">
        <f>IF(B1726="Positive",1/3*INPUT!AH64*INPUT!AI64^3,1/3*INPUT!AE64*INPUT!AF64^3)</f>
        <v>13653333.333333332</v>
      </c>
      <c r="I1726" s="192">
        <f>IF(D1726=0,4,MIN(MAX((IF(C1726=1,8,0.894)*H1726/D1726/E1726^3)^(1/3),1),4))</f>
        <v>2.3295102753141137</v>
      </c>
      <c r="J1726" s="192">
        <f>IF(D1726=0,5.34,MIN((5.34+2.84*(H1726/D1726/E1726^3)^(1/3))/((C1726+1)^2),5.34))</f>
        <v>1.3563979013960836</v>
      </c>
      <c r="K1726" s="191">
        <f>0.57*SQRT(INPUT!$B$2*I1726/INPUT!AO64/L1414)</f>
        <v>0</v>
      </c>
      <c r="L1726" s="191">
        <f>0.95*SQRT(INPUT!$B$2*I1726/(L1414-0.3)/INPUT!AO64)</f>
        <v>0</v>
      </c>
      <c r="M1726" s="184">
        <f>IF(G1726&lt;=K1726,1*L1570*INPUT!AO64*L1414,IF(G1726&lt;=L1726,1*L1570*INPUT!AO64*(L1414-(L1414-(L1414-0.3)/L1570)*(G1726-K1726)/(L1726-K1726)),0.9*INPUT!$B$2*1*I1726/G1726^2))</f>
        <v>0</v>
      </c>
      <c r="N1726" s="286">
        <f>IF(G1726&lt;=1.12*SQRT(INPUT!$B$2*J1726/INPUT!AO64),0.58*INPUT!AO64,IF(G1726&lt;=1.4*SQRT(INPUT!$B$2*J1726/INPUT!AO64),0.65*SQRT(INPUT!AO64*INPUT!$B$2*J1726)/G1726,0.9*INPUT!$B$2*J1726/G1726^2))</f>
        <v>0</v>
      </c>
    </row>
    <row r="1727">
      <c r="A1727" s="187">
        <f>A1571</f>
        <v>101</v>
      </c>
      <c r="B1727" s="174" t="str">
        <f>B764</f>
        <v>Negative</v>
      </c>
      <c r="C1727" s="174">
        <f>IF(B1727="Positive",INPUT!AG65,INPUT!AD65)</f>
        <v>2</v>
      </c>
      <c r="D1727" s="191">
        <f>IF(B1727="Positive",IF(INPUT!AG65=0,0,(INPUT!U65-INPUT!AG65*INPUT!AH65)/(INPUT!AG65+1)),IF(INPUT!AD65=0,0,(INPUT!K65-2*INPUT!M65-INPUT!AD65*INPUT!AE65)/(INPUT!AD65+1)))</f>
        <v>558.7770783930888</v>
      </c>
      <c r="E1727" s="174">
        <f>IF(B1727="Positive",D1259,F1259)</f>
        <v>12</v>
      </c>
      <c r="F1727" s="174">
        <f>IF(B1727="Positive",C1259,E1259)</f>
        <v>1936.3312351792665</v>
      </c>
      <c r="G1727" s="191">
        <f>IF(D1727=0,F1727,D1727)/E1727</f>
        <v>46.5647565327574</v>
      </c>
      <c r="H1727" s="174">
        <f>IF(B1727="Positive",1/3*INPUT!AH65*INPUT!AI65^3,1/3*INPUT!AE65*INPUT!AF65^3)</f>
        <v>13653333.333333332</v>
      </c>
      <c r="I1727" s="192">
        <f>IF(D1727=0,4,MIN(MAX((IF(C1727=1,8,0.894)*H1727/D1727/E1727^3)^(1/3),1),4))</f>
        <v>2.3295102753141137</v>
      </c>
      <c r="J1727" s="192">
        <f>IF(D1727=0,5.34,MIN((5.34+2.84*(H1727/D1727/E1727^3)^(1/3))/((C1727+1)^2),5.34))</f>
        <v>1.3563979013960836</v>
      </c>
      <c r="K1727" s="191">
        <f>0.57*SQRT(INPUT!$B$2*I1727/INPUT!AO65/L1415)</f>
        <v>0</v>
      </c>
      <c r="L1727" s="191">
        <f>0.95*SQRT(INPUT!$B$2*I1727/(L1415-0.3)/INPUT!AO65)</f>
        <v>0</v>
      </c>
      <c r="M1727" s="184">
        <f>IF(G1727&lt;=K1727,1*L1571*INPUT!AO65*L1415,IF(G1727&lt;=L1727,1*L1571*INPUT!AO65*(L1415-(L1415-(L1415-0.3)/L1571)*(G1727-K1727)/(L1727-K1727)),0.9*INPUT!$B$2*1*I1727/G1727^2))</f>
        <v>0</v>
      </c>
      <c r="N1727" s="286">
        <f>IF(G1727&lt;=1.12*SQRT(INPUT!$B$2*J1727/INPUT!AO65),0.58*INPUT!AO65,IF(G1727&lt;=1.4*SQRT(INPUT!$B$2*J1727/INPUT!AO65),0.65*SQRT(INPUT!AO65*INPUT!$B$2*J1727)/G1727,0.9*INPUT!$B$2*J1727/G1727^2))</f>
        <v>0</v>
      </c>
    </row>
    <row r="1728">
      <c r="A1728" s="187">
        <f>A1572</f>
        <v>101</v>
      </c>
      <c r="B1728" s="174" t="str">
        <f>B765</f>
        <v>Negative</v>
      </c>
      <c r="C1728" s="174">
        <f>IF(B1728="Positive",INPUT!AG66,INPUT!AD66)</f>
        <v>2</v>
      </c>
      <c r="D1728" s="191">
        <f>IF(B1728="Positive",IF(INPUT!AG66=0,0,(INPUT!U66-INPUT!AG66*INPUT!AH66)/(INPUT!AG66+1)),IF(INPUT!AD66=0,0,(INPUT!K66-2*INPUT!M66-INPUT!AD66*INPUT!AE66)/(INPUT!AD66+1)))</f>
        <v>558.7770783930888</v>
      </c>
      <c r="E1728" s="174">
        <f>IF(B1728="Positive",D1260,F1260)</f>
        <v>12</v>
      </c>
      <c r="F1728" s="174">
        <f>IF(B1728="Positive",C1260,E1260)</f>
        <v>1936.3312351792665</v>
      </c>
      <c r="G1728" s="191">
        <f>IF(D1728=0,F1728,D1728)/E1728</f>
        <v>46.5647565327574</v>
      </c>
      <c r="H1728" s="174">
        <f>IF(B1728="Positive",1/3*INPUT!AH66*INPUT!AI66^3,1/3*INPUT!AE66*INPUT!AF66^3)</f>
        <v>13653333.333333332</v>
      </c>
      <c r="I1728" s="192">
        <f>IF(D1728=0,4,MIN(MAX((IF(C1728=1,8,0.894)*H1728/D1728/E1728^3)^(1/3),1),4))</f>
        <v>2.3295102753141137</v>
      </c>
      <c r="J1728" s="192">
        <f>IF(D1728=0,5.34,MIN((5.34+2.84*(H1728/D1728/E1728^3)^(1/3))/((C1728+1)^2),5.34))</f>
        <v>1.3563979013960836</v>
      </c>
      <c r="K1728" s="191">
        <f>0.57*SQRT(INPUT!$B$2*I1728/INPUT!AO66/L1416)</f>
        <v>0</v>
      </c>
      <c r="L1728" s="191">
        <f>0.95*SQRT(INPUT!$B$2*I1728/(L1416-0.3)/INPUT!AO66)</f>
        <v>0</v>
      </c>
      <c r="M1728" s="184">
        <f>IF(G1728&lt;=K1728,1*L1572*INPUT!AO66*L1416,IF(G1728&lt;=L1728,1*L1572*INPUT!AO66*(L1416-(L1416-(L1416-0.3)/L1572)*(G1728-K1728)/(L1728-K1728)),0.9*INPUT!$B$2*1*I1728/G1728^2))</f>
        <v>0</v>
      </c>
      <c r="N1728" s="286">
        <f>IF(G1728&lt;=1.12*SQRT(INPUT!$B$2*J1728/INPUT!AO66),0.58*INPUT!AO66,IF(G1728&lt;=1.4*SQRT(INPUT!$B$2*J1728/INPUT!AO66),0.65*SQRT(INPUT!AO66*INPUT!$B$2*J1728)/G1728,0.9*INPUT!$B$2*J1728/G1728^2))</f>
        <v>0</v>
      </c>
    </row>
    <row r="1729">
      <c r="A1729" s="187">
        <f>A1573</f>
        <v>101</v>
      </c>
      <c r="B1729" s="174" t="str">
        <f>B766</f>
        <v>Negative</v>
      </c>
      <c r="C1729" s="174">
        <f>IF(B1729="Positive",INPUT!AG67,INPUT!AD67)</f>
        <v>2</v>
      </c>
      <c r="D1729" s="191">
        <f>IF(B1729="Positive",IF(INPUT!AG67=0,0,(INPUT!U67-INPUT!AG67*INPUT!AH67)/(INPUT!AG67+1)),IF(INPUT!AD67=0,0,(INPUT!K67-2*INPUT!M67-INPUT!AD67*INPUT!AE67)/(INPUT!AD67+1)))</f>
        <v>558.7770783930888</v>
      </c>
      <c r="E1729" s="174">
        <f>IF(B1729="Positive",D1261,F1261)</f>
        <v>12</v>
      </c>
      <c r="F1729" s="174">
        <f>IF(B1729="Positive",C1261,E1261)</f>
        <v>1936.3312351792665</v>
      </c>
      <c r="G1729" s="191">
        <f>IF(D1729=0,F1729,D1729)/E1729</f>
        <v>46.5647565327574</v>
      </c>
      <c r="H1729" s="174">
        <f>IF(B1729="Positive",1/3*INPUT!AH67*INPUT!AI67^3,1/3*INPUT!AE67*INPUT!AF67^3)</f>
        <v>13653333.333333332</v>
      </c>
      <c r="I1729" s="192">
        <f>IF(D1729=0,4,MIN(MAX((IF(C1729=1,8,0.894)*H1729/D1729/E1729^3)^(1/3),1),4))</f>
        <v>2.3295102753141137</v>
      </c>
      <c r="J1729" s="192">
        <f>IF(D1729=0,5.34,MIN((5.34+2.84*(H1729/D1729/E1729^3)^(1/3))/((C1729+1)^2),5.34))</f>
        <v>1.3563979013960836</v>
      </c>
      <c r="K1729" s="191">
        <f>0.57*SQRT(INPUT!$B$2*I1729/INPUT!AO67/L1417)</f>
        <v>0</v>
      </c>
      <c r="L1729" s="191">
        <f>0.95*SQRT(INPUT!$B$2*I1729/(L1417-0.3)/INPUT!AO67)</f>
        <v>0</v>
      </c>
      <c r="M1729" s="184">
        <f>IF(G1729&lt;=K1729,1*L1573*INPUT!AO67*L1417,IF(G1729&lt;=L1729,1*L1573*INPUT!AO67*(L1417-(L1417-(L1417-0.3)/L1573)*(G1729-K1729)/(L1729-K1729)),0.9*INPUT!$B$2*1*I1729/G1729^2))</f>
        <v>0</v>
      </c>
      <c r="N1729" s="286">
        <f>IF(G1729&lt;=1.12*SQRT(INPUT!$B$2*J1729/INPUT!AO67),0.58*INPUT!AO67,IF(G1729&lt;=1.4*SQRT(INPUT!$B$2*J1729/INPUT!AO67),0.65*SQRT(INPUT!AO67*INPUT!$B$2*J1729)/G1729,0.9*INPUT!$B$2*J1729/G1729^2))</f>
        <v>0</v>
      </c>
    </row>
    <row r="1730">
      <c r="A1730" s="187">
        <f>A1574</f>
        <v>101</v>
      </c>
      <c r="B1730" s="174" t="str">
        <f>B767</f>
        <v>Negative</v>
      </c>
      <c r="C1730" s="174">
        <f>IF(B1730="Positive",INPUT!AG68,INPUT!AD68)</f>
        <v>2</v>
      </c>
      <c r="D1730" s="191">
        <f>IF(B1730="Positive",IF(INPUT!AG68=0,0,(INPUT!U68-INPUT!AG68*INPUT!AH68)/(INPUT!AG68+1)),IF(INPUT!AD68=0,0,(INPUT!K68-2*INPUT!M68-INPUT!AD68*INPUT!AE68)/(INPUT!AD68+1)))</f>
        <v>558.7770783930888</v>
      </c>
      <c r="E1730" s="174">
        <f>IF(B1730="Positive",D1262,F1262)</f>
        <v>12</v>
      </c>
      <c r="F1730" s="174">
        <f>IF(B1730="Positive",C1262,E1262)</f>
        <v>1936.3312351792665</v>
      </c>
      <c r="G1730" s="191">
        <f>IF(D1730=0,F1730,D1730)/E1730</f>
        <v>46.5647565327574</v>
      </c>
      <c r="H1730" s="174">
        <f>IF(B1730="Positive",1/3*INPUT!AH68*INPUT!AI68^3,1/3*INPUT!AE68*INPUT!AF68^3)</f>
        <v>13653333.333333332</v>
      </c>
      <c r="I1730" s="192">
        <f>IF(D1730=0,4,MIN(MAX((IF(C1730=1,8,0.894)*H1730/D1730/E1730^3)^(1/3),1),4))</f>
        <v>2.3295102753141137</v>
      </c>
      <c r="J1730" s="192">
        <f>IF(D1730=0,5.34,MIN((5.34+2.84*(H1730/D1730/E1730^3)^(1/3))/((C1730+1)^2),5.34))</f>
        <v>1.3563979013960836</v>
      </c>
      <c r="K1730" s="191">
        <f>0.57*SQRT(INPUT!$B$2*I1730/INPUT!AO68/L1418)</f>
        <v>0</v>
      </c>
      <c r="L1730" s="191">
        <f>0.95*SQRT(INPUT!$B$2*I1730/(L1418-0.3)/INPUT!AO68)</f>
        <v>0</v>
      </c>
      <c r="M1730" s="184">
        <f>IF(G1730&lt;=K1730,1*L1574*INPUT!AO68*L1418,IF(G1730&lt;=L1730,1*L1574*INPUT!AO68*(L1418-(L1418-(L1418-0.3)/L1574)*(G1730-K1730)/(L1730-K1730)),0.9*INPUT!$B$2*1*I1730/G1730^2))</f>
        <v>0</v>
      </c>
      <c r="N1730" s="286">
        <f>IF(G1730&lt;=1.12*SQRT(INPUT!$B$2*J1730/INPUT!AO68),0.58*INPUT!AO68,IF(G1730&lt;=1.4*SQRT(INPUT!$B$2*J1730/INPUT!AO68),0.65*SQRT(INPUT!AO68*INPUT!$B$2*J1730)/G1730,0.9*INPUT!$B$2*J1730/G1730^2))</f>
        <v>0</v>
      </c>
    </row>
    <row r="1731">
      <c r="A1731" s="187">
        <f>A1575</f>
        <v>101</v>
      </c>
      <c r="B1731" s="174" t="str">
        <f>B768</f>
        <v>Negative</v>
      </c>
      <c r="C1731" s="174">
        <f>IF(B1731="Positive",INPUT!AG69,INPUT!AD69)</f>
        <v>2</v>
      </c>
      <c r="D1731" s="191">
        <f>IF(B1731="Positive",IF(INPUT!AG69=0,0,(INPUT!U69-INPUT!AG69*INPUT!AH69)/(INPUT!AG69+1)),IF(INPUT!AD69=0,0,(INPUT!K69-2*INPUT!M69-INPUT!AD69*INPUT!AE69)/(INPUT!AD69+1)))</f>
        <v>558.7770783930888</v>
      </c>
      <c r="E1731" s="174">
        <f>IF(B1731="Positive",D1263,F1263)</f>
        <v>12</v>
      </c>
      <c r="F1731" s="174">
        <f>IF(B1731="Positive",C1263,E1263)</f>
        <v>1936.3312351792665</v>
      </c>
      <c r="G1731" s="191">
        <f>IF(D1731=0,F1731,D1731)/E1731</f>
        <v>46.5647565327574</v>
      </c>
      <c r="H1731" s="174">
        <f>IF(B1731="Positive",1/3*INPUT!AH69*INPUT!AI69^3,1/3*INPUT!AE69*INPUT!AF69^3)</f>
        <v>13653333.333333332</v>
      </c>
      <c r="I1731" s="192">
        <f>IF(D1731=0,4,MIN(MAX((IF(C1731=1,8,0.894)*H1731/D1731/E1731^3)^(1/3),1),4))</f>
        <v>2.3295102753141137</v>
      </c>
      <c r="J1731" s="192">
        <f>IF(D1731=0,5.34,MIN((5.34+2.84*(H1731/D1731/E1731^3)^(1/3))/((C1731+1)^2),5.34))</f>
        <v>1.3563979013960836</v>
      </c>
      <c r="K1731" s="191">
        <f>0.57*SQRT(INPUT!$B$2*I1731/INPUT!AO69/L1419)</f>
        <v>0</v>
      </c>
      <c r="L1731" s="191">
        <f>0.95*SQRT(INPUT!$B$2*I1731/(L1419-0.3)/INPUT!AO69)</f>
        <v>0</v>
      </c>
      <c r="M1731" s="184">
        <f>IF(G1731&lt;=K1731,1*L1575*INPUT!AO69*L1419,IF(G1731&lt;=L1731,1*L1575*INPUT!AO69*(L1419-(L1419-(L1419-0.3)/L1575)*(G1731-K1731)/(L1731-K1731)),0.9*INPUT!$B$2*1*I1731/G1731^2))</f>
        <v>0</v>
      </c>
      <c r="N1731" s="286">
        <f>IF(G1731&lt;=1.12*SQRT(INPUT!$B$2*J1731/INPUT!AO69),0.58*INPUT!AO69,IF(G1731&lt;=1.4*SQRT(INPUT!$B$2*J1731/INPUT!AO69),0.65*SQRT(INPUT!AO69*INPUT!$B$2*J1731)/G1731,0.9*INPUT!$B$2*J1731/G1731^2))</f>
        <v>0</v>
      </c>
    </row>
    <row r="1732">
      <c r="A1732" s="187">
        <f>A1576</f>
        <v>101</v>
      </c>
      <c r="B1732" s="174" t="str">
        <f>B769</f>
        <v>Negative</v>
      </c>
      <c r="C1732" s="174">
        <f>IF(B1732="Positive",INPUT!AG70,INPUT!AD70)</f>
        <v>2</v>
      </c>
      <c r="D1732" s="191">
        <f>IF(B1732="Positive",IF(INPUT!AG70=0,0,(INPUT!U70-INPUT!AG70*INPUT!AH70)/(INPUT!AG70+1)),IF(INPUT!AD70=0,0,(INPUT!K70-2*INPUT!M70-INPUT!AD70*INPUT!AE70)/(INPUT!AD70+1)))</f>
        <v>558.7770783930888</v>
      </c>
      <c r="E1732" s="174">
        <f>IF(B1732="Positive",D1264,F1264)</f>
        <v>12</v>
      </c>
      <c r="F1732" s="174">
        <f>IF(B1732="Positive",C1264,E1264)</f>
        <v>1936.3312351792665</v>
      </c>
      <c r="G1732" s="191">
        <f>IF(D1732=0,F1732,D1732)/E1732</f>
        <v>46.5647565327574</v>
      </c>
      <c r="H1732" s="174">
        <f>IF(B1732="Positive",1/3*INPUT!AH70*INPUT!AI70^3,1/3*INPUT!AE70*INPUT!AF70^3)</f>
        <v>13653333.333333332</v>
      </c>
      <c r="I1732" s="192">
        <f>IF(D1732=0,4,MIN(MAX((IF(C1732=1,8,0.894)*H1732/D1732/E1732^3)^(1/3),1),4))</f>
        <v>2.3295102753141137</v>
      </c>
      <c r="J1732" s="192">
        <f>IF(D1732=0,5.34,MIN((5.34+2.84*(H1732/D1732/E1732^3)^(1/3))/((C1732+1)^2),5.34))</f>
        <v>1.3563979013960836</v>
      </c>
      <c r="K1732" s="191">
        <f>0.57*SQRT(INPUT!$B$2*I1732/INPUT!AO70/L1420)</f>
        <v>0</v>
      </c>
      <c r="L1732" s="191">
        <f>0.95*SQRT(INPUT!$B$2*I1732/(L1420-0.3)/INPUT!AO70)</f>
        <v>0</v>
      </c>
      <c r="M1732" s="184">
        <f>IF(G1732&lt;=K1732,1*L1576*INPUT!AO70*L1420,IF(G1732&lt;=L1732,1*L1576*INPUT!AO70*(L1420-(L1420-(L1420-0.3)/L1576)*(G1732-K1732)/(L1732-K1732)),0.9*INPUT!$B$2*1*I1732/G1732^2))</f>
        <v>0</v>
      </c>
      <c r="N1732" s="286">
        <f>IF(G1732&lt;=1.12*SQRT(INPUT!$B$2*J1732/INPUT!AO70),0.58*INPUT!AO70,IF(G1732&lt;=1.4*SQRT(INPUT!$B$2*J1732/INPUT!AO70),0.65*SQRT(INPUT!AO70*INPUT!$B$2*J1732)/G1732,0.9*INPUT!$B$2*J1732/G1732^2))</f>
        <v>0</v>
      </c>
    </row>
    <row r="1733">
      <c r="A1733" s="187">
        <f>A1577</f>
        <v>101</v>
      </c>
      <c r="B1733" s="174" t="str">
        <f>B770</f>
        <v>Negative</v>
      </c>
      <c r="C1733" s="174">
        <f>IF(B1733="Positive",INPUT!AG71,INPUT!AD71)</f>
        <v>2</v>
      </c>
      <c r="D1733" s="191">
        <f>IF(B1733="Positive",IF(INPUT!AG71=0,0,(INPUT!U71-INPUT!AG71*INPUT!AH71)/(INPUT!AG71+1)),IF(INPUT!AD71=0,0,(INPUT!K71-2*INPUT!M71-INPUT!AD71*INPUT!AE71)/(INPUT!AD71+1)))</f>
        <v>558.7770783930888</v>
      </c>
      <c r="E1733" s="174">
        <f>IF(B1733="Positive",D1265,F1265)</f>
        <v>12</v>
      </c>
      <c r="F1733" s="174">
        <f>IF(B1733="Positive",C1265,E1265)</f>
        <v>1936.3312351792665</v>
      </c>
      <c r="G1733" s="191">
        <f>IF(D1733=0,F1733,D1733)/E1733</f>
        <v>46.5647565327574</v>
      </c>
      <c r="H1733" s="174">
        <f>IF(B1733="Positive",1/3*INPUT!AH71*INPUT!AI71^3,1/3*INPUT!AE71*INPUT!AF71^3)</f>
        <v>13653333.333333332</v>
      </c>
      <c r="I1733" s="192">
        <f>IF(D1733=0,4,MIN(MAX((IF(C1733=1,8,0.894)*H1733/D1733/E1733^3)^(1/3),1),4))</f>
        <v>2.3295102753141137</v>
      </c>
      <c r="J1733" s="192">
        <f>IF(D1733=0,5.34,MIN((5.34+2.84*(H1733/D1733/E1733^3)^(1/3))/((C1733+1)^2),5.34))</f>
        <v>1.3563979013960836</v>
      </c>
      <c r="K1733" s="191">
        <f>0.57*SQRT(INPUT!$B$2*I1733/INPUT!AO71/L1421)</f>
        <v>0</v>
      </c>
      <c r="L1733" s="191">
        <f>0.95*SQRT(INPUT!$B$2*I1733/(L1421-0.3)/INPUT!AO71)</f>
        <v>0</v>
      </c>
      <c r="M1733" s="184">
        <f>IF(G1733&lt;=K1733,1*L1577*INPUT!AO71*L1421,IF(G1733&lt;=L1733,1*L1577*INPUT!AO71*(L1421-(L1421-(L1421-0.3)/L1577)*(G1733-K1733)/(L1733-K1733)),0.9*INPUT!$B$2*1*I1733/G1733^2))</f>
        <v>0</v>
      </c>
      <c r="N1733" s="286">
        <f>IF(G1733&lt;=1.12*SQRT(INPUT!$B$2*J1733/INPUT!AO71),0.58*INPUT!AO71,IF(G1733&lt;=1.4*SQRT(INPUT!$B$2*J1733/INPUT!AO71),0.65*SQRT(INPUT!AO71*INPUT!$B$2*J1733)/G1733,0.9*INPUT!$B$2*J1733/G1733^2))</f>
        <v>0</v>
      </c>
    </row>
    <row r="1734">
      <c r="A1734" s="187">
        <f>A1578</f>
        <v>101</v>
      </c>
      <c r="B1734" s="174" t="str">
        <f>B771</f>
        <v>Negative</v>
      </c>
      <c r="C1734" s="174">
        <f>IF(B1734="Positive",INPUT!AG72,INPUT!AD72)</f>
        <v>2</v>
      </c>
      <c r="D1734" s="191">
        <f>IF(B1734="Positive",IF(INPUT!AG72=0,0,(INPUT!U72-INPUT!AG72*INPUT!AH72)/(INPUT!AG72+1)),IF(INPUT!AD72=0,0,(INPUT!K72-2*INPUT!M72-INPUT!AD72*INPUT!AE72)/(INPUT!AD72+1)))</f>
        <v>558.7770783930888</v>
      </c>
      <c r="E1734" s="174">
        <f>IF(B1734="Positive",D1266,F1266)</f>
        <v>12</v>
      </c>
      <c r="F1734" s="174">
        <f>IF(B1734="Positive",C1266,E1266)</f>
        <v>1936.3312351792665</v>
      </c>
      <c r="G1734" s="191">
        <f>IF(D1734=0,F1734,D1734)/E1734</f>
        <v>46.5647565327574</v>
      </c>
      <c r="H1734" s="174">
        <f>IF(B1734="Positive",1/3*INPUT!AH72*INPUT!AI72^3,1/3*INPUT!AE72*INPUT!AF72^3)</f>
        <v>13653333.333333332</v>
      </c>
      <c r="I1734" s="192">
        <f>IF(D1734=0,4,MIN(MAX((IF(C1734=1,8,0.894)*H1734/D1734/E1734^3)^(1/3),1),4))</f>
        <v>2.3295102753141137</v>
      </c>
      <c r="J1734" s="192">
        <f>IF(D1734=0,5.34,MIN((5.34+2.84*(H1734/D1734/E1734^3)^(1/3))/((C1734+1)^2),5.34))</f>
        <v>1.3563979013960836</v>
      </c>
      <c r="K1734" s="191">
        <f>0.57*SQRT(INPUT!$B$2*I1734/INPUT!AO72/L1422)</f>
        <v>0</v>
      </c>
      <c r="L1734" s="191">
        <f>0.95*SQRT(INPUT!$B$2*I1734/(L1422-0.3)/INPUT!AO72)</f>
        <v>0</v>
      </c>
      <c r="M1734" s="184">
        <f>IF(G1734&lt;=K1734,1*L1578*INPUT!AO72*L1422,IF(G1734&lt;=L1734,1*L1578*INPUT!AO72*(L1422-(L1422-(L1422-0.3)/L1578)*(G1734-K1734)/(L1734-K1734)),0.9*INPUT!$B$2*1*I1734/G1734^2))</f>
        <v>0</v>
      </c>
      <c r="N1734" s="286">
        <f>IF(G1734&lt;=1.12*SQRT(INPUT!$B$2*J1734/INPUT!AO72),0.58*INPUT!AO72,IF(G1734&lt;=1.4*SQRT(INPUT!$B$2*J1734/INPUT!AO72),0.65*SQRT(INPUT!AO72*INPUT!$B$2*J1734)/G1734,0.9*INPUT!$B$2*J1734/G1734^2))</f>
        <v>0</v>
      </c>
    </row>
    <row r="1735">
      <c r="A1735" s="187">
        <f>A1579</f>
        <v>101</v>
      </c>
      <c r="B1735" s="174" t="str">
        <f>B772</f>
        <v>Negative</v>
      </c>
      <c r="C1735" s="174">
        <f>IF(B1735="Positive",INPUT!AG73,INPUT!AD73)</f>
        <v>2</v>
      </c>
      <c r="D1735" s="191">
        <f>IF(B1735="Positive",IF(INPUT!AG73=0,0,(INPUT!U73-INPUT!AG73*INPUT!AH73)/(INPUT!AG73+1)),IF(INPUT!AD73=0,0,(INPUT!K73-2*INPUT!M73-INPUT!AD73*INPUT!AE73)/(INPUT!AD73+1)))</f>
        <v>558.7770783930888</v>
      </c>
      <c r="E1735" s="174">
        <f>IF(B1735="Positive",D1267,F1267)</f>
        <v>12</v>
      </c>
      <c r="F1735" s="174">
        <f>IF(B1735="Positive",C1267,E1267)</f>
        <v>1936.3312351792665</v>
      </c>
      <c r="G1735" s="191">
        <f>IF(D1735=0,F1735,D1735)/E1735</f>
        <v>46.5647565327574</v>
      </c>
      <c r="H1735" s="174">
        <f>IF(B1735="Positive",1/3*INPUT!AH73*INPUT!AI73^3,1/3*INPUT!AE73*INPUT!AF73^3)</f>
        <v>13653333.333333332</v>
      </c>
      <c r="I1735" s="192">
        <f>IF(D1735=0,4,MIN(MAX((IF(C1735=1,8,0.894)*H1735/D1735/E1735^3)^(1/3),1),4))</f>
        <v>2.3295102753141137</v>
      </c>
      <c r="J1735" s="192">
        <f>IF(D1735=0,5.34,MIN((5.34+2.84*(H1735/D1735/E1735^3)^(1/3))/((C1735+1)^2),5.34))</f>
        <v>1.3563979013960836</v>
      </c>
      <c r="K1735" s="191">
        <f>0.57*SQRT(INPUT!$B$2*I1735/INPUT!AO73/L1423)</f>
        <v>0</v>
      </c>
      <c r="L1735" s="191">
        <f>0.95*SQRT(INPUT!$B$2*I1735/(L1423-0.3)/INPUT!AO73)</f>
        <v>0</v>
      </c>
      <c r="M1735" s="184">
        <f>IF(G1735&lt;=K1735,1*L1579*INPUT!AO73*L1423,IF(G1735&lt;=L1735,1*L1579*INPUT!AO73*(L1423-(L1423-(L1423-0.3)/L1579)*(G1735-K1735)/(L1735-K1735)),0.9*INPUT!$B$2*1*I1735/G1735^2))</f>
        <v>0</v>
      </c>
      <c r="N1735" s="286">
        <f>IF(G1735&lt;=1.12*SQRT(INPUT!$B$2*J1735/INPUT!AO73),0.58*INPUT!AO73,IF(G1735&lt;=1.4*SQRT(INPUT!$B$2*J1735/INPUT!AO73),0.65*SQRT(INPUT!AO73*INPUT!$B$2*J1735)/G1735,0.9*INPUT!$B$2*J1735/G1735^2))</f>
        <v>0</v>
      </c>
    </row>
    <row r="1736">
      <c r="A1736" s="187">
        <f>A1580</f>
        <v>101</v>
      </c>
      <c r="B1736" s="174" t="str">
        <f>B773</f>
        <v>Negative</v>
      </c>
      <c r="C1736" s="174">
        <f>IF(B1736="Positive",INPUT!AG74,INPUT!AD74)</f>
        <v>2</v>
      </c>
      <c r="D1736" s="191">
        <f>IF(B1736="Positive",IF(INPUT!AG74=0,0,(INPUT!U74-INPUT!AG74*INPUT!AH74)/(INPUT!AG74+1)),IF(INPUT!AD74=0,0,(INPUT!K74-2*INPUT!M74-INPUT!AD74*INPUT!AE74)/(INPUT!AD74+1)))</f>
        <v>558.7770783930888</v>
      </c>
      <c r="E1736" s="174">
        <f>IF(B1736="Positive",D1268,F1268)</f>
        <v>12</v>
      </c>
      <c r="F1736" s="174">
        <f>IF(B1736="Positive",C1268,E1268)</f>
        <v>1936.3312351792665</v>
      </c>
      <c r="G1736" s="191">
        <f>IF(D1736=0,F1736,D1736)/E1736</f>
        <v>46.5647565327574</v>
      </c>
      <c r="H1736" s="174">
        <f>IF(B1736="Positive",1/3*INPUT!AH74*INPUT!AI74^3,1/3*INPUT!AE74*INPUT!AF74^3)</f>
        <v>13653333.333333332</v>
      </c>
      <c r="I1736" s="192">
        <f>IF(D1736=0,4,MIN(MAX((IF(C1736=1,8,0.894)*H1736/D1736/E1736^3)^(1/3),1),4))</f>
        <v>2.3295102753141137</v>
      </c>
      <c r="J1736" s="192">
        <f>IF(D1736=0,5.34,MIN((5.34+2.84*(H1736/D1736/E1736^3)^(1/3))/((C1736+1)^2),5.34))</f>
        <v>1.3563979013960836</v>
      </c>
      <c r="K1736" s="191">
        <f>0.57*SQRT(INPUT!$B$2*I1736/INPUT!AO74/L1424)</f>
        <v>0</v>
      </c>
      <c r="L1736" s="191">
        <f>0.95*SQRT(INPUT!$B$2*I1736/(L1424-0.3)/INPUT!AO74)</f>
        <v>0</v>
      </c>
      <c r="M1736" s="184">
        <f>IF(G1736&lt;=K1736,1*L1580*INPUT!AO74*L1424,IF(G1736&lt;=L1736,1*L1580*INPUT!AO74*(L1424-(L1424-(L1424-0.3)/L1580)*(G1736-K1736)/(L1736-K1736)),0.9*INPUT!$B$2*1*I1736/G1736^2))</f>
        <v>0</v>
      </c>
      <c r="N1736" s="286">
        <f>IF(G1736&lt;=1.12*SQRT(INPUT!$B$2*J1736/INPUT!AO74),0.58*INPUT!AO74,IF(G1736&lt;=1.4*SQRT(INPUT!$B$2*J1736/INPUT!AO74),0.65*SQRT(INPUT!AO74*INPUT!$B$2*J1736)/G1736,0.9*INPUT!$B$2*J1736/G1736^2))</f>
        <v>0</v>
      </c>
    </row>
    <row r="1737">
      <c r="A1737" s="187">
        <f>A1581</f>
        <v>101</v>
      </c>
      <c r="B1737" s="174" t="str">
        <f>B774</f>
        <v>Negative</v>
      </c>
      <c r="C1737" s="174">
        <f>IF(B1737="Positive",INPUT!AG75,INPUT!AD75)</f>
        <v>2</v>
      </c>
      <c r="D1737" s="191">
        <f>IF(B1737="Positive",IF(INPUT!AG75=0,0,(INPUT!U75-INPUT!AG75*INPUT!AH75)/(INPUT!AG75+1)),IF(INPUT!AD75=0,0,(INPUT!K75-2*INPUT!M75-INPUT!AD75*INPUT!AE75)/(INPUT!AD75+1)))</f>
        <v>558.7770783930888</v>
      </c>
      <c r="E1737" s="174">
        <f>IF(B1737="Positive",D1269,F1269)</f>
        <v>12</v>
      </c>
      <c r="F1737" s="174">
        <f>IF(B1737="Positive",C1269,E1269)</f>
        <v>1936.3312351792665</v>
      </c>
      <c r="G1737" s="191">
        <f>IF(D1737=0,F1737,D1737)/E1737</f>
        <v>46.5647565327574</v>
      </c>
      <c r="H1737" s="174">
        <f>IF(B1737="Positive",1/3*INPUT!AH75*INPUT!AI75^3,1/3*INPUT!AE75*INPUT!AF75^3)</f>
        <v>13653333.333333332</v>
      </c>
      <c r="I1737" s="192">
        <f>IF(D1737=0,4,MIN(MAX((IF(C1737=1,8,0.894)*H1737/D1737/E1737^3)^(1/3),1),4))</f>
        <v>2.3295102753141137</v>
      </c>
      <c r="J1737" s="192">
        <f>IF(D1737=0,5.34,MIN((5.34+2.84*(H1737/D1737/E1737^3)^(1/3))/((C1737+1)^2),5.34))</f>
        <v>1.3563979013960836</v>
      </c>
      <c r="K1737" s="191">
        <f>0.57*SQRT(INPUT!$B$2*I1737/INPUT!AO75/L1425)</f>
        <v>0</v>
      </c>
      <c r="L1737" s="191">
        <f>0.95*SQRT(INPUT!$B$2*I1737/(L1425-0.3)/INPUT!AO75)</f>
        <v>0</v>
      </c>
      <c r="M1737" s="184">
        <f>IF(G1737&lt;=K1737,1*L1581*INPUT!AO75*L1425,IF(G1737&lt;=L1737,1*L1581*INPUT!AO75*(L1425-(L1425-(L1425-0.3)/L1581)*(G1737-K1737)/(L1737-K1737)),0.9*INPUT!$B$2*1*I1737/G1737^2))</f>
        <v>0</v>
      </c>
      <c r="N1737" s="286">
        <f>IF(G1737&lt;=1.12*SQRT(INPUT!$B$2*J1737/INPUT!AO75),0.58*INPUT!AO75,IF(G1737&lt;=1.4*SQRT(INPUT!$B$2*J1737/INPUT!AO75),0.65*SQRT(INPUT!AO75*INPUT!$B$2*J1737)/G1737,0.9*INPUT!$B$2*J1737/G1737^2))</f>
        <v>0</v>
      </c>
    </row>
    <row r="1738">
      <c r="A1738" s="187">
        <f>A1582</f>
        <v>101</v>
      </c>
      <c r="B1738" s="174" t="str">
        <f>B775</f>
        <v>Negative</v>
      </c>
      <c r="C1738" s="174">
        <f>IF(B1738="Positive",INPUT!AG76,INPUT!AD76)</f>
        <v>2</v>
      </c>
      <c r="D1738" s="191">
        <f>IF(B1738="Positive",IF(INPUT!AG76=0,0,(INPUT!U76-INPUT!AG76*INPUT!AH76)/(INPUT!AG76+1)),IF(INPUT!AD76=0,0,(INPUT!K76-2*INPUT!M76-INPUT!AD76*INPUT!AE76)/(INPUT!AD76+1)))</f>
        <v>558.7770783930888</v>
      </c>
      <c r="E1738" s="174">
        <f>IF(B1738="Positive",D1270,F1270)</f>
        <v>12</v>
      </c>
      <c r="F1738" s="174">
        <f>IF(B1738="Positive",C1270,E1270)</f>
        <v>1936.3312351792665</v>
      </c>
      <c r="G1738" s="191">
        <f>IF(D1738=0,F1738,D1738)/E1738</f>
        <v>46.5647565327574</v>
      </c>
      <c r="H1738" s="174">
        <f>IF(B1738="Positive",1/3*INPUT!AH76*INPUT!AI76^3,1/3*INPUT!AE76*INPUT!AF76^3)</f>
        <v>13653333.333333332</v>
      </c>
      <c r="I1738" s="192">
        <f>IF(D1738=0,4,MIN(MAX((IF(C1738=1,8,0.894)*H1738/D1738/E1738^3)^(1/3),1),4))</f>
        <v>2.3295102753141137</v>
      </c>
      <c r="J1738" s="192">
        <f>IF(D1738=0,5.34,MIN((5.34+2.84*(H1738/D1738/E1738^3)^(1/3))/((C1738+1)^2),5.34))</f>
        <v>1.3563979013960836</v>
      </c>
      <c r="K1738" s="191">
        <f>0.57*SQRT(INPUT!$B$2*I1738/INPUT!AO76/L1426)</f>
        <v>0</v>
      </c>
      <c r="L1738" s="191">
        <f>0.95*SQRT(INPUT!$B$2*I1738/(L1426-0.3)/INPUT!AO76)</f>
        <v>0</v>
      </c>
      <c r="M1738" s="184">
        <f>IF(G1738&lt;=K1738,1*L1582*INPUT!AO76*L1426,IF(G1738&lt;=L1738,1*L1582*INPUT!AO76*(L1426-(L1426-(L1426-0.3)/L1582)*(G1738-K1738)/(L1738-K1738)),0.9*INPUT!$B$2*1*I1738/G1738^2))</f>
        <v>0</v>
      </c>
      <c r="N1738" s="286">
        <f>IF(G1738&lt;=1.12*SQRT(INPUT!$B$2*J1738/INPUT!AO76),0.58*INPUT!AO76,IF(G1738&lt;=1.4*SQRT(INPUT!$B$2*J1738/INPUT!AO76),0.65*SQRT(INPUT!AO76*INPUT!$B$2*J1738)/G1738,0.9*INPUT!$B$2*J1738/G1738^2))</f>
        <v>0</v>
      </c>
    </row>
    <row r="1739">
      <c r="A1739" s="187">
        <f>A1583</f>
        <v>101</v>
      </c>
      <c r="B1739" s="174" t="str">
        <f>B776</f>
        <v>Negative</v>
      </c>
      <c r="C1739" s="174">
        <f>IF(B1739="Positive",INPUT!AG77,INPUT!AD77)</f>
        <v>2</v>
      </c>
      <c r="D1739" s="191">
        <f>IF(B1739="Positive",IF(INPUT!AG77=0,0,(INPUT!U77-INPUT!AG77*INPUT!AH77)/(INPUT!AG77+1)),IF(INPUT!AD77=0,0,(INPUT!K77-2*INPUT!M77-INPUT!AD77*INPUT!AE77)/(INPUT!AD77+1)))</f>
        <v>558.7770783930888</v>
      </c>
      <c r="E1739" s="174">
        <f>IF(B1739="Positive",D1271,F1271)</f>
        <v>12</v>
      </c>
      <c r="F1739" s="174">
        <f>IF(B1739="Positive",C1271,E1271)</f>
        <v>1936.3312351792665</v>
      </c>
      <c r="G1739" s="191">
        <f>IF(D1739=0,F1739,D1739)/E1739</f>
        <v>46.5647565327574</v>
      </c>
      <c r="H1739" s="174">
        <f>IF(B1739="Positive",1/3*INPUT!AH77*INPUT!AI77^3,1/3*INPUT!AE77*INPUT!AF77^3)</f>
        <v>13653333.333333332</v>
      </c>
      <c r="I1739" s="192">
        <f>IF(D1739=0,4,MIN(MAX((IF(C1739=1,8,0.894)*H1739/D1739/E1739^3)^(1/3),1),4))</f>
        <v>2.3295102753141137</v>
      </c>
      <c r="J1739" s="192">
        <f>IF(D1739=0,5.34,MIN((5.34+2.84*(H1739/D1739/E1739^3)^(1/3))/((C1739+1)^2),5.34))</f>
        <v>1.3563979013960836</v>
      </c>
      <c r="K1739" s="191">
        <f>0.57*SQRT(INPUT!$B$2*I1739/INPUT!AO77/L1427)</f>
        <v>0</v>
      </c>
      <c r="L1739" s="191">
        <f>0.95*SQRT(INPUT!$B$2*I1739/(L1427-0.3)/INPUT!AO77)</f>
        <v>0</v>
      </c>
      <c r="M1739" s="184">
        <f>IF(G1739&lt;=K1739,1*L1583*INPUT!AO77*L1427,IF(G1739&lt;=L1739,1*L1583*INPUT!AO77*(L1427-(L1427-(L1427-0.3)/L1583)*(G1739-K1739)/(L1739-K1739)),0.9*INPUT!$B$2*1*I1739/G1739^2))</f>
        <v>0</v>
      </c>
      <c r="N1739" s="286">
        <f>IF(G1739&lt;=1.12*SQRT(INPUT!$B$2*J1739/INPUT!AO77),0.58*INPUT!AO77,IF(G1739&lt;=1.4*SQRT(INPUT!$B$2*J1739/INPUT!AO77),0.65*SQRT(INPUT!AO77*INPUT!$B$2*J1739)/G1739,0.9*INPUT!$B$2*J1739/G1739^2))</f>
        <v>0</v>
      </c>
    </row>
    <row r="1740">
      <c r="A1740" s="187">
        <f>A1584</f>
        <v>101</v>
      </c>
      <c r="B1740" s="174" t="str">
        <f>B777</f>
        <v>Negative</v>
      </c>
      <c r="C1740" s="174">
        <f>IF(B1740="Positive",INPUT!AG78,INPUT!AD78)</f>
        <v>2</v>
      </c>
      <c r="D1740" s="191">
        <f>IF(B1740="Positive",IF(INPUT!AG78=0,0,(INPUT!U78-INPUT!AG78*INPUT!AH78)/(INPUT!AG78+1)),IF(INPUT!AD78=0,0,(INPUT!K78-2*INPUT!M78-INPUT!AD78*INPUT!AE78)/(INPUT!AD78+1)))</f>
        <v>558.7770783930888</v>
      </c>
      <c r="E1740" s="174">
        <f>IF(B1740="Positive",D1272,F1272)</f>
        <v>12</v>
      </c>
      <c r="F1740" s="174">
        <f>IF(B1740="Positive",C1272,E1272)</f>
        <v>1936.3312351792665</v>
      </c>
      <c r="G1740" s="191">
        <f>IF(D1740=0,F1740,D1740)/E1740</f>
        <v>46.5647565327574</v>
      </c>
      <c r="H1740" s="174">
        <f>IF(B1740="Positive",1/3*INPUT!AH78*INPUT!AI78^3,1/3*INPUT!AE78*INPUT!AF78^3)</f>
        <v>13653333.333333332</v>
      </c>
      <c r="I1740" s="192">
        <f>IF(D1740=0,4,MIN(MAX((IF(C1740=1,8,0.894)*H1740/D1740/E1740^3)^(1/3),1),4))</f>
        <v>2.3295102753141137</v>
      </c>
      <c r="J1740" s="192">
        <f>IF(D1740=0,5.34,MIN((5.34+2.84*(H1740/D1740/E1740^3)^(1/3))/((C1740+1)^2),5.34))</f>
        <v>1.3563979013960836</v>
      </c>
      <c r="K1740" s="191">
        <f>0.57*SQRT(INPUT!$B$2*I1740/INPUT!AO78/L1428)</f>
        <v>0</v>
      </c>
      <c r="L1740" s="191">
        <f>0.95*SQRT(INPUT!$B$2*I1740/(L1428-0.3)/INPUT!AO78)</f>
        <v>0</v>
      </c>
      <c r="M1740" s="184">
        <f>IF(G1740&lt;=K1740,1*L1584*INPUT!AO78*L1428,IF(G1740&lt;=L1740,1*L1584*INPUT!AO78*(L1428-(L1428-(L1428-0.3)/L1584)*(G1740-K1740)/(L1740-K1740)),0.9*INPUT!$B$2*1*I1740/G1740^2))</f>
        <v>0</v>
      </c>
      <c r="N1740" s="286">
        <f>IF(G1740&lt;=1.12*SQRT(INPUT!$B$2*J1740/INPUT!AO78),0.58*INPUT!AO78,IF(G1740&lt;=1.4*SQRT(INPUT!$B$2*J1740/INPUT!AO78),0.65*SQRT(INPUT!AO78*INPUT!$B$2*J1740)/G1740,0.9*INPUT!$B$2*J1740/G1740^2))</f>
        <v>0</v>
      </c>
    </row>
    <row r="1741">
      <c r="A1741" s="187">
        <f>A1585</f>
        <v>101</v>
      </c>
      <c r="B1741" s="174" t="str">
        <f>B778</f>
        <v>Negative</v>
      </c>
      <c r="C1741" s="174">
        <f>IF(B1741="Positive",INPUT!AG79,INPUT!AD79)</f>
        <v>2</v>
      </c>
      <c r="D1741" s="191">
        <f>IF(B1741="Positive",IF(INPUT!AG79=0,0,(INPUT!U79-INPUT!AG79*INPUT!AH79)/(INPUT!AG79+1)),IF(INPUT!AD79=0,0,(INPUT!K79-2*INPUT!M79-INPUT!AD79*INPUT!AE79)/(INPUT!AD79+1)))</f>
        <v>558.7770783930888</v>
      </c>
      <c r="E1741" s="174">
        <f>IF(B1741="Positive",D1273,F1273)</f>
        <v>12</v>
      </c>
      <c r="F1741" s="174">
        <f>IF(B1741="Positive",C1273,E1273)</f>
        <v>1936.3312351792665</v>
      </c>
      <c r="G1741" s="191">
        <f>IF(D1741=0,F1741,D1741)/E1741</f>
        <v>46.5647565327574</v>
      </c>
      <c r="H1741" s="174">
        <f>IF(B1741="Positive",1/3*INPUT!AH79*INPUT!AI79^3,1/3*INPUT!AE79*INPUT!AF79^3)</f>
        <v>13653333.333333332</v>
      </c>
      <c r="I1741" s="192">
        <f>IF(D1741=0,4,MIN(MAX((IF(C1741=1,8,0.894)*H1741/D1741/E1741^3)^(1/3),1),4))</f>
        <v>2.3295102753141137</v>
      </c>
      <c r="J1741" s="192">
        <f>IF(D1741=0,5.34,MIN((5.34+2.84*(H1741/D1741/E1741^3)^(1/3))/((C1741+1)^2),5.34))</f>
        <v>1.3563979013960836</v>
      </c>
      <c r="K1741" s="191">
        <f>0.57*SQRT(INPUT!$B$2*I1741/INPUT!AO79/L1429)</f>
        <v>0</v>
      </c>
      <c r="L1741" s="191">
        <f>0.95*SQRT(INPUT!$B$2*I1741/(L1429-0.3)/INPUT!AO79)</f>
        <v>0</v>
      </c>
      <c r="M1741" s="184">
        <f>IF(G1741&lt;=K1741,1*L1585*INPUT!AO79*L1429,IF(G1741&lt;=L1741,1*L1585*INPUT!AO79*(L1429-(L1429-(L1429-0.3)/L1585)*(G1741-K1741)/(L1741-K1741)),0.9*INPUT!$B$2*1*I1741/G1741^2))</f>
        <v>0</v>
      </c>
      <c r="N1741" s="286">
        <f>IF(G1741&lt;=1.12*SQRT(INPUT!$B$2*J1741/INPUT!AO79),0.58*INPUT!AO79,IF(G1741&lt;=1.4*SQRT(INPUT!$B$2*J1741/INPUT!AO79),0.65*SQRT(INPUT!AO79*INPUT!$B$2*J1741)/G1741,0.9*INPUT!$B$2*J1741/G1741^2))</f>
        <v>0</v>
      </c>
    </row>
    <row r="1742">
      <c r="A1742" s="187">
        <f>A1586</f>
        <v>101</v>
      </c>
      <c r="B1742" s="174" t="str">
        <f>B779</f>
        <v>Negative</v>
      </c>
      <c r="C1742" s="174">
        <f>IF(B1742="Positive",INPUT!AG80,INPUT!AD80)</f>
        <v>2</v>
      </c>
      <c r="D1742" s="191">
        <f>IF(B1742="Positive",IF(INPUT!AG80=0,0,(INPUT!U80-INPUT!AG80*INPUT!AH80)/(INPUT!AG80+1)),IF(INPUT!AD80=0,0,(INPUT!K80-2*INPUT!M80-INPUT!AD80*INPUT!AE80)/(INPUT!AD80+1)))</f>
        <v>558.7770783930888</v>
      </c>
      <c r="E1742" s="174">
        <f>IF(B1742="Positive",D1274,F1274)</f>
        <v>12</v>
      </c>
      <c r="F1742" s="174">
        <f>IF(B1742="Positive",C1274,E1274)</f>
        <v>1936.3312351792665</v>
      </c>
      <c r="G1742" s="191">
        <f>IF(D1742=0,F1742,D1742)/E1742</f>
        <v>46.5647565327574</v>
      </c>
      <c r="H1742" s="174">
        <f>IF(B1742="Positive",1/3*INPUT!AH80*INPUT!AI80^3,1/3*INPUT!AE80*INPUT!AF80^3)</f>
        <v>13653333.333333332</v>
      </c>
      <c r="I1742" s="192">
        <f>IF(D1742=0,4,MIN(MAX((IF(C1742=1,8,0.894)*H1742/D1742/E1742^3)^(1/3),1),4))</f>
        <v>2.3295102753141137</v>
      </c>
      <c r="J1742" s="192">
        <f>IF(D1742=0,5.34,MIN((5.34+2.84*(H1742/D1742/E1742^3)^(1/3))/((C1742+1)^2),5.34))</f>
        <v>1.3563979013960836</v>
      </c>
      <c r="K1742" s="191">
        <f>0.57*SQRT(INPUT!$B$2*I1742/INPUT!AO80/L1430)</f>
        <v>0</v>
      </c>
      <c r="L1742" s="191">
        <f>0.95*SQRT(INPUT!$B$2*I1742/(L1430-0.3)/INPUT!AO80)</f>
        <v>0</v>
      </c>
      <c r="M1742" s="184">
        <f>IF(G1742&lt;=K1742,1*L1586*INPUT!AO80*L1430,IF(G1742&lt;=L1742,1*L1586*INPUT!AO80*(L1430-(L1430-(L1430-0.3)/L1586)*(G1742-K1742)/(L1742-K1742)),0.9*INPUT!$B$2*1*I1742/G1742^2))</f>
        <v>0</v>
      </c>
      <c r="N1742" s="286">
        <f>IF(G1742&lt;=1.12*SQRT(INPUT!$B$2*J1742/INPUT!AO80),0.58*INPUT!AO80,IF(G1742&lt;=1.4*SQRT(INPUT!$B$2*J1742/INPUT!AO80),0.65*SQRT(INPUT!AO80*INPUT!$B$2*J1742)/G1742,0.9*INPUT!$B$2*J1742/G1742^2))</f>
        <v>0</v>
      </c>
    </row>
    <row r="1743">
      <c r="A1743" s="187">
        <f>A1587</f>
        <v>101</v>
      </c>
      <c r="B1743" s="174" t="str">
        <f>B780</f>
        <v>Negative</v>
      </c>
      <c r="C1743" s="174">
        <f>IF(B1743="Positive",INPUT!AG81,INPUT!AD81)</f>
        <v>2</v>
      </c>
      <c r="D1743" s="191">
        <f>IF(B1743="Positive",IF(INPUT!AG81=0,0,(INPUT!U81-INPUT!AG81*INPUT!AH81)/(INPUT!AG81+1)),IF(INPUT!AD81=0,0,(INPUT!K81-2*INPUT!M81-INPUT!AD81*INPUT!AE81)/(INPUT!AD81+1)))</f>
        <v>558.7770783930888</v>
      </c>
      <c r="E1743" s="174">
        <f>IF(B1743="Positive",D1275,F1275)</f>
        <v>12</v>
      </c>
      <c r="F1743" s="174">
        <f>IF(B1743="Positive",C1275,E1275)</f>
        <v>1936.3312351792665</v>
      </c>
      <c r="G1743" s="191">
        <f>IF(D1743=0,F1743,D1743)/E1743</f>
        <v>46.5647565327574</v>
      </c>
      <c r="H1743" s="174">
        <f>IF(B1743="Positive",1/3*INPUT!AH81*INPUT!AI81^3,1/3*INPUT!AE81*INPUT!AF81^3)</f>
        <v>13653333.333333332</v>
      </c>
      <c r="I1743" s="192">
        <f>IF(D1743=0,4,MIN(MAX((IF(C1743=1,8,0.894)*H1743/D1743/E1743^3)^(1/3),1),4))</f>
        <v>2.3295102753141137</v>
      </c>
      <c r="J1743" s="192">
        <f>IF(D1743=0,5.34,MIN((5.34+2.84*(H1743/D1743/E1743^3)^(1/3))/((C1743+1)^2),5.34))</f>
        <v>1.3563979013960836</v>
      </c>
      <c r="K1743" s="191">
        <f>0.57*SQRT(INPUT!$B$2*I1743/INPUT!AO81/L1431)</f>
        <v>0</v>
      </c>
      <c r="L1743" s="191">
        <f>0.95*SQRT(INPUT!$B$2*I1743/(L1431-0.3)/INPUT!AO81)</f>
        <v>0</v>
      </c>
      <c r="M1743" s="184">
        <f>IF(G1743&lt;=K1743,1*L1587*INPUT!AO81*L1431,IF(G1743&lt;=L1743,1*L1587*INPUT!AO81*(L1431-(L1431-(L1431-0.3)/L1587)*(G1743-K1743)/(L1743-K1743)),0.9*INPUT!$B$2*1*I1743/G1743^2))</f>
        <v>0</v>
      </c>
      <c r="N1743" s="286">
        <f>IF(G1743&lt;=1.12*SQRT(INPUT!$B$2*J1743/INPUT!AO81),0.58*INPUT!AO81,IF(G1743&lt;=1.4*SQRT(INPUT!$B$2*J1743/INPUT!AO81),0.65*SQRT(INPUT!AO81*INPUT!$B$2*J1743)/G1743,0.9*INPUT!$B$2*J1743/G1743^2))</f>
        <v>0</v>
      </c>
    </row>
    <row r="1744">
      <c r="A1744" s="187">
        <f>A1588</f>
        <v>101</v>
      </c>
      <c r="B1744" s="174" t="str">
        <f>B781</f>
        <v>Negative</v>
      </c>
      <c r="C1744" s="174">
        <f>IF(B1744="Positive",INPUT!AG82,INPUT!AD82)</f>
        <v>2</v>
      </c>
      <c r="D1744" s="191">
        <f>IF(B1744="Positive",IF(INPUT!AG82=0,0,(INPUT!U82-INPUT!AG82*INPUT!AH82)/(INPUT!AG82+1)),IF(INPUT!AD82=0,0,(INPUT!K82-2*INPUT!M82-INPUT!AD82*INPUT!AE82)/(INPUT!AD82+1)))</f>
        <v>558.7770783930888</v>
      </c>
      <c r="E1744" s="174">
        <f>IF(B1744="Positive",D1276,F1276)</f>
        <v>12</v>
      </c>
      <c r="F1744" s="174">
        <f>IF(B1744="Positive",C1276,E1276)</f>
        <v>1936.3312351792665</v>
      </c>
      <c r="G1744" s="191">
        <f>IF(D1744=0,F1744,D1744)/E1744</f>
        <v>46.5647565327574</v>
      </c>
      <c r="H1744" s="174">
        <f>IF(B1744="Positive",1/3*INPUT!AH82*INPUT!AI82^3,1/3*INPUT!AE82*INPUT!AF82^3)</f>
        <v>13653333.333333332</v>
      </c>
      <c r="I1744" s="192">
        <f>IF(D1744=0,4,MIN(MAX((IF(C1744=1,8,0.894)*H1744/D1744/E1744^3)^(1/3),1),4))</f>
        <v>2.3295102753141137</v>
      </c>
      <c r="J1744" s="192">
        <f>IF(D1744=0,5.34,MIN((5.34+2.84*(H1744/D1744/E1744^3)^(1/3))/((C1744+1)^2),5.34))</f>
        <v>1.3563979013960836</v>
      </c>
      <c r="K1744" s="191">
        <f>0.57*SQRT(INPUT!$B$2*I1744/INPUT!AO82/L1432)</f>
        <v>0</v>
      </c>
      <c r="L1744" s="191">
        <f>0.95*SQRT(INPUT!$B$2*I1744/(L1432-0.3)/INPUT!AO82)</f>
        <v>0</v>
      </c>
      <c r="M1744" s="184">
        <f>IF(G1744&lt;=K1744,1*L1588*INPUT!AO82*L1432,IF(G1744&lt;=L1744,1*L1588*INPUT!AO82*(L1432-(L1432-(L1432-0.3)/L1588)*(G1744-K1744)/(L1744-K1744)),0.9*INPUT!$B$2*1*I1744/G1744^2))</f>
        <v>0</v>
      </c>
      <c r="N1744" s="286">
        <f>IF(G1744&lt;=1.12*SQRT(INPUT!$B$2*J1744/INPUT!AO82),0.58*INPUT!AO82,IF(G1744&lt;=1.4*SQRT(INPUT!$B$2*J1744/INPUT!AO82),0.65*SQRT(INPUT!AO82*INPUT!$B$2*J1744)/G1744,0.9*INPUT!$B$2*J1744/G1744^2))</f>
        <v>0</v>
      </c>
    </row>
    <row r="1745">
      <c r="A1745" s="187">
        <f>A1589</f>
        <v>101</v>
      </c>
      <c r="B1745" s="174" t="str">
        <f>B782</f>
        <v>Negative</v>
      </c>
      <c r="C1745" s="174">
        <f>IF(B1745="Positive",INPUT!AG83,INPUT!AD83)</f>
        <v>2</v>
      </c>
      <c r="D1745" s="191">
        <f>IF(B1745="Positive",IF(INPUT!AG83=0,0,(INPUT!U83-INPUT!AG83*INPUT!AH83)/(INPUT!AG83+1)),IF(INPUT!AD83=0,0,(INPUT!K83-2*INPUT!M83-INPUT!AD83*INPUT!AE83)/(INPUT!AD83+1)))</f>
        <v>558.7770783930888</v>
      </c>
      <c r="E1745" s="174">
        <f>IF(B1745="Positive",D1277,F1277)</f>
        <v>12</v>
      </c>
      <c r="F1745" s="174">
        <f>IF(B1745="Positive",C1277,E1277)</f>
        <v>1936.3312351792665</v>
      </c>
      <c r="G1745" s="191">
        <f>IF(D1745=0,F1745,D1745)/E1745</f>
        <v>46.5647565327574</v>
      </c>
      <c r="H1745" s="174">
        <f>IF(B1745="Positive",1/3*INPUT!AH83*INPUT!AI83^3,1/3*INPUT!AE83*INPUT!AF83^3)</f>
        <v>13653333.333333332</v>
      </c>
      <c r="I1745" s="192">
        <f>IF(D1745=0,4,MIN(MAX((IF(C1745=1,8,0.894)*H1745/D1745/E1745^3)^(1/3),1),4))</f>
        <v>2.3295102753141137</v>
      </c>
      <c r="J1745" s="192">
        <f>IF(D1745=0,5.34,MIN((5.34+2.84*(H1745/D1745/E1745^3)^(1/3))/((C1745+1)^2),5.34))</f>
        <v>1.3563979013960836</v>
      </c>
      <c r="K1745" s="191">
        <f>0.57*SQRT(INPUT!$B$2*I1745/INPUT!AO83/L1433)</f>
        <v>0</v>
      </c>
      <c r="L1745" s="191">
        <f>0.95*SQRT(INPUT!$B$2*I1745/(L1433-0.3)/INPUT!AO83)</f>
        <v>0</v>
      </c>
      <c r="M1745" s="184">
        <f>IF(G1745&lt;=K1745,1*L1589*INPUT!AO83*L1433,IF(G1745&lt;=L1745,1*L1589*INPUT!AO83*(L1433-(L1433-(L1433-0.3)/L1589)*(G1745-K1745)/(L1745-K1745)),0.9*INPUT!$B$2*1*I1745/G1745^2))</f>
        <v>0</v>
      </c>
      <c r="N1745" s="286">
        <f>IF(G1745&lt;=1.12*SQRT(INPUT!$B$2*J1745/INPUT!AO83),0.58*INPUT!AO83,IF(G1745&lt;=1.4*SQRT(INPUT!$B$2*J1745/INPUT!AO83),0.65*SQRT(INPUT!AO83*INPUT!$B$2*J1745)/G1745,0.9*INPUT!$B$2*J1745/G1745^2))</f>
        <v>0</v>
      </c>
    </row>
    <row r="1746">
      <c r="A1746" s="187">
        <f>A1590</f>
        <v>101</v>
      </c>
      <c r="B1746" s="174" t="str">
        <f>B783</f>
        <v>Negative</v>
      </c>
      <c r="C1746" s="174">
        <f>IF(B1746="Positive",INPUT!AG84,INPUT!AD84)</f>
        <v>2</v>
      </c>
      <c r="D1746" s="191">
        <f>IF(B1746="Positive",IF(INPUT!AG84=0,0,(INPUT!U84-INPUT!AG84*INPUT!AH84)/(INPUT!AG84+1)),IF(INPUT!AD84=0,0,(INPUT!K84-2*INPUT!M84-INPUT!AD84*INPUT!AE84)/(INPUT!AD84+1)))</f>
        <v>558.7770783930888</v>
      </c>
      <c r="E1746" s="174">
        <f>IF(B1746="Positive",D1278,F1278)</f>
        <v>12</v>
      </c>
      <c r="F1746" s="174">
        <f>IF(B1746="Positive",C1278,E1278)</f>
        <v>1936.3312351792665</v>
      </c>
      <c r="G1746" s="191">
        <f>IF(D1746=0,F1746,D1746)/E1746</f>
        <v>46.5647565327574</v>
      </c>
      <c r="H1746" s="174">
        <f>IF(B1746="Positive",1/3*INPUT!AH84*INPUT!AI84^3,1/3*INPUT!AE84*INPUT!AF84^3)</f>
        <v>13653333.333333332</v>
      </c>
      <c r="I1746" s="192">
        <f>IF(D1746=0,4,MIN(MAX((IF(C1746=1,8,0.894)*H1746/D1746/E1746^3)^(1/3),1),4))</f>
        <v>2.3295102753141137</v>
      </c>
      <c r="J1746" s="192">
        <f>IF(D1746=0,5.34,MIN((5.34+2.84*(H1746/D1746/E1746^3)^(1/3))/((C1746+1)^2),5.34))</f>
        <v>1.3563979013960836</v>
      </c>
      <c r="K1746" s="191">
        <f>0.57*SQRT(INPUT!$B$2*I1746/INPUT!AO84/L1434)</f>
        <v>0</v>
      </c>
      <c r="L1746" s="191">
        <f>0.95*SQRT(INPUT!$B$2*I1746/(L1434-0.3)/INPUT!AO84)</f>
        <v>0</v>
      </c>
      <c r="M1746" s="184">
        <f>IF(G1746&lt;=K1746,1*L1590*INPUT!AO84*L1434,IF(G1746&lt;=L1746,1*L1590*INPUT!AO84*(L1434-(L1434-(L1434-0.3)/L1590)*(G1746-K1746)/(L1746-K1746)),0.9*INPUT!$B$2*1*I1746/G1746^2))</f>
        <v>0</v>
      </c>
      <c r="N1746" s="286">
        <f>IF(G1746&lt;=1.12*SQRT(INPUT!$B$2*J1746/INPUT!AO84),0.58*INPUT!AO84,IF(G1746&lt;=1.4*SQRT(INPUT!$B$2*J1746/INPUT!AO84),0.65*SQRT(INPUT!AO84*INPUT!$B$2*J1746)/G1746,0.9*INPUT!$B$2*J1746/G1746^2))</f>
        <v>0</v>
      </c>
    </row>
    <row r="1747">
      <c r="A1747" s="187">
        <f>A1591</f>
        <v>101</v>
      </c>
      <c r="B1747" s="174" t="str">
        <f>B784</f>
        <v>Negative</v>
      </c>
      <c r="C1747" s="174">
        <f>IF(B1747="Positive",INPUT!AG85,INPUT!AD85)</f>
        <v>2</v>
      </c>
      <c r="D1747" s="191">
        <f>IF(B1747="Positive",IF(INPUT!AG85=0,0,(INPUT!U85-INPUT!AG85*INPUT!AH85)/(INPUT!AG85+1)),IF(INPUT!AD85=0,0,(INPUT!K85-2*INPUT!M85-INPUT!AD85*INPUT!AE85)/(INPUT!AD85+1)))</f>
        <v>558.7770783930888</v>
      </c>
      <c r="E1747" s="174">
        <f>IF(B1747="Positive",D1279,F1279)</f>
        <v>12</v>
      </c>
      <c r="F1747" s="174">
        <f>IF(B1747="Positive",C1279,E1279)</f>
        <v>1936.3312351792665</v>
      </c>
      <c r="G1747" s="191">
        <f>IF(D1747=0,F1747,D1747)/E1747</f>
        <v>46.5647565327574</v>
      </c>
      <c r="H1747" s="174">
        <f>IF(B1747="Positive",1/3*INPUT!AH85*INPUT!AI85^3,1/3*INPUT!AE85*INPUT!AF85^3)</f>
        <v>13653333.333333332</v>
      </c>
      <c r="I1747" s="192">
        <f>IF(D1747=0,4,MIN(MAX((IF(C1747=1,8,0.894)*H1747/D1747/E1747^3)^(1/3),1),4))</f>
        <v>2.3295102753141137</v>
      </c>
      <c r="J1747" s="192">
        <f>IF(D1747=0,5.34,MIN((5.34+2.84*(H1747/D1747/E1747^3)^(1/3))/((C1747+1)^2),5.34))</f>
        <v>1.3563979013960836</v>
      </c>
      <c r="K1747" s="191">
        <f>0.57*SQRT(INPUT!$B$2*I1747/INPUT!AO85/L1435)</f>
        <v>0</v>
      </c>
      <c r="L1747" s="191">
        <f>0.95*SQRT(INPUT!$B$2*I1747/(L1435-0.3)/INPUT!AO85)</f>
        <v>0</v>
      </c>
      <c r="M1747" s="184">
        <f>IF(G1747&lt;=K1747,1*L1591*INPUT!AO85*L1435,IF(G1747&lt;=L1747,1*L1591*INPUT!AO85*(L1435-(L1435-(L1435-0.3)/L1591)*(G1747-K1747)/(L1747-K1747)),0.9*INPUT!$B$2*1*I1747/G1747^2))</f>
        <v>0</v>
      </c>
      <c r="N1747" s="286">
        <f>IF(G1747&lt;=1.12*SQRT(INPUT!$B$2*J1747/INPUT!AO85),0.58*INPUT!AO85,IF(G1747&lt;=1.4*SQRT(INPUT!$B$2*J1747/INPUT!AO85),0.65*SQRT(INPUT!AO85*INPUT!$B$2*J1747)/G1747,0.9*INPUT!$B$2*J1747/G1747^2))</f>
        <v>0</v>
      </c>
    </row>
    <row r="1748">
      <c r="A1748" s="187">
        <f>A1592</f>
        <v>101</v>
      </c>
      <c r="B1748" s="174" t="str">
        <f>B785</f>
        <v>Negative</v>
      </c>
      <c r="C1748" s="174">
        <f>IF(B1748="Positive",INPUT!AG86,INPUT!AD86)</f>
        <v>2</v>
      </c>
      <c r="D1748" s="191">
        <f>IF(B1748="Positive",IF(INPUT!AG86=0,0,(INPUT!U86-INPUT!AG86*INPUT!AH86)/(INPUT!AG86+1)),IF(INPUT!AD86=0,0,(INPUT!K86-2*INPUT!M86-INPUT!AD86*INPUT!AE86)/(INPUT!AD86+1)))</f>
        <v>558.7770783930888</v>
      </c>
      <c r="E1748" s="174">
        <f>IF(B1748="Positive",D1280,F1280)</f>
        <v>12</v>
      </c>
      <c r="F1748" s="174">
        <f>IF(B1748="Positive",C1280,E1280)</f>
        <v>1936.3312351792665</v>
      </c>
      <c r="G1748" s="191">
        <f>IF(D1748=0,F1748,D1748)/E1748</f>
        <v>46.5647565327574</v>
      </c>
      <c r="H1748" s="174">
        <f>IF(B1748="Positive",1/3*INPUT!AH86*INPUT!AI86^3,1/3*INPUT!AE86*INPUT!AF86^3)</f>
        <v>13653333.333333332</v>
      </c>
      <c r="I1748" s="192">
        <f>IF(D1748=0,4,MIN(MAX((IF(C1748=1,8,0.894)*H1748/D1748/E1748^3)^(1/3),1),4))</f>
        <v>2.3295102753141137</v>
      </c>
      <c r="J1748" s="192">
        <f>IF(D1748=0,5.34,MIN((5.34+2.84*(H1748/D1748/E1748^3)^(1/3))/((C1748+1)^2),5.34))</f>
        <v>1.3563979013960836</v>
      </c>
      <c r="K1748" s="191">
        <f>0.57*SQRT(INPUT!$B$2*I1748/INPUT!AO86/L1436)</f>
        <v>0</v>
      </c>
      <c r="L1748" s="191">
        <f>0.95*SQRT(INPUT!$B$2*I1748/(L1436-0.3)/INPUT!AO86)</f>
        <v>0</v>
      </c>
      <c r="M1748" s="184">
        <f>IF(G1748&lt;=K1748,1*L1592*INPUT!AO86*L1436,IF(G1748&lt;=L1748,1*L1592*INPUT!AO86*(L1436-(L1436-(L1436-0.3)/L1592)*(G1748-K1748)/(L1748-K1748)),0.9*INPUT!$B$2*1*I1748/G1748^2))</f>
        <v>0</v>
      </c>
      <c r="N1748" s="286">
        <f>IF(G1748&lt;=1.12*SQRT(INPUT!$B$2*J1748/INPUT!AO86),0.58*INPUT!AO86,IF(G1748&lt;=1.4*SQRT(INPUT!$B$2*J1748/INPUT!AO86),0.65*SQRT(INPUT!AO86*INPUT!$B$2*J1748)/G1748,0.9*INPUT!$B$2*J1748/G1748^2))</f>
        <v>0</v>
      </c>
    </row>
    <row r="1749">
      <c r="A1749" s="187">
        <f>A1593</f>
        <v>101</v>
      </c>
      <c r="B1749" s="174" t="str">
        <f>B786</f>
        <v>Negative</v>
      </c>
      <c r="C1749" s="174">
        <f>IF(B1749="Positive",INPUT!AG87,INPUT!AD87)</f>
        <v>2</v>
      </c>
      <c r="D1749" s="191">
        <f>IF(B1749="Positive",IF(INPUT!AG87=0,0,(INPUT!U87-INPUT!AG87*INPUT!AH87)/(INPUT!AG87+1)),IF(INPUT!AD87=0,0,(INPUT!K87-2*INPUT!M87-INPUT!AD87*INPUT!AE87)/(INPUT!AD87+1)))</f>
        <v>558.7770783930888</v>
      </c>
      <c r="E1749" s="174">
        <f>IF(B1749="Positive",D1281,F1281)</f>
        <v>12</v>
      </c>
      <c r="F1749" s="174">
        <f>IF(B1749="Positive",C1281,E1281)</f>
        <v>1936.3312351792665</v>
      </c>
      <c r="G1749" s="191">
        <f>IF(D1749=0,F1749,D1749)/E1749</f>
        <v>46.5647565327574</v>
      </c>
      <c r="H1749" s="174">
        <f>IF(B1749="Positive",1/3*INPUT!AH87*INPUT!AI87^3,1/3*INPUT!AE87*INPUT!AF87^3)</f>
        <v>13653333.333333332</v>
      </c>
      <c r="I1749" s="192">
        <f>IF(D1749=0,4,MIN(MAX((IF(C1749=1,8,0.894)*H1749/D1749/E1749^3)^(1/3),1),4))</f>
        <v>2.3295102753141137</v>
      </c>
      <c r="J1749" s="192">
        <f>IF(D1749=0,5.34,MIN((5.34+2.84*(H1749/D1749/E1749^3)^(1/3))/((C1749+1)^2),5.34))</f>
        <v>1.3563979013960836</v>
      </c>
      <c r="K1749" s="191">
        <f>0.57*SQRT(INPUT!$B$2*I1749/INPUT!AO87/L1437)</f>
        <v>0</v>
      </c>
      <c r="L1749" s="191">
        <f>0.95*SQRT(INPUT!$B$2*I1749/(L1437-0.3)/INPUT!AO87)</f>
        <v>0</v>
      </c>
      <c r="M1749" s="184">
        <f>IF(G1749&lt;=K1749,1*L1593*INPUT!AO87*L1437,IF(G1749&lt;=L1749,1*L1593*INPUT!AO87*(L1437-(L1437-(L1437-0.3)/L1593)*(G1749-K1749)/(L1749-K1749)),0.9*INPUT!$B$2*1*I1749/G1749^2))</f>
        <v>0</v>
      </c>
      <c r="N1749" s="286">
        <f>IF(G1749&lt;=1.12*SQRT(INPUT!$B$2*J1749/INPUT!AO87),0.58*INPUT!AO87,IF(G1749&lt;=1.4*SQRT(INPUT!$B$2*J1749/INPUT!AO87),0.65*SQRT(INPUT!AO87*INPUT!$B$2*J1749)/G1749,0.9*INPUT!$B$2*J1749/G1749^2))</f>
        <v>0</v>
      </c>
    </row>
    <row r="1750">
      <c r="A1750" s="187">
        <f>A1594</f>
        <v>101</v>
      </c>
      <c r="B1750" s="174" t="str">
        <f>B787</f>
        <v>Negative</v>
      </c>
      <c r="C1750" s="174">
        <f>IF(B1750="Positive",INPUT!AG88,INPUT!AD88)</f>
        <v>2</v>
      </c>
      <c r="D1750" s="191">
        <f>IF(B1750="Positive",IF(INPUT!AG88=0,0,(INPUT!U88-INPUT!AG88*INPUT!AH88)/(INPUT!AG88+1)),IF(INPUT!AD88=0,0,(INPUT!K88-2*INPUT!M88-INPUT!AD88*INPUT!AE88)/(INPUT!AD88+1)))</f>
        <v>558.7770783930888</v>
      </c>
      <c r="E1750" s="174">
        <f>IF(B1750="Positive",D1282,F1282)</f>
        <v>12</v>
      </c>
      <c r="F1750" s="174">
        <f>IF(B1750="Positive",C1282,E1282)</f>
        <v>1936.3312351792665</v>
      </c>
      <c r="G1750" s="191">
        <f>IF(D1750=0,F1750,D1750)/E1750</f>
        <v>46.5647565327574</v>
      </c>
      <c r="H1750" s="174">
        <f>IF(B1750="Positive",1/3*INPUT!AH88*INPUT!AI88^3,1/3*INPUT!AE88*INPUT!AF88^3)</f>
        <v>13653333.333333332</v>
      </c>
      <c r="I1750" s="192">
        <f>IF(D1750=0,4,MIN(MAX((IF(C1750=1,8,0.894)*H1750/D1750/E1750^3)^(1/3),1),4))</f>
        <v>2.3295102753141137</v>
      </c>
      <c r="J1750" s="192">
        <f>IF(D1750=0,5.34,MIN((5.34+2.84*(H1750/D1750/E1750^3)^(1/3))/((C1750+1)^2),5.34))</f>
        <v>1.3563979013960836</v>
      </c>
      <c r="K1750" s="191">
        <f>0.57*SQRT(INPUT!$B$2*I1750/INPUT!AO88/L1438)</f>
        <v>0</v>
      </c>
      <c r="L1750" s="191">
        <f>0.95*SQRT(INPUT!$B$2*I1750/(L1438-0.3)/INPUT!AO88)</f>
        <v>0</v>
      </c>
      <c r="M1750" s="184">
        <f>IF(G1750&lt;=K1750,1*L1594*INPUT!AO88*L1438,IF(G1750&lt;=L1750,1*L1594*INPUT!AO88*(L1438-(L1438-(L1438-0.3)/L1594)*(G1750-K1750)/(L1750-K1750)),0.9*INPUT!$B$2*1*I1750/G1750^2))</f>
        <v>0</v>
      </c>
      <c r="N1750" s="286">
        <f>IF(G1750&lt;=1.12*SQRT(INPUT!$B$2*J1750/INPUT!AO88),0.58*INPUT!AO88,IF(G1750&lt;=1.4*SQRT(INPUT!$B$2*J1750/INPUT!AO88),0.65*SQRT(INPUT!AO88*INPUT!$B$2*J1750)/G1750,0.9*INPUT!$B$2*J1750/G1750^2))</f>
        <v>0</v>
      </c>
    </row>
    <row r="1751">
      <c r="A1751" s="187">
        <f>A1595</f>
        <v>101</v>
      </c>
      <c r="B1751" s="174" t="str">
        <f>B788</f>
        <v>Negative</v>
      </c>
      <c r="C1751" s="174">
        <f>IF(B1751="Positive",INPUT!AG89,INPUT!AD89)</f>
        <v>2</v>
      </c>
      <c r="D1751" s="191">
        <f>IF(B1751="Positive",IF(INPUT!AG89=0,0,(INPUT!U89-INPUT!AG89*INPUT!AH89)/(INPUT!AG89+1)),IF(INPUT!AD89=0,0,(INPUT!K89-2*INPUT!M89-INPUT!AD89*INPUT!AE89)/(INPUT!AD89+1)))</f>
        <v>558.7770783930888</v>
      </c>
      <c r="E1751" s="174">
        <f>IF(B1751="Positive",D1283,F1283)</f>
        <v>12</v>
      </c>
      <c r="F1751" s="174">
        <f>IF(B1751="Positive",C1283,E1283)</f>
        <v>1936.3312351792665</v>
      </c>
      <c r="G1751" s="191">
        <f>IF(D1751=0,F1751,D1751)/E1751</f>
        <v>46.5647565327574</v>
      </c>
      <c r="H1751" s="174">
        <f>IF(B1751="Positive",1/3*INPUT!AH89*INPUT!AI89^3,1/3*INPUT!AE89*INPUT!AF89^3)</f>
        <v>13653333.333333332</v>
      </c>
      <c r="I1751" s="192">
        <f>IF(D1751=0,4,MIN(MAX((IF(C1751=1,8,0.894)*H1751/D1751/E1751^3)^(1/3),1),4))</f>
        <v>2.3295102753141137</v>
      </c>
      <c r="J1751" s="192">
        <f>IF(D1751=0,5.34,MIN((5.34+2.84*(H1751/D1751/E1751^3)^(1/3))/((C1751+1)^2),5.34))</f>
        <v>1.3563979013960836</v>
      </c>
      <c r="K1751" s="191">
        <f>0.57*SQRT(INPUT!$B$2*I1751/INPUT!AO89/L1439)</f>
        <v>0</v>
      </c>
      <c r="L1751" s="191">
        <f>0.95*SQRT(INPUT!$B$2*I1751/(L1439-0.3)/INPUT!AO89)</f>
        <v>0</v>
      </c>
      <c r="M1751" s="184">
        <f>IF(G1751&lt;=K1751,1*L1595*INPUT!AO89*L1439,IF(G1751&lt;=L1751,1*L1595*INPUT!AO89*(L1439-(L1439-(L1439-0.3)/L1595)*(G1751-K1751)/(L1751-K1751)),0.9*INPUT!$B$2*1*I1751/G1751^2))</f>
        <v>0</v>
      </c>
      <c r="N1751" s="286">
        <f>IF(G1751&lt;=1.12*SQRT(INPUT!$B$2*J1751/INPUT!AO89),0.58*INPUT!AO89,IF(G1751&lt;=1.4*SQRT(INPUT!$B$2*J1751/INPUT!AO89),0.65*SQRT(INPUT!AO89*INPUT!$B$2*J1751)/G1751,0.9*INPUT!$B$2*J1751/G1751^2))</f>
        <v>0</v>
      </c>
    </row>
    <row r="1752">
      <c r="A1752" s="187">
        <f>A1596</f>
        <v>101</v>
      </c>
      <c r="B1752" s="174" t="str">
        <f>B789</f>
        <v>Negative</v>
      </c>
      <c r="C1752" s="174">
        <f>IF(B1752="Positive",INPUT!AG90,INPUT!AD90)</f>
        <v>2</v>
      </c>
      <c r="D1752" s="191">
        <f>IF(B1752="Positive",IF(INPUT!AG90=0,0,(INPUT!U90-INPUT!AG90*INPUT!AH90)/(INPUT!AG90+1)),IF(INPUT!AD90=0,0,(INPUT!K90-2*INPUT!M90-INPUT!AD90*INPUT!AE90)/(INPUT!AD90+1)))</f>
        <v>558.7770783930888</v>
      </c>
      <c r="E1752" s="174">
        <f>IF(B1752="Positive",D1284,F1284)</f>
        <v>12</v>
      </c>
      <c r="F1752" s="174">
        <f>IF(B1752="Positive",C1284,E1284)</f>
        <v>1936.3312351792665</v>
      </c>
      <c r="G1752" s="191">
        <f>IF(D1752=0,F1752,D1752)/E1752</f>
        <v>46.5647565327574</v>
      </c>
      <c r="H1752" s="174">
        <f>IF(B1752="Positive",1/3*INPUT!AH90*INPUT!AI90^3,1/3*INPUT!AE90*INPUT!AF90^3)</f>
        <v>13653333.333333332</v>
      </c>
      <c r="I1752" s="192">
        <f>IF(D1752=0,4,MIN(MAX((IF(C1752=1,8,0.894)*H1752/D1752/E1752^3)^(1/3),1),4))</f>
        <v>2.3295102753141137</v>
      </c>
      <c r="J1752" s="192">
        <f>IF(D1752=0,5.34,MIN((5.34+2.84*(H1752/D1752/E1752^3)^(1/3))/((C1752+1)^2),5.34))</f>
        <v>1.3563979013960836</v>
      </c>
      <c r="K1752" s="191">
        <f>0.57*SQRT(INPUT!$B$2*I1752/INPUT!AO90/L1440)</f>
        <v>0</v>
      </c>
      <c r="L1752" s="191">
        <f>0.95*SQRT(INPUT!$B$2*I1752/(L1440-0.3)/INPUT!AO90)</f>
        <v>0</v>
      </c>
      <c r="M1752" s="184">
        <f>IF(G1752&lt;=K1752,1*L1596*INPUT!AO90*L1440,IF(G1752&lt;=L1752,1*L1596*INPUT!AO90*(L1440-(L1440-(L1440-0.3)/L1596)*(G1752-K1752)/(L1752-K1752)),0.9*INPUT!$B$2*1*I1752/G1752^2))</f>
        <v>0</v>
      </c>
      <c r="N1752" s="286">
        <f>IF(G1752&lt;=1.12*SQRT(INPUT!$B$2*J1752/INPUT!AO90),0.58*INPUT!AO90,IF(G1752&lt;=1.4*SQRT(INPUT!$B$2*J1752/INPUT!AO90),0.65*SQRT(INPUT!AO90*INPUT!$B$2*J1752)/G1752,0.9*INPUT!$B$2*J1752/G1752^2))</f>
        <v>0</v>
      </c>
    </row>
    <row r="1753">
      <c r="A1753" s="187">
        <f>A1597</f>
        <v>101</v>
      </c>
      <c r="B1753" s="174" t="str">
        <f>B790</f>
        <v>Negative</v>
      </c>
      <c r="C1753" s="174">
        <f>IF(B1753="Positive",INPUT!AG91,INPUT!AD91)</f>
        <v>2</v>
      </c>
      <c r="D1753" s="191">
        <f>IF(B1753="Positive",IF(INPUT!AG91=0,0,(INPUT!U91-INPUT!AG91*INPUT!AH91)/(INPUT!AG91+1)),IF(INPUT!AD91=0,0,(INPUT!K91-2*INPUT!M91-INPUT!AD91*INPUT!AE91)/(INPUT!AD91+1)))</f>
        <v>558.7770783930888</v>
      </c>
      <c r="E1753" s="174">
        <f>IF(B1753="Positive",D1285,F1285)</f>
        <v>12</v>
      </c>
      <c r="F1753" s="174">
        <f>IF(B1753="Positive",C1285,E1285)</f>
        <v>1936.3312351792665</v>
      </c>
      <c r="G1753" s="191">
        <f>IF(D1753=0,F1753,D1753)/E1753</f>
        <v>46.5647565327574</v>
      </c>
      <c r="H1753" s="174">
        <f>IF(B1753="Positive",1/3*INPUT!AH91*INPUT!AI91^3,1/3*INPUT!AE91*INPUT!AF91^3)</f>
        <v>13653333.333333332</v>
      </c>
      <c r="I1753" s="192">
        <f>IF(D1753=0,4,MIN(MAX((IF(C1753=1,8,0.894)*H1753/D1753/E1753^3)^(1/3),1),4))</f>
        <v>2.3295102753141137</v>
      </c>
      <c r="J1753" s="192">
        <f>IF(D1753=0,5.34,MIN((5.34+2.84*(H1753/D1753/E1753^3)^(1/3))/((C1753+1)^2),5.34))</f>
        <v>1.3563979013960836</v>
      </c>
      <c r="K1753" s="191">
        <f>0.57*SQRT(INPUT!$B$2*I1753/INPUT!AO91/L1441)</f>
        <v>0</v>
      </c>
      <c r="L1753" s="191">
        <f>0.95*SQRT(INPUT!$B$2*I1753/(L1441-0.3)/INPUT!AO91)</f>
        <v>0</v>
      </c>
      <c r="M1753" s="184">
        <f>IF(G1753&lt;=K1753,1*L1597*INPUT!AO91*L1441,IF(G1753&lt;=L1753,1*L1597*INPUT!AO91*(L1441-(L1441-(L1441-0.3)/L1597)*(G1753-K1753)/(L1753-K1753)),0.9*INPUT!$B$2*1*I1753/G1753^2))</f>
        <v>0</v>
      </c>
      <c r="N1753" s="286">
        <f>IF(G1753&lt;=1.12*SQRT(INPUT!$B$2*J1753/INPUT!AO91),0.58*INPUT!AO91,IF(G1753&lt;=1.4*SQRT(INPUT!$B$2*J1753/INPUT!AO91),0.65*SQRT(INPUT!AO91*INPUT!$B$2*J1753)/G1753,0.9*INPUT!$B$2*J1753/G1753^2))</f>
        <v>0</v>
      </c>
    </row>
    <row r="1754">
      <c r="A1754" s="187">
        <f>A1598</f>
        <v>101</v>
      </c>
      <c r="B1754" s="174" t="str">
        <f>B791</f>
        <v>Negative</v>
      </c>
      <c r="C1754" s="174">
        <f>IF(B1754="Positive",INPUT!AG92,INPUT!AD92)</f>
        <v>2</v>
      </c>
      <c r="D1754" s="191">
        <f>IF(B1754="Positive",IF(INPUT!AG92=0,0,(INPUT!U92-INPUT!AG92*INPUT!AH92)/(INPUT!AG92+1)),IF(INPUT!AD92=0,0,(INPUT!K92-2*INPUT!M92-INPUT!AD92*INPUT!AE92)/(INPUT!AD92+1)))</f>
        <v>558.7770783930888</v>
      </c>
      <c r="E1754" s="174">
        <f>IF(B1754="Positive",D1286,F1286)</f>
        <v>12</v>
      </c>
      <c r="F1754" s="174">
        <f>IF(B1754="Positive",C1286,E1286)</f>
        <v>1936.3312351792665</v>
      </c>
      <c r="G1754" s="191">
        <f>IF(D1754=0,F1754,D1754)/E1754</f>
        <v>46.5647565327574</v>
      </c>
      <c r="H1754" s="174">
        <f>IF(B1754="Positive",1/3*INPUT!AH92*INPUT!AI92^3,1/3*INPUT!AE92*INPUT!AF92^3)</f>
        <v>13653333.333333332</v>
      </c>
      <c r="I1754" s="192">
        <f>IF(D1754=0,4,MIN(MAX((IF(C1754=1,8,0.894)*H1754/D1754/E1754^3)^(1/3),1),4))</f>
        <v>2.3295102753141137</v>
      </c>
      <c r="J1754" s="192">
        <f>IF(D1754=0,5.34,MIN((5.34+2.84*(H1754/D1754/E1754^3)^(1/3))/((C1754+1)^2),5.34))</f>
        <v>1.3563979013960836</v>
      </c>
      <c r="K1754" s="191">
        <f>0.57*SQRT(INPUT!$B$2*I1754/INPUT!AO92/L1442)</f>
        <v>0</v>
      </c>
      <c r="L1754" s="191">
        <f>0.95*SQRT(INPUT!$B$2*I1754/(L1442-0.3)/INPUT!AO92)</f>
        <v>0</v>
      </c>
      <c r="M1754" s="184">
        <f>IF(G1754&lt;=K1754,1*L1598*INPUT!AO92*L1442,IF(G1754&lt;=L1754,1*L1598*INPUT!AO92*(L1442-(L1442-(L1442-0.3)/L1598)*(G1754-K1754)/(L1754-K1754)),0.9*INPUT!$B$2*1*I1754/G1754^2))</f>
        <v>0</v>
      </c>
      <c r="N1754" s="286">
        <f>IF(G1754&lt;=1.12*SQRT(INPUT!$B$2*J1754/INPUT!AO92),0.58*INPUT!AO92,IF(G1754&lt;=1.4*SQRT(INPUT!$B$2*J1754/INPUT!AO92),0.65*SQRT(INPUT!AO92*INPUT!$B$2*J1754)/G1754,0.9*INPUT!$B$2*J1754/G1754^2))</f>
        <v>0</v>
      </c>
    </row>
    <row r="1755">
      <c r="A1755" s="187">
        <f>A1599</f>
        <v>101</v>
      </c>
      <c r="B1755" s="174" t="str">
        <f>B792</f>
        <v>Negative</v>
      </c>
      <c r="C1755" s="174">
        <f>IF(B1755="Positive",INPUT!AG93,INPUT!AD93)</f>
        <v>2</v>
      </c>
      <c r="D1755" s="191">
        <f>IF(B1755="Positive",IF(INPUT!AG93=0,0,(INPUT!U93-INPUT!AG93*INPUT!AH93)/(INPUT!AG93+1)),IF(INPUT!AD93=0,0,(INPUT!K93-2*INPUT!M93-INPUT!AD93*INPUT!AE93)/(INPUT!AD93+1)))</f>
        <v>558.7770783930888</v>
      </c>
      <c r="E1755" s="174">
        <f>IF(B1755="Positive",D1287,F1287)</f>
        <v>12</v>
      </c>
      <c r="F1755" s="174">
        <f>IF(B1755="Positive",C1287,E1287)</f>
        <v>1936.3312351792665</v>
      </c>
      <c r="G1755" s="191">
        <f>IF(D1755=0,F1755,D1755)/E1755</f>
        <v>46.5647565327574</v>
      </c>
      <c r="H1755" s="174">
        <f>IF(B1755="Positive",1/3*INPUT!AH93*INPUT!AI93^3,1/3*INPUT!AE93*INPUT!AF93^3)</f>
        <v>13653333.333333332</v>
      </c>
      <c r="I1755" s="192">
        <f>IF(D1755=0,4,MIN(MAX((IF(C1755=1,8,0.894)*H1755/D1755/E1755^3)^(1/3),1),4))</f>
        <v>2.3295102753141137</v>
      </c>
      <c r="J1755" s="192">
        <f>IF(D1755=0,5.34,MIN((5.34+2.84*(H1755/D1755/E1755^3)^(1/3))/((C1755+1)^2),5.34))</f>
        <v>1.3563979013960836</v>
      </c>
      <c r="K1755" s="191">
        <f>0.57*SQRT(INPUT!$B$2*I1755/INPUT!AO93/L1443)</f>
        <v>0</v>
      </c>
      <c r="L1755" s="191">
        <f>0.95*SQRT(INPUT!$B$2*I1755/(L1443-0.3)/INPUT!AO93)</f>
        <v>0</v>
      </c>
      <c r="M1755" s="184">
        <f>IF(G1755&lt;=K1755,1*L1599*INPUT!AO93*L1443,IF(G1755&lt;=L1755,1*L1599*INPUT!AO93*(L1443-(L1443-(L1443-0.3)/L1599)*(G1755-K1755)/(L1755-K1755)),0.9*INPUT!$B$2*1*I1755/G1755^2))</f>
        <v>0</v>
      </c>
      <c r="N1755" s="286">
        <f>IF(G1755&lt;=1.12*SQRT(INPUT!$B$2*J1755/INPUT!AO93),0.58*INPUT!AO93,IF(G1755&lt;=1.4*SQRT(INPUT!$B$2*J1755/INPUT!AO93),0.65*SQRT(INPUT!AO93*INPUT!$B$2*J1755)/G1755,0.9*INPUT!$B$2*J1755/G1755^2))</f>
        <v>0</v>
      </c>
    </row>
    <row r="1756">
      <c r="A1756" s="187">
        <f>A1600</f>
        <v>101</v>
      </c>
      <c r="B1756" s="174" t="str">
        <f>B793</f>
        <v>Negative</v>
      </c>
      <c r="C1756" s="174">
        <f>IF(B1756="Positive",INPUT!AG94,INPUT!AD94)</f>
        <v>2</v>
      </c>
      <c r="D1756" s="191">
        <f>IF(B1756="Positive",IF(INPUT!AG94=0,0,(INPUT!U94-INPUT!AG94*INPUT!AH94)/(INPUT!AG94+1)),IF(INPUT!AD94=0,0,(INPUT!K94-2*INPUT!M94-INPUT!AD94*INPUT!AE94)/(INPUT!AD94+1)))</f>
        <v>558.7770783930888</v>
      </c>
      <c r="E1756" s="174">
        <f>IF(B1756="Positive",D1288,F1288)</f>
        <v>12</v>
      </c>
      <c r="F1756" s="174">
        <f>IF(B1756="Positive",C1288,E1288)</f>
        <v>1936.3312351792665</v>
      </c>
      <c r="G1756" s="191">
        <f>IF(D1756=0,F1756,D1756)/E1756</f>
        <v>46.5647565327574</v>
      </c>
      <c r="H1756" s="174">
        <f>IF(B1756="Positive",1/3*INPUT!AH94*INPUT!AI94^3,1/3*INPUT!AE94*INPUT!AF94^3)</f>
        <v>13653333.333333332</v>
      </c>
      <c r="I1756" s="192">
        <f>IF(D1756=0,4,MIN(MAX((IF(C1756=1,8,0.894)*H1756/D1756/E1756^3)^(1/3),1),4))</f>
        <v>2.3295102753141137</v>
      </c>
      <c r="J1756" s="192">
        <f>IF(D1756=0,5.34,MIN((5.34+2.84*(H1756/D1756/E1756^3)^(1/3))/((C1756+1)^2),5.34))</f>
        <v>1.3563979013960836</v>
      </c>
      <c r="K1756" s="191">
        <f>0.57*SQRT(INPUT!$B$2*I1756/INPUT!AO94/L1444)</f>
        <v>0</v>
      </c>
      <c r="L1756" s="191">
        <f>0.95*SQRT(INPUT!$B$2*I1756/(L1444-0.3)/INPUT!AO94)</f>
        <v>0</v>
      </c>
      <c r="M1756" s="184">
        <f>IF(G1756&lt;=K1756,1*L1600*INPUT!AO94*L1444,IF(G1756&lt;=L1756,1*L1600*INPUT!AO94*(L1444-(L1444-(L1444-0.3)/L1600)*(G1756-K1756)/(L1756-K1756)),0.9*INPUT!$B$2*1*I1756/G1756^2))</f>
        <v>0</v>
      </c>
      <c r="N1756" s="286">
        <f>IF(G1756&lt;=1.12*SQRT(INPUT!$B$2*J1756/INPUT!AO94),0.58*INPUT!AO94,IF(G1756&lt;=1.4*SQRT(INPUT!$B$2*J1756/INPUT!AO94),0.65*SQRT(INPUT!AO94*INPUT!$B$2*J1756)/G1756,0.9*INPUT!$B$2*J1756/G1756^2))</f>
        <v>0</v>
      </c>
    </row>
    <row r="1757">
      <c r="A1757" s="187">
        <f>A1601</f>
        <v>101</v>
      </c>
      <c r="B1757" s="174" t="str">
        <f>B794</f>
        <v>Negative</v>
      </c>
      <c r="C1757" s="174">
        <f>IF(B1757="Positive",INPUT!AG95,INPUT!AD95)</f>
        <v>2</v>
      </c>
      <c r="D1757" s="191">
        <f>IF(B1757="Positive",IF(INPUT!AG95=0,0,(INPUT!U95-INPUT!AG95*INPUT!AH95)/(INPUT!AG95+1)),IF(INPUT!AD95=0,0,(INPUT!K95-2*INPUT!M95-INPUT!AD95*INPUT!AE95)/(INPUT!AD95+1)))</f>
        <v>558.7770783930888</v>
      </c>
      <c r="E1757" s="174">
        <f>IF(B1757="Positive",D1289,F1289)</f>
        <v>12</v>
      </c>
      <c r="F1757" s="174">
        <f>IF(B1757="Positive",C1289,E1289)</f>
        <v>1936.3312351792665</v>
      </c>
      <c r="G1757" s="191">
        <f>IF(D1757=0,F1757,D1757)/E1757</f>
        <v>46.5647565327574</v>
      </c>
      <c r="H1757" s="174">
        <f>IF(B1757="Positive",1/3*INPUT!AH95*INPUT!AI95^3,1/3*INPUT!AE95*INPUT!AF95^3)</f>
        <v>13653333.333333332</v>
      </c>
      <c r="I1757" s="192">
        <f>IF(D1757=0,4,MIN(MAX((IF(C1757=1,8,0.894)*H1757/D1757/E1757^3)^(1/3),1),4))</f>
        <v>2.3295102753141137</v>
      </c>
      <c r="J1757" s="192">
        <f>IF(D1757=0,5.34,MIN((5.34+2.84*(H1757/D1757/E1757^3)^(1/3))/((C1757+1)^2),5.34))</f>
        <v>1.3563979013960836</v>
      </c>
      <c r="K1757" s="191">
        <f>0.57*SQRT(INPUT!$B$2*I1757/INPUT!AO95/L1445)</f>
        <v>0</v>
      </c>
      <c r="L1757" s="191">
        <f>0.95*SQRT(INPUT!$B$2*I1757/(L1445-0.3)/INPUT!AO95)</f>
        <v>0</v>
      </c>
      <c r="M1757" s="184">
        <f>IF(G1757&lt;=K1757,1*L1601*INPUT!AO95*L1445,IF(G1757&lt;=L1757,1*L1601*INPUT!AO95*(L1445-(L1445-(L1445-0.3)/L1601)*(G1757-K1757)/(L1757-K1757)),0.9*INPUT!$B$2*1*I1757/G1757^2))</f>
        <v>0</v>
      </c>
      <c r="N1757" s="286">
        <f>IF(G1757&lt;=1.12*SQRT(INPUT!$B$2*J1757/INPUT!AO95),0.58*INPUT!AO95,IF(G1757&lt;=1.4*SQRT(INPUT!$B$2*J1757/INPUT!AO95),0.65*SQRT(INPUT!AO95*INPUT!$B$2*J1757)/G1757,0.9*INPUT!$B$2*J1757/G1757^2))</f>
        <v>0</v>
      </c>
    </row>
    <row r="1758">
      <c r="A1758" s="187">
        <f>A1602</f>
        <v>101</v>
      </c>
      <c r="B1758" s="174" t="str">
        <f>B795</f>
        <v>Negative</v>
      </c>
      <c r="C1758" s="174">
        <f>IF(B1758="Positive",INPUT!AG96,INPUT!AD96)</f>
        <v>2</v>
      </c>
      <c r="D1758" s="191">
        <f>IF(B1758="Positive",IF(INPUT!AG96=0,0,(INPUT!U96-INPUT!AG96*INPUT!AH96)/(INPUT!AG96+1)),IF(INPUT!AD96=0,0,(INPUT!K96-2*INPUT!M96-INPUT!AD96*INPUT!AE96)/(INPUT!AD96+1)))</f>
        <v>558.7770783930888</v>
      </c>
      <c r="E1758" s="174">
        <f>IF(B1758="Positive",D1290,F1290)</f>
        <v>12</v>
      </c>
      <c r="F1758" s="174">
        <f>IF(B1758="Positive",C1290,E1290)</f>
        <v>1936.3312351792665</v>
      </c>
      <c r="G1758" s="191">
        <f>IF(D1758=0,F1758,D1758)/E1758</f>
        <v>46.5647565327574</v>
      </c>
      <c r="H1758" s="174">
        <f>IF(B1758="Positive",1/3*INPUT!AH96*INPUT!AI96^3,1/3*INPUT!AE96*INPUT!AF96^3)</f>
        <v>13653333.333333332</v>
      </c>
      <c r="I1758" s="192">
        <f>IF(D1758=0,4,MIN(MAX((IF(C1758=1,8,0.894)*H1758/D1758/E1758^3)^(1/3),1),4))</f>
        <v>2.3295102753141137</v>
      </c>
      <c r="J1758" s="192">
        <f>IF(D1758=0,5.34,MIN((5.34+2.84*(H1758/D1758/E1758^3)^(1/3))/((C1758+1)^2),5.34))</f>
        <v>1.3563979013960836</v>
      </c>
      <c r="K1758" s="191">
        <f>0.57*SQRT(INPUT!$B$2*I1758/INPUT!AO96/L1446)</f>
        <v>0</v>
      </c>
      <c r="L1758" s="191">
        <f>0.95*SQRT(INPUT!$B$2*I1758/(L1446-0.3)/INPUT!AO96)</f>
        <v>0</v>
      </c>
      <c r="M1758" s="184">
        <f>IF(G1758&lt;=K1758,1*L1602*INPUT!AO96*L1446,IF(G1758&lt;=L1758,1*L1602*INPUT!AO96*(L1446-(L1446-(L1446-0.3)/L1602)*(G1758-K1758)/(L1758-K1758)),0.9*INPUT!$B$2*1*I1758/G1758^2))</f>
        <v>0</v>
      </c>
      <c r="N1758" s="286">
        <f>IF(G1758&lt;=1.12*SQRT(INPUT!$B$2*J1758/INPUT!AO96),0.58*INPUT!AO96,IF(G1758&lt;=1.4*SQRT(INPUT!$B$2*J1758/INPUT!AO96),0.65*SQRT(INPUT!AO96*INPUT!$B$2*J1758)/G1758,0.9*INPUT!$B$2*J1758/G1758^2))</f>
        <v>0</v>
      </c>
    </row>
    <row r="1759">
      <c r="A1759" s="187">
        <f>A1603</f>
        <v>101</v>
      </c>
      <c r="B1759" s="174" t="str">
        <f>B796</f>
        <v>Negative</v>
      </c>
      <c r="C1759" s="174">
        <f>IF(B1759="Positive",INPUT!AG97,INPUT!AD97)</f>
        <v>2</v>
      </c>
      <c r="D1759" s="191">
        <f>IF(B1759="Positive",IF(INPUT!AG97=0,0,(INPUT!U97-INPUT!AG97*INPUT!AH97)/(INPUT!AG97+1)),IF(INPUT!AD97=0,0,(INPUT!K97-2*INPUT!M97-INPUT!AD97*INPUT!AE97)/(INPUT!AD97+1)))</f>
        <v>558.7770783930888</v>
      </c>
      <c r="E1759" s="174">
        <f>IF(B1759="Positive",D1291,F1291)</f>
        <v>12</v>
      </c>
      <c r="F1759" s="174">
        <f>IF(B1759="Positive",C1291,E1291)</f>
        <v>1936.3312351792665</v>
      </c>
      <c r="G1759" s="191">
        <f>IF(D1759=0,F1759,D1759)/E1759</f>
        <v>46.5647565327574</v>
      </c>
      <c r="H1759" s="174">
        <f>IF(B1759="Positive",1/3*INPUT!AH97*INPUT!AI97^3,1/3*INPUT!AE97*INPUT!AF97^3)</f>
        <v>13653333.333333332</v>
      </c>
      <c r="I1759" s="192">
        <f>IF(D1759=0,4,MIN(MAX((IF(C1759=1,8,0.894)*H1759/D1759/E1759^3)^(1/3),1),4))</f>
        <v>2.3295102753141137</v>
      </c>
      <c r="J1759" s="192">
        <f>IF(D1759=0,5.34,MIN((5.34+2.84*(H1759/D1759/E1759^3)^(1/3))/((C1759+1)^2),5.34))</f>
        <v>1.3563979013960836</v>
      </c>
      <c r="K1759" s="191">
        <f>0.57*SQRT(INPUT!$B$2*I1759/INPUT!AO97/L1447)</f>
        <v>0</v>
      </c>
      <c r="L1759" s="191">
        <f>0.95*SQRT(INPUT!$B$2*I1759/(L1447-0.3)/INPUT!AO97)</f>
        <v>0</v>
      </c>
      <c r="M1759" s="184">
        <f>IF(G1759&lt;=K1759,1*L1603*INPUT!AO97*L1447,IF(G1759&lt;=L1759,1*L1603*INPUT!AO97*(L1447-(L1447-(L1447-0.3)/L1603)*(G1759-K1759)/(L1759-K1759)),0.9*INPUT!$B$2*1*I1759/G1759^2))</f>
        <v>0</v>
      </c>
      <c r="N1759" s="286">
        <f>IF(G1759&lt;=1.12*SQRT(INPUT!$B$2*J1759/INPUT!AO97),0.58*INPUT!AO97,IF(G1759&lt;=1.4*SQRT(INPUT!$B$2*J1759/INPUT!AO97),0.65*SQRT(INPUT!AO97*INPUT!$B$2*J1759)/G1759,0.9*INPUT!$B$2*J1759/G1759^2))</f>
        <v>0</v>
      </c>
    </row>
    <row r="1760">
      <c r="A1760" s="187">
        <f>A1604</f>
        <v>101</v>
      </c>
      <c r="B1760" s="174" t="str">
        <f>B797</f>
        <v>Negative</v>
      </c>
      <c r="C1760" s="174">
        <f>IF(B1760="Positive",INPUT!AG98,INPUT!AD98)</f>
        <v>2</v>
      </c>
      <c r="D1760" s="191">
        <f>IF(B1760="Positive",IF(INPUT!AG98=0,0,(INPUT!U98-INPUT!AG98*INPUT!AH98)/(INPUT!AG98+1)),IF(INPUT!AD98=0,0,(INPUT!K98-2*INPUT!M98-INPUT!AD98*INPUT!AE98)/(INPUT!AD98+1)))</f>
        <v>558.7770783930888</v>
      </c>
      <c r="E1760" s="174">
        <f>IF(B1760="Positive",D1292,F1292)</f>
        <v>12</v>
      </c>
      <c r="F1760" s="174">
        <f>IF(B1760="Positive",C1292,E1292)</f>
        <v>1936.3312351792665</v>
      </c>
      <c r="G1760" s="191">
        <f>IF(D1760=0,F1760,D1760)/E1760</f>
        <v>46.5647565327574</v>
      </c>
      <c r="H1760" s="174">
        <f>IF(B1760="Positive",1/3*INPUT!AH98*INPUT!AI98^3,1/3*INPUT!AE98*INPUT!AF98^3)</f>
        <v>13653333.333333332</v>
      </c>
      <c r="I1760" s="192">
        <f>IF(D1760=0,4,MIN(MAX((IF(C1760=1,8,0.894)*H1760/D1760/E1760^3)^(1/3),1),4))</f>
        <v>2.3295102753141137</v>
      </c>
      <c r="J1760" s="192">
        <f>IF(D1760=0,5.34,MIN((5.34+2.84*(H1760/D1760/E1760^3)^(1/3))/((C1760+1)^2),5.34))</f>
        <v>1.3563979013960836</v>
      </c>
      <c r="K1760" s="191">
        <f>0.57*SQRT(INPUT!$B$2*I1760/INPUT!AO98/L1448)</f>
        <v>0</v>
      </c>
      <c r="L1760" s="191">
        <f>0.95*SQRT(INPUT!$B$2*I1760/(L1448-0.3)/INPUT!AO98)</f>
        <v>0</v>
      </c>
      <c r="M1760" s="184">
        <f>IF(G1760&lt;=K1760,1*L1604*INPUT!AO98*L1448,IF(G1760&lt;=L1760,1*L1604*INPUT!AO98*(L1448-(L1448-(L1448-0.3)/L1604)*(G1760-K1760)/(L1760-K1760)),0.9*INPUT!$B$2*1*I1760/G1760^2))</f>
        <v>0</v>
      </c>
      <c r="N1760" s="286">
        <f>IF(G1760&lt;=1.12*SQRT(INPUT!$B$2*J1760/INPUT!AO98),0.58*INPUT!AO98,IF(G1760&lt;=1.4*SQRT(INPUT!$B$2*J1760/INPUT!AO98),0.65*SQRT(INPUT!AO98*INPUT!$B$2*J1760)/G1760,0.9*INPUT!$B$2*J1760/G1760^2))</f>
        <v>0</v>
      </c>
    </row>
    <row r="1761">
      <c r="A1761" s="187">
        <f>A1605</f>
        <v>101</v>
      </c>
      <c r="B1761" s="174" t="str">
        <f>B798</f>
        <v>Negative</v>
      </c>
      <c r="C1761" s="174">
        <f>IF(B1761="Positive",INPUT!AG99,INPUT!AD99)</f>
        <v>2</v>
      </c>
      <c r="D1761" s="191">
        <f>IF(B1761="Positive",IF(INPUT!AG99=0,0,(INPUT!U99-INPUT!AG99*INPUT!AH99)/(INPUT!AG99+1)),IF(INPUT!AD99=0,0,(INPUT!K99-2*INPUT!M99-INPUT!AD99*INPUT!AE99)/(INPUT!AD99+1)))</f>
        <v>558.7770783930888</v>
      </c>
      <c r="E1761" s="174">
        <f>IF(B1761="Positive",D1293,F1293)</f>
        <v>12</v>
      </c>
      <c r="F1761" s="174">
        <f>IF(B1761="Positive",C1293,E1293)</f>
        <v>1936.3312351792665</v>
      </c>
      <c r="G1761" s="191">
        <f>IF(D1761=0,F1761,D1761)/E1761</f>
        <v>46.5647565327574</v>
      </c>
      <c r="H1761" s="174">
        <f>IF(B1761="Positive",1/3*INPUT!AH99*INPUT!AI99^3,1/3*INPUT!AE99*INPUT!AF99^3)</f>
        <v>13653333.333333332</v>
      </c>
      <c r="I1761" s="192">
        <f>IF(D1761=0,4,MIN(MAX((IF(C1761=1,8,0.894)*H1761/D1761/E1761^3)^(1/3),1),4))</f>
        <v>2.3295102753141137</v>
      </c>
      <c r="J1761" s="192">
        <f>IF(D1761=0,5.34,MIN((5.34+2.84*(H1761/D1761/E1761^3)^(1/3))/((C1761+1)^2),5.34))</f>
        <v>1.3563979013960836</v>
      </c>
      <c r="K1761" s="191">
        <f>0.57*SQRT(INPUT!$B$2*I1761/INPUT!AO99/L1449)</f>
        <v>0</v>
      </c>
      <c r="L1761" s="191">
        <f>0.95*SQRT(INPUT!$B$2*I1761/(L1449-0.3)/INPUT!AO99)</f>
        <v>0</v>
      </c>
      <c r="M1761" s="184">
        <f>IF(G1761&lt;=K1761,1*L1605*INPUT!AO99*L1449,IF(G1761&lt;=L1761,1*L1605*INPUT!AO99*(L1449-(L1449-(L1449-0.3)/L1605)*(G1761-K1761)/(L1761-K1761)),0.9*INPUT!$B$2*1*I1761/G1761^2))</f>
        <v>0</v>
      </c>
      <c r="N1761" s="286">
        <f>IF(G1761&lt;=1.12*SQRT(INPUT!$B$2*J1761/INPUT!AO99),0.58*INPUT!AO99,IF(G1761&lt;=1.4*SQRT(INPUT!$B$2*J1761/INPUT!AO99),0.65*SQRT(INPUT!AO99*INPUT!$B$2*J1761)/G1761,0.9*INPUT!$B$2*J1761/G1761^2))</f>
        <v>0</v>
      </c>
    </row>
    <row r="1762">
      <c r="A1762" s="187">
        <f>A1606</f>
        <v>101</v>
      </c>
      <c r="B1762" s="174" t="str">
        <f>B799</f>
        <v>Negative</v>
      </c>
      <c r="C1762" s="174">
        <f>IF(B1762="Positive",INPUT!AG100,INPUT!AD100)</f>
        <v>2</v>
      </c>
      <c r="D1762" s="191">
        <f>IF(B1762="Positive",IF(INPUT!AG100=0,0,(INPUT!U100-INPUT!AG100*INPUT!AH100)/(INPUT!AG100+1)),IF(INPUT!AD100=0,0,(INPUT!K100-2*INPUT!M100-INPUT!AD100*INPUT!AE100)/(INPUT!AD100+1)))</f>
        <v>558.7770783930888</v>
      </c>
      <c r="E1762" s="174">
        <f>IF(B1762="Positive",D1294,F1294)</f>
        <v>12</v>
      </c>
      <c r="F1762" s="174">
        <f>IF(B1762="Positive",C1294,E1294)</f>
        <v>1936.3312351792665</v>
      </c>
      <c r="G1762" s="191">
        <f>IF(D1762=0,F1762,D1762)/E1762</f>
        <v>46.5647565327574</v>
      </c>
      <c r="H1762" s="174">
        <f>IF(B1762="Positive",1/3*INPUT!AH100*INPUT!AI100^3,1/3*INPUT!AE100*INPUT!AF100^3)</f>
        <v>13653333.333333332</v>
      </c>
      <c r="I1762" s="192">
        <f>IF(D1762=0,4,MIN(MAX((IF(C1762=1,8,0.894)*H1762/D1762/E1762^3)^(1/3),1),4))</f>
        <v>2.3295102753141137</v>
      </c>
      <c r="J1762" s="192">
        <f>IF(D1762=0,5.34,MIN((5.34+2.84*(H1762/D1762/E1762^3)^(1/3))/((C1762+1)^2),5.34))</f>
        <v>1.3563979013960836</v>
      </c>
      <c r="K1762" s="191">
        <f>0.57*SQRT(INPUT!$B$2*I1762/INPUT!AO100/L1450)</f>
        <v>0</v>
      </c>
      <c r="L1762" s="191">
        <f>0.95*SQRT(INPUT!$B$2*I1762/(L1450-0.3)/INPUT!AO100)</f>
        <v>0</v>
      </c>
      <c r="M1762" s="184">
        <f>IF(G1762&lt;=K1762,1*L1606*INPUT!AO100*L1450,IF(G1762&lt;=L1762,1*L1606*INPUT!AO100*(L1450-(L1450-(L1450-0.3)/L1606)*(G1762-K1762)/(L1762-K1762)),0.9*INPUT!$B$2*1*I1762/G1762^2))</f>
        <v>0</v>
      </c>
      <c r="N1762" s="286">
        <f>IF(G1762&lt;=1.12*SQRT(INPUT!$B$2*J1762/INPUT!AO100),0.58*INPUT!AO100,IF(G1762&lt;=1.4*SQRT(INPUT!$B$2*J1762/INPUT!AO100),0.65*SQRT(INPUT!AO100*INPUT!$B$2*J1762)/G1762,0.9*INPUT!$B$2*J1762/G1762^2))</f>
        <v>0</v>
      </c>
    </row>
    <row r="1763">
      <c r="A1763" s="187">
        <f>A1607</f>
        <v>101</v>
      </c>
      <c r="B1763" s="174" t="str">
        <f>B800</f>
        <v>Negative</v>
      </c>
      <c r="C1763" s="174">
        <f>IF(B1763="Positive",INPUT!AG101,INPUT!AD101)</f>
        <v>2</v>
      </c>
      <c r="D1763" s="191">
        <f>IF(B1763="Positive",IF(INPUT!AG101=0,0,(INPUT!U101-INPUT!AG101*INPUT!AH101)/(INPUT!AG101+1)),IF(INPUT!AD101=0,0,(INPUT!K101-2*INPUT!M101-INPUT!AD101*INPUT!AE101)/(INPUT!AD101+1)))</f>
        <v>558.7770783930888</v>
      </c>
      <c r="E1763" s="174">
        <f>IF(B1763="Positive",D1295,F1295)</f>
        <v>12</v>
      </c>
      <c r="F1763" s="174">
        <f>IF(B1763="Positive",C1295,E1295)</f>
        <v>1936.3312351792665</v>
      </c>
      <c r="G1763" s="191">
        <f>IF(D1763=0,F1763,D1763)/E1763</f>
        <v>46.5647565327574</v>
      </c>
      <c r="H1763" s="174">
        <f>IF(B1763="Positive",1/3*INPUT!AH101*INPUT!AI101^3,1/3*INPUT!AE101*INPUT!AF101^3)</f>
        <v>13653333.333333332</v>
      </c>
      <c r="I1763" s="192">
        <f>IF(D1763=0,4,MIN(MAX((IF(C1763=1,8,0.894)*H1763/D1763/E1763^3)^(1/3),1),4))</f>
        <v>2.3295102753141137</v>
      </c>
      <c r="J1763" s="192">
        <f>IF(D1763=0,5.34,MIN((5.34+2.84*(H1763/D1763/E1763^3)^(1/3))/((C1763+1)^2),5.34))</f>
        <v>1.3563979013960836</v>
      </c>
      <c r="K1763" s="191">
        <f>0.57*SQRT(INPUT!$B$2*I1763/INPUT!AO101/L1451)</f>
        <v>0</v>
      </c>
      <c r="L1763" s="191">
        <f>0.95*SQRT(INPUT!$B$2*I1763/(L1451-0.3)/INPUT!AO101)</f>
        <v>0</v>
      </c>
      <c r="M1763" s="184">
        <f>IF(G1763&lt;=K1763,1*L1607*INPUT!AO101*L1451,IF(G1763&lt;=L1763,1*L1607*INPUT!AO101*(L1451-(L1451-(L1451-0.3)/L1607)*(G1763-K1763)/(L1763-K1763)),0.9*INPUT!$B$2*1*I1763/G1763^2))</f>
        <v>0</v>
      </c>
      <c r="N1763" s="286">
        <f>IF(G1763&lt;=1.12*SQRT(INPUT!$B$2*J1763/INPUT!AO101),0.58*INPUT!AO101,IF(G1763&lt;=1.4*SQRT(INPUT!$B$2*J1763/INPUT!AO101),0.65*SQRT(INPUT!AO101*INPUT!$B$2*J1763)/G1763,0.9*INPUT!$B$2*J1763/G1763^2))</f>
        <v>0</v>
      </c>
    </row>
    <row r="1764">
      <c r="A1764" s="187">
        <f>A1608</f>
        <v>101</v>
      </c>
      <c r="B1764" s="174" t="str">
        <f>B801</f>
        <v>Negative</v>
      </c>
      <c r="C1764" s="174">
        <f>IF(B1764="Positive",INPUT!AG102,INPUT!AD102)</f>
        <v>2</v>
      </c>
      <c r="D1764" s="191">
        <f>IF(B1764="Positive",IF(INPUT!AG102=0,0,(INPUT!U102-INPUT!AG102*INPUT!AH102)/(INPUT!AG102+1)),IF(INPUT!AD102=0,0,(INPUT!K102-2*INPUT!M102-INPUT!AD102*INPUT!AE102)/(INPUT!AD102+1)))</f>
        <v>558.7770783930888</v>
      </c>
      <c r="E1764" s="174">
        <f>IF(B1764="Positive",D1296,F1296)</f>
        <v>12</v>
      </c>
      <c r="F1764" s="174">
        <f>IF(B1764="Positive",C1296,E1296)</f>
        <v>1936.3312351792665</v>
      </c>
      <c r="G1764" s="191">
        <f>IF(D1764=0,F1764,D1764)/E1764</f>
        <v>46.5647565327574</v>
      </c>
      <c r="H1764" s="174">
        <f>IF(B1764="Positive",1/3*INPUT!AH102*INPUT!AI102^3,1/3*INPUT!AE102*INPUT!AF102^3)</f>
        <v>13653333.333333332</v>
      </c>
      <c r="I1764" s="192">
        <f>IF(D1764=0,4,MIN(MAX((IF(C1764=1,8,0.894)*H1764/D1764/E1764^3)^(1/3),1),4))</f>
        <v>2.3295102753141137</v>
      </c>
      <c r="J1764" s="192">
        <f>IF(D1764=0,5.34,MIN((5.34+2.84*(H1764/D1764/E1764^3)^(1/3))/((C1764+1)^2),5.34))</f>
        <v>1.3563979013960836</v>
      </c>
      <c r="K1764" s="191">
        <f>0.57*SQRT(INPUT!$B$2*I1764/INPUT!AO102/L1452)</f>
        <v>0</v>
      </c>
      <c r="L1764" s="191">
        <f>0.95*SQRT(INPUT!$B$2*I1764/(L1452-0.3)/INPUT!AO102)</f>
        <v>0</v>
      </c>
      <c r="M1764" s="184">
        <f>IF(G1764&lt;=K1764,1*L1608*INPUT!AO102*L1452,IF(G1764&lt;=L1764,1*L1608*INPUT!AO102*(L1452-(L1452-(L1452-0.3)/L1608)*(G1764-K1764)/(L1764-K1764)),0.9*INPUT!$B$2*1*I1764/G1764^2))</f>
        <v>0</v>
      </c>
      <c r="N1764" s="286">
        <f>IF(G1764&lt;=1.12*SQRT(INPUT!$B$2*J1764/INPUT!AO102),0.58*INPUT!AO102,IF(G1764&lt;=1.4*SQRT(INPUT!$B$2*J1764/INPUT!AO102),0.65*SQRT(INPUT!AO102*INPUT!$B$2*J1764)/G1764,0.9*INPUT!$B$2*J1764/G1764^2))</f>
        <v>0</v>
      </c>
    </row>
    <row r="1765">
      <c r="A1765" s="187">
        <f>A1609</f>
        <v>101</v>
      </c>
      <c r="B1765" s="174" t="str">
        <f>B802</f>
        <v>Negative</v>
      </c>
      <c r="C1765" s="174">
        <f>IF(B1765="Positive",INPUT!AG103,INPUT!AD103)</f>
        <v>2</v>
      </c>
      <c r="D1765" s="191">
        <f>IF(B1765="Positive",IF(INPUT!AG103=0,0,(INPUT!U103-INPUT!AG103*INPUT!AH103)/(INPUT!AG103+1)),IF(INPUT!AD103=0,0,(INPUT!K103-2*INPUT!M103-INPUT!AD103*INPUT!AE103)/(INPUT!AD103+1)))</f>
        <v>558.7770783930888</v>
      </c>
      <c r="E1765" s="174">
        <f>IF(B1765="Positive",D1297,F1297)</f>
        <v>12</v>
      </c>
      <c r="F1765" s="174">
        <f>IF(B1765="Positive",C1297,E1297)</f>
        <v>1936.3312351792665</v>
      </c>
      <c r="G1765" s="191">
        <f>IF(D1765=0,F1765,D1765)/E1765</f>
        <v>46.5647565327574</v>
      </c>
      <c r="H1765" s="174">
        <f>IF(B1765="Positive",1/3*INPUT!AH103*INPUT!AI103^3,1/3*INPUT!AE103*INPUT!AF103^3)</f>
        <v>13653333.333333332</v>
      </c>
      <c r="I1765" s="192">
        <f>IF(D1765=0,4,MIN(MAX((IF(C1765=1,8,0.894)*H1765/D1765/E1765^3)^(1/3),1),4))</f>
        <v>2.3295102753141137</v>
      </c>
      <c r="J1765" s="192">
        <f>IF(D1765=0,5.34,MIN((5.34+2.84*(H1765/D1765/E1765^3)^(1/3))/((C1765+1)^2),5.34))</f>
        <v>1.3563979013960836</v>
      </c>
      <c r="K1765" s="191">
        <f>0.57*SQRT(INPUT!$B$2*I1765/INPUT!AO103/L1453)</f>
        <v>0</v>
      </c>
      <c r="L1765" s="191">
        <f>0.95*SQRT(INPUT!$B$2*I1765/(L1453-0.3)/INPUT!AO103)</f>
        <v>0</v>
      </c>
      <c r="M1765" s="184">
        <f>IF(G1765&lt;=K1765,1*L1609*INPUT!AO103*L1453,IF(G1765&lt;=L1765,1*L1609*INPUT!AO103*(L1453-(L1453-(L1453-0.3)/L1609)*(G1765-K1765)/(L1765-K1765)),0.9*INPUT!$B$2*1*I1765/G1765^2))</f>
        <v>0</v>
      </c>
      <c r="N1765" s="286">
        <f>IF(G1765&lt;=1.12*SQRT(INPUT!$B$2*J1765/INPUT!AO103),0.58*INPUT!AO103,IF(G1765&lt;=1.4*SQRT(INPUT!$B$2*J1765/INPUT!AO103),0.65*SQRT(INPUT!AO103*INPUT!$B$2*J1765)/G1765,0.9*INPUT!$B$2*J1765/G1765^2))</f>
        <v>0</v>
      </c>
    </row>
    <row r="1766">
      <c r="A1766" s="187">
        <f>A1610</f>
        <v>101</v>
      </c>
      <c r="B1766" s="174" t="str">
        <f>B803</f>
        <v>Negative</v>
      </c>
      <c r="C1766" s="174">
        <f>IF(B1766="Positive",INPUT!AG104,INPUT!AD104)</f>
        <v>2</v>
      </c>
      <c r="D1766" s="191">
        <f>IF(B1766="Positive",IF(INPUT!AG104=0,0,(INPUT!U104-INPUT!AG104*INPUT!AH104)/(INPUT!AG104+1)),IF(INPUT!AD104=0,0,(INPUT!K104-2*INPUT!M104-INPUT!AD104*INPUT!AE104)/(INPUT!AD104+1)))</f>
        <v>558.7770783930888</v>
      </c>
      <c r="E1766" s="174">
        <f>IF(B1766="Positive",D1298,F1298)</f>
        <v>12</v>
      </c>
      <c r="F1766" s="174">
        <f>IF(B1766="Positive",C1298,E1298)</f>
        <v>1936.3312351792665</v>
      </c>
      <c r="G1766" s="191">
        <f>IF(D1766=0,F1766,D1766)/E1766</f>
        <v>46.5647565327574</v>
      </c>
      <c r="H1766" s="174">
        <f>IF(B1766="Positive",1/3*INPUT!AH104*INPUT!AI104^3,1/3*INPUT!AE104*INPUT!AF104^3)</f>
        <v>13653333.333333332</v>
      </c>
      <c r="I1766" s="192">
        <f>IF(D1766=0,4,MIN(MAX((IF(C1766=1,8,0.894)*H1766/D1766/E1766^3)^(1/3),1),4))</f>
        <v>2.3295102753141137</v>
      </c>
      <c r="J1766" s="192">
        <f>IF(D1766=0,5.34,MIN((5.34+2.84*(H1766/D1766/E1766^3)^(1/3))/((C1766+1)^2),5.34))</f>
        <v>1.3563979013960836</v>
      </c>
      <c r="K1766" s="191">
        <f>0.57*SQRT(INPUT!$B$2*I1766/INPUT!AO104/L1454)</f>
        <v>0</v>
      </c>
      <c r="L1766" s="191">
        <f>0.95*SQRT(INPUT!$B$2*I1766/(L1454-0.3)/INPUT!AO104)</f>
        <v>0</v>
      </c>
      <c r="M1766" s="184">
        <f>IF(G1766&lt;=K1766,1*L1610*INPUT!AO104*L1454,IF(G1766&lt;=L1766,1*L1610*INPUT!AO104*(L1454-(L1454-(L1454-0.3)/L1610)*(G1766-K1766)/(L1766-K1766)),0.9*INPUT!$B$2*1*I1766/G1766^2))</f>
        <v>0</v>
      </c>
      <c r="N1766" s="286">
        <f>IF(G1766&lt;=1.12*SQRT(INPUT!$B$2*J1766/INPUT!AO104),0.58*INPUT!AO104,IF(G1766&lt;=1.4*SQRT(INPUT!$B$2*J1766/INPUT!AO104),0.65*SQRT(INPUT!AO104*INPUT!$B$2*J1766)/G1766,0.9*INPUT!$B$2*J1766/G1766^2))</f>
        <v>0</v>
      </c>
    </row>
    <row r="1767">
      <c r="A1767" s="187">
        <f>A1611</f>
        <v>101</v>
      </c>
      <c r="B1767" s="174" t="str">
        <f>B804</f>
        <v>Negative</v>
      </c>
      <c r="C1767" s="174">
        <f>IF(B1767="Positive",INPUT!AG105,INPUT!AD105)</f>
        <v>2</v>
      </c>
      <c r="D1767" s="191">
        <f>IF(B1767="Positive",IF(INPUT!AG105=0,0,(INPUT!U105-INPUT!AG105*INPUT!AH105)/(INPUT!AG105+1)),IF(INPUT!AD105=0,0,(INPUT!K105-2*INPUT!M105-INPUT!AD105*INPUT!AE105)/(INPUT!AD105+1)))</f>
        <v>558.7770783930888</v>
      </c>
      <c r="E1767" s="174">
        <f>IF(B1767="Positive",D1299,F1299)</f>
        <v>12</v>
      </c>
      <c r="F1767" s="174">
        <f>IF(B1767="Positive",C1299,E1299)</f>
        <v>1936.3312351792665</v>
      </c>
      <c r="G1767" s="191">
        <f>IF(D1767=0,F1767,D1767)/E1767</f>
        <v>46.5647565327574</v>
      </c>
      <c r="H1767" s="174">
        <f>IF(B1767="Positive",1/3*INPUT!AH105*INPUT!AI105^3,1/3*INPUT!AE105*INPUT!AF105^3)</f>
        <v>13653333.333333332</v>
      </c>
      <c r="I1767" s="192">
        <f>IF(D1767=0,4,MIN(MAX((IF(C1767=1,8,0.894)*H1767/D1767/E1767^3)^(1/3),1),4))</f>
        <v>2.3295102753141137</v>
      </c>
      <c r="J1767" s="192">
        <f>IF(D1767=0,5.34,MIN((5.34+2.84*(H1767/D1767/E1767^3)^(1/3))/((C1767+1)^2),5.34))</f>
        <v>1.3563979013960836</v>
      </c>
      <c r="K1767" s="191">
        <f>0.57*SQRT(INPUT!$B$2*I1767/INPUT!AO105/L1455)</f>
        <v>0</v>
      </c>
      <c r="L1767" s="191">
        <f>0.95*SQRT(INPUT!$B$2*I1767/(L1455-0.3)/INPUT!AO105)</f>
        <v>0</v>
      </c>
      <c r="M1767" s="184">
        <f>IF(G1767&lt;=K1767,1*L1611*INPUT!AO105*L1455,IF(G1767&lt;=L1767,1*L1611*INPUT!AO105*(L1455-(L1455-(L1455-0.3)/L1611)*(G1767-K1767)/(L1767-K1767)),0.9*INPUT!$B$2*1*I1767/G1767^2))</f>
        <v>0</v>
      </c>
      <c r="N1767" s="286">
        <f>IF(G1767&lt;=1.12*SQRT(INPUT!$B$2*J1767/INPUT!AO105),0.58*INPUT!AO105,IF(G1767&lt;=1.4*SQRT(INPUT!$B$2*J1767/INPUT!AO105),0.65*SQRT(INPUT!AO105*INPUT!$B$2*J1767)/G1767,0.9*INPUT!$B$2*J1767/G1767^2))</f>
        <v>0</v>
      </c>
    </row>
    <row r="1768">
      <c r="A1768" s="187">
        <f>A1612</f>
        <v>101</v>
      </c>
      <c r="B1768" s="174" t="str">
        <f>B805</f>
        <v>Negative</v>
      </c>
      <c r="C1768" s="174">
        <f>IF(B1768="Positive",INPUT!AG106,INPUT!AD106)</f>
        <v>2</v>
      </c>
      <c r="D1768" s="191">
        <f>IF(B1768="Positive",IF(INPUT!AG106=0,0,(INPUT!U106-INPUT!AG106*INPUT!AH106)/(INPUT!AG106+1)),IF(INPUT!AD106=0,0,(INPUT!K106-2*INPUT!M106-INPUT!AD106*INPUT!AE106)/(INPUT!AD106+1)))</f>
        <v>558.7770783930888</v>
      </c>
      <c r="E1768" s="174">
        <f>IF(B1768="Positive",D1300,F1300)</f>
        <v>12</v>
      </c>
      <c r="F1768" s="174">
        <f>IF(B1768="Positive",C1300,E1300)</f>
        <v>1936.3312351792665</v>
      </c>
      <c r="G1768" s="191">
        <f>IF(D1768=0,F1768,D1768)/E1768</f>
        <v>46.5647565327574</v>
      </c>
      <c r="H1768" s="174">
        <f>IF(B1768="Positive",1/3*INPUT!AH106*INPUT!AI106^3,1/3*INPUT!AE106*INPUT!AF106^3)</f>
        <v>13653333.333333332</v>
      </c>
      <c r="I1768" s="192">
        <f>IF(D1768=0,4,MIN(MAX((IF(C1768=1,8,0.894)*H1768/D1768/E1768^3)^(1/3),1),4))</f>
        <v>2.3295102753141137</v>
      </c>
      <c r="J1768" s="192">
        <f>IF(D1768=0,5.34,MIN((5.34+2.84*(H1768/D1768/E1768^3)^(1/3))/((C1768+1)^2),5.34))</f>
        <v>1.3563979013960836</v>
      </c>
      <c r="K1768" s="191">
        <f>0.57*SQRT(INPUT!$B$2*I1768/INPUT!AO106/L1456)</f>
        <v>0</v>
      </c>
      <c r="L1768" s="191">
        <f>0.95*SQRT(INPUT!$B$2*I1768/(L1456-0.3)/INPUT!AO106)</f>
        <v>0</v>
      </c>
      <c r="M1768" s="184">
        <f>IF(G1768&lt;=K1768,1*L1612*INPUT!AO106*L1456,IF(G1768&lt;=L1768,1*L1612*INPUT!AO106*(L1456-(L1456-(L1456-0.3)/L1612)*(G1768-K1768)/(L1768-K1768)),0.9*INPUT!$B$2*1*I1768/G1768^2))</f>
        <v>0</v>
      </c>
      <c r="N1768" s="286">
        <f>IF(G1768&lt;=1.12*SQRT(INPUT!$B$2*J1768/INPUT!AO106),0.58*INPUT!AO106,IF(G1768&lt;=1.4*SQRT(INPUT!$B$2*J1768/INPUT!AO106),0.65*SQRT(INPUT!AO106*INPUT!$B$2*J1768)/G1768,0.9*INPUT!$B$2*J1768/G1768^2))</f>
        <v>0</v>
      </c>
    </row>
    <row r="1769">
      <c r="A1769" s="187">
        <f>A1613</f>
        <v>101</v>
      </c>
      <c r="B1769" s="174" t="str">
        <f>B806</f>
        <v>Negative</v>
      </c>
      <c r="C1769" s="174">
        <f>IF(B1769="Positive",INPUT!AG107,INPUT!AD107)</f>
        <v>2</v>
      </c>
      <c r="D1769" s="191">
        <f>IF(B1769="Positive",IF(INPUT!AG107=0,0,(INPUT!U107-INPUT!AG107*INPUT!AH107)/(INPUT!AG107+1)),IF(INPUT!AD107=0,0,(INPUT!K107-2*INPUT!M107-INPUT!AD107*INPUT!AE107)/(INPUT!AD107+1)))</f>
        <v>558.7770783930888</v>
      </c>
      <c r="E1769" s="174">
        <f>IF(B1769="Positive",D1301,F1301)</f>
        <v>12</v>
      </c>
      <c r="F1769" s="174">
        <f>IF(B1769="Positive",C1301,E1301)</f>
        <v>1936.3312351792665</v>
      </c>
      <c r="G1769" s="191">
        <f>IF(D1769=0,F1769,D1769)/E1769</f>
        <v>46.5647565327574</v>
      </c>
      <c r="H1769" s="174">
        <f>IF(B1769="Positive",1/3*INPUT!AH107*INPUT!AI107^3,1/3*INPUT!AE107*INPUT!AF107^3)</f>
        <v>13653333.333333332</v>
      </c>
      <c r="I1769" s="192">
        <f>IF(D1769=0,4,MIN(MAX((IF(C1769=1,8,0.894)*H1769/D1769/E1769^3)^(1/3),1),4))</f>
        <v>2.3295102753141137</v>
      </c>
      <c r="J1769" s="192">
        <f>IF(D1769=0,5.34,MIN((5.34+2.84*(H1769/D1769/E1769^3)^(1/3))/((C1769+1)^2),5.34))</f>
        <v>1.3563979013960836</v>
      </c>
      <c r="K1769" s="191">
        <f>0.57*SQRT(INPUT!$B$2*I1769/INPUT!AO107/L1457)</f>
        <v>0</v>
      </c>
      <c r="L1769" s="191">
        <f>0.95*SQRT(INPUT!$B$2*I1769/(L1457-0.3)/INPUT!AO107)</f>
        <v>0</v>
      </c>
      <c r="M1769" s="184">
        <f>IF(G1769&lt;=K1769,1*L1613*INPUT!AO107*L1457,IF(G1769&lt;=L1769,1*L1613*INPUT!AO107*(L1457-(L1457-(L1457-0.3)/L1613)*(G1769-K1769)/(L1769-K1769)),0.9*INPUT!$B$2*1*I1769/G1769^2))</f>
        <v>0</v>
      </c>
      <c r="N1769" s="286">
        <f>IF(G1769&lt;=1.12*SQRT(INPUT!$B$2*J1769/INPUT!AO107),0.58*INPUT!AO107,IF(G1769&lt;=1.4*SQRT(INPUT!$B$2*J1769/INPUT!AO107),0.65*SQRT(INPUT!AO107*INPUT!$B$2*J1769)/G1769,0.9*INPUT!$B$2*J1769/G1769^2))</f>
        <v>0</v>
      </c>
    </row>
    <row r="1770">
      <c r="A1770" s="187">
        <f>A1614</f>
        <v>101</v>
      </c>
      <c r="B1770" s="174" t="str">
        <f>B807</f>
        <v>Negative</v>
      </c>
      <c r="C1770" s="174">
        <f>IF(B1770="Positive",INPUT!AG108,INPUT!AD108)</f>
        <v>2</v>
      </c>
      <c r="D1770" s="191">
        <f>IF(B1770="Positive",IF(INPUT!AG108=0,0,(INPUT!U108-INPUT!AG108*INPUT!AH108)/(INPUT!AG108+1)),IF(INPUT!AD108=0,0,(INPUT!K108-2*INPUT!M108-INPUT!AD108*INPUT!AE108)/(INPUT!AD108+1)))</f>
        <v>558.7770783930888</v>
      </c>
      <c r="E1770" s="174">
        <f>IF(B1770="Positive",D1302,F1302)</f>
        <v>12</v>
      </c>
      <c r="F1770" s="174">
        <f>IF(B1770="Positive",C1302,E1302)</f>
        <v>1936.3312351792665</v>
      </c>
      <c r="G1770" s="191">
        <f>IF(D1770=0,F1770,D1770)/E1770</f>
        <v>46.5647565327574</v>
      </c>
      <c r="H1770" s="174">
        <f>IF(B1770="Positive",1/3*INPUT!AH108*INPUT!AI108^3,1/3*INPUT!AE108*INPUT!AF108^3)</f>
        <v>13653333.333333332</v>
      </c>
      <c r="I1770" s="192">
        <f>IF(D1770=0,4,MIN(MAX((IF(C1770=1,8,0.894)*H1770/D1770/E1770^3)^(1/3),1),4))</f>
        <v>2.3295102753141137</v>
      </c>
      <c r="J1770" s="192">
        <f>IF(D1770=0,5.34,MIN((5.34+2.84*(H1770/D1770/E1770^3)^(1/3))/((C1770+1)^2),5.34))</f>
        <v>1.3563979013960836</v>
      </c>
      <c r="K1770" s="191">
        <f>0.57*SQRT(INPUT!$B$2*I1770/INPUT!AO108/L1458)</f>
        <v>0</v>
      </c>
      <c r="L1770" s="191">
        <f>0.95*SQRT(INPUT!$B$2*I1770/(L1458-0.3)/INPUT!AO108)</f>
        <v>0</v>
      </c>
      <c r="M1770" s="184">
        <f>IF(G1770&lt;=K1770,1*L1614*INPUT!AO108*L1458,IF(G1770&lt;=L1770,1*L1614*INPUT!AO108*(L1458-(L1458-(L1458-0.3)/L1614)*(G1770-K1770)/(L1770-K1770)),0.9*INPUT!$B$2*1*I1770/G1770^2))</f>
        <v>0</v>
      </c>
      <c r="N1770" s="286">
        <f>IF(G1770&lt;=1.12*SQRT(INPUT!$B$2*J1770/INPUT!AO108),0.58*INPUT!AO108,IF(G1770&lt;=1.4*SQRT(INPUT!$B$2*J1770/INPUT!AO108),0.65*SQRT(INPUT!AO108*INPUT!$B$2*J1770)/G1770,0.9*INPUT!$B$2*J1770/G1770^2))</f>
        <v>0</v>
      </c>
    </row>
    <row r="1771">
      <c r="A1771" s="187">
        <f>A1615</f>
        <v>101</v>
      </c>
      <c r="B1771" s="174" t="str">
        <f>B808</f>
        <v>Negative</v>
      </c>
      <c r="C1771" s="174">
        <f>IF(B1771="Positive",INPUT!AG109,INPUT!AD109)</f>
        <v>2</v>
      </c>
      <c r="D1771" s="191">
        <f>IF(B1771="Positive",IF(INPUT!AG109=0,0,(INPUT!U109-INPUT!AG109*INPUT!AH109)/(INPUT!AG109+1)),IF(INPUT!AD109=0,0,(INPUT!K109-2*INPUT!M109-INPUT!AD109*INPUT!AE109)/(INPUT!AD109+1)))</f>
        <v>558.7770783930888</v>
      </c>
      <c r="E1771" s="174">
        <f>IF(B1771="Positive",D1303,F1303)</f>
        <v>12</v>
      </c>
      <c r="F1771" s="174">
        <f>IF(B1771="Positive",C1303,E1303)</f>
        <v>1936.3312351792665</v>
      </c>
      <c r="G1771" s="191">
        <f>IF(D1771=0,F1771,D1771)/E1771</f>
        <v>46.5647565327574</v>
      </c>
      <c r="H1771" s="174">
        <f>IF(B1771="Positive",1/3*INPUT!AH109*INPUT!AI109^3,1/3*INPUT!AE109*INPUT!AF109^3)</f>
        <v>13653333.333333332</v>
      </c>
      <c r="I1771" s="192">
        <f>IF(D1771=0,4,MIN(MAX((IF(C1771=1,8,0.894)*H1771/D1771/E1771^3)^(1/3),1),4))</f>
        <v>2.3295102753141137</v>
      </c>
      <c r="J1771" s="192">
        <f>IF(D1771=0,5.34,MIN((5.34+2.84*(H1771/D1771/E1771^3)^(1/3))/((C1771+1)^2),5.34))</f>
        <v>1.3563979013960836</v>
      </c>
      <c r="K1771" s="191">
        <f>0.57*SQRT(INPUT!$B$2*I1771/INPUT!AO109/L1459)</f>
        <v>0</v>
      </c>
      <c r="L1771" s="191">
        <f>0.95*SQRT(INPUT!$B$2*I1771/(L1459-0.3)/INPUT!AO109)</f>
        <v>0</v>
      </c>
      <c r="M1771" s="184">
        <f>IF(G1771&lt;=K1771,1*L1615*INPUT!AO109*L1459,IF(G1771&lt;=L1771,1*L1615*INPUT!AO109*(L1459-(L1459-(L1459-0.3)/L1615)*(G1771-K1771)/(L1771-K1771)),0.9*INPUT!$B$2*1*I1771/G1771^2))</f>
        <v>0</v>
      </c>
      <c r="N1771" s="286">
        <f>IF(G1771&lt;=1.12*SQRT(INPUT!$B$2*J1771/INPUT!AO109),0.58*INPUT!AO109,IF(G1771&lt;=1.4*SQRT(INPUT!$B$2*J1771/INPUT!AO109),0.65*SQRT(INPUT!AO109*INPUT!$B$2*J1771)/G1771,0.9*INPUT!$B$2*J1771/G1771^2))</f>
        <v>0</v>
      </c>
    </row>
    <row r="1772">
      <c r="A1772" s="187">
        <f>A1616</f>
        <v>101</v>
      </c>
      <c r="B1772" s="174" t="str">
        <f>B809</f>
        <v>Negative</v>
      </c>
      <c r="C1772" s="174">
        <f>IF(B1772="Positive",INPUT!AG110,INPUT!AD110)</f>
        <v>2</v>
      </c>
      <c r="D1772" s="191">
        <f>IF(B1772="Positive",IF(INPUT!AG110=0,0,(INPUT!U110-INPUT!AG110*INPUT!AH110)/(INPUT!AG110+1)),IF(INPUT!AD110=0,0,(INPUT!K110-2*INPUT!M110-INPUT!AD110*INPUT!AE110)/(INPUT!AD110+1)))</f>
        <v>558.7770783930888</v>
      </c>
      <c r="E1772" s="174">
        <f>IF(B1772="Positive",D1304,F1304)</f>
        <v>12</v>
      </c>
      <c r="F1772" s="174">
        <f>IF(B1772="Positive",C1304,E1304)</f>
        <v>1936.3312351792665</v>
      </c>
      <c r="G1772" s="191">
        <f>IF(D1772=0,F1772,D1772)/E1772</f>
        <v>46.5647565327574</v>
      </c>
      <c r="H1772" s="174">
        <f>IF(B1772="Positive",1/3*INPUT!AH110*INPUT!AI110^3,1/3*INPUT!AE110*INPUT!AF110^3)</f>
        <v>13653333.333333332</v>
      </c>
      <c r="I1772" s="192">
        <f>IF(D1772=0,4,MIN(MAX((IF(C1772=1,8,0.894)*H1772/D1772/E1772^3)^(1/3),1),4))</f>
        <v>2.3295102753141137</v>
      </c>
      <c r="J1772" s="192">
        <f>IF(D1772=0,5.34,MIN((5.34+2.84*(H1772/D1772/E1772^3)^(1/3))/((C1772+1)^2),5.34))</f>
        <v>1.3563979013960836</v>
      </c>
      <c r="K1772" s="191">
        <f>0.57*SQRT(INPUT!$B$2*I1772/INPUT!AO110/L1460)</f>
        <v>0</v>
      </c>
      <c r="L1772" s="191">
        <f>0.95*SQRT(INPUT!$B$2*I1772/(L1460-0.3)/INPUT!AO110)</f>
        <v>0</v>
      </c>
      <c r="M1772" s="184">
        <f>IF(G1772&lt;=K1772,1*L1616*INPUT!AO110*L1460,IF(G1772&lt;=L1772,1*L1616*INPUT!AO110*(L1460-(L1460-(L1460-0.3)/L1616)*(G1772-K1772)/(L1772-K1772)),0.9*INPUT!$B$2*1*I1772/G1772^2))</f>
        <v>0</v>
      </c>
      <c r="N1772" s="286">
        <f>IF(G1772&lt;=1.12*SQRT(INPUT!$B$2*J1772/INPUT!AO110),0.58*INPUT!AO110,IF(G1772&lt;=1.4*SQRT(INPUT!$B$2*J1772/INPUT!AO110),0.65*SQRT(INPUT!AO110*INPUT!$B$2*J1772)/G1772,0.9*INPUT!$B$2*J1772/G1772^2))</f>
        <v>0</v>
      </c>
    </row>
    <row r="1773">
      <c r="A1773" s="187">
        <f>A1617</f>
        <v>101</v>
      </c>
      <c r="B1773" s="174" t="str">
        <f>B810</f>
        <v>Negative</v>
      </c>
      <c r="C1773" s="174">
        <f>IF(B1773="Positive",INPUT!AG111,INPUT!AD111)</f>
        <v>2</v>
      </c>
      <c r="D1773" s="191">
        <f>IF(B1773="Positive",IF(INPUT!AG111=0,0,(INPUT!U111-INPUT!AG111*INPUT!AH111)/(INPUT!AG111+1)),IF(INPUT!AD111=0,0,(INPUT!K111-2*INPUT!M111-INPUT!AD111*INPUT!AE111)/(INPUT!AD111+1)))</f>
        <v>558.7770783930888</v>
      </c>
      <c r="E1773" s="174">
        <f>IF(B1773="Positive",D1305,F1305)</f>
        <v>12</v>
      </c>
      <c r="F1773" s="174">
        <f>IF(B1773="Positive",C1305,E1305)</f>
        <v>1936.3312351792665</v>
      </c>
      <c r="G1773" s="191">
        <f>IF(D1773=0,F1773,D1773)/E1773</f>
        <v>46.5647565327574</v>
      </c>
      <c r="H1773" s="174">
        <f>IF(B1773="Positive",1/3*INPUT!AH111*INPUT!AI111^3,1/3*INPUT!AE111*INPUT!AF111^3)</f>
        <v>13653333.333333332</v>
      </c>
      <c r="I1773" s="192">
        <f>IF(D1773=0,4,MIN(MAX((IF(C1773=1,8,0.894)*H1773/D1773/E1773^3)^(1/3),1),4))</f>
        <v>2.3295102753141137</v>
      </c>
      <c r="J1773" s="192">
        <f>IF(D1773=0,5.34,MIN((5.34+2.84*(H1773/D1773/E1773^3)^(1/3))/((C1773+1)^2),5.34))</f>
        <v>1.3563979013960836</v>
      </c>
      <c r="K1773" s="191">
        <f>0.57*SQRT(INPUT!$B$2*I1773/INPUT!AO111/L1461)</f>
        <v>0</v>
      </c>
      <c r="L1773" s="191">
        <f>0.95*SQRT(INPUT!$B$2*I1773/(L1461-0.3)/INPUT!AO111)</f>
        <v>0</v>
      </c>
      <c r="M1773" s="184">
        <f>IF(G1773&lt;=K1773,1*L1617*INPUT!AO111*L1461,IF(G1773&lt;=L1773,1*L1617*INPUT!AO111*(L1461-(L1461-(L1461-0.3)/L1617)*(G1773-K1773)/(L1773-K1773)),0.9*INPUT!$B$2*1*I1773/G1773^2))</f>
        <v>0</v>
      </c>
      <c r="N1773" s="286">
        <f>IF(G1773&lt;=1.12*SQRT(INPUT!$B$2*J1773/INPUT!AO111),0.58*INPUT!AO111,IF(G1773&lt;=1.4*SQRT(INPUT!$B$2*J1773/INPUT!AO111),0.65*SQRT(INPUT!AO111*INPUT!$B$2*J1773)/G1773,0.9*INPUT!$B$2*J1773/G1773^2))</f>
        <v>0</v>
      </c>
    </row>
    <row r="1774">
      <c r="A1774" s="187">
        <f>A1618</f>
        <v>101</v>
      </c>
      <c r="B1774" s="174" t="str">
        <f>B811</f>
        <v>Negative</v>
      </c>
      <c r="C1774" s="174">
        <f>IF(B1774="Positive",INPUT!AG112,INPUT!AD112)</f>
        <v>2</v>
      </c>
      <c r="D1774" s="191">
        <f>IF(B1774="Positive",IF(INPUT!AG112=0,0,(INPUT!U112-INPUT!AG112*INPUT!AH112)/(INPUT!AG112+1)),IF(INPUT!AD112=0,0,(INPUT!K112-2*INPUT!M112-INPUT!AD112*INPUT!AE112)/(INPUT!AD112+1)))</f>
        <v>558.7770783930888</v>
      </c>
      <c r="E1774" s="174">
        <f>IF(B1774="Positive",D1306,F1306)</f>
        <v>12</v>
      </c>
      <c r="F1774" s="174">
        <f>IF(B1774="Positive",C1306,E1306)</f>
        <v>1936.3312351792665</v>
      </c>
      <c r="G1774" s="191">
        <f>IF(D1774=0,F1774,D1774)/E1774</f>
        <v>46.5647565327574</v>
      </c>
      <c r="H1774" s="174">
        <f>IF(B1774="Positive",1/3*INPUT!AH112*INPUT!AI112^3,1/3*INPUT!AE112*INPUT!AF112^3)</f>
        <v>13653333.333333332</v>
      </c>
      <c r="I1774" s="192">
        <f>IF(D1774=0,4,MIN(MAX((IF(C1774=1,8,0.894)*H1774/D1774/E1774^3)^(1/3),1),4))</f>
        <v>2.3295102753141137</v>
      </c>
      <c r="J1774" s="192">
        <f>IF(D1774=0,5.34,MIN((5.34+2.84*(H1774/D1774/E1774^3)^(1/3))/((C1774+1)^2),5.34))</f>
        <v>1.3563979013960836</v>
      </c>
      <c r="K1774" s="191">
        <f>0.57*SQRT(INPUT!$B$2*I1774/INPUT!AO112/L1462)</f>
        <v>0</v>
      </c>
      <c r="L1774" s="191">
        <f>0.95*SQRT(INPUT!$B$2*I1774/(L1462-0.3)/INPUT!AO112)</f>
        <v>0</v>
      </c>
      <c r="M1774" s="184">
        <f>IF(G1774&lt;=K1774,1*L1618*INPUT!AO112*L1462,IF(G1774&lt;=L1774,1*L1618*INPUT!AO112*(L1462-(L1462-(L1462-0.3)/L1618)*(G1774-K1774)/(L1774-K1774)),0.9*INPUT!$B$2*1*I1774/G1774^2))</f>
        <v>0</v>
      </c>
      <c r="N1774" s="286">
        <f>IF(G1774&lt;=1.12*SQRT(INPUT!$B$2*J1774/INPUT!AO112),0.58*INPUT!AO112,IF(G1774&lt;=1.4*SQRT(INPUT!$B$2*J1774/INPUT!AO112),0.65*SQRT(INPUT!AO112*INPUT!$B$2*J1774)/G1774,0.9*INPUT!$B$2*J1774/G1774^2))</f>
        <v>0</v>
      </c>
    </row>
    <row r="1775">
      <c r="A1775" s="187">
        <f>A1619</f>
        <v>101</v>
      </c>
      <c r="B1775" s="174" t="str">
        <f>B812</f>
        <v>Negative</v>
      </c>
      <c r="C1775" s="174">
        <f>IF(B1775="Positive",INPUT!AG113,INPUT!AD113)</f>
        <v>2</v>
      </c>
      <c r="D1775" s="191">
        <f>IF(B1775="Positive",IF(INPUT!AG113=0,0,(INPUT!U113-INPUT!AG113*INPUT!AH113)/(INPUT!AG113+1)),IF(INPUT!AD113=0,0,(INPUT!K113-2*INPUT!M113-INPUT!AD113*INPUT!AE113)/(INPUT!AD113+1)))</f>
        <v>558.7770783930888</v>
      </c>
      <c r="E1775" s="174">
        <f>IF(B1775="Positive",D1307,F1307)</f>
        <v>12</v>
      </c>
      <c r="F1775" s="174">
        <f>IF(B1775="Positive",C1307,E1307)</f>
        <v>1936.3312351792665</v>
      </c>
      <c r="G1775" s="191">
        <f>IF(D1775=0,F1775,D1775)/E1775</f>
        <v>46.5647565327574</v>
      </c>
      <c r="H1775" s="174">
        <f>IF(B1775="Positive",1/3*INPUT!AH113*INPUT!AI113^3,1/3*INPUT!AE113*INPUT!AF113^3)</f>
        <v>13653333.333333332</v>
      </c>
      <c r="I1775" s="192">
        <f>IF(D1775=0,4,MIN(MAX((IF(C1775=1,8,0.894)*H1775/D1775/E1775^3)^(1/3),1),4))</f>
        <v>2.3295102753141137</v>
      </c>
      <c r="J1775" s="192">
        <f>IF(D1775=0,5.34,MIN((5.34+2.84*(H1775/D1775/E1775^3)^(1/3))/((C1775+1)^2),5.34))</f>
        <v>1.3563979013960836</v>
      </c>
      <c r="K1775" s="191">
        <f>0.57*SQRT(INPUT!$B$2*I1775/INPUT!AO113/L1463)</f>
        <v>0</v>
      </c>
      <c r="L1775" s="191">
        <f>0.95*SQRT(INPUT!$B$2*I1775/(L1463-0.3)/INPUT!AO113)</f>
        <v>0</v>
      </c>
      <c r="M1775" s="184">
        <f>IF(G1775&lt;=K1775,1*L1619*INPUT!AO113*L1463,IF(G1775&lt;=L1775,1*L1619*INPUT!AO113*(L1463-(L1463-(L1463-0.3)/L1619)*(G1775-K1775)/(L1775-K1775)),0.9*INPUT!$B$2*1*I1775/G1775^2))</f>
        <v>0</v>
      </c>
      <c r="N1775" s="286">
        <f>IF(G1775&lt;=1.12*SQRT(INPUT!$B$2*J1775/INPUT!AO113),0.58*INPUT!AO113,IF(G1775&lt;=1.4*SQRT(INPUT!$B$2*J1775/INPUT!AO113),0.65*SQRT(INPUT!AO113*INPUT!$B$2*J1775)/G1775,0.9*INPUT!$B$2*J1775/G1775^2))</f>
        <v>0</v>
      </c>
    </row>
    <row r="1776">
      <c r="A1776" s="187">
        <f>A1620</f>
        <v>101</v>
      </c>
      <c r="B1776" s="174" t="str">
        <f>B813</f>
        <v>Negative</v>
      </c>
      <c r="C1776" s="174">
        <f>IF(B1776="Positive",INPUT!AG114,INPUT!AD114)</f>
        <v>2</v>
      </c>
      <c r="D1776" s="191">
        <f>IF(B1776="Positive",IF(INPUT!AG114=0,0,(INPUT!U114-INPUT!AG114*INPUT!AH114)/(INPUT!AG114+1)),IF(INPUT!AD114=0,0,(INPUT!K114-2*INPUT!M114-INPUT!AD114*INPUT!AE114)/(INPUT!AD114+1)))</f>
        <v>558.7770783930888</v>
      </c>
      <c r="E1776" s="174">
        <f>IF(B1776="Positive",D1308,F1308)</f>
        <v>12</v>
      </c>
      <c r="F1776" s="174">
        <f>IF(B1776="Positive",C1308,E1308)</f>
        <v>1936.3312351792665</v>
      </c>
      <c r="G1776" s="191">
        <f>IF(D1776=0,F1776,D1776)/E1776</f>
        <v>46.5647565327574</v>
      </c>
      <c r="H1776" s="174">
        <f>IF(B1776="Positive",1/3*INPUT!AH114*INPUT!AI114^3,1/3*INPUT!AE114*INPUT!AF114^3)</f>
        <v>13653333.333333332</v>
      </c>
      <c r="I1776" s="192">
        <f>IF(D1776=0,4,MIN(MAX((IF(C1776=1,8,0.894)*H1776/D1776/E1776^3)^(1/3),1),4))</f>
        <v>2.3295102753141137</v>
      </c>
      <c r="J1776" s="192">
        <f>IF(D1776=0,5.34,MIN((5.34+2.84*(H1776/D1776/E1776^3)^(1/3))/((C1776+1)^2),5.34))</f>
        <v>1.3563979013960836</v>
      </c>
      <c r="K1776" s="191">
        <f>0.57*SQRT(INPUT!$B$2*I1776/INPUT!AO114/L1464)</f>
        <v>0</v>
      </c>
      <c r="L1776" s="191">
        <f>0.95*SQRT(INPUT!$B$2*I1776/(L1464-0.3)/INPUT!AO114)</f>
        <v>0</v>
      </c>
      <c r="M1776" s="184">
        <f>IF(G1776&lt;=K1776,1*L1620*INPUT!AO114*L1464,IF(G1776&lt;=L1776,1*L1620*INPUT!AO114*(L1464-(L1464-(L1464-0.3)/L1620)*(G1776-K1776)/(L1776-K1776)),0.9*INPUT!$B$2*1*I1776/G1776^2))</f>
        <v>0</v>
      </c>
      <c r="N1776" s="286">
        <f>IF(G1776&lt;=1.12*SQRT(INPUT!$B$2*J1776/INPUT!AO114),0.58*INPUT!AO114,IF(G1776&lt;=1.4*SQRT(INPUT!$B$2*J1776/INPUT!AO114),0.65*SQRT(INPUT!AO114*INPUT!$B$2*J1776)/G1776,0.9*INPUT!$B$2*J1776/G1776^2))</f>
        <v>0</v>
      </c>
    </row>
    <row r="1777">
      <c r="A1777" s="187">
        <f>A1621</f>
        <v>101</v>
      </c>
      <c r="B1777" s="174" t="str">
        <f>B814</f>
        <v>Negative</v>
      </c>
      <c r="C1777" s="174">
        <f>IF(B1777="Positive",INPUT!AG115,INPUT!AD115)</f>
        <v>2</v>
      </c>
      <c r="D1777" s="191">
        <f>IF(B1777="Positive",IF(INPUT!AG115=0,0,(INPUT!U115-INPUT!AG115*INPUT!AH115)/(INPUT!AG115+1)),IF(INPUT!AD115=0,0,(INPUT!K115-2*INPUT!M115-INPUT!AD115*INPUT!AE115)/(INPUT!AD115+1)))</f>
        <v>558.7770783930888</v>
      </c>
      <c r="E1777" s="174">
        <f>IF(B1777="Positive",D1309,F1309)</f>
        <v>12</v>
      </c>
      <c r="F1777" s="174">
        <f>IF(B1777="Positive",C1309,E1309)</f>
        <v>1936.3312351792665</v>
      </c>
      <c r="G1777" s="191">
        <f>IF(D1777=0,F1777,D1777)/E1777</f>
        <v>46.5647565327574</v>
      </c>
      <c r="H1777" s="174">
        <f>IF(B1777="Positive",1/3*INPUT!AH115*INPUT!AI115^3,1/3*INPUT!AE115*INPUT!AF115^3)</f>
        <v>13653333.333333332</v>
      </c>
      <c r="I1777" s="192">
        <f>IF(D1777=0,4,MIN(MAX((IF(C1777=1,8,0.894)*H1777/D1777/E1777^3)^(1/3),1),4))</f>
        <v>2.3295102753141137</v>
      </c>
      <c r="J1777" s="192">
        <f>IF(D1777=0,5.34,MIN((5.34+2.84*(H1777/D1777/E1777^3)^(1/3))/((C1777+1)^2),5.34))</f>
        <v>1.3563979013960836</v>
      </c>
      <c r="K1777" s="191">
        <f>0.57*SQRT(INPUT!$B$2*I1777/INPUT!AO115/L1465)</f>
        <v>0</v>
      </c>
      <c r="L1777" s="191">
        <f>0.95*SQRT(INPUT!$B$2*I1777/(L1465-0.3)/INPUT!AO115)</f>
        <v>0</v>
      </c>
      <c r="M1777" s="184">
        <f>IF(G1777&lt;=K1777,1*L1621*INPUT!AO115*L1465,IF(G1777&lt;=L1777,1*L1621*INPUT!AO115*(L1465-(L1465-(L1465-0.3)/L1621)*(G1777-K1777)/(L1777-K1777)),0.9*INPUT!$B$2*1*I1777/G1777^2))</f>
        <v>0</v>
      </c>
      <c r="N1777" s="286">
        <f>IF(G1777&lt;=1.12*SQRT(INPUT!$B$2*J1777/INPUT!AO115),0.58*INPUT!AO115,IF(G1777&lt;=1.4*SQRT(INPUT!$B$2*J1777/INPUT!AO115),0.65*SQRT(INPUT!AO115*INPUT!$B$2*J1777)/G1777,0.9*INPUT!$B$2*J1777/G1777^2))</f>
        <v>0</v>
      </c>
    </row>
    <row r="1778">
      <c r="A1778" s="187">
        <f>A1622</f>
        <v>101</v>
      </c>
      <c r="B1778" s="174" t="str">
        <f>B815</f>
        <v>Negative</v>
      </c>
      <c r="C1778" s="174">
        <f>IF(B1778="Positive",INPUT!AG116,INPUT!AD116)</f>
        <v>2</v>
      </c>
      <c r="D1778" s="191">
        <f>IF(B1778="Positive",IF(INPUT!AG116=0,0,(INPUT!U116-INPUT!AG116*INPUT!AH116)/(INPUT!AG116+1)),IF(INPUT!AD116=0,0,(INPUT!K116-2*INPUT!M116-INPUT!AD116*INPUT!AE116)/(INPUT!AD116+1)))</f>
        <v>558.7770783930888</v>
      </c>
      <c r="E1778" s="174">
        <f>IF(B1778="Positive",D1310,F1310)</f>
        <v>12</v>
      </c>
      <c r="F1778" s="174">
        <f>IF(B1778="Positive",C1310,E1310)</f>
        <v>1936.3312351792665</v>
      </c>
      <c r="G1778" s="191">
        <f>IF(D1778=0,F1778,D1778)/E1778</f>
        <v>46.5647565327574</v>
      </c>
      <c r="H1778" s="174">
        <f>IF(B1778="Positive",1/3*INPUT!AH116*INPUT!AI116^3,1/3*INPUT!AE116*INPUT!AF116^3)</f>
        <v>13653333.333333332</v>
      </c>
      <c r="I1778" s="192">
        <f>IF(D1778=0,4,MIN(MAX((IF(C1778=1,8,0.894)*H1778/D1778/E1778^3)^(1/3),1),4))</f>
        <v>2.3295102753141137</v>
      </c>
      <c r="J1778" s="192">
        <f>IF(D1778=0,5.34,MIN((5.34+2.84*(H1778/D1778/E1778^3)^(1/3))/((C1778+1)^2),5.34))</f>
        <v>1.3563979013960836</v>
      </c>
      <c r="K1778" s="191">
        <f>0.57*SQRT(INPUT!$B$2*I1778/INPUT!AO116/L1466)</f>
        <v>0</v>
      </c>
      <c r="L1778" s="191">
        <f>0.95*SQRT(INPUT!$B$2*I1778/(L1466-0.3)/INPUT!AO116)</f>
        <v>0</v>
      </c>
      <c r="M1778" s="184">
        <f>IF(G1778&lt;=K1778,1*L1622*INPUT!AO116*L1466,IF(G1778&lt;=L1778,1*L1622*INPUT!AO116*(L1466-(L1466-(L1466-0.3)/L1622)*(G1778-K1778)/(L1778-K1778)),0.9*INPUT!$B$2*1*I1778/G1778^2))</f>
        <v>0</v>
      </c>
      <c r="N1778" s="286">
        <f>IF(G1778&lt;=1.12*SQRT(INPUT!$B$2*J1778/INPUT!AO116),0.58*INPUT!AO116,IF(G1778&lt;=1.4*SQRT(INPUT!$B$2*J1778/INPUT!AO116),0.65*SQRT(INPUT!AO116*INPUT!$B$2*J1778)/G1778,0.9*INPUT!$B$2*J1778/G1778^2))</f>
        <v>0</v>
      </c>
    </row>
    <row r="1779">
      <c r="A1779" s="187">
        <f>A1623</f>
        <v>101</v>
      </c>
      <c r="B1779" s="174" t="str">
        <f>B816</f>
        <v>Negative</v>
      </c>
      <c r="C1779" s="174">
        <f>IF(B1779="Positive",INPUT!AG117,INPUT!AD117)</f>
        <v>2</v>
      </c>
      <c r="D1779" s="191">
        <f>IF(B1779="Positive",IF(INPUT!AG117=0,0,(INPUT!U117-INPUT!AG117*INPUT!AH117)/(INPUT!AG117+1)),IF(INPUT!AD117=0,0,(INPUT!K117-2*INPUT!M117-INPUT!AD117*INPUT!AE117)/(INPUT!AD117+1)))</f>
        <v>558.7770783930888</v>
      </c>
      <c r="E1779" s="174">
        <f>IF(B1779="Positive",D1311,F1311)</f>
        <v>12</v>
      </c>
      <c r="F1779" s="174">
        <f>IF(B1779="Positive",C1311,E1311)</f>
        <v>1936.3312351792665</v>
      </c>
      <c r="G1779" s="191">
        <f>IF(D1779=0,F1779,D1779)/E1779</f>
        <v>46.5647565327574</v>
      </c>
      <c r="H1779" s="174">
        <f>IF(B1779="Positive",1/3*INPUT!AH117*INPUT!AI117^3,1/3*INPUT!AE117*INPUT!AF117^3)</f>
        <v>13653333.333333332</v>
      </c>
      <c r="I1779" s="192">
        <f>IF(D1779=0,4,MIN(MAX((IF(C1779=1,8,0.894)*H1779/D1779/E1779^3)^(1/3),1),4))</f>
        <v>2.3295102753141137</v>
      </c>
      <c r="J1779" s="192">
        <f>IF(D1779=0,5.34,MIN((5.34+2.84*(H1779/D1779/E1779^3)^(1/3))/((C1779+1)^2),5.34))</f>
        <v>1.3563979013960836</v>
      </c>
      <c r="K1779" s="191">
        <f>0.57*SQRT(INPUT!$B$2*I1779/INPUT!AO117/L1467)</f>
        <v>0</v>
      </c>
      <c r="L1779" s="191">
        <f>0.95*SQRT(INPUT!$B$2*I1779/(L1467-0.3)/INPUT!AO117)</f>
        <v>0</v>
      </c>
      <c r="M1779" s="184">
        <f>IF(G1779&lt;=K1779,1*L1623*INPUT!AO117*L1467,IF(G1779&lt;=L1779,1*L1623*INPUT!AO117*(L1467-(L1467-(L1467-0.3)/L1623)*(G1779-K1779)/(L1779-K1779)),0.9*INPUT!$B$2*1*I1779/G1779^2))</f>
        <v>0</v>
      </c>
      <c r="N1779" s="286">
        <f>IF(G1779&lt;=1.12*SQRT(INPUT!$B$2*J1779/INPUT!AO117),0.58*INPUT!AO117,IF(G1779&lt;=1.4*SQRT(INPUT!$B$2*J1779/INPUT!AO117),0.65*SQRT(INPUT!AO117*INPUT!$B$2*J1779)/G1779,0.9*INPUT!$B$2*J1779/G1779^2))</f>
        <v>0</v>
      </c>
    </row>
    <row r="1780">
      <c r="A1780" s="187">
        <f>A1624</f>
        <v>101</v>
      </c>
      <c r="B1780" s="174" t="str">
        <f>B817</f>
        <v>Negative</v>
      </c>
      <c r="C1780" s="174">
        <f>IF(B1780="Positive",INPUT!AG118,INPUT!AD118)</f>
        <v>2</v>
      </c>
      <c r="D1780" s="191">
        <f>IF(B1780="Positive",IF(INPUT!AG118=0,0,(INPUT!U118-INPUT!AG118*INPUT!AH118)/(INPUT!AG118+1)),IF(INPUT!AD118=0,0,(INPUT!K118-2*INPUT!M118-INPUT!AD118*INPUT!AE118)/(INPUT!AD118+1)))</f>
        <v>558.7770783930888</v>
      </c>
      <c r="E1780" s="174">
        <f>IF(B1780="Positive",D1312,F1312)</f>
        <v>12</v>
      </c>
      <c r="F1780" s="174">
        <f>IF(B1780="Positive",C1312,E1312)</f>
        <v>1936.3312351792665</v>
      </c>
      <c r="G1780" s="191">
        <f>IF(D1780=0,F1780,D1780)/E1780</f>
        <v>46.5647565327574</v>
      </c>
      <c r="H1780" s="174">
        <f>IF(B1780="Positive",1/3*INPUT!AH118*INPUT!AI118^3,1/3*INPUT!AE118*INPUT!AF118^3)</f>
        <v>13653333.333333332</v>
      </c>
      <c r="I1780" s="192">
        <f>IF(D1780=0,4,MIN(MAX((IF(C1780=1,8,0.894)*H1780/D1780/E1780^3)^(1/3),1),4))</f>
        <v>2.3295102753141137</v>
      </c>
      <c r="J1780" s="192">
        <f>IF(D1780=0,5.34,MIN((5.34+2.84*(H1780/D1780/E1780^3)^(1/3))/((C1780+1)^2),5.34))</f>
        <v>1.3563979013960836</v>
      </c>
      <c r="K1780" s="191">
        <f>0.57*SQRT(INPUT!$B$2*I1780/INPUT!AO118/L1468)</f>
        <v>0</v>
      </c>
      <c r="L1780" s="191">
        <f>0.95*SQRT(INPUT!$B$2*I1780/(L1468-0.3)/INPUT!AO118)</f>
        <v>0</v>
      </c>
      <c r="M1780" s="184">
        <f>IF(G1780&lt;=K1780,1*L1624*INPUT!AO118*L1468,IF(G1780&lt;=L1780,1*L1624*INPUT!AO118*(L1468-(L1468-(L1468-0.3)/L1624)*(G1780-K1780)/(L1780-K1780)),0.9*INPUT!$B$2*1*I1780/G1780^2))</f>
        <v>0</v>
      </c>
      <c r="N1780" s="286">
        <f>IF(G1780&lt;=1.12*SQRT(INPUT!$B$2*J1780/INPUT!AO118),0.58*INPUT!AO118,IF(G1780&lt;=1.4*SQRT(INPUT!$B$2*J1780/INPUT!AO118),0.65*SQRT(INPUT!AO118*INPUT!$B$2*J1780)/G1780,0.9*INPUT!$B$2*J1780/G1780^2))</f>
        <v>0</v>
      </c>
    </row>
    <row r="1781">
      <c r="A1781" s="187">
        <f>A1625</f>
        <v>101</v>
      </c>
      <c r="B1781" s="174" t="str">
        <f>B818</f>
        <v>Negative</v>
      </c>
      <c r="C1781" s="174">
        <f>IF(B1781="Positive",INPUT!AG119,INPUT!AD119)</f>
        <v>2</v>
      </c>
      <c r="D1781" s="191">
        <f>IF(B1781="Positive",IF(INPUT!AG119=0,0,(INPUT!U119-INPUT!AG119*INPUT!AH119)/(INPUT!AG119+1)),IF(INPUT!AD119=0,0,(INPUT!K119-2*INPUT!M119-INPUT!AD119*INPUT!AE119)/(INPUT!AD119+1)))</f>
        <v>558.7770783930888</v>
      </c>
      <c r="E1781" s="174">
        <f>IF(B1781="Positive",D1313,F1313)</f>
        <v>12</v>
      </c>
      <c r="F1781" s="174">
        <f>IF(B1781="Positive",C1313,E1313)</f>
        <v>1936.3312351792665</v>
      </c>
      <c r="G1781" s="191">
        <f>IF(D1781=0,F1781,D1781)/E1781</f>
        <v>46.5647565327574</v>
      </c>
      <c r="H1781" s="174">
        <f>IF(B1781="Positive",1/3*INPUT!AH119*INPUT!AI119^3,1/3*INPUT!AE119*INPUT!AF119^3)</f>
        <v>13653333.333333332</v>
      </c>
      <c r="I1781" s="192">
        <f>IF(D1781=0,4,MIN(MAX((IF(C1781=1,8,0.894)*H1781/D1781/E1781^3)^(1/3),1),4))</f>
        <v>2.3295102753141137</v>
      </c>
      <c r="J1781" s="192">
        <f>IF(D1781=0,5.34,MIN((5.34+2.84*(H1781/D1781/E1781^3)^(1/3))/((C1781+1)^2),5.34))</f>
        <v>1.3563979013960836</v>
      </c>
      <c r="K1781" s="191">
        <f>0.57*SQRT(INPUT!$B$2*I1781/INPUT!AO119/L1469)</f>
        <v>0</v>
      </c>
      <c r="L1781" s="191">
        <f>0.95*SQRT(INPUT!$B$2*I1781/(L1469-0.3)/INPUT!AO119)</f>
        <v>0</v>
      </c>
      <c r="M1781" s="184">
        <f>IF(G1781&lt;=K1781,1*L1625*INPUT!AO119*L1469,IF(G1781&lt;=L1781,1*L1625*INPUT!AO119*(L1469-(L1469-(L1469-0.3)/L1625)*(G1781-K1781)/(L1781-K1781)),0.9*INPUT!$B$2*1*I1781/G1781^2))</f>
        <v>0</v>
      </c>
      <c r="N1781" s="286">
        <f>IF(G1781&lt;=1.12*SQRT(INPUT!$B$2*J1781/INPUT!AO119),0.58*INPUT!AO119,IF(G1781&lt;=1.4*SQRT(INPUT!$B$2*J1781/INPUT!AO119),0.65*SQRT(INPUT!AO119*INPUT!$B$2*J1781)/G1781,0.9*INPUT!$B$2*J1781/G1781^2))</f>
        <v>0</v>
      </c>
    </row>
    <row r="1782">
      <c r="A1782" s="187">
        <f>A1626</f>
        <v>101</v>
      </c>
      <c r="B1782" s="174" t="str">
        <f>B819</f>
        <v>Negative</v>
      </c>
      <c r="C1782" s="174">
        <f>IF(B1782="Positive",INPUT!AG120,INPUT!AD120)</f>
        <v>2</v>
      </c>
      <c r="D1782" s="191">
        <f>IF(B1782="Positive",IF(INPUT!AG120=0,0,(INPUT!U120-INPUT!AG120*INPUT!AH120)/(INPUT!AG120+1)),IF(INPUT!AD120=0,0,(INPUT!K120-2*INPUT!M120-INPUT!AD120*INPUT!AE120)/(INPUT!AD120+1)))</f>
        <v>558.7770783930888</v>
      </c>
      <c r="E1782" s="174">
        <f>IF(B1782="Positive",D1314,F1314)</f>
        <v>12</v>
      </c>
      <c r="F1782" s="174">
        <f>IF(B1782="Positive",C1314,E1314)</f>
        <v>1936.3312351792665</v>
      </c>
      <c r="G1782" s="191">
        <f>IF(D1782=0,F1782,D1782)/E1782</f>
        <v>46.5647565327574</v>
      </c>
      <c r="H1782" s="174">
        <f>IF(B1782="Positive",1/3*INPUT!AH120*INPUT!AI120^3,1/3*INPUT!AE120*INPUT!AF120^3)</f>
        <v>13653333.333333332</v>
      </c>
      <c r="I1782" s="192">
        <f>IF(D1782=0,4,MIN(MAX((IF(C1782=1,8,0.894)*H1782/D1782/E1782^3)^(1/3),1),4))</f>
        <v>2.3295102753141137</v>
      </c>
      <c r="J1782" s="192">
        <f>IF(D1782=0,5.34,MIN((5.34+2.84*(H1782/D1782/E1782^3)^(1/3))/((C1782+1)^2),5.34))</f>
        <v>1.3563979013960836</v>
      </c>
      <c r="K1782" s="191">
        <f>0.57*SQRT(INPUT!$B$2*I1782/INPUT!AO120/L1470)</f>
        <v>0</v>
      </c>
      <c r="L1782" s="191">
        <f>0.95*SQRT(INPUT!$B$2*I1782/(L1470-0.3)/INPUT!AO120)</f>
        <v>0</v>
      </c>
      <c r="M1782" s="184">
        <f>IF(G1782&lt;=K1782,1*L1626*INPUT!AO120*L1470,IF(G1782&lt;=L1782,1*L1626*INPUT!AO120*(L1470-(L1470-(L1470-0.3)/L1626)*(G1782-K1782)/(L1782-K1782)),0.9*INPUT!$B$2*1*I1782/G1782^2))</f>
        <v>0</v>
      </c>
      <c r="N1782" s="286">
        <f>IF(G1782&lt;=1.12*SQRT(INPUT!$B$2*J1782/INPUT!AO120),0.58*INPUT!AO120,IF(G1782&lt;=1.4*SQRT(INPUT!$B$2*J1782/INPUT!AO120),0.65*SQRT(INPUT!AO120*INPUT!$B$2*J1782)/G1782,0.9*INPUT!$B$2*J1782/G1782^2))</f>
        <v>0</v>
      </c>
    </row>
    <row r="1783">
      <c r="A1783" s="187">
        <f>A1627</f>
        <v>101</v>
      </c>
      <c r="B1783" s="174" t="str">
        <f>B820</f>
        <v>Negative</v>
      </c>
      <c r="C1783" s="174">
        <f>IF(B1783="Positive",INPUT!AG121,INPUT!AD121)</f>
        <v>2</v>
      </c>
      <c r="D1783" s="191">
        <f>IF(B1783="Positive",IF(INPUT!AG121=0,0,(INPUT!U121-INPUT!AG121*INPUT!AH121)/(INPUT!AG121+1)),IF(INPUT!AD121=0,0,(INPUT!K121-2*INPUT!M121-INPUT!AD121*INPUT!AE121)/(INPUT!AD121+1)))</f>
        <v>558.7770783930888</v>
      </c>
      <c r="E1783" s="174">
        <f>IF(B1783="Positive",D1315,F1315)</f>
        <v>12</v>
      </c>
      <c r="F1783" s="174">
        <f>IF(B1783="Positive",C1315,E1315)</f>
        <v>1936.3312351792665</v>
      </c>
      <c r="G1783" s="191">
        <f>IF(D1783=0,F1783,D1783)/E1783</f>
        <v>46.5647565327574</v>
      </c>
      <c r="H1783" s="174">
        <f>IF(B1783="Positive",1/3*INPUT!AH121*INPUT!AI121^3,1/3*INPUT!AE121*INPUT!AF121^3)</f>
        <v>13653333.333333332</v>
      </c>
      <c r="I1783" s="192">
        <f>IF(D1783=0,4,MIN(MAX((IF(C1783=1,8,0.894)*H1783/D1783/E1783^3)^(1/3),1),4))</f>
        <v>2.3295102753141137</v>
      </c>
      <c r="J1783" s="192">
        <f>IF(D1783=0,5.34,MIN((5.34+2.84*(H1783/D1783/E1783^3)^(1/3))/((C1783+1)^2),5.34))</f>
        <v>1.3563979013960836</v>
      </c>
      <c r="K1783" s="191">
        <f>0.57*SQRT(INPUT!$B$2*I1783/INPUT!AO121/L1471)</f>
        <v>0</v>
      </c>
      <c r="L1783" s="191">
        <f>0.95*SQRT(INPUT!$B$2*I1783/(L1471-0.3)/INPUT!AO121)</f>
        <v>0</v>
      </c>
      <c r="M1783" s="184">
        <f>IF(G1783&lt;=K1783,1*L1627*INPUT!AO121*L1471,IF(G1783&lt;=L1783,1*L1627*INPUT!AO121*(L1471-(L1471-(L1471-0.3)/L1627)*(G1783-K1783)/(L1783-K1783)),0.9*INPUT!$B$2*1*I1783/G1783^2))</f>
        <v>0</v>
      </c>
      <c r="N1783" s="286">
        <f>IF(G1783&lt;=1.12*SQRT(INPUT!$B$2*J1783/INPUT!AO121),0.58*INPUT!AO121,IF(G1783&lt;=1.4*SQRT(INPUT!$B$2*J1783/INPUT!AO121),0.65*SQRT(INPUT!AO121*INPUT!$B$2*J1783)/G1783,0.9*INPUT!$B$2*J1783/G1783^2))</f>
        <v>0</v>
      </c>
    </row>
    <row r="1784">
      <c r="A1784" s="187">
        <f>A1628</f>
        <v>101</v>
      </c>
      <c r="B1784" s="174" t="str">
        <f>B821</f>
        <v>Negative</v>
      </c>
      <c r="C1784" s="174">
        <f>IF(B1784="Positive",INPUT!AG122,INPUT!AD122)</f>
        <v>2</v>
      </c>
      <c r="D1784" s="191">
        <f>IF(B1784="Positive",IF(INPUT!AG122=0,0,(INPUT!U122-INPUT!AG122*INPUT!AH122)/(INPUT!AG122+1)),IF(INPUT!AD122=0,0,(INPUT!K122-2*INPUT!M122-INPUT!AD122*INPUT!AE122)/(INPUT!AD122+1)))</f>
        <v>558.7770783930888</v>
      </c>
      <c r="E1784" s="174">
        <f>IF(B1784="Positive",D1316,F1316)</f>
        <v>12</v>
      </c>
      <c r="F1784" s="174">
        <f>IF(B1784="Positive",C1316,E1316)</f>
        <v>1936.3312351792665</v>
      </c>
      <c r="G1784" s="191">
        <f>IF(D1784=0,F1784,D1784)/E1784</f>
        <v>46.5647565327574</v>
      </c>
      <c r="H1784" s="174">
        <f>IF(B1784="Positive",1/3*INPUT!AH122*INPUT!AI122^3,1/3*INPUT!AE122*INPUT!AF122^3)</f>
        <v>13653333.333333332</v>
      </c>
      <c r="I1784" s="192">
        <f>IF(D1784=0,4,MIN(MAX((IF(C1784=1,8,0.894)*H1784/D1784/E1784^3)^(1/3),1),4))</f>
        <v>2.3295102753141137</v>
      </c>
      <c r="J1784" s="192">
        <f>IF(D1784=0,5.34,MIN((5.34+2.84*(H1784/D1784/E1784^3)^(1/3))/((C1784+1)^2),5.34))</f>
        <v>1.3563979013960836</v>
      </c>
      <c r="K1784" s="191">
        <f>0.57*SQRT(INPUT!$B$2*I1784/INPUT!AO122/L1472)</f>
        <v>0</v>
      </c>
      <c r="L1784" s="191">
        <f>0.95*SQRT(INPUT!$B$2*I1784/(L1472-0.3)/INPUT!AO122)</f>
        <v>0</v>
      </c>
      <c r="M1784" s="184">
        <f>IF(G1784&lt;=K1784,1*L1628*INPUT!AO122*L1472,IF(G1784&lt;=L1784,1*L1628*INPUT!AO122*(L1472-(L1472-(L1472-0.3)/L1628)*(G1784-K1784)/(L1784-K1784)),0.9*INPUT!$B$2*1*I1784/G1784^2))</f>
        <v>0</v>
      </c>
      <c r="N1784" s="286">
        <f>IF(G1784&lt;=1.12*SQRT(INPUT!$B$2*J1784/INPUT!AO122),0.58*INPUT!AO122,IF(G1784&lt;=1.4*SQRT(INPUT!$B$2*J1784/INPUT!AO122),0.65*SQRT(INPUT!AO122*INPUT!$B$2*J1784)/G1784,0.9*INPUT!$B$2*J1784/G1784^2))</f>
        <v>0</v>
      </c>
    </row>
    <row r="1785">
      <c r="A1785" s="187">
        <f>A1629</f>
        <v>101</v>
      </c>
      <c r="B1785" s="174" t="str">
        <f>B822</f>
        <v>Negative</v>
      </c>
      <c r="C1785" s="174">
        <f>IF(B1785="Positive",INPUT!AG123,INPUT!AD123)</f>
        <v>2</v>
      </c>
      <c r="D1785" s="191">
        <f>IF(B1785="Positive",IF(INPUT!AG123=0,0,(INPUT!U123-INPUT!AG123*INPUT!AH123)/(INPUT!AG123+1)),IF(INPUT!AD123=0,0,(INPUT!K123-2*INPUT!M123-INPUT!AD123*INPUT!AE123)/(INPUT!AD123+1)))</f>
        <v>558.7770783930888</v>
      </c>
      <c r="E1785" s="174">
        <f>IF(B1785="Positive",D1317,F1317)</f>
        <v>12</v>
      </c>
      <c r="F1785" s="174">
        <f>IF(B1785="Positive",C1317,E1317)</f>
        <v>1936.3312351792665</v>
      </c>
      <c r="G1785" s="191">
        <f>IF(D1785=0,F1785,D1785)/E1785</f>
        <v>46.5647565327574</v>
      </c>
      <c r="H1785" s="174">
        <f>IF(B1785="Positive",1/3*INPUT!AH123*INPUT!AI123^3,1/3*INPUT!AE123*INPUT!AF123^3)</f>
        <v>13653333.333333332</v>
      </c>
      <c r="I1785" s="192">
        <f>IF(D1785=0,4,MIN(MAX((IF(C1785=1,8,0.894)*H1785/D1785/E1785^3)^(1/3),1),4))</f>
        <v>2.3295102753141137</v>
      </c>
      <c r="J1785" s="192">
        <f>IF(D1785=0,5.34,MIN((5.34+2.84*(H1785/D1785/E1785^3)^(1/3))/((C1785+1)^2),5.34))</f>
        <v>1.3563979013960836</v>
      </c>
      <c r="K1785" s="191">
        <f>0.57*SQRT(INPUT!$B$2*I1785/INPUT!AO123/L1473)</f>
        <v>0</v>
      </c>
      <c r="L1785" s="191">
        <f>0.95*SQRT(INPUT!$B$2*I1785/(L1473-0.3)/INPUT!AO123)</f>
        <v>0</v>
      </c>
      <c r="M1785" s="184">
        <f>IF(G1785&lt;=K1785,1*L1629*INPUT!AO123*L1473,IF(G1785&lt;=L1785,1*L1629*INPUT!AO123*(L1473-(L1473-(L1473-0.3)/L1629)*(G1785-K1785)/(L1785-K1785)),0.9*INPUT!$B$2*1*I1785/G1785^2))</f>
        <v>0</v>
      </c>
      <c r="N1785" s="286">
        <f>IF(G1785&lt;=1.12*SQRT(INPUT!$B$2*J1785/INPUT!AO123),0.58*INPUT!AO123,IF(G1785&lt;=1.4*SQRT(INPUT!$B$2*J1785/INPUT!AO123),0.65*SQRT(INPUT!AO123*INPUT!$B$2*J1785)/G1785,0.9*INPUT!$B$2*J1785/G1785^2))</f>
        <v>0</v>
      </c>
    </row>
    <row r="1786">
      <c r="A1786" s="187">
        <f>A1630</f>
        <v>101</v>
      </c>
      <c r="B1786" s="174" t="str">
        <f>B823</f>
        <v>Negative</v>
      </c>
      <c r="C1786" s="174">
        <f>IF(B1786="Positive",INPUT!AG124,INPUT!AD124)</f>
        <v>2</v>
      </c>
      <c r="D1786" s="191">
        <f>IF(B1786="Positive",IF(INPUT!AG124=0,0,(INPUT!U124-INPUT!AG124*INPUT!AH124)/(INPUT!AG124+1)),IF(INPUT!AD124=0,0,(INPUT!K124-2*INPUT!M124-INPUT!AD124*INPUT!AE124)/(INPUT!AD124+1)))</f>
        <v>558.7770783930888</v>
      </c>
      <c r="E1786" s="174">
        <f>IF(B1786="Positive",D1318,F1318)</f>
        <v>12</v>
      </c>
      <c r="F1786" s="174">
        <f>IF(B1786="Positive",C1318,E1318)</f>
        <v>1936.3312351792665</v>
      </c>
      <c r="G1786" s="191">
        <f>IF(D1786=0,F1786,D1786)/E1786</f>
        <v>46.5647565327574</v>
      </c>
      <c r="H1786" s="174">
        <f>IF(B1786="Positive",1/3*INPUT!AH124*INPUT!AI124^3,1/3*INPUT!AE124*INPUT!AF124^3)</f>
        <v>13653333.333333332</v>
      </c>
      <c r="I1786" s="192">
        <f>IF(D1786=0,4,MIN(MAX((IF(C1786=1,8,0.894)*H1786/D1786/E1786^3)^(1/3),1),4))</f>
        <v>2.3295102753141137</v>
      </c>
      <c r="J1786" s="192">
        <f>IF(D1786=0,5.34,MIN((5.34+2.84*(H1786/D1786/E1786^3)^(1/3))/((C1786+1)^2),5.34))</f>
        <v>1.3563979013960836</v>
      </c>
      <c r="K1786" s="191">
        <f>0.57*SQRT(INPUT!$B$2*I1786/INPUT!AO124/L1474)</f>
        <v>0</v>
      </c>
      <c r="L1786" s="191">
        <f>0.95*SQRT(INPUT!$B$2*I1786/(L1474-0.3)/INPUT!AO124)</f>
        <v>0</v>
      </c>
      <c r="M1786" s="184">
        <f>IF(G1786&lt;=K1786,1*L1630*INPUT!AO124*L1474,IF(G1786&lt;=L1786,1*L1630*INPUT!AO124*(L1474-(L1474-(L1474-0.3)/L1630)*(G1786-K1786)/(L1786-K1786)),0.9*INPUT!$B$2*1*I1786/G1786^2))</f>
        <v>0</v>
      </c>
      <c r="N1786" s="286">
        <f>IF(G1786&lt;=1.12*SQRT(INPUT!$B$2*J1786/INPUT!AO124),0.58*INPUT!AO124,IF(G1786&lt;=1.4*SQRT(INPUT!$B$2*J1786/INPUT!AO124),0.65*SQRT(INPUT!AO124*INPUT!$B$2*J1786)/G1786,0.9*INPUT!$B$2*J1786/G1786^2))</f>
        <v>0</v>
      </c>
    </row>
    <row r="1787">
      <c r="A1787" s="187">
        <f>A1631</f>
        <v>101</v>
      </c>
      <c r="B1787" s="174" t="str">
        <f>B824</f>
        <v>Negative</v>
      </c>
      <c r="C1787" s="174">
        <f>IF(B1787="Positive",INPUT!AG125,INPUT!AD125)</f>
        <v>2</v>
      </c>
      <c r="D1787" s="191">
        <f>IF(B1787="Positive",IF(INPUT!AG125=0,0,(INPUT!U125-INPUT!AG125*INPUT!AH125)/(INPUT!AG125+1)),IF(INPUT!AD125=0,0,(INPUT!K125-2*INPUT!M125-INPUT!AD125*INPUT!AE125)/(INPUT!AD125+1)))</f>
        <v>558.7770783930888</v>
      </c>
      <c r="E1787" s="174">
        <f>IF(B1787="Positive",D1319,F1319)</f>
        <v>12</v>
      </c>
      <c r="F1787" s="174">
        <f>IF(B1787="Positive",C1319,E1319)</f>
        <v>1936.3312351792665</v>
      </c>
      <c r="G1787" s="191">
        <f>IF(D1787=0,F1787,D1787)/E1787</f>
        <v>46.5647565327574</v>
      </c>
      <c r="H1787" s="174">
        <f>IF(B1787="Positive",1/3*INPUT!AH125*INPUT!AI125^3,1/3*INPUT!AE125*INPUT!AF125^3)</f>
        <v>13653333.333333332</v>
      </c>
      <c r="I1787" s="192">
        <f>IF(D1787=0,4,MIN(MAX((IF(C1787=1,8,0.894)*H1787/D1787/E1787^3)^(1/3),1),4))</f>
        <v>2.3295102753141137</v>
      </c>
      <c r="J1787" s="192">
        <f>IF(D1787=0,5.34,MIN((5.34+2.84*(H1787/D1787/E1787^3)^(1/3))/((C1787+1)^2),5.34))</f>
        <v>1.3563979013960836</v>
      </c>
      <c r="K1787" s="191">
        <f>0.57*SQRT(INPUT!$B$2*I1787/INPUT!AO125/L1475)</f>
        <v>0</v>
      </c>
      <c r="L1787" s="191">
        <f>0.95*SQRT(INPUT!$B$2*I1787/(L1475-0.3)/INPUT!AO125)</f>
        <v>0</v>
      </c>
      <c r="M1787" s="184">
        <f>IF(G1787&lt;=K1787,1*L1631*INPUT!AO125*L1475,IF(G1787&lt;=L1787,1*L1631*INPUT!AO125*(L1475-(L1475-(L1475-0.3)/L1631)*(G1787-K1787)/(L1787-K1787)),0.9*INPUT!$B$2*1*I1787/G1787^2))</f>
        <v>0</v>
      </c>
      <c r="N1787" s="286">
        <f>IF(G1787&lt;=1.12*SQRT(INPUT!$B$2*J1787/INPUT!AO125),0.58*INPUT!AO125,IF(G1787&lt;=1.4*SQRT(INPUT!$B$2*J1787/INPUT!AO125),0.65*SQRT(INPUT!AO125*INPUT!$B$2*J1787)/G1787,0.9*INPUT!$B$2*J1787/G1787^2))</f>
        <v>0</v>
      </c>
    </row>
    <row r="1788">
      <c r="A1788" s="187">
        <f>A1632</f>
        <v>101</v>
      </c>
      <c r="B1788" s="174" t="str">
        <f>B825</f>
        <v>Negative</v>
      </c>
      <c r="C1788" s="174">
        <f>IF(B1788="Positive",INPUT!AG126,INPUT!AD126)</f>
        <v>2</v>
      </c>
      <c r="D1788" s="191">
        <f>IF(B1788="Positive",IF(INPUT!AG126=0,0,(INPUT!U126-INPUT!AG126*INPUT!AH126)/(INPUT!AG126+1)),IF(INPUT!AD126=0,0,(INPUT!K126-2*INPUT!M126-INPUT!AD126*INPUT!AE126)/(INPUT!AD126+1)))</f>
        <v>558.7770783930888</v>
      </c>
      <c r="E1788" s="174">
        <f>IF(B1788="Positive",D1320,F1320)</f>
        <v>12</v>
      </c>
      <c r="F1788" s="174">
        <f>IF(B1788="Positive",C1320,E1320)</f>
        <v>1936.3312351792665</v>
      </c>
      <c r="G1788" s="191">
        <f>IF(D1788=0,F1788,D1788)/E1788</f>
        <v>46.5647565327574</v>
      </c>
      <c r="H1788" s="174">
        <f>IF(B1788="Positive",1/3*INPUT!AH126*INPUT!AI126^3,1/3*INPUT!AE126*INPUT!AF126^3)</f>
        <v>13653333.333333332</v>
      </c>
      <c r="I1788" s="192">
        <f>IF(D1788=0,4,MIN(MAX((IF(C1788=1,8,0.894)*H1788/D1788/E1788^3)^(1/3),1),4))</f>
        <v>2.3295102753141137</v>
      </c>
      <c r="J1788" s="192">
        <f>IF(D1788=0,5.34,MIN((5.34+2.84*(H1788/D1788/E1788^3)^(1/3))/((C1788+1)^2),5.34))</f>
        <v>1.3563979013960836</v>
      </c>
      <c r="K1788" s="191">
        <f>0.57*SQRT(INPUT!$B$2*I1788/INPUT!AO126/L1476)</f>
        <v>0</v>
      </c>
      <c r="L1788" s="191">
        <f>0.95*SQRT(INPUT!$B$2*I1788/(L1476-0.3)/INPUT!AO126)</f>
        <v>0</v>
      </c>
      <c r="M1788" s="184">
        <f>IF(G1788&lt;=K1788,1*L1632*INPUT!AO126*L1476,IF(G1788&lt;=L1788,1*L1632*INPUT!AO126*(L1476-(L1476-(L1476-0.3)/L1632)*(G1788-K1788)/(L1788-K1788)),0.9*INPUT!$B$2*1*I1788/G1788^2))</f>
        <v>0</v>
      </c>
      <c r="N1788" s="286">
        <f>IF(G1788&lt;=1.12*SQRT(INPUT!$B$2*J1788/INPUT!AO126),0.58*INPUT!AO126,IF(G1788&lt;=1.4*SQRT(INPUT!$B$2*J1788/INPUT!AO126),0.65*SQRT(INPUT!AO126*INPUT!$B$2*J1788)/G1788,0.9*INPUT!$B$2*J1788/G1788^2))</f>
        <v>0</v>
      </c>
    </row>
    <row r="1789">
      <c r="A1789" s="187">
        <f>A1633</f>
        <v>101</v>
      </c>
      <c r="B1789" s="174" t="str">
        <f>B826</f>
        <v>Negative</v>
      </c>
      <c r="C1789" s="174">
        <f>IF(B1789="Positive",INPUT!AG127,INPUT!AD127)</f>
        <v>2</v>
      </c>
      <c r="D1789" s="191">
        <f>IF(B1789="Positive",IF(INPUT!AG127=0,0,(INPUT!U127-INPUT!AG127*INPUT!AH127)/(INPUT!AG127+1)),IF(INPUT!AD127=0,0,(INPUT!K127-2*INPUT!M127-INPUT!AD127*INPUT!AE127)/(INPUT!AD127+1)))</f>
        <v>558.7770783930888</v>
      </c>
      <c r="E1789" s="174">
        <f>IF(B1789="Positive",D1321,F1321)</f>
        <v>12</v>
      </c>
      <c r="F1789" s="174">
        <f>IF(B1789="Positive",C1321,E1321)</f>
        <v>1936.3312351792665</v>
      </c>
      <c r="G1789" s="191">
        <f>IF(D1789=0,F1789,D1789)/E1789</f>
        <v>46.5647565327574</v>
      </c>
      <c r="H1789" s="174">
        <f>IF(B1789="Positive",1/3*INPUT!AH127*INPUT!AI127^3,1/3*INPUT!AE127*INPUT!AF127^3)</f>
        <v>13653333.333333332</v>
      </c>
      <c r="I1789" s="192">
        <f>IF(D1789=0,4,MIN(MAX((IF(C1789=1,8,0.894)*H1789/D1789/E1789^3)^(1/3),1),4))</f>
        <v>2.3295102753141137</v>
      </c>
      <c r="J1789" s="192">
        <f>IF(D1789=0,5.34,MIN((5.34+2.84*(H1789/D1789/E1789^3)^(1/3))/((C1789+1)^2),5.34))</f>
        <v>1.3563979013960836</v>
      </c>
      <c r="K1789" s="191">
        <f>0.57*SQRT(INPUT!$B$2*I1789/INPUT!AO127/L1477)</f>
        <v>0</v>
      </c>
      <c r="L1789" s="191">
        <f>0.95*SQRT(INPUT!$B$2*I1789/(L1477-0.3)/INPUT!AO127)</f>
        <v>0</v>
      </c>
      <c r="M1789" s="184">
        <f>IF(G1789&lt;=K1789,1*L1633*INPUT!AO127*L1477,IF(G1789&lt;=L1789,1*L1633*INPUT!AO127*(L1477-(L1477-(L1477-0.3)/L1633)*(G1789-K1789)/(L1789-K1789)),0.9*INPUT!$B$2*1*I1789/G1789^2))</f>
        <v>0</v>
      </c>
      <c r="N1789" s="286">
        <f>IF(G1789&lt;=1.12*SQRT(INPUT!$B$2*J1789/INPUT!AO127),0.58*INPUT!AO127,IF(G1789&lt;=1.4*SQRT(INPUT!$B$2*J1789/INPUT!AO127),0.65*SQRT(INPUT!AO127*INPUT!$B$2*J1789)/G1789,0.9*INPUT!$B$2*J1789/G1789^2))</f>
        <v>0</v>
      </c>
    </row>
    <row r="1790">
      <c r="A1790" s="187">
        <f>A1634</f>
        <v>101</v>
      </c>
      <c r="B1790" s="174" t="str">
        <f>B827</f>
        <v>Negative</v>
      </c>
      <c r="C1790" s="174">
        <f>IF(B1790="Positive",INPUT!AG128,INPUT!AD128)</f>
        <v>2</v>
      </c>
      <c r="D1790" s="191">
        <f>IF(B1790="Positive",IF(INPUT!AG128=0,0,(INPUT!U128-INPUT!AG128*INPUT!AH128)/(INPUT!AG128+1)),IF(INPUT!AD128=0,0,(INPUT!K128-2*INPUT!M128-INPUT!AD128*INPUT!AE128)/(INPUT!AD128+1)))</f>
        <v>558.7770783930888</v>
      </c>
      <c r="E1790" s="174">
        <f>IF(B1790="Positive",D1322,F1322)</f>
        <v>12</v>
      </c>
      <c r="F1790" s="174">
        <f>IF(B1790="Positive",C1322,E1322)</f>
        <v>1936.3312351792665</v>
      </c>
      <c r="G1790" s="191">
        <f>IF(D1790=0,F1790,D1790)/E1790</f>
        <v>46.5647565327574</v>
      </c>
      <c r="H1790" s="174">
        <f>IF(B1790="Positive",1/3*INPUT!AH128*INPUT!AI128^3,1/3*INPUT!AE128*INPUT!AF128^3)</f>
        <v>13653333.333333332</v>
      </c>
      <c r="I1790" s="192">
        <f>IF(D1790=0,4,MIN(MAX((IF(C1790=1,8,0.894)*H1790/D1790/E1790^3)^(1/3),1),4))</f>
        <v>2.3295102753141137</v>
      </c>
      <c r="J1790" s="192">
        <f>IF(D1790=0,5.34,MIN((5.34+2.84*(H1790/D1790/E1790^3)^(1/3))/((C1790+1)^2),5.34))</f>
        <v>1.3563979013960836</v>
      </c>
      <c r="K1790" s="191">
        <f>0.57*SQRT(INPUT!$B$2*I1790/INPUT!AO128/L1478)</f>
        <v>0</v>
      </c>
      <c r="L1790" s="191">
        <f>0.95*SQRT(INPUT!$B$2*I1790/(L1478-0.3)/INPUT!AO128)</f>
        <v>0</v>
      </c>
      <c r="M1790" s="184">
        <f>IF(G1790&lt;=K1790,1*L1634*INPUT!AO128*L1478,IF(G1790&lt;=L1790,1*L1634*INPUT!AO128*(L1478-(L1478-(L1478-0.3)/L1634)*(G1790-K1790)/(L1790-K1790)),0.9*INPUT!$B$2*1*I1790/G1790^2))</f>
        <v>0</v>
      </c>
      <c r="N1790" s="286">
        <f>IF(G1790&lt;=1.12*SQRT(INPUT!$B$2*J1790/INPUT!AO128),0.58*INPUT!AO128,IF(G1790&lt;=1.4*SQRT(INPUT!$B$2*J1790/INPUT!AO128),0.65*SQRT(INPUT!AO128*INPUT!$B$2*J1790)/G1790,0.9*INPUT!$B$2*J1790/G1790^2))</f>
        <v>0</v>
      </c>
    </row>
    <row r="1791">
      <c r="A1791" s="187">
        <f>A1635</f>
        <v>101</v>
      </c>
      <c r="B1791" s="174" t="str">
        <f>B828</f>
        <v>Negative</v>
      </c>
      <c r="C1791" s="174">
        <f>IF(B1791="Positive",INPUT!AG129,INPUT!AD129)</f>
        <v>2</v>
      </c>
      <c r="D1791" s="191">
        <f>IF(B1791="Positive",IF(INPUT!AG129=0,0,(INPUT!U129-INPUT!AG129*INPUT!AH129)/(INPUT!AG129+1)),IF(INPUT!AD129=0,0,(INPUT!K129-2*INPUT!M129-INPUT!AD129*INPUT!AE129)/(INPUT!AD129+1)))</f>
        <v>558.7770783930888</v>
      </c>
      <c r="E1791" s="174">
        <f>IF(B1791="Positive",D1323,F1323)</f>
        <v>12</v>
      </c>
      <c r="F1791" s="174">
        <f>IF(B1791="Positive",C1323,E1323)</f>
        <v>1936.3312351792665</v>
      </c>
      <c r="G1791" s="191">
        <f>IF(D1791=0,F1791,D1791)/E1791</f>
        <v>46.5647565327574</v>
      </c>
      <c r="H1791" s="174">
        <f>IF(B1791="Positive",1/3*INPUT!AH129*INPUT!AI129^3,1/3*INPUT!AE129*INPUT!AF129^3)</f>
        <v>13653333.333333332</v>
      </c>
      <c r="I1791" s="192">
        <f>IF(D1791=0,4,MIN(MAX((IF(C1791=1,8,0.894)*H1791/D1791/E1791^3)^(1/3),1),4))</f>
        <v>2.3295102753141137</v>
      </c>
      <c r="J1791" s="192">
        <f>IF(D1791=0,5.34,MIN((5.34+2.84*(H1791/D1791/E1791^3)^(1/3))/((C1791+1)^2),5.34))</f>
        <v>1.3563979013960836</v>
      </c>
      <c r="K1791" s="191">
        <f>0.57*SQRT(INPUT!$B$2*I1791/INPUT!AO129/L1479)</f>
        <v>0</v>
      </c>
      <c r="L1791" s="191">
        <f>0.95*SQRT(INPUT!$B$2*I1791/(L1479-0.3)/INPUT!AO129)</f>
        <v>0</v>
      </c>
      <c r="M1791" s="184">
        <f>IF(G1791&lt;=K1791,1*L1635*INPUT!AO129*L1479,IF(G1791&lt;=L1791,1*L1635*INPUT!AO129*(L1479-(L1479-(L1479-0.3)/L1635)*(G1791-K1791)/(L1791-K1791)),0.9*INPUT!$B$2*1*I1791/G1791^2))</f>
        <v>0</v>
      </c>
      <c r="N1791" s="286">
        <f>IF(G1791&lt;=1.12*SQRT(INPUT!$B$2*J1791/INPUT!AO129),0.58*INPUT!AO129,IF(G1791&lt;=1.4*SQRT(INPUT!$B$2*J1791/INPUT!AO129),0.65*SQRT(INPUT!AO129*INPUT!$B$2*J1791)/G1791,0.9*INPUT!$B$2*J1791/G1791^2))</f>
        <v>0</v>
      </c>
    </row>
    <row r="1792">
      <c r="A1792" s="187">
        <f>A1636</f>
        <v>101</v>
      </c>
      <c r="B1792" s="174" t="str">
        <f>B829</f>
        <v>Negative</v>
      </c>
      <c r="C1792" s="174">
        <f>IF(B1792="Positive",INPUT!AG130,INPUT!AD130)</f>
        <v>2</v>
      </c>
      <c r="D1792" s="191">
        <f>IF(B1792="Positive",IF(INPUT!AG130=0,0,(INPUT!U130-INPUT!AG130*INPUT!AH130)/(INPUT!AG130+1)),IF(INPUT!AD130=0,0,(INPUT!K130-2*INPUT!M130-INPUT!AD130*INPUT!AE130)/(INPUT!AD130+1)))</f>
        <v>558.7770783930888</v>
      </c>
      <c r="E1792" s="174">
        <f>IF(B1792="Positive",D1324,F1324)</f>
        <v>12</v>
      </c>
      <c r="F1792" s="174">
        <f>IF(B1792="Positive",C1324,E1324)</f>
        <v>1936.3312351792665</v>
      </c>
      <c r="G1792" s="191">
        <f>IF(D1792=0,F1792,D1792)/E1792</f>
        <v>46.5647565327574</v>
      </c>
      <c r="H1792" s="174">
        <f>IF(B1792="Positive",1/3*INPUT!AH130*INPUT!AI130^3,1/3*INPUT!AE130*INPUT!AF130^3)</f>
        <v>13653333.333333332</v>
      </c>
      <c r="I1792" s="192">
        <f>IF(D1792=0,4,MIN(MAX((IF(C1792=1,8,0.894)*H1792/D1792/E1792^3)^(1/3),1),4))</f>
        <v>2.3295102753141137</v>
      </c>
      <c r="J1792" s="192">
        <f>IF(D1792=0,5.34,MIN((5.34+2.84*(H1792/D1792/E1792^3)^(1/3))/((C1792+1)^2),5.34))</f>
        <v>1.3563979013960836</v>
      </c>
      <c r="K1792" s="191">
        <f>0.57*SQRT(INPUT!$B$2*I1792/INPUT!AO130/L1480)</f>
        <v>0</v>
      </c>
      <c r="L1792" s="191">
        <f>0.95*SQRT(INPUT!$B$2*I1792/(L1480-0.3)/INPUT!AO130)</f>
        <v>0</v>
      </c>
      <c r="M1792" s="184">
        <f>IF(G1792&lt;=K1792,1*L1636*INPUT!AO130*L1480,IF(G1792&lt;=L1792,1*L1636*INPUT!AO130*(L1480-(L1480-(L1480-0.3)/L1636)*(G1792-K1792)/(L1792-K1792)),0.9*INPUT!$B$2*1*I1792/G1792^2))</f>
        <v>0</v>
      </c>
      <c r="N1792" s="286">
        <f>IF(G1792&lt;=1.12*SQRT(INPUT!$B$2*J1792/INPUT!AO130),0.58*INPUT!AO130,IF(G1792&lt;=1.4*SQRT(INPUT!$B$2*J1792/INPUT!AO130),0.65*SQRT(INPUT!AO130*INPUT!$B$2*J1792)/G1792,0.9*INPUT!$B$2*J1792/G1792^2))</f>
        <v>0</v>
      </c>
    </row>
    <row r="1793">
      <c r="A1793" s="187">
        <f>A1637</f>
        <v>101</v>
      </c>
      <c r="B1793" s="174" t="str">
        <f>B830</f>
        <v>Negative</v>
      </c>
      <c r="C1793" s="174">
        <f>IF(B1793="Positive",INPUT!AG131,INPUT!AD131)</f>
        <v>2</v>
      </c>
      <c r="D1793" s="191">
        <f>IF(B1793="Positive",IF(INPUT!AG131=0,0,(INPUT!U131-INPUT!AG131*INPUT!AH131)/(INPUT!AG131+1)),IF(INPUT!AD131=0,0,(INPUT!K131-2*INPUT!M131-INPUT!AD131*INPUT!AE131)/(INPUT!AD131+1)))</f>
        <v>558.7770783930888</v>
      </c>
      <c r="E1793" s="174">
        <f>IF(B1793="Positive",D1325,F1325)</f>
        <v>12</v>
      </c>
      <c r="F1793" s="174">
        <f>IF(B1793="Positive",C1325,E1325)</f>
        <v>1936.3312351792665</v>
      </c>
      <c r="G1793" s="191">
        <f>IF(D1793=0,F1793,D1793)/E1793</f>
        <v>46.5647565327574</v>
      </c>
      <c r="H1793" s="174">
        <f>IF(B1793="Positive",1/3*INPUT!AH131*INPUT!AI131^3,1/3*INPUT!AE131*INPUT!AF131^3)</f>
        <v>13653333.333333332</v>
      </c>
      <c r="I1793" s="192">
        <f>IF(D1793=0,4,MIN(MAX((IF(C1793=1,8,0.894)*H1793/D1793/E1793^3)^(1/3),1),4))</f>
        <v>2.3295102753141137</v>
      </c>
      <c r="J1793" s="192">
        <f>IF(D1793=0,5.34,MIN((5.34+2.84*(H1793/D1793/E1793^3)^(1/3))/((C1793+1)^2),5.34))</f>
        <v>1.3563979013960836</v>
      </c>
      <c r="K1793" s="191">
        <f>0.57*SQRT(INPUT!$B$2*I1793/INPUT!AO131/L1481)</f>
        <v>0</v>
      </c>
      <c r="L1793" s="191">
        <f>0.95*SQRT(INPUT!$B$2*I1793/(L1481-0.3)/INPUT!AO131)</f>
        <v>0</v>
      </c>
      <c r="M1793" s="184">
        <f>IF(G1793&lt;=K1793,1*L1637*INPUT!AO131*L1481,IF(G1793&lt;=L1793,1*L1637*INPUT!AO131*(L1481-(L1481-(L1481-0.3)/L1637)*(G1793-K1793)/(L1793-K1793)),0.9*INPUT!$B$2*1*I1793/G1793^2))</f>
        <v>0</v>
      </c>
      <c r="N1793" s="286">
        <f>IF(G1793&lt;=1.12*SQRT(INPUT!$B$2*J1793/INPUT!AO131),0.58*INPUT!AO131,IF(G1793&lt;=1.4*SQRT(INPUT!$B$2*J1793/INPUT!AO131),0.65*SQRT(INPUT!AO131*INPUT!$B$2*J1793)/G1793,0.9*INPUT!$B$2*J1793/G1793^2))</f>
        <v>0</v>
      </c>
    </row>
    <row r="1794">
      <c r="A1794" s="187">
        <f>A1638</f>
        <v>101</v>
      </c>
      <c r="B1794" s="174" t="str">
        <f>B831</f>
        <v>Negative</v>
      </c>
      <c r="C1794" s="174">
        <f>IF(B1794="Positive",INPUT!AG132,INPUT!AD132)</f>
        <v>2</v>
      </c>
      <c r="D1794" s="191">
        <f>IF(B1794="Positive",IF(INPUT!AG132=0,0,(INPUT!U132-INPUT!AG132*INPUT!AH132)/(INPUT!AG132+1)),IF(INPUT!AD132=0,0,(INPUT!K132-2*INPUT!M132-INPUT!AD132*INPUT!AE132)/(INPUT!AD132+1)))</f>
        <v>558.7770783930888</v>
      </c>
      <c r="E1794" s="174">
        <f>IF(B1794="Positive",D1326,F1326)</f>
        <v>12</v>
      </c>
      <c r="F1794" s="174">
        <f>IF(B1794="Positive",C1326,E1326)</f>
        <v>1936.3312351792665</v>
      </c>
      <c r="G1794" s="191">
        <f>IF(D1794=0,F1794,D1794)/E1794</f>
        <v>46.5647565327574</v>
      </c>
      <c r="H1794" s="174">
        <f>IF(B1794="Positive",1/3*INPUT!AH132*INPUT!AI132^3,1/3*INPUT!AE132*INPUT!AF132^3)</f>
        <v>13653333.333333332</v>
      </c>
      <c r="I1794" s="192">
        <f>IF(D1794=0,4,MIN(MAX((IF(C1794=1,8,0.894)*H1794/D1794/E1794^3)^(1/3),1),4))</f>
        <v>2.3295102753141137</v>
      </c>
      <c r="J1794" s="192">
        <f>IF(D1794=0,5.34,MIN((5.34+2.84*(H1794/D1794/E1794^3)^(1/3))/((C1794+1)^2),5.34))</f>
        <v>1.3563979013960836</v>
      </c>
      <c r="K1794" s="191">
        <f>0.57*SQRT(INPUT!$B$2*I1794/INPUT!AO132/L1482)</f>
        <v>0</v>
      </c>
      <c r="L1794" s="191">
        <f>0.95*SQRT(INPUT!$B$2*I1794/(L1482-0.3)/INPUT!AO132)</f>
        <v>0</v>
      </c>
      <c r="M1794" s="184">
        <f>IF(G1794&lt;=K1794,1*L1638*INPUT!AO132*L1482,IF(G1794&lt;=L1794,1*L1638*INPUT!AO132*(L1482-(L1482-(L1482-0.3)/L1638)*(G1794-K1794)/(L1794-K1794)),0.9*INPUT!$B$2*1*I1794/G1794^2))</f>
        <v>0</v>
      </c>
      <c r="N1794" s="286">
        <f>IF(G1794&lt;=1.12*SQRT(INPUT!$B$2*J1794/INPUT!AO132),0.58*INPUT!AO132,IF(G1794&lt;=1.4*SQRT(INPUT!$B$2*J1794/INPUT!AO132),0.65*SQRT(INPUT!AO132*INPUT!$B$2*J1794)/G1794,0.9*INPUT!$B$2*J1794/G1794^2))</f>
        <v>0</v>
      </c>
    </row>
    <row r="1795">
      <c r="A1795" s="187">
        <f>A1639</f>
        <v>101</v>
      </c>
      <c r="B1795" s="174" t="str">
        <f>B832</f>
        <v>Negative</v>
      </c>
      <c r="C1795" s="174">
        <f>IF(B1795="Positive",INPUT!AG133,INPUT!AD133)</f>
        <v>2</v>
      </c>
      <c r="D1795" s="191">
        <f>IF(B1795="Positive",IF(INPUT!AG133=0,0,(INPUT!U133-INPUT!AG133*INPUT!AH133)/(INPUT!AG133+1)),IF(INPUT!AD133=0,0,(INPUT!K133-2*INPUT!M133-INPUT!AD133*INPUT!AE133)/(INPUT!AD133+1)))</f>
        <v>558.7770783930888</v>
      </c>
      <c r="E1795" s="174">
        <f>IF(B1795="Positive",D1327,F1327)</f>
        <v>12</v>
      </c>
      <c r="F1795" s="174">
        <f>IF(B1795="Positive",C1327,E1327)</f>
        <v>1936.3312351792665</v>
      </c>
      <c r="G1795" s="191">
        <f>IF(D1795=0,F1795,D1795)/E1795</f>
        <v>46.5647565327574</v>
      </c>
      <c r="H1795" s="174">
        <f>IF(B1795="Positive",1/3*INPUT!AH133*INPUT!AI133^3,1/3*INPUT!AE133*INPUT!AF133^3)</f>
        <v>13653333.333333332</v>
      </c>
      <c r="I1795" s="192">
        <f>IF(D1795=0,4,MIN(MAX((IF(C1795=1,8,0.894)*H1795/D1795/E1795^3)^(1/3),1),4))</f>
        <v>2.3295102753141137</v>
      </c>
      <c r="J1795" s="192">
        <f>IF(D1795=0,5.34,MIN((5.34+2.84*(H1795/D1795/E1795^3)^(1/3))/((C1795+1)^2),5.34))</f>
        <v>1.3563979013960836</v>
      </c>
      <c r="K1795" s="191">
        <f>0.57*SQRT(INPUT!$B$2*I1795/INPUT!AO133/L1483)</f>
        <v>0</v>
      </c>
      <c r="L1795" s="191">
        <f>0.95*SQRT(INPUT!$B$2*I1795/(L1483-0.3)/INPUT!AO133)</f>
        <v>0</v>
      </c>
      <c r="M1795" s="184">
        <f>IF(G1795&lt;=K1795,1*L1639*INPUT!AO133*L1483,IF(G1795&lt;=L1795,1*L1639*INPUT!AO133*(L1483-(L1483-(L1483-0.3)/L1639)*(G1795-K1795)/(L1795-K1795)),0.9*INPUT!$B$2*1*I1795/G1795^2))</f>
        <v>0</v>
      </c>
      <c r="N1795" s="286">
        <f>IF(G1795&lt;=1.12*SQRT(INPUT!$B$2*J1795/INPUT!AO133),0.58*INPUT!AO133,IF(G1795&lt;=1.4*SQRT(INPUT!$B$2*J1795/INPUT!AO133),0.65*SQRT(INPUT!AO133*INPUT!$B$2*J1795)/G1795,0.9*INPUT!$B$2*J1795/G1795^2))</f>
        <v>0</v>
      </c>
    </row>
    <row r="1796">
      <c r="A1796" s="187">
        <f>A1640</f>
        <v>101</v>
      </c>
      <c r="B1796" s="174" t="str">
        <f>B833</f>
        <v>Negative</v>
      </c>
      <c r="C1796" s="174">
        <f>IF(B1796="Positive",INPUT!AG134,INPUT!AD134)</f>
        <v>2</v>
      </c>
      <c r="D1796" s="191">
        <f>IF(B1796="Positive",IF(INPUT!AG134=0,0,(INPUT!U134-INPUT!AG134*INPUT!AH134)/(INPUT!AG134+1)),IF(INPUT!AD134=0,0,(INPUT!K134-2*INPUT!M134-INPUT!AD134*INPUT!AE134)/(INPUT!AD134+1)))</f>
        <v>558.7770783930888</v>
      </c>
      <c r="E1796" s="174">
        <f>IF(B1796="Positive",D1328,F1328)</f>
        <v>12</v>
      </c>
      <c r="F1796" s="174">
        <f>IF(B1796="Positive",C1328,E1328)</f>
        <v>1936.3312351792665</v>
      </c>
      <c r="G1796" s="191">
        <f>IF(D1796=0,F1796,D1796)/E1796</f>
        <v>46.5647565327574</v>
      </c>
      <c r="H1796" s="174">
        <f>IF(B1796="Positive",1/3*INPUT!AH134*INPUT!AI134^3,1/3*INPUT!AE134*INPUT!AF134^3)</f>
        <v>13653333.333333332</v>
      </c>
      <c r="I1796" s="192">
        <f>IF(D1796=0,4,MIN(MAX((IF(C1796=1,8,0.894)*H1796/D1796/E1796^3)^(1/3),1),4))</f>
        <v>2.3295102753141137</v>
      </c>
      <c r="J1796" s="192">
        <f>IF(D1796=0,5.34,MIN((5.34+2.84*(H1796/D1796/E1796^3)^(1/3))/((C1796+1)^2),5.34))</f>
        <v>1.3563979013960836</v>
      </c>
      <c r="K1796" s="191">
        <f>0.57*SQRT(INPUT!$B$2*I1796/INPUT!AO134/L1484)</f>
        <v>0</v>
      </c>
      <c r="L1796" s="191">
        <f>0.95*SQRT(INPUT!$B$2*I1796/(L1484-0.3)/INPUT!AO134)</f>
        <v>0</v>
      </c>
      <c r="M1796" s="184">
        <f>IF(G1796&lt;=K1796,1*L1640*INPUT!AO134*L1484,IF(G1796&lt;=L1796,1*L1640*INPUT!AO134*(L1484-(L1484-(L1484-0.3)/L1640)*(G1796-K1796)/(L1796-K1796)),0.9*INPUT!$B$2*1*I1796/G1796^2))</f>
        <v>0</v>
      </c>
      <c r="N1796" s="286">
        <f>IF(G1796&lt;=1.12*SQRT(INPUT!$B$2*J1796/INPUT!AO134),0.58*INPUT!AO134,IF(G1796&lt;=1.4*SQRT(INPUT!$B$2*J1796/INPUT!AO134),0.65*SQRT(INPUT!AO134*INPUT!$B$2*J1796)/G1796,0.9*INPUT!$B$2*J1796/G1796^2))</f>
        <v>0</v>
      </c>
    </row>
    <row r="1797">
      <c r="A1797" s="187">
        <f>A1641</f>
        <v>101</v>
      </c>
      <c r="B1797" s="174" t="str">
        <f>B834</f>
        <v>Negative</v>
      </c>
      <c r="C1797" s="174">
        <f>IF(B1797="Positive",INPUT!AG135,INPUT!AD135)</f>
        <v>2</v>
      </c>
      <c r="D1797" s="191">
        <f>IF(B1797="Positive",IF(INPUT!AG135=0,0,(INPUT!U135-INPUT!AG135*INPUT!AH135)/(INPUT!AG135+1)),IF(INPUT!AD135=0,0,(INPUT!K135-2*INPUT!M135-INPUT!AD135*INPUT!AE135)/(INPUT!AD135+1)))</f>
        <v>558.7770783930888</v>
      </c>
      <c r="E1797" s="174">
        <f>IF(B1797="Positive",D1329,F1329)</f>
        <v>12</v>
      </c>
      <c r="F1797" s="174">
        <f>IF(B1797="Positive",C1329,E1329)</f>
        <v>1936.3312351792665</v>
      </c>
      <c r="G1797" s="191">
        <f>IF(D1797=0,F1797,D1797)/E1797</f>
        <v>46.5647565327574</v>
      </c>
      <c r="H1797" s="174">
        <f>IF(B1797="Positive",1/3*INPUT!AH135*INPUT!AI135^3,1/3*INPUT!AE135*INPUT!AF135^3)</f>
        <v>13653333.333333332</v>
      </c>
      <c r="I1797" s="192">
        <f>IF(D1797=0,4,MIN(MAX((IF(C1797=1,8,0.894)*H1797/D1797/E1797^3)^(1/3),1),4))</f>
        <v>2.3295102753141137</v>
      </c>
      <c r="J1797" s="192">
        <f>IF(D1797=0,5.34,MIN((5.34+2.84*(H1797/D1797/E1797^3)^(1/3))/((C1797+1)^2),5.34))</f>
        <v>1.3563979013960836</v>
      </c>
      <c r="K1797" s="191">
        <f>0.57*SQRT(INPUT!$B$2*I1797/INPUT!AO135/L1485)</f>
        <v>0</v>
      </c>
      <c r="L1797" s="191">
        <f>0.95*SQRT(INPUT!$B$2*I1797/(L1485-0.3)/INPUT!AO135)</f>
        <v>0</v>
      </c>
      <c r="M1797" s="184">
        <f>IF(G1797&lt;=K1797,1*L1641*INPUT!AO135*L1485,IF(G1797&lt;=L1797,1*L1641*INPUT!AO135*(L1485-(L1485-(L1485-0.3)/L1641)*(G1797-K1797)/(L1797-K1797)),0.9*INPUT!$B$2*1*I1797/G1797^2))</f>
        <v>0</v>
      </c>
      <c r="N1797" s="286">
        <f>IF(G1797&lt;=1.12*SQRT(INPUT!$B$2*J1797/INPUT!AO135),0.58*INPUT!AO135,IF(G1797&lt;=1.4*SQRT(INPUT!$B$2*J1797/INPUT!AO135),0.65*SQRT(INPUT!AO135*INPUT!$B$2*J1797)/G1797,0.9*INPUT!$B$2*J1797/G1797^2))</f>
        <v>0</v>
      </c>
    </row>
    <row r="1798">
      <c r="A1798" s="187">
        <f>A1642</f>
        <v>101</v>
      </c>
      <c r="B1798" s="174" t="str">
        <f>B835</f>
        <v>Negative</v>
      </c>
      <c r="C1798" s="174">
        <f>IF(B1798="Positive",INPUT!AG136,INPUT!AD136)</f>
        <v>2</v>
      </c>
      <c r="D1798" s="191">
        <f>IF(B1798="Positive",IF(INPUT!AG136=0,0,(INPUT!U136-INPUT!AG136*INPUT!AH136)/(INPUT!AG136+1)),IF(INPUT!AD136=0,0,(INPUT!K136-2*INPUT!M136-INPUT!AD136*INPUT!AE136)/(INPUT!AD136+1)))</f>
        <v>558.7770783930888</v>
      </c>
      <c r="E1798" s="174">
        <f>IF(B1798="Positive",D1330,F1330)</f>
        <v>12</v>
      </c>
      <c r="F1798" s="174">
        <f>IF(B1798="Positive",C1330,E1330)</f>
        <v>1936.3312351792665</v>
      </c>
      <c r="G1798" s="191">
        <f>IF(D1798=0,F1798,D1798)/E1798</f>
        <v>46.5647565327574</v>
      </c>
      <c r="H1798" s="174">
        <f>IF(B1798="Positive",1/3*INPUT!AH136*INPUT!AI136^3,1/3*INPUT!AE136*INPUT!AF136^3)</f>
        <v>13653333.333333332</v>
      </c>
      <c r="I1798" s="192">
        <f>IF(D1798=0,4,MIN(MAX((IF(C1798=1,8,0.894)*H1798/D1798/E1798^3)^(1/3),1),4))</f>
        <v>2.3295102753141137</v>
      </c>
      <c r="J1798" s="192">
        <f>IF(D1798=0,5.34,MIN((5.34+2.84*(H1798/D1798/E1798^3)^(1/3))/((C1798+1)^2),5.34))</f>
        <v>1.3563979013960836</v>
      </c>
      <c r="K1798" s="191">
        <f>0.57*SQRT(INPUT!$B$2*I1798/INPUT!AO136/L1486)</f>
        <v>0</v>
      </c>
      <c r="L1798" s="191">
        <f>0.95*SQRT(INPUT!$B$2*I1798/(L1486-0.3)/INPUT!AO136)</f>
        <v>0</v>
      </c>
      <c r="M1798" s="184">
        <f>IF(G1798&lt;=K1798,1*L1642*INPUT!AO136*L1486,IF(G1798&lt;=L1798,1*L1642*INPUT!AO136*(L1486-(L1486-(L1486-0.3)/L1642)*(G1798-K1798)/(L1798-K1798)),0.9*INPUT!$B$2*1*I1798/G1798^2))</f>
        <v>0</v>
      </c>
      <c r="N1798" s="286">
        <f>IF(G1798&lt;=1.12*SQRT(INPUT!$B$2*J1798/INPUT!AO136),0.58*INPUT!AO136,IF(G1798&lt;=1.4*SQRT(INPUT!$B$2*J1798/INPUT!AO136),0.65*SQRT(INPUT!AO136*INPUT!$B$2*J1798)/G1798,0.9*INPUT!$B$2*J1798/G1798^2))</f>
        <v>0</v>
      </c>
    </row>
    <row r="1799">
      <c r="A1799" s="187">
        <f>A1643</f>
        <v>101</v>
      </c>
      <c r="B1799" s="174" t="str">
        <f>B836</f>
        <v>Negative</v>
      </c>
      <c r="C1799" s="174">
        <f>IF(B1799="Positive",INPUT!AG137,INPUT!AD137)</f>
        <v>2</v>
      </c>
      <c r="D1799" s="191">
        <f>IF(B1799="Positive",IF(INPUT!AG137=0,0,(INPUT!U137-INPUT!AG137*INPUT!AH137)/(INPUT!AG137+1)),IF(INPUT!AD137=0,0,(INPUT!K137-2*INPUT!M137-INPUT!AD137*INPUT!AE137)/(INPUT!AD137+1)))</f>
        <v>558.7770783930888</v>
      </c>
      <c r="E1799" s="174">
        <f>IF(B1799="Positive",D1331,F1331)</f>
        <v>12</v>
      </c>
      <c r="F1799" s="174">
        <f>IF(B1799="Positive",C1331,E1331)</f>
        <v>1936.3312351792665</v>
      </c>
      <c r="G1799" s="191">
        <f>IF(D1799=0,F1799,D1799)/E1799</f>
        <v>46.5647565327574</v>
      </c>
      <c r="H1799" s="174">
        <f>IF(B1799="Positive",1/3*INPUT!AH137*INPUT!AI137^3,1/3*INPUT!AE137*INPUT!AF137^3)</f>
        <v>13653333.333333332</v>
      </c>
      <c r="I1799" s="192">
        <f>IF(D1799=0,4,MIN(MAX((IF(C1799=1,8,0.894)*H1799/D1799/E1799^3)^(1/3),1),4))</f>
        <v>2.3295102753141137</v>
      </c>
      <c r="J1799" s="192">
        <f>IF(D1799=0,5.34,MIN((5.34+2.84*(H1799/D1799/E1799^3)^(1/3))/((C1799+1)^2),5.34))</f>
        <v>1.3563979013960836</v>
      </c>
      <c r="K1799" s="191">
        <f>0.57*SQRT(INPUT!$B$2*I1799/INPUT!AO137/L1487)</f>
        <v>0</v>
      </c>
      <c r="L1799" s="191">
        <f>0.95*SQRT(INPUT!$B$2*I1799/(L1487-0.3)/INPUT!AO137)</f>
        <v>0</v>
      </c>
      <c r="M1799" s="184">
        <f>IF(G1799&lt;=K1799,1*L1643*INPUT!AO137*L1487,IF(G1799&lt;=L1799,1*L1643*INPUT!AO137*(L1487-(L1487-(L1487-0.3)/L1643)*(G1799-K1799)/(L1799-K1799)),0.9*INPUT!$B$2*1*I1799/G1799^2))</f>
        <v>0</v>
      </c>
      <c r="N1799" s="286">
        <f>IF(G1799&lt;=1.12*SQRT(INPUT!$B$2*J1799/INPUT!AO137),0.58*INPUT!AO137,IF(G1799&lt;=1.4*SQRT(INPUT!$B$2*J1799/INPUT!AO137),0.65*SQRT(INPUT!AO137*INPUT!$B$2*J1799)/G1799,0.9*INPUT!$B$2*J1799/G1799^2))</f>
        <v>0</v>
      </c>
    </row>
    <row r="1800">
      <c r="A1800" s="187">
        <f>A1644</f>
        <v>101</v>
      </c>
      <c r="B1800" s="174" t="str">
        <f>B837</f>
        <v>Negative</v>
      </c>
      <c r="C1800" s="174">
        <f>IF(B1800="Positive",INPUT!AG138,INPUT!AD138)</f>
        <v>2</v>
      </c>
      <c r="D1800" s="191">
        <f>IF(B1800="Positive",IF(INPUT!AG138=0,0,(INPUT!U138-INPUT!AG138*INPUT!AH138)/(INPUT!AG138+1)),IF(INPUT!AD138=0,0,(INPUT!K138-2*INPUT!M138-INPUT!AD138*INPUT!AE138)/(INPUT!AD138+1)))</f>
        <v>558.7770783930888</v>
      </c>
      <c r="E1800" s="174">
        <f>IF(B1800="Positive",D1332,F1332)</f>
        <v>12</v>
      </c>
      <c r="F1800" s="174">
        <f>IF(B1800="Positive",C1332,E1332)</f>
        <v>1936.3312351792665</v>
      </c>
      <c r="G1800" s="191">
        <f>IF(D1800=0,F1800,D1800)/E1800</f>
        <v>46.5647565327574</v>
      </c>
      <c r="H1800" s="174">
        <f>IF(B1800="Positive",1/3*INPUT!AH138*INPUT!AI138^3,1/3*INPUT!AE138*INPUT!AF138^3)</f>
        <v>13653333.333333332</v>
      </c>
      <c r="I1800" s="192">
        <f>IF(D1800=0,4,MIN(MAX((IF(C1800=1,8,0.894)*H1800/D1800/E1800^3)^(1/3),1),4))</f>
        <v>2.3295102753141137</v>
      </c>
      <c r="J1800" s="192">
        <f>IF(D1800=0,5.34,MIN((5.34+2.84*(H1800/D1800/E1800^3)^(1/3))/((C1800+1)^2),5.34))</f>
        <v>1.3563979013960836</v>
      </c>
      <c r="K1800" s="191">
        <f>0.57*SQRT(INPUT!$B$2*I1800/INPUT!AO138/L1488)</f>
        <v>0</v>
      </c>
      <c r="L1800" s="191">
        <f>0.95*SQRT(INPUT!$B$2*I1800/(L1488-0.3)/INPUT!AO138)</f>
        <v>0</v>
      </c>
      <c r="M1800" s="184">
        <f>IF(G1800&lt;=K1800,1*L1644*INPUT!AO138*L1488,IF(G1800&lt;=L1800,1*L1644*INPUT!AO138*(L1488-(L1488-(L1488-0.3)/L1644)*(G1800-K1800)/(L1800-K1800)),0.9*INPUT!$B$2*1*I1800/G1800^2))</f>
        <v>0</v>
      </c>
      <c r="N1800" s="286">
        <f>IF(G1800&lt;=1.12*SQRT(INPUT!$B$2*J1800/INPUT!AO138),0.58*INPUT!AO138,IF(G1800&lt;=1.4*SQRT(INPUT!$B$2*J1800/INPUT!AO138),0.65*SQRT(INPUT!AO138*INPUT!$B$2*J1800)/G1800,0.9*INPUT!$B$2*J1800/G1800^2))</f>
        <v>0</v>
      </c>
    </row>
    <row r="1801">
      <c r="A1801" s="187">
        <f>A1645</f>
        <v>101</v>
      </c>
      <c r="B1801" s="174" t="str">
        <f>B838</f>
        <v>Negative</v>
      </c>
      <c r="C1801" s="174">
        <f>IF(B1801="Positive",INPUT!AG139,INPUT!AD139)</f>
        <v>2</v>
      </c>
      <c r="D1801" s="191">
        <f>IF(B1801="Positive",IF(INPUT!AG139=0,0,(INPUT!U139-INPUT!AG139*INPUT!AH139)/(INPUT!AG139+1)),IF(INPUT!AD139=0,0,(INPUT!K139-2*INPUT!M139-INPUT!AD139*INPUT!AE139)/(INPUT!AD139+1)))</f>
        <v>558.7770783930888</v>
      </c>
      <c r="E1801" s="174">
        <f>IF(B1801="Positive",D1333,F1333)</f>
        <v>12</v>
      </c>
      <c r="F1801" s="174">
        <f>IF(B1801="Positive",C1333,E1333)</f>
        <v>1936.3312351792665</v>
      </c>
      <c r="G1801" s="191">
        <f>IF(D1801=0,F1801,D1801)/E1801</f>
        <v>46.5647565327574</v>
      </c>
      <c r="H1801" s="174">
        <f>IF(B1801="Positive",1/3*INPUT!AH139*INPUT!AI139^3,1/3*INPUT!AE139*INPUT!AF139^3)</f>
        <v>13653333.333333332</v>
      </c>
      <c r="I1801" s="192">
        <f>IF(D1801=0,4,MIN(MAX((IF(C1801=1,8,0.894)*H1801/D1801/E1801^3)^(1/3),1),4))</f>
        <v>2.3295102753141137</v>
      </c>
      <c r="J1801" s="192">
        <f>IF(D1801=0,5.34,MIN((5.34+2.84*(H1801/D1801/E1801^3)^(1/3))/((C1801+1)^2),5.34))</f>
        <v>1.3563979013960836</v>
      </c>
      <c r="K1801" s="191">
        <f>0.57*SQRT(INPUT!$B$2*I1801/INPUT!AO139/L1489)</f>
        <v>0</v>
      </c>
      <c r="L1801" s="191">
        <f>0.95*SQRT(INPUT!$B$2*I1801/(L1489-0.3)/INPUT!AO139)</f>
        <v>0</v>
      </c>
      <c r="M1801" s="184">
        <f>IF(G1801&lt;=K1801,1*L1645*INPUT!AO139*L1489,IF(G1801&lt;=L1801,1*L1645*INPUT!AO139*(L1489-(L1489-(L1489-0.3)/L1645)*(G1801-K1801)/(L1801-K1801)),0.9*INPUT!$B$2*1*I1801/G1801^2))</f>
        <v>0</v>
      </c>
      <c r="N1801" s="286">
        <f>IF(G1801&lt;=1.12*SQRT(INPUT!$B$2*J1801/INPUT!AO139),0.58*INPUT!AO139,IF(G1801&lt;=1.4*SQRT(INPUT!$B$2*J1801/INPUT!AO139),0.65*SQRT(INPUT!AO139*INPUT!$B$2*J1801)/G1801,0.9*INPUT!$B$2*J1801/G1801^2))</f>
        <v>0</v>
      </c>
    </row>
    <row r="1802">
      <c r="A1802" s="187">
        <f>A1646</f>
        <v>101</v>
      </c>
      <c r="B1802" s="174" t="str">
        <f>B839</f>
        <v>Negative</v>
      </c>
      <c r="C1802" s="174">
        <f>IF(B1802="Positive",INPUT!AG140,INPUT!AD140)</f>
        <v>2</v>
      </c>
      <c r="D1802" s="191">
        <f>IF(B1802="Positive",IF(INPUT!AG140=0,0,(INPUT!U140-INPUT!AG140*INPUT!AH140)/(INPUT!AG140+1)),IF(INPUT!AD140=0,0,(INPUT!K140-2*INPUT!M140-INPUT!AD140*INPUT!AE140)/(INPUT!AD140+1)))</f>
        <v>558.7770783930888</v>
      </c>
      <c r="E1802" s="174">
        <f>IF(B1802="Positive",D1334,F1334)</f>
        <v>12</v>
      </c>
      <c r="F1802" s="174">
        <f>IF(B1802="Positive",C1334,E1334)</f>
        <v>1936.3312351792665</v>
      </c>
      <c r="G1802" s="191">
        <f>IF(D1802=0,F1802,D1802)/E1802</f>
        <v>46.5647565327574</v>
      </c>
      <c r="H1802" s="174">
        <f>IF(B1802="Positive",1/3*INPUT!AH140*INPUT!AI140^3,1/3*INPUT!AE140*INPUT!AF140^3)</f>
        <v>13653333.333333332</v>
      </c>
      <c r="I1802" s="192">
        <f>IF(D1802=0,4,MIN(MAX((IF(C1802=1,8,0.894)*H1802/D1802/E1802^3)^(1/3),1),4))</f>
        <v>2.3295102753141137</v>
      </c>
      <c r="J1802" s="192">
        <f>IF(D1802=0,5.34,MIN((5.34+2.84*(H1802/D1802/E1802^3)^(1/3))/((C1802+1)^2),5.34))</f>
        <v>1.3563979013960836</v>
      </c>
      <c r="K1802" s="191">
        <f>0.57*SQRT(INPUT!$B$2*I1802/INPUT!AO140/L1490)</f>
        <v>0</v>
      </c>
      <c r="L1802" s="191">
        <f>0.95*SQRT(INPUT!$B$2*I1802/(L1490-0.3)/INPUT!AO140)</f>
        <v>0</v>
      </c>
      <c r="M1802" s="184">
        <f>IF(G1802&lt;=K1802,1*L1646*INPUT!AO140*L1490,IF(G1802&lt;=L1802,1*L1646*INPUT!AO140*(L1490-(L1490-(L1490-0.3)/L1646)*(G1802-K1802)/(L1802-K1802)),0.9*INPUT!$B$2*1*I1802/G1802^2))</f>
        <v>0</v>
      </c>
      <c r="N1802" s="286">
        <f>IF(G1802&lt;=1.12*SQRT(INPUT!$B$2*J1802/INPUT!AO140),0.58*INPUT!AO140,IF(G1802&lt;=1.4*SQRT(INPUT!$B$2*J1802/INPUT!AO140),0.65*SQRT(INPUT!AO140*INPUT!$B$2*J1802)/G1802,0.9*INPUT!$B$2*J1802/G1802^2))</f>
        <v>0</v>
      </c>
    </row>
    <row r="1803">
      <c r="A1803" s="187">
        <f>A1647</f>
        <v>101</v>
      </c>
      <c r="B1803" s="174" t="str">
        <f>B840</f>
        <v>Negative</v>
      </c>
      <c r="C1803" s="174">
        <f>IF(B1803="Positive",INPUT!AG141,INPUT!AD141)</f>
        <v>2</v>
      </c>
      <c r="D1803" s="191">
        <f>IF(B1803="Positive",IF(INPUT!AG141=0,0,(INPUT!U141-INPUT!AG141*INPUT!AH141)/(INPUT!AG141+1)),IF(INPUT!AD141=0,0,(INPUT!K141-2*INPUT!M141-INPUT!AD141*INPUT!AE141)/(INPUT!AD141+1)))</f>
        <v>558.7770783930888</v>
      </c>
      <c r="E1803" s="174">
        <f>IF(B1803="Positive",D1335,F1335)</f>
        <v>12</v>
      </c>
      <c r="F1803" s="174">
        <f>IF(B1803="Positive",C1335,E1335)</f>
        <v>1936.3312351792665</v>
      </c>
      <c r="G1803" s="191">
        <f>IF(D1803=0,F1803,D1803)/E1803</f>
        <v>46.5647565327574</v>
      </c>
      <c r="H1803" s="174">
        <f>IF(B1803="Positive",1/3*INPUT!AH141*INPUT!AI141^3,1/3*INPUT!AE141*INPUT!AF141^3)</f>
        <v>13653333.333333332</v>
      </c>
      <c r="I1803" s="192">
        <f>IF(D1803=0,4,MIN(MAX((IF(C1803=1,8,0.894)*H1803/D1803/E1803^3)^(1/3),1),4))</f>
        <v>2.3295102753141137</v>
      </c>
      <c r="J1803" s="192">
        <f>IF(D1803=0,5.34,MIN((5.34+2.84*(H1803/D1803/E1803^3)^(1/3))/((C1803+1)^2),5.34))</f>
        <v>1.3563979013960836</v>
      </c>
      <c r="K1803" s="191">
        <f>0.57*SQRT(INPUT!$B$2*I1803/INPUT!AO141/L1491)</f>
        <v>0</v>
      </c>
      <c r="L1803" s="191">
        <f>0.95*SQRT(INPUT!$B$2*I1803/(L1491-0.3)/INPUT!AO141)</f>
        <v>0</v>
      </c>
      <c r="M1803" s="184">
        <f>IF(G1803&lt;=K1803,1*L1647*INPUT!AO141*L1491,IF(G1803&lt;=L1803,1*L1647*INPUT!AO141*(L1491-(L1491-(L1491-0.3)/L1647)*(G1803-K1803)/(L1803-K1803)),0.9*INPUT!$B$2*1*I1803/G1803^2))</f>
        <v>0</v>
      </c>
      <c r="N1803" s="286">
        <f>IF(G1803&lt;=1.12*SQRT(INPUT!$B$2*J1803/INPUT!AO141),0.58*INPUT!AO141,IF(G1803&lt;=1.4*SQRT(INPUT!$B$2*J1803/INPUT!AO141),0.65*SQRT(INPUT!AO141*INPUT!$B$2*J1803)/G1803,0.9*INPUT!$B$2*J1803/G1803^2))</f>
        <v>0</v>
      </c>
    </row>
    <row r="1804">
      <c r="A1804" s="187">
        <f>A1648</f>
        <v>101</v>
      </c>
      <c r="B1804" s="174" t="str">
        <f>B841</f>
        <v>Negative</v>
      </c>
      <c r="C1804" s="174">
        <f>IF(B1804="Positive",INPUT!AG142,INPUT!AD142)</f>
        <v>2</v>
      </c>
      <c r="D1804" s="191">
        <f>IF(B1804="Positive",IF(INPUT!AG142=0,0,(INPUT!U142-INPUT!AG142*INPUT!AH142)/(INPUT!AG142+1)),IF(INPUT!AD142=0,0,(INPUT!K142-2*INPUT!M142-INPUT!AD142*INPUT!AE142)/(INPUT!AD142+1)))</f>
        <v>558.7770783930888</v>
      </c>
      <c r="E1804" s="174">
        <f>IF(B1804="Positive",D1336,F1336)</f>
        <v>12</v>
      </c>
      <c r="F1804" s="174">
        <f>IF(B1804="Positive",C1336,E1336)</f>
        <v>1936.3312351792665</v>
      </c>
      <c r="G1804" s="191">
        <f>IF(D1804=0,F1804,D1804)/E1804</f>
        <v>46.5647565327574</v>
      </c>
      <c r="H1804" s="174">
        <f>IF(B1804="Positive",1/3*INPUT!AH142*INPUT!AI142^3,1/3*INPUT!AE142*INPUT!AF142^3)</f>
        <v>13653333.333333332</v>
      </c>
      <c r="I1804" s="192">
        <f>IF(D1804=0,4,MIN(MAX((IF(C1804=1,8,0.894)*H1804/D1804/E1804^3)^(1/3),1),4))</f>
        <v>2.3295102753141137</v>
      </c>
      <c r="J1804" s="192">
        <f>IF(D1804=0,5.34,MIN((5.34+2.84*(H1804/D1804/E1804^3)^(1/3))/((C1804+1)^2),5.34))</f>
        <v>1.3563979013960836</v>
      </c>
      <c r="K1804" s="191">
        <f>0.57*SQRT(INPUT!$B$2*I1804/INPUT!AO142/L1492)</f>
        <v>0</v>
      </c>
      <c r="L1804" s="191">
        <f>0.95*SQRT(INPUT!$B$2*I1804/(L1492-0.3)/INPUT!AO142)</f>
        <v>0</v>
      </c>
      <c r="M1804" s="184">
        <f>IF(G1804&lt;=K1804,1*L1648*INPUT!AO142*L1492,IF(G1804&lt;=L1804,1*L1648*INPUT!AO142*(L1492-(L1492-(L1492-0.3)/L1648)*(G1804-K1804)/(L1804-K1804)),0.9*INPUT!$B$2*1*I1804/G1804^2))</f>
        <v>0</v>
      </c>
      <c r="N1804" s="286">
        <f>IF(G1804&lt;=1.12*SQRT(INPUT!$B$2*J1804/INPUT!AO142),0.58*INPUT!AO142,IF(G1804&lt;=1.4*SQRT(INPUT!$B$2*J1804/INPUT!AO142),0.65*SQRT(INPUT!AO142*INPUT!$B$2*J1804)/G1804,0.9*INPUT!$B$2*J1804/G1804^2))</f>
        <v>0</v>
      </c>
    </row>
    <row r="1805">
      <c r="A1805" s="187">
        <f>A1649</f>
        <v>101</v>
      </c>
      <c r="B1805" s="174" t="str">
        <f>B842</f>
        <v>Negative</v>
      </c>
      <c r="C1805" s="174">
        <f>IF(B1805="Positive",INPUT!AG143,INPUT!AD143)</f>
        <v>2</v>
      </c>
      <c r="D1805" s="191">
        <f>IF(B1805="Positive",IF(INPUT!AG143=0,0,(INPUT!U143-INPUT!AG143*INPUT!AH143)/(INPUT!AG143+1)),IF(INPUT!AD143=0,0,(INPUT!K143-2*INPUT!M143-INPUT!AD143*INPUT!AE143)/(INPUT!AD143+1)))</f>
        <v>558.7770783930888</v>
      </c>
      <c r="E1805" s="174">
        <f>IF(B1805="Positive",D1337,F1337)</f>
        <v>12</v>
      </c>
      <c r="F1805" s="174">
        <f>IF(B1805="Positive",C1337,E1337)</f>
        <v>1936.3312351792665</v>
      </c>
      <c r="G1805" s="191">
        <f>IF(D1805=0,F1805,D1805)/E1805</f>
        <v>46.5647565327574</v>
      </c>
      <c r="H1805" s="174">
        <f>IF(B1805="Positive",1/3*INPUT!AH143*INPUT!AI143^3,1/3*INPUT!AE143*INPUT!AF143^3)</f>
        <v>13653333.333333332</v>
      </c>
      <c r="I1805" s="192">
        <f>IF(D1805=0,4,MIN(MAX((IF(C1805=1,8,0.894)*H1805/D1805/E1805^3)^(1/3),1),4))</f>
        <v>2.3295102753141137</v>
      </c>
      <c r="J1805" s="192">
        <f>IF(D1805=0,5.34,MIN((5.34+2.84*(H1805/D1805/E1805^3)^(1/3))/((C1805+1)^2),5.34))</f>
        <v>1.3563979013960836</v>
      </c>
      <c r="K1805" s="191">
        <f>0.57*SQRT(INPUT!$B$2*I1805/INPUT!AO143/L1493)</f>
        <v>0</v>
      </c>
      <c r="L1805" s="191">
        <f>0.95*SQRT(INPUT!$B$2*I1805/(L1493-0.3)/INPUT!AO143)</f>
        <v>0</v>
      </c>
      <c r="M1805" s="184">
        <f>IF(G1805&lt;=K1805,1*L1649*INPUT!AO143*L1493,IF(G1805&lt;=L1805,1*L1649*INPUT!AO143*(L1493-(L1493-(L1493-0.3)/L1649)*(G1805-K1805)/(L1805-K1805)),0.9*INPUT!$B$2*1*I1805/G1805^2))</f>
        <v>0</v>
      </c>
      <c r="N1805" s="286">
        <f>IF(G1805&lt;=1.12*SQRT(INPUT!$B$2*J1805/INPUT!AO143),0.58*INPUT!AO143,IF(G1805&lt;=1.4*SQRT(INPUT!$B$2*J1805/INPUT!AO143),0.65*SQRT(INPUT!AO143*INPUT!$B$2*J1805)/G1805,0.9*INPUT!$B$2*J1805/G1805^2))</f>
        <v>0</v>
      </c>
    </row>
    <row r="1806">
      <c r="A1806" s="187">
        <f>A1650</f>
        <v>101</v>
      </c>
      <c r="B1806" s="174" t="str">
        <f>B843</f>
        <v>Negative</v>
      </c>
      <c r="C1806" s="174">
        <f>IF(B1806="Positive",INPUT!AG144,INPUT!AD144)</f>
        <v>2</v>
      </c>
      <c r="D1806" s="191">
        <f>IF(B1806="Positive",IF(INPUT!AG144=0,0,(INPUT!U144-INPUT!AG144*INPUT!AH144)/(INPUT!AG144+1)),IF(INPUT!AD144=0,0,(INPUT!K144-2*INPUT!M144-INPUT!AD144*INPUT!AE144)/(INPUT!AD144+1)))</f>
        <v>558.7770783930888</v>
      </c>
      <c r="E1806" s="174">
        <f>IF(B1806="Positive",D1338,F1338)</f>
        <v>12</v>
      </c>
      <c r="F1806" s="174">
        <f>IF(B1806="Positive",C1338,E1338)</f>
        <v>1936.3312351792665</v>
      </c>
      <c r="G1806" s="191">
        <f>IF(D1806=0,F1806,D1806)/E1806</f>
        <v>46.5647565327574</v>
      </c>
      <c r="H1806" s="174">
        <f>IF(B1806="Positive",1/3*INPUT!AH144*INPUT!AI144^3,1/3*INPUT!AE144*INPUT!AF144^3)</f>
        <v>13653333.333333332</v>
      </c>
      <c r="I1806" s="192">
        <f>IF(D1806=0,4,MIN(MAX((IF(C1806=1,8,0.894)*H1806/D1806/E1806^3)^(1/3),1),4))</f>
        <v>2.3295102753141137</v>
      </c>
      <c r="J1806" s="192">
        <f>IF(D1806=0,5.34,MIN((5.34+2.84*(H1806/D1806/E1806^3)^(1/3))/((C1806+1)^2),5.34))</f>
        <v>1.3563979013960836</v>
      </c>
      <c r="K1806" s="191">
        <f>0.57*SQRT(INPUT!$B$2*I1806/INPUT!AO144/L1494)</f>
        <v>0</v>
      </c>
      <c r="L1806" s="191">
        <f>0.95*SQRT(INPUT!$B$2*I1806/(L1494-0.3)/INPUT!AO144)</f>
        <v>0</v>
      </c>
      <c r="M1806" s="184">
        <f>IF(G1806&lt;=K1806,1*L1650*INPUT!AO144*L1494,IF(G1806&lt;=L1806,1*L1650*INPUT!AO144*(L1494-(L1494-(L1494-0.3)/L1650)*(G1806-K1806)/(L1806-K1806)),0.9*INPUT!$B$2*1*I1806/G1806^2))</f>
        <v>0</v>
      </c>
      <c r="N1806" s="286">
        <f>IF(G1806&lt;=1.12*SQRT(INPUT!$B$2*J1806/INPUT!AO144),0.58*INPUT!AO144,IF(G1806&lt;=1.4*SQRT(INPUT!$B$2*J1806/INPUT!AO144),0.65*SQRT(INPUT!AO144*INPUT!$B$2*J1806)/G1806,0.9*INPUT!$B$2*J1806/G1806^2))</f>
        <v>0</v>
      </c>
    </row>
    <row r="1807">
      <c r="A1807" s="187">
        <f>A1651</f>
        <v>101</v>
      </c>
      <c r="B1807" s="174" t="str">
        <f>B844</f>
        <v>Negative</v>
      </c>
      <c r="C1807" s="174">
        <f>IF(B1807="Positive",INPUT!AG145,INPUT!AD145)</f>
        <v>2</v>
      </c>
      <c r="D1807" s="191">
        <f>IF(B1807="Positive",IF(INPUT!AG145=0,0,(INPUT!U145-INPUT!AG145*INPUT!AH145)/(INPUT!AG145+1)),IF(INPUT!AD145=0,0,(INPUT!K145-2*INPUT!M145-INPUT!AD145*INPUT!AE145)/(INPUT!AD145+1)))</f>
        <v>558.7770783930888</v>
      </c>
      <c r="E1807" s="174">
        <f>IF(B1807="Positive",D1339,F1339)</f>
        <v>12</v>
      </c>
      <c r="F1807" s="174">
        <f>IF(B1807="Positive",C1339,E1339)</f>
        <v>1936.3312351792665</v>
      </c>
      <c r="G1807" s="191">
        <f>IF(D1807=0,F1807,D1807)/E1807</f>
        <v>46.5647565327574</v>
      </c>
      <c r="H1807" s="174">
        <f>IF(B1807="Positive",1/3*INPUT!AH145*INPUT!AI145^3,1/3*INPUT!AE145*INPUT!AF145^3)</f>
        <v>13653333.333333332</v>
      </c>
      <c r="I1807" s="192">
        <f>IF(D1807=0,4,MIN(MAX((IF(C1807=1,8,0.894)*H1807/D1807/E1807^3)^(1/3),1),4))</f>
        <v>2.3295102753141137</v>
      </c>
      <c r="J1807" s="192">
        <f>IF(D1807=0,5.34,MIN((5.34+2.84*(H1807/D1807/E1807^3)^(1/3))/((C1807+1)^2),5.34))</f>
        <v>1.3563979013960836</v>
      </c>
      <c r="K1807" s="191">
        <f>0.57*SQRT(INPUT!$B$2*I1807/INPUT!AO145/L1495)</f>
        <v>0</v>
      </c>
      <c r="L1807" s="191">
        <f>0.95*SQRT(INPUT!$B$2*I1807/(L1495-0.3)/INPUT!AO145)</f>
        <v>0</v>
      </c>
      <c r="M1807" s="184">
        <f>IF(G1807&lt;=K1807,1*L1651*INPUT!AO145*L1495,IF(G1807&lt;=L1807,1*L1651*INPUT!AO145*(L1495-(L1495-(L1495-0.3)/L1651)*(G1807-K1807)/(L1807-K1807)),0.9*INPUT!$B$2*1*I1807/G1807^2))</f>
        <v>0</v>
      </c>
      <c r="N1807" s="286">
        <f>IF(G1807&lt;=1.12*SQRT(INPUT!$B$2*J1807/INPUT!AO145),0.58*INPUT!AO145,IF(G1807&lt;=1.4*SQRT(INPUT!$B$2*J1807/INPUT!AO145),0.65*SQRT(INPUT!AO145*INPUT!$B$2*J1807)/G1807,0.9*INPUT!$B$2*J1807/G1807^2))</f>
        <v>0</v>
      </c>
    </row>
    <row r="1808">
      <c r="A1808" s="187">
        <f>A1652</f>
        <v>101</v>
      </c>
      <c r="B1808" s="174" t="str">
        <f>B845</f>
        <v>Negative</v>
      </c>
      <c r="C1808" s="174">
        <f>IF(B1808="Positive",INPUT!AG146,INPUT!AD146)</f>
        <v>2</v>
      </c>
      <c r="D1808" s="191">
        <f>IF(B1808="Positive",IF(INPUT!AG146=0,0,(INPUT!U146-INPUT!AG146*INPUT!AH146)/(INPUT!AG146+1)),IF(INPUT!AD146=0,0,(INPUT!K146-2*INPUT!M146-INPUT!AD146*INPUT!AE146)/(INPUT!AD146+1)))</f>
        <v>558.7770783930888</v>
      </c>
      <c r="E1808" s="174">
        <f>IF(B1808="Positive",D1340,F1340)</f>
        <v>12</v>
      </c>
      <c r="F1808" s="174">
        <f>IF(B1808="Positive",C1340,E1340)</f>
        <v>1936.3312351792665</v>
      </c>
      <c r="G1808" s="191">
        <f>IF(D1808=0,F1808,D1808)/E1808</f>
        <v>46.5647565327574</v>
      </c>
      <c r="H1808" s="174">
        <f>IF(B1808="Positive",1/3*INPUT!AH146*INPUT!AI146^3,1/3*INPUT!AE146*INPUT!AF146^3)</f>
        <v>13653333.333333332</v>
      </c>
      <c r="I1808" s="192">
        <f>IF(D1808=0,4,MIN(MAX((IF(C1808=1,8,0.894)*H1808/D1808/E1808^3)^(1/3),1),4))</f>
        <v>2.3295102753141137</v>
      </c>
      <c r="J1808" s="192">
        <f>IF(D1808=0,5.34,MIN((5.34+2.84*(H1808/D1808/E1808^3)^(1/3))/((C1808+1)^2),5.34))</f>
        <v>1.3563979013960836</v>
      </c>
      <c r="K1808" s="191">
        <f>0.57*SQRT(INPUT!$B$2*I1808/INPUT!AO146/L1496)</f>
        <v>0</v>
      </c>
      <c r="L1808" s="191">
        <f>0.95*SQRT(INPUT!$B$2*I1808/(L1496-0.3)/INPUT!AO146)</f>
        <v>0</v>
      </c>
      <c r="M1808" s="184">
        <f>IF(G1808&lt;=K1808,1*L1652*INPUT!AO146*L1496,IF(G1808&lt;=L1808,1*L1652*INPUT!AO146*(L1496-(L1496-(L1496-0.3)/L1652)*(G1808-K1808)/(L1808-K1808)),0.9*INPUT!$B$2*1*I1808/G1808^2))</f>
        <v>0</v>
      </c>
      <c r="N1808" s="286">
        <f>IF(G1808&lt;=1.12*SQRT(INPUT!$B$2*J1808/INPUT!AO146),0.58*INPUT!AO146,IF(G1808&lt;=1.4*SQRT(INPUT!$B$2*J1808/INPUT!AO146),0.65*SQRT(INPUT!AO146*INPUT!$B$2*J1808)/G1808,0.9*INPUT!$B$2*J1808/G1808^2))</f>
        <v>0</v>
      </c>
    </row>
    <row r="1809">
      <c r="A1809" s="187">
        <f>A1653</f>
        <v>101</v>
      </c>
      <c r="B1809" s="174" t="str">
        <f>B846</f>
        <v>Negative</v>
      </c>
      <c r="C1809" s="174">
        <f>IF(B1809="Positive",INPUT!AG147,INPUT!AD147)</f>
        <v>2</v>
      </c>
      <c r="D1809" s="191">
        <f>IF(B1809="Positive",IF(INPUT!AG147=0,0,(INPUT!U147-INPUT!AG147*INPUT!AH147)/(INPUT!AG147+1)),IF(INPUT!AD147=0,0,(INPUT!K147-2*INPUT!M147-INPUT!AD147*INPUT!AE147)/(INPUT!AD147+1)))</f>
        <v>558.7770783930888</v>
      </c>
      <c r="E1809" s="174">
        <f>IF(B1809="Positive",D1341,F1341)</f>
        <v>12</v>
      </c>
      <c r="F1809" s="174">
        <f>IF(B1809="Positive",C1341,E1341)</f>
        <v>1936.3312351792665</v>
      </c>
      <c r="G1809" s="191">
        <f>IF(D1809=0,F1809,D1809)/E1809</f>
        <v>46.5647565327574</v>
      </c>
      <c r="H1809" s="174">
        <f>IF(B1809="Positive",1/3*INPUT!AH147*INPUT!AI147^3,1/3*INPUT!AE147*INPUT!AF147^3)</f>
        <v>13653333.333333332</v>
      </c>
      <c r="I1809" s="192">
        <f>IF(D1809=0,4,MIN(MAX((IF(C1809=1,8,0.894)*H1809/D1809/E1809^3)^(1/3),1),4))</f>
        <v>2.3295102753141137</v>
      </c>
      <c r="J1809" s="192">
        <f>IF(D1809=0,5.34,MIN((5.34+2.84*(H1809/D1809/E1809^3)^(1/3))/((C1809+1)^2),5.34))</f>
        <v>1.3563979013960836</v>
      </c>
      <c r="K1809" s="191">
        <f>0.57*SQRT(INPUT!$B$2*I1809/INPUT!AO147/L1497)</f>
        <v>0</v>
      </c>
      <c r="L1809" s="191">
        <f>0.95*SQRT(INPUT!$B$2*I1809/(L1497-0.3)/INPUT!AO147)</f>
        <v>0</v>
      </c>
      <c r="M1809" s="184">
        <f>IF(G1809&lt;=K1809,1*L1653*INPUT!AO147*L1497,IF(G1809&lt;=L1809,1*L1653*INPUT!AO147*(L1497-(L1497-(L1497-0.3)/L1653)*(G1809-K1809)/(L1809-K1809)),0.9*INPUT!$B$2*1*I1809/G1809^2))</f>
        <v>0</v>
      </c>
      <c r="N1809" s="286">
        <f>IF(G1809&lt;=1.12*SQRT(INPUT!$B$2*J1809/INPUT!AO147),0.58*INPUT!AO147,IF(G1809&lt;=1.4*SQRT(INPUT!$B$2*J1809/INPUT!AO147),0.65*SQRT(INPUT!AO147*INPUT!$B$2*J1809)/G1809,0.9*INPUT!$B$2*J1809/G1809^2))</f>
        <v>0</v>
      </c>
    </row>
    <row r="1810">
      <c r="A1810" s="187">
        <f>A1654</f>
        <v>101</v>
      </c>
      <c r="B1810" s="174" t="str">
        <f>B847</f>
        <v>Negative</v>
      </c>
      <c r="C1810" s="174">
        <f>IF(B1810="Positive",INPUT!AG148,INPUT!AD148)</f>
        <v>2</v>
      </c>
      <c r="D1810" s="191">
        <f>IF(B1810="Positive",IF(INPUT!AG148=0,0,(INPUT!U148-INPUT!AG148*INPUT!AH148)/(INPUT!AG148+1)),IF(INPUT!AD148=0,0,(INPUT!K148-2*INPUT!M148-INPUT!AD148*INPUT!AE148)/(INPUT!AD148+1)))</f>
        <v>558.7770783930888</v>
      </c>
      <c r="E1810" s="174">
        <f>IF(B1810="Positive",D1342,F1342)</f>
        <v>12</v>
      </c>
      <c r="F1810" s="174">
        <f>IF(B1810="Positive",C1342,E1342)</f>
        <v>1936.3312351792665</v>
      </c>
      <c r="G1810" s="191">
        <f>IF(D1810=0,F1810,D1810)/E1810</f>
        <v>46.5647565327574</v>
      </c>
      <c r="H1810" s="174">
        <f>IF(B1810="Positive",1/3*INPUT!AH148*INPUT!AI148^3,1/3*INPUT!AE148*INPUT!AF148^3)</f>
        <v>13653333.333333332</v>
      </c>
      <c r="I1810" s="192">
        <f>IF(D1810=0,4,MIN(MAX((IF(C1810=1,8,0.894)*H1810/D1810/E1810^3)^(1/3),1),4))</f>
        <v>2.3295102753141137</v>
      </c>
      <c r="J1810" s="192">
        <f>IF(D1810=0,5.34,MIN((5.34+2.84*(H1810/D1810/E1810^3)^(1/3))/((C1810+1)^2),5.34))</f>
        <v>1.3563979013960836</v>
      </c>
      <c r="K1810" s="191">
        <f>0.57*SQRT(INPUT!$B$2*I1810/INPUT!AO148/L1498)</f>
        <v>0</v>
      </c>
      <c r="L1810" s="191">
        <f>0.95*SQRT(INPUT!$B$2*I1810/(L1498-0.3)/INPUT!AO148)</f>
        <v>0</v>
      </c>
      <c r="M1810" s="184">
        <f>IF(G1810&lt;=K1810,1*L1654*INPUT!AO148*L1498,IF(G1810&lt;=L1810,1*L1654*INPUT!AO148*(L1498-(L1498-(L1498-0.3)/L1654)*(G1810-K1810)/(L1810-K1810)),0.9*INPUT!$B$2*1*I1810/G1810^2))</f>
        <v>0</v>
      </c>
      <c r="N1810" s="286">
        <f>IF(G1810&lt;=1.12*SQRT(INPUT!$B$2*J1810/INPUT!AO148),0.58*INPUT!AO148,IF(G1810&lt;=1.4*SQRT(INPUT!$B$2*J1810/INPUT!AO148),0.65*SQRT(INPUT!AO148*INPUT!$B$2*J1810)/G1810,0.9*INPUT!$B$2*J1810/G1810^2))</f>
        <v>0</v>
      </c>
    </row>
    <row r="1811">
      <c r="A1811" s="187">
        <f>A1655</f>
        <v>101</v>
      </c>
      <c r="B1811" s="174" t="str">
        <f>B848</f>
        <v>Negative</v>
      </c>
      <c r="C1811" s="174">
        <f>IF(B1811="Positive",INPUT!AG149,INPUT!AD149)</f>
        <v>2</v>
      </c>
      <c r="D1811" s="191">
        <f>IF(B1811="Positive",IF(INPUT!AG149=0,0,(INPUT!U149-INPUT!AG149*INPUT!AH149)/(INPUT!AG149+1)),IF(INPUT!AD149=0,0,(INPUT!K149-2*INPUT!M149-INPUT!AD149*INPUT!AE149)/(INPUT!AD149+1)))</f>
        <v>558.7770783930888</v>
      </c>
      <c r="E1811" s="174">
        <f>IF(B1811="Positive",D1343,F1343)</f>
        <v>12</v>
      </c>
      <c r="F1811" s="174">
        <f>IF(B1811="Positive",C1343,E1343)</f>
        <v>1936.3312351792665</v>
      </c>
      <c r="G1811" s="191">
        <f>IF(D1811=0,F1811,D1811)/E1811</f>
        <v>46.5647565327574</v>
      </c>
      <c r="H1811" s="174">
        <f>IF(B1811="Positive",1/3*INPUT!AH149*INPUT!AI149^3,1/3*INPUT!AE149*INPUT!AF149^3)</f>
        <v>13653333.333333332</v>
      </c>
      <c r="I1811" s="192">
        <f>IF(D1811=0,4,MIN(MAX((IF(C1811=1,8,0.894)*H1811/D1811/E1811^3)^(1/3),1),4))</f>
        <v>2.3295102753141137</v>
      </c>
      <c r="J1811" s="192">
        <f>IF(D1811=0,5.34,MIN((5.34+2.84*(H1811/D1811/E1811^3)^(1/3))/((C1811+1)^2),5.34))</f>
        <v>1.3563979013960836</v>
      </c>
      <c r="K1811" s="191">
        <f>0.57*SQRT(INPUT!$B$2*I1811/INPUT!AO149/L1499)</f>
        <v>0</v>
      </c>
      <c r="L1811" s="191">
        <f>0.95*SQRT(INPUT!$B$2*I1811/(L1499-0.3)/INPUT!AO149)</f>
        <v>0</v>
      </c>
      <c r="M1811" s="184">
        <f>IF(G1811&lt;=K1811,1*L1655*INPUT!AO149*L1499,IF(G1811&lt;=L1811,1*L1655*INPUT!AO149*(L1499-(L1499-(L1499-0.3)/L1655)*(G1811-K1811)/(L1811-K1811)),0.9*INPUT!$B$2*1*I1811/G1811^2))</f>
        <v>0</v>
      </c>
      <c r="N1811" s="286">
        <f>IF(G1811&lt;=1.12*SQRT(INPUT!$B$2*J1811/INPUT!AO149),0.58*INPUT!AO149,IF(G1811&lt;=1.4*SQRT(INPUT!$B$2*J1811/INPUT!AO149),0.65*SQRT(INPUT!AO149*INPUT!$B$2*J1811)/G1811,0.9*INPUT!$B$2*J1811/G1811^2))</f>
        <v>0</v>
      </c>
    </row>
    <row r="1812">
      <c r="A1812" s="187">
        <f>A1656</f>
        <v>101</v>
      </c>
      <c r="B1812" s="174" t="str">
        <f>B849</f>
        <v>Negative</v>
      </c>
      <c r="C1812" s="174">
        <f>IF(B1812="Positive",INPUT!AG150,INPUT!AD150)</f>
        <v>2</v>
      </c>
      <c r="D1812" s="191">
        <f>IF(B1812="Positive",IF(INPUT!AG150=0,0,(INPUT!U150-INPUT!AG150*INPUT!AH150)/(INPUT!AG150+1)),IF(INPUT!AD150=0,0,(INPUT!K150-2*INPUT!M150-INPUT!AD150*INPUT!AE150)/(INPUT!AD150+1)))</f>
        <v>558.7770783930888</v>
      </c>
      <c r="E1812" s="174">
        <f>IF(B1812="Positive",D1344,F1344)</f>
        <v>12</v>
      </c>
      <c r="F1812" s="174">
        <f>IF(B1812="Positive",C1344,E1344)</f>
        <v>1936.3312351792665</v>
      </c>
      <c r="G1812" s="191">
        <f>IF(D1812=0,F1812,D1812)/E1812</f>
        <v>46.5647565327574</v>
      </c>
      <c r="H1812" s="174">
        <f>IF(B1812="Positive",1/3*INPUT!AH150*INPUT!AI150^3,1/3*INPUT!AE150*INPUT!AF150^3)</f>
        <v>13653333.333333332</v>
      </c>
      <c r="I1812" s="192">
        <f>IF(D1812=0,4,MIN(MAX((IF(C1812=1,8,0.894)*H1812/D1812/E1812^3)^(1/3),1),4))</f>
        <v>2.3295102753141137</v>
      </c>
      <c r="J1812" s="192">
        <f>IF(D1812=0,5.34,MIN((5.34+2.84*(H1812/D1812/E1812^3)^(1/3))/((C1812+1)^2),5.34))</f>
        <v>1.3563979013960836</v>
      </c>
      <c r="K1812" s="191">
        <f>0.57*SQRT(INPUT!$B$2*I1812/INPUT!AO150/L1500)</f>
        <v>0</v>
      </c>
      <c r="L1812" s="191">
        <f>0.95*SQRT(INPUT!$B$2*I1812/(L1500-0.3)/INPUT!AO150)</f>
        <v>0</v>
      </c>
      <c r="M1812" s="184">
        <f>IF(G1812&lt;=K1812,1*L1656*INPUT!AO150*L1500,IF(G1812&lt;=L1812,1*L1656*INPUT!AO150*(L1500-(L1500-(L1500-0.3)/L1656)*(G1812-K1812)/(L1812-K1812)),0.9*INPUT!$B$2*1*I1812/G1812^2))</f>
        <v>0</v>
      </c>
      <c r="N1812" s="286">
        <f>IF(G1812&lt;=1.12*SQRT(INPUT!$B$2*J1812/INPUT!AO150),0.58*INPUT!AO150,IF(G1812&lt;=1.4*SQRT(INPUT!$B$2*J1812/INPUT!AO150),0.65*SQRT(INPUT!AO150*INPUT!$B$2*J1812)/G1812,0.9*INPUT!$B$2*J1812/G1812^2))</f>
        <v>0</v>
      </c>
    </row>
    <row r="1813">
      <c r="A1813" s="187">
        <f>A1657</f>
        <v>101</v>
      </c>
      <c r="B1813" s="174" t="str">
        <f>B850</f>
        <v>Negative</v>
      </c>
      <c r="C1813" s="174">
        <f>IF(B1813="Positive",INPUT!AG151,INPUT!AD151)</f>
        <v>2</v>
      </c>
      <c r="D1813" s="191">
        <f>IF(B1813="Positive",IF(INPUT!AG151=0,0,(INPUT!U151-INPUT!AG151*INPUT!AH151)/(INPUT!AG151+1)),IF(INPUT!AD151=0,0,(INPUT!K151-2*INPUT!M151-INPUT!AD151*INPUT!AE151)/(INPUT!AD151+1)))</f>
        <v>558.7770783930888</v>
      </c>
      <c r="E1813" s="174">
        <f>IF(B1813="Positive",D1345,F1345)</f>
        <v>12</v>
      </c>
      <c r="F1813" s="174">
        <f>IF(B1813="Positive",C1345,E1345)</f>
        <v>1936.3312351792665</v>
      </c>
      <c r="G1813" s="191">
        <f>IF(D1813=0,F1813,D1813)/E1813</f>
        <v>46.5647565327574</v>
      </c>
      <c r="H1813" s="174">
        <f>IF(B1813="Positive",1/3*INPUT!AH151*INPUT!AI151^3,1/3*INPUT!AE151*INPUT!AF151^3)</f>
        <v>13653333.333333332</v>
      </c>
      <c r="I1813" s="192">
        <f>IF(D1813=0,4,MIN(MAX((IF(C1813=1,8,0.894)*H1813/D1813/E1813^3)^(1/3),1),4))</f>
        <v>2.3295102753141137</v>
      </c>
      <c r="J1813" s="192">
        <f>IF(D1813=0,5.34,MIN((5.34+2.84*(H1813/D1813/E1813^3)^(1/3))/((C1813+1)^2),5.34))</f>
        <v>1.3563979013960836</v>
      </c>
      <c r="K1813" s="191">
        <f>0.57*SQRT(INPUT!$B$2*I1813/INPUT!AO151/L1501)</f>
        <v>0</v>
      </c>
      <c r="L1813" s="191">
        <f>0.95*SQRT(INPUT!$B$2*I1813/(L1501-0.3)/INPUT!AO151)</f>
        <v>0</v>
      </c>
      <c r="M1813" s="184">
        <f>IF(G1813&lt;=K1813,1*L1657*INPUT!AO151*L1501,IF(G1813&lt;=L1813,1*L1657*INPUT!AO151*(L1501-(L1501-(L1501-0.3)/L1657)*(G1813-K1813)/(L1813-K1813)),0.9*INPUT!$B$2*1*I1813/G1813^2))</f>
        <v>0</v>
      </c>
      <c r="N1813" s="286">
        <f>IF(G1813&lt;=1.12*SQRT(INPUT!$B$2*J1813/INPUT!AO151),0.58*INPUT!AO151,IF(G1813&lt;=1.4*SQRT(INPUT!$B$2*J1813/INPUT!AO151),0.65*SQRT(INPUT!AO151*INPUT!$B$2*J1813)/G1813,0.9*INPUT!$B$2*J1813/G1813^2))</f>
        <v>0</v>
      </c>
    </row>
    <row r="1814">
      <c r="A1814" s="187">
        <f>A1658</f>
        <v>101</v>
      </c>
      <c r="B1814" s="174" t="str">
        <f>B851</f>
        <v>Negative</v>
      </c>
      <c r="C1814" s="174">
        <f>IF(B1814="Positive",INPUT!AG152,INPUT!AD152)</f>
        <v>2</v>
      </c>
      <c r="D1814" s="191">
        <f>IF(B1814="Positive",IF(INPUT!AG152=0,0,(INPUT!U152-INPUT!AG152*INPUT!AH152)/(INPUT!AG152+1)),IF(INPUT!AD152=0,0,(INPUT!K152-2*INPUT!M152-INPUT!AD152*INPUT!AE152)/(INPUT!AD152+1)))</f>
        <v>558.7770783930888</v>
      </c>
      <c r="E1814" s="174">
        <f>IF(B1814="Positive",D1346,F1346)</f>
        <v>12</v>
      </c>
      <c r="F1814" s="174">
        <f>IF(B1814="Positive",C1346,E1346)</f>
        <v>1936.3312351792665</v>
      </c>
      <c r="G1814" s="191">
        <f>IF(D1814=0,F1814,D1814)/E1814</f>
        <v>46.5647565327574</v>
      </c>
      <c r="H1814" s="174">
        <f>IF(B1814="Positive",1/3*INPUT!AH152*INPUT!AI152^3,1/3*INPUT!AE152*INPUT!AF152^3)</f>
        <v>13653333.333333332</v>
      </c>
      <c r="I1814" s="192">
        <f>IF(D1814=0,4,MIN(MAX((IF(C1814=1,8,0.894)*H1814/D1814/E1814^3)^(1/3),1),4))</f>
        <v>2.3295102753141137</v>
      </c>
      <c r="J1814" s="192">
        <f>IF(D1814=0,5.34,MIN((5.34+2.84*(H1814/D1814/E1814^3)^(1/3))/((C1814+1)^2),5.34))</f>
        <v>1.3563979013960836</v>
      </c>
      <c r="K1814" s="191">
        <f>0.57*SQRT(INPUT!$B$2*I1814/INPUT!AO152/L1502)</f>
        <v>0</v>
      </c>
      <c r="L1814" s="191">
        <f>0.95*SQRT(INPUT!$B$2*I1814/(L1502-0.3)/INPUT!AO152)</f>
        <v>0</v>
      </c>
      <c r="M1814" s="184">
        <f>IF(G1814&lt;=K1814,1*L1658*INPUT!AO152*L1502,IF(G1814&lt;=L1814,1*L1658*INPUT!AO152*(L1502-(L1502-(L1502-0.3)/L1658)*(G1814-K1814)/(L1814-K1814)),0.9*INPUT!$B$2*1*I1814/G1814^2))</f>
        <v>0</v>
      </c>
      <c r="N1814" s="286">
        <f>IF(G1814&lt;=1.12*SQRT(INPUT!$B$2*J1814/INPUT!AO152),0.58*INPUT!AO152,IF(G1814&lt;=1.4*SQRT(INPUT!$B$2*J1814/INPUT!AO152),0.65*SQRT(INPUT!AO152*INPUT!$B$2*J1814)/G1814,0.9*INPUT!$B$2*J1814/G1814^2))</f>
        <v>0</v>
      </c>
    </row>
    <row r="1815">
      <c r="A1815" s="187">
        <f>A1659</f>
        <v>101</v>
      </c>
      <c r="B1815" s="174" t="str">
        <f>B852</f>
        <v>Negative</v>
      </c>
      <c r="C1815" s="174">
        <f>IF(B1815="Positive",INPUT!AG153,INPUT!AD153)</f>
        <v>2</v>
      </c>
      <c r="D1815" s="191">
        <f>IF(B1815="Positive",IF(INPUT!AG153=0,0,(INPUT!U153-INPUT!AG153*INPUT!AH153)/(INPUT!AG153+1)),IF(INPUT!AD153=0,0,(INPUT!K153-2*INPUT!M153-INPUT!AD153*INPUT!AE153)/(INPUT!AD153+1)))</f>
        <v>558.7770783930888</v>
      </c>
      <c r="E1815" s="174">
        <f>IF(B1815="Positive",D1347,F1347)</f>
        <v>12</v>
      </c>
      <c r="F1815" s="174">
        <f>IF(B1815="Positive",C1347,E1347)</f>
        <v>1936.3312351792665</v>
      </c>
      <c r="G1815" s="191">
        <f>IF(D1815=0,F1815,D1815)/E1815</f>
        <v>46.5647565327574</v>
      </c>
      <c r="H1815" s="174">
        <f>IF(B1815="Positive",1/3*INPUT!AH153*INPUT!AI153^3,1/3*INPUT!AE153*INPUT!AF153^3)</f>
        <v>13653333.333333332</v>
      </c>
      <c r="I1815" s="192">
        <f>IF(D1815=0,4,MIN(MAX((IF(C1815=1,8,0.894)*H1815/D1815/E1815^3)^(1/3),1),4))</f>
        <v>2.3295102753141137</v>
      </c>
      <c r="J1815" s="192">
        <f>IF(D1815=0,5.34,MIN((5.34+2.84*(H1815/D1815/E1815^3)^(1/3))/((C1815+1)^2),5.34))</f>
        <v>1.3563979013960836</v>
      </c>
      <c r="K1815" s="191">
        <f>0.57*SQRT(INPUT!$B$2*I1815/INPUT!AO153/L1503)</f>
        <v>0</v>
      </c>
      <c r="L1815" s="191">
        <f>0.95*SQRT(INPUT!$B$2*I1815/(L1503-0.3)/INPUT!AO153)</f>
        <v>0</v>
      </c>
      <c r="M1815" s="184">
        <f>IF(G1815&lt;=K1815,1*L1659*INPUT!AO153*L1503,IF(G1815&lt;=L1815,1*L1659*INPUT!AO153*(L1503-(L1503-(L1503-0.3)/L1659)*(G1815-K1815)/(L1815-K1815)),0.9*INPUT!$B$2*1*I1815/G1815^2))</f>
        <v>0</v>
      </c>
      <c r="N1815" s="286">
        <f>IF(G1815&lt;=1.12*SQRT(INPUT!$B$2*J1815/INPUT!AO153),0.58*INPUT!AO153,IF(G1815&lt;=1.4*SQRT(INPUT!$B$2*J1815/INPUT!AO153),0.65*SQRT(INPUT!AO153*INPUT!$B$2*J1815)/G1815,0.9*INPUT!$B$2*J1815/G1815^2))</f>
        <v>0</v>
      </c>
    </row>
    <row r="1816">
      <c r="A1816" s="187">
        <f>A1660</f>
        <v>101</v>
      </c>
      <c r="B1816" s="174" t="str">
        <f>B853</f>
        <v>Negative</v>
      </c>
      <c r="C1816" s="174">
        <f>IF(B1816="Positive",INPUT!AG154,INPUT!AD154)</f>
        <v>2</v>
      </c>
      <c r="D1816" s="191">
        <f>IF(B1816="Positive",IF(INPUT!AG154=0,0,(INPUT!U154-INPUT!AG154*INPUT!AH154)/(INPUT!AG154+1)),IF(INPUT!AD154=0,0,(INPUT!K154-2*INPUT!M154-INPUT!AD154*INPUT!AE154)/(INPUT!AD154+1)))</f>
        <v>558.7770783930888</v>
      </c>
      <c r="E1816" s="174">
        <f>IF(B1816="Positive",D1348,F1348)</f>
        <v>12</v>
      </c>
      <c r="F1816" s="174">
        <f>IF(B1816="Positive",C1348,E1348)</f>
        <v>1936.3312351792665</v>
      </c>
      <c r="G1816" s="191">
        <f>IF(D1816=0,F1816,D1816)/E1816</f>
        <v>46.5647565327574</v>
      </c>
      <c r="H1816" s="174">
        <f>IF(B1816="Positive",1/3*INPUT!AH154*INPUT!AI154^3,1/3*INPUT!AE154*INPUT!AF154^3)</f>
        <v>13653333.333333332</v>
      </c>
      <c r="I1816" s="192">
        <f>IF(D1816=0,4,MIN(MAX((IF(C1816=1,8,0.894)*H1816/D1816/E1816^3)^(1/3),1),4))</f>
        <v>2.3295102753141137</v>
      </c>
      <c r="J1816" s="192">
        <f>IF(D1816=0,5.34,MIN((5.34+2.84*(H1816/D1816/E1816^3)^(1/3))/((C1816+1)^2),5.34))</f>
        <v>1.3563979013960836</v>
      </c>
      <c r="K1816" s="191">
        <f>0.57*SQRT(INPUT!$B$2*I1816/INPUT!AO154/L1504)</f>
        <v>0</v>
      </c>
      <c r="L1816" s="191">
        <f>0.95*SQRT(INPUT!$B$2*I1816/(L1504-0.3)/INPUT!AO154)</f>
        <v>0</v>
      </c>
      <c r="M1816" s="184">
        <f>IF(G1816&lt;=K1816,1*L1660*INPUT!AO154*L1504,IF(G1816&lt;=L1816,1*L1660*INPUT!AO154*(L1504-(L1504-(L1504-0.3)/L1660)*(G1816-K1816)/(L1816-K1816)),0.9*INPUT!$B$2*1*I1816/G1816^2))</f>
        <v>0</v>
      </c>
      <c r="N1816" s="286">
        <f>IF(G1816&lt;=1.12*SQRT(INPUT!$B$2*J1816/INPUT!AO154),0.58*INPUT!AO154,IF(G1816&lt;=1.4*SQRT(INPUT!$B$2*J1816/INPUT!AO154),0.65*SQRT(INPUT!AO154*INPUT!$B$2*J1816)/G1816,0.9*INPUT!$B$2*J1816/G1816^2))</f>
        <v>0</v>
      </c>
    </row>
    <row r="1817" ht="15" customHeight="1" s="4" customFormat="1">
      <c r="A1817" s="207"/>
      <c r="B1817" s="207"/>
      <c r="C1817" s="312"/>
      <c r="D1817" s="312"/>
      <c r="E1817" s="312"/>
      <c r="F1817" s="312"/>
      <c r="G1817" s="133"/>
      <c r="H1817" s="133"/>
      <c r="I1817" s="312"/>
      <c r="J1817" s="312"/>
      <c r="K1817" s="312"/>
      <c r="L1817" s="312"/>
      <c r="M1817" s="312"/>
      <c r="N1817" s="312"/>
      <c r="O1817" s="329"/>
      <c r="P1817" s="369"/>
      <c r="Q1817" s="312"/>
      <c r="R1817" s="312"/>
      <c r="S1817" s="312"/>
      <c r="T1817" s="312"/>
      <c r="U1817" s="312"/>
      <c r="V1817" s="312"/>
      <c r="W1817" s="312"/>
      <c r="X1817" s="312"/>
      <c r="Y1817" s="312"/>
      <c r="Z1817" s="312"/>
      <c r="AB1817" s="132"/>
      <c r="AC1817" s="132"/>
      <c r="AD1817" s="312"/>
      <c r="AE1817" s="207"/>
    </row>
    <row r="1818" ht="15" customHeight="1" s="4" customFormat="1">
      <c r="A1818" s="59" t="s">
        <v>939</v>
      </c>
      <c r="L1818" s="207"/>
      <c r="O1818" s="296"/>
      <c r="P1818" s="64"/>
      <c r="AB1818" s="132"/>
      <c r="AC1818" s="132"/>
      <c r="AD1818" s="312"/>
      <c r="AE1818" s="207"/>
    </row>
    <row r="1819" ht="15" customHeight="1" s="4" customFormat="1">
      <c r="A1819" s="72" t="s">
        <v>230</v>
      </c>
      <c r="B1819" s="73" t="s">
        <v>242</v>
      </c>
      <c r="C1819" s="73" t="s">
        <v>940</v>
      </c>
      <c r="D1819" s="494" t="s">
        <v>941</v>
      </c>
      <c r="E1819" s="498"/>
      <c r="F1819" s="495"/>
      <c r="G1819" s="78" t="s">
        <v>942</v>
      </c>
      <c r="H1819" s="494" t="s">
        <v>943</v>
      </c>
      <c r="I1819" s="498"/>
      <c r="J1819" s="498"/>
      <c r="K1819" s="498"/>
      <c r="L1819" s="537"/>
      <c r="O1819" s="296"/>
      <c r="P1819" s="64"/>
    </row>
    <row r="1820" ht="15" customHeight="1" s="4" customFormat="1">
      <c r="A1820" s="75"/>
      <c r="B1820" s="76" t="s">
        <v>250</v>
      </c>
      <c r="C1820" s="76"/>
      <c r="D1820" s="76" t="s">
        <v>590</v>
      </c>
      <c r="E1820" s="79" t="s">
        <v>662</v>
      </c>
      <c r="F1820" s="79" t="s">
        <v>413</v>
      </c>
      <c r="G1820" s="79"/>
      <c r="H1820" s="338" t="s">
        <v>774</v>
      </c>
      <c r="I1820" s="338" t="s">
        <v>777</v>
      </c>
      <c r="J1820" s="338" t="s">
        <v>725</v>
      </c>
      <c r="K1820" s="338" t="s">
        <v>944</v>
      </c>
      <c r="L1820" s="339" t="s">
        <v>945</v>
      </c>
      <c r="O1820" s="296"/>
      <c r="P1820" s="64"/>
    </row>
    <row r="1821" ht="15" customHeight="1">
      <c r="A1821" s="187">
        <f>A1665</f>
        <v>101</v>
      </c>
      <c r="B1821" s="174" t="str">
        <f>B1665</f>
        <v>Negative</v>
      </c>
      <c r="C1821" s="174" t="str">
        <f>IF(INPUT!H3=2,"OF","BF")</f>
        <v>OF</v>
      </c>
      <c r="D1821" s="191" t="str">
        <f>IF(B1821="Positive",IF(C1821="OF",1,L1353)*1*L1509*INPUT!AO3,"-")</f>
        <v>-</v>
      </c>
      <c r="E1821" s="191" t="e">
        <f>IF(B1821="Positive","-",M1665*SQRT(1-(K1353/N1665)^2))</f>
        <v>#DIV/0!</v>
      </c>
      <c r="F1821" s="191" t="e">
        <f>IF(B1821="Positive",D1821,E1821)</f>
        <v>#DIV/0!</v>
      </c>
      <c r="G1821" s="191">
        <f>IF(B1821="Positive",L1509*INPUT!AP3*L1353,IF(C1821="OF",L1509*INPUT!AO3,L1509*INPUT!AO3*L1353))</f>
        <v>379.50847042889387</v>
      </c>
      <c r="H1821" s="191">
        <f>E702</f>
        <v>1554.726195337154</v>
      </c>
      <c r="I1821" s="191">
        <f>IF(B1821="Positive",F1197+K1197+H1197+I1197,F1197+K1197+D1197)</f>
        <v>2834</v>
      </c>
      <c r="J1821" s="174">
        <f>N199</f>
        <v>49150.378220967606</v>
      </c>
      <c r="K1821" s="343">
        <f>1.3*L1509*M525</f>
        <v>54219.538332341341</v>
      </c>
      <c r="L1821" s="378">
        <f>MIN(IF(H1821&lt;=0.1*I1821,1,1.07-0.7*H1821/I1821)*J1821,K1821)</f>
        <v>33716.251777731406</v>
      </c>
      <c r="M1821" s="4"/>
      <c r="N1821" s="4"/>
    </row>
    <row r="1822">
      <c r="A1822" s="187">
        <f>A1666</f>
        <v>101</v>
      </c>
      <c r="B1822" s="174" t="str">
        <f>B1666</f>
        <v>Negative</v>
      </c>
      <c r="C1822" s="174" t="str">
        <f>IF(INPUT!H4=2,"OF","BF")</f>
        <v>OF</v>
      </c>
      <c r="D1822" s="191" t="str">
        <f>IF(B1822="Positive",IF(C1822="OF",1,L1354)*1*L1510*INPUT!AO4,"-")</f>
        <v>-</v>
      </c>
      <c r="E1822" s="191" t="e">
        <f>IF(B1822="Positive","-",M1666*SQRT(1-(K1354/N1666)^2))</f>
        <v>#DIV/0!</v>
      </c>
      <c r="F1822" s="191" t="e">
        <f>IF(B1822="Positive",D1822,E1822)</f>
        <v>#DIV/0!</v>
      </c>
      <c r="G1822" s="191">
        <f>IF(B1822="Positive",L1510*INPUT!AP4*L1354,IF(C1822="OF",L1510*INPUT!AO4,L1510*INPUT!AO4*L1354))</f>
        <v>379.50847042889387</v>
      </c>
      <c r="H1822" s="191">
        <f>E703</f>
        <v>1554.726195337154</v>
      </c>
      <c r="I1822" s="191">
        <f>IF(B1822="Positive",F1198+K1198+H1198+I1198,F1198+K1198+D1198)</f>
        <v>2834</v>
      </c>
      <c r="J1822" s="174">
        <f>N200</f>
        <v>49150.378220967606</v>
      </c>
      <c r="K1822" s="343">
        <f>1.3*L1510*M526</f>
        <v>54219.538332341341</v>
      </c>
      <c r="L1822" s="378">
        <f>MIN(IF(H1822&lt;=0.1*I1822,1,1.07-0.7*H1822/I1822)*J1822,K1822)</f>
        <v>33716.251777731406</v>
      </c>
      <c r="M1822" s="4"/>
      <c r="N1822" s="4"/>
    </row>
    <row r="1823">
      <c r="A1823" s="187">
        <f>A1667</f>
        <v>101</v>
      </c>
      <c r="B1823" s="174" t="str">
        <f>B1667</f>
        <v>Negative</v>
      </c>
      <c r="C1823" s="174" t="str">
        <f>IF(INPUT!H5=2,"OF","BF")</f>
        <v>OF</v>
      </c>
      <c r="D1823" s="191" t="str">
        <f>IF(B1823="Positive",IF(C1823="OF",1,L1355)*1*L1511*INPUT!AO5,"-")</f>
        <v>-</v>
      </c>
      <c r="E1823" s="191" t="e">
        <f>IF(B1823="Positive","-",M1667*SQRT(1-(K1355/N1667)^2))</f>
        <v>#DIV/0!</v>
      </c>
      <c r="F1823" s="191" t="e">
        <f>IF(B1823="Positive",D1823,E1823)</f>
        <v>#DIV/0!</v>
      </c>
      <c r="G1823" s="191">
        <f>IF(B1823="Positive",L1511*INPUT!AP5*L1355,IF(C1823="OF",L1511*INPUT!AO5,L1511*INPUT!AO5*L1355))</f>
        <v>379.50847042889387</v>
      </c>
      <c r="H1823" s="191">
        <f>E704</f>
        <v>1554.726195337154</v>
      </c>
      <c r="I1823" s="191">
        <f>IF(B1823="Positive",F1199+K1199+H1199+I1199,F1199+K1199+D1199)</f>
        <v>2834</v>
      </c>
      <c r="J1823" s="174">
        <f>N201</f>
        <v>49150.378220967606</v>
      </c>
      <c r="K1823" s="343">
        <f>1.3*L1511*M527</f>
        <v>54219.538332341341</v>
      </c>
      <c r="L1823" s="378">
        <f>MIN(IF(H1823&lt;=0.1*I1823,1,1.07-0.7*H1823/I1823)*J1823,K1823)</f>
        <v>33716.251777731406</v>
      </c>
      <c r="M1823" s="4"/>
      <c r="N1823" s="4"/>
    </row>
    <row r="1824">
      <c r="A1824" s="187">
        <f>A1668</f>
        <v>101</v>
      </c>
      <c r="B1824" s="174" t="str">
        <f>B1668</f>
        <v>Negative</v>
      </c>
      <c r="C1824" s="174" t="str">
        <f>IF(INPUT!H6=2,"OF","BF")</f>
        <v>OF</v>
      </c>
      <c r="D1824" s="191" t="str">
        <f>IF(B1824="Positive",IF(C1824="OF",1,L1356)*1*L1512*INPUT!AO6,"-")</f>
        <v>-</v>
      </c>
      <c r="E1824" s="191" t="e">
        <f>IF(B1824="Positive","-",M1668*SQRT(1-(K1356/N1668)^2))</f>
        <v>#DIV/0!</v>
      </c>
      <c r="F1824" s="191" t="e">
        <f>IF(B1824="Positive",D1824,E1824)</f>
        <v>#DIV/0!</v>
      </c>
      <c r="G1824" s="191">
        <f>IF(B1824="Positive",L1512*INPUT!AP6*L1356,IF(C1824="OF",L1512*INPUT!AO6,L1512*INPUT!AO6*L1356))</f>
        <v>379.50847042889387</v>
      </c>
      <c r="H1824" s="191">
        <f>E705</f>
        <v>1554.726195337154</v>
      </c>
      <c r="I1824" s="191">
        <f>IF(B1824="Positive",F1200+K1200+H1200+I1200,F1200+K1200+D1200)</f>
        <v>2834</v>
      </c>
      <c r="J1824" s="174">
        <f>N202</f>
        <v>49150.378220967606</v>
      </c>
      <c r="K1824" s="343">
        <f>1.3*L1512*M528</f>
        <v>54219.538332341341</v>
      </c>
      <c r="L1824" s="378">
        <f>MIN(IF(H1824&lt;=0.1*I1824,1,1.07-0.7*H1824/I1824)*J1824,K1824)</f>
        <v>33716.251777731406</v>
      </c>
      <c r="M1824" s="4"/>
      <c r="N1824" s="4"/>
    </row>
    <row r="1825">
      <c r="A1825" s="187">
        <f>A1669</f>
        <v>101</v>
      </c>
      <c r="B1825" s="174" t="str">
        <f>B1669</f>
        <v>Negative</v>
      </c>
      <c r="C1825" s="174" t="str">
        <f>IF(INPUT!H7=2,"OF","BF")</f>
        <v>OF</v>
      </c>
      <c r="D1825" s="191" t="str">
        <f>IF(B1825="Positive",IF(C1825="OF",1,L1357)*1*L1513*INPUT!AO7,"-")</f>
        <v>-</v>
      </c>
      <c r="E1825" s="191" t="e">
        <f>IF(B1825="Positive","-",M1669*SQRT(1-(K1357/N1669)^2))</f>
        <v>#DIV/0!</v>
      </c>
      <c r="F1825" s="191" t="e">
        <f>IF(B1825="Positive",D1825,E1825)</f>
        <v>#DIV/0!</v>
      </c>
      <c r="G1825" s="191">
        <f>IF(B1825="Positive",L1513*INPUT!AP7*L1357,IF(C1825="OF",L1513*INPUT!AO7,L1513*INPUT!AO7*L1357))</f>
        <v>379.50847042889387</v>
      </c>
      <c r="H1825" s="191">
        <f>E706</f>
        <v>1554.726195337154</v>
      </c>
      <c r="I1825" s="191">
        <f>IF(B1825="Positive",F1201+K1201+H1201+I1201,F1201+K1201+D1201)</f>
        <v>2834</v>
      </c>
      <c r="J1825" s="174">
        <f>N203</f>
        <v>49150.378220967606</v>
      </c>
      <c r="K1825" s="343">
        <f>1.3*L1513*M529</f>
        <v>54219.538332341341</v>
      </c>
      <c r="L1825" s="378">
        <f>MIN(IF(H1825&lt;=0.1*I1825,1,1.07-0.7*H1825/I1825)*J1825,K1825)</f>
        <v>33716.251777731406</v>
      </c>
      <c r="M1825" s="4"/>
      <c r="N1825" s="4"/>
    </row>
    <row r="1826">
      <c r="A1826" s="187">
        <f>A1670</f>
        <v>101</v>
      </c>
      <c r="B1826" s="174" t="str">
        <f>B1670</f>
        <v>Negative</v>
      </c>
      <c r="C1826" s="174" t="str">
        <f>IF(INPUT!H8=2,"OF","BF")</f>
        <v>OF</v>
      </c>
      <c r="D1826" s="191" t="str">
        <f>IF(B1826="Positive",IF(C1826="OF",1,L1358)*1*L1514*INPUT!AO8,"-")</f>
        <v>-</v>
      </c>
      <c r="E1826" s="191" t="e">
        <f>IF(B1826="Positive","-",M1670*SQRT(1-(K1358/N1670)^2))</f>
        <v>#DIV/0!</v>
      </c>
      <c r="F1826" s="191" t="e">
        <f>IF(B1826="Positive",D1826,E1826)</f>
        <v>#DIV/0!</v>
      </c>
      <c r="G1826" s="191">
        <f>IF(B1826="Positive",L1514*INPUT!AP8*L1358,IF(C1826="OF",L1514*INPUT!AO8,L1514*INPUT!AO8*L1358))</f>
        <v>379.50847042889387</v>
      </c>
      <c r="H1826" s="191">
        <f>E707</f>
        <v>1554.726195337154</v>
      </c>
      <c r="I1826" s="191">
        <f>IF(B1826="Positive",F1202+K1202+H1202+I1202,F1202+K1202+D1202)</f>
        <v>2834</v>
      </c>
      <c r="J1826" s="174">
        <f>N204</f>
        <v>49150.378220967606</v>
      </c>
      <c r="K1826" s="343">
        <f>1.3*L1514*M530</f>
        <v>54219.538332341341</v>
      </c>
      <c r="L1826" s="378">
        <f>MIN(IF(H1826&lt;=0.1*I1826,1,1.07-0.7*H1826/I1826)*J1826,K1826)</f>
        <v>33716.251777731406</v>
      </c>
      <c r="M1826" s="4"/>
      <c r="N1826" s="4"/>
    </row>
    <row r="1827">
      <c r="A1827" s="187">
        <f>A1671</f>
        <v>101</v>
      </c>
      <c r="B1827" s="174" t="str">
        <f>B1671</f>
        <v>Negative</v>
      </c>
      <c r="C1827" s="174" t="str">
        <f>IF(INPUT!H9=2,"OF","BF")</f>
        <v>OF</v>
      </c>
      <c r="D1827" s="191" t="str">
        <f>IF(B1827="Positive",IF(C1827="OF",1,L1359)*1*L1515*INPUT!AO9,"-")</f>
        <v>-</v>
      </c>
      <c r="E1827" s="191" t="e">
        <f>IF(B1827="Positive","-",M1671*SQRT(1-(K1359/N1671)^2))</f>
        <v>#DIV/0!</v>
      </c>
      <c r="F1827" s="191" t="e">
        <f>IF(B1827="Positive",D1827,E1827)</f>
        <v>#DIV/0!</v>
      </c>
      <c r="G1827" s="191">
        <f>IF(B1827="Positive",L1515*INPUT!AP9*L1359,IF(C1827="OF",L1515*INPUT!AO9,L1515*INPUT!AO9*L1359))</f>
        <v>379.50847042889387</v>
      </c>
      <c r="H1827" s="191">
        <f>E708</f>
        <v>1554.726195337154</v>
      </c>
      <c r="I1827" s="191">
        <f>IF(B1827="Positive",F1203+K1203+H1203+I1203,F1203+K1203+D1203)</f>
        <v>2834</v>
      </c>
      <c r="J1827" s="174">
        <f>N205</f>
        <v>49150.378220967606</v>
      </c>
      <c r="K1827" s="343">
        <f>1.3*L1515*M531</f>
        <v>54219.538332341341</v>
      </c>
      <c r="L1827" s="378">
        <f>MIN(IF(H1827&lt;=0.1*I1827,1,1.07-0.7*H1827/I1827)*J1827,K1827)</f>
        <v>33716.251777731406</v>
      </c>
      <c r="M1827" s="4"/>
      <c r="N1827" s="4"/>
    </row>
    <row r="1828">
      <c r="A1828" s="187">
        <f>A1672</f>
        <v>101</v>
      </c>
      <c r="B1828" s="174" t="str">
        <f>B1672</f>
        <v>Negative</v>
      </c>
      <c r="C1828" s="174" t="str">
        <f>IF(INPUT!H10=2,"OF","BF")</f>
        <v>OF</v>
      </c>
      <c r="D1828" s="191" t="str">
        <f>IF(B1828="Positive",IF(C1828="OF",1,L1360)*1*L1516*INPUT!AO10,"-")</f>
        <v>-</v>
      </c>
      <c r="E1828" s="191" t="e">
        <f>IF(B1828="Positive","-",M1672*SQRT(1-(K1360/N1672)^2))</f>
        <v>#DIV/0!</v>
      </c>
      <c r="F1828" s="191" t="e">
        <f>IF(B1828="Positive",D1828,E1828)</f>
        <v>#DIV/0!</v>
      </c>
      <c r="G1828" s="191">
        <f>IF(B1828="Positive",L1516*INPUT!AP10*L1360,IF(C1828="OF",L1516*INPUT!AO10,L1516*INPUT!AO10*L1360))</f>
        <v>379.50847042889387</v>
      </c>
      <c r="H1828" s="191">
        <f>E709</f>
        <v>1554.726195337154</v>
      </c>
      <c r="I1828" s="191">
        <f>IF(B1828="Positive",F1204+K1204+H1204+I1204,F1204+K1204+D1204)</f>
        <v>2834</v>
      </c>
      <c r="J1828" s="174">
        <f>N206</f>
        <v>49150.378220967606</v>
      </c>
      <c r="K1828" s="343">
        <f>1.3*L1516*M532</f>
        <v>54219.538332341341</v>
      </c>
      <c r="L1828" s="378">
        <f>MIN(IF(H1828&lt;=0.1*I1828,1,1.07-0.7*H1828/I1828)*J1828,K1828)</f>
        <v>33716.251777731406</v>
      </c>
      <c r="M1828" s="4"/>
      <c r="N1828" s="4"/>
    </row>
    <row r="1829">
      <c r="A1829" s="187">
        <f>A1673</f>
        <v>101</v>
      </c>
      <c r="B1829" s="174" t="str">
        <f>B1673</f>
        <v>Negative</v>
      </c>
      <c r="C1829" s="174" t="str">
        <f>IF(INPUT!H11=2,"OF","BF")</f>
        <v>OF</v>
      </c>
      <c r="D1829" s="191" t="str">
        <f>IF(B1829="Positive",IF(C1829="OF",1,L1361)*1*L1517*INPUT!AO11,"-")</f>
        <v>-</v>
      </c>
      <c r="E1829" s="191" t="e">
        <f>IF(B1829="Positive","-",M1673*SQRT(1-(K1361/N1673)^2))</f>
        <v>#DIV/0!</v>
      </c>
      <c r="F1829" s="191" t="e">
        <f>IF(B1829="Positive",D1829,E1829)</f>
        <v>#DIV/0!</v>
      </c>
      <c r="G1829" s="191">
        <f>IF(B1829="Positive",L1517*INPUT!AP11*L1361,IF(C1829="OF",L1517*INPUT!AO11,L1517*INPUT!AO11*L1361))</f>
        <v>379.50847042889387</v>
      </c>
      <c r="H1829" s="191">
        <f>E710</f>
        <v>1554.726195337154</v>
      </c>
      <c r="I1829" s="191">
        <f>IF(B1829="Positive",F1205+K1205+H1205+I1205,F1205+K1205+D1205)</f>
        <v>2834</v>
      </c>
      <c r="J1829" s="174">
        <f>N207</f>
        <v>49150.378220967606</v>
      </c>
      <c r="K1829" s="343">
        <f>1.3*L1517*M533</f>
        <v>54219.538332341341</v>
      </c>
      <c r="L1829" s="378">
        <f>MIN(IF(H1829&lt;=0.1*I1829,1,1.07-0.7*H1829/I1829)*J1829,K1829)</f>
        <v>33716.251777731406</v>
      </c>
      <c r="M1829" s="4"/>
      <c r="N1829" s="4"/>
    </row>
    <row r="1830">
      <c r="A1830" s="187">
        <f>A1674</f>
        <v>101</v>
      </c>
      <c r="B1830" s="174" t="str">
        <f>B1674</f>
        <v>Negative</v>
      </c>
      <c r="C1830" s="174" t="str">
        <f>IF(INPUT!H12=2,"OF","BF")</f>
        <v>OF</v>
      </c>
      <c r="D1830" s="191" t="str">
        <f>IF(B1830="Positive",IF(C1830="OF",1,L1362)*1*L1518*INPUT!AO12,"-")</f>
        <v>-</v>
      </c>
      <c r="E1830" s="191" t="e">
        <f>IF(B1830="Positive","-",M1674*SQRT(1-(K1362/N1674)^2))</f>
        <v>#DIV/0!</v>
      </c>
      <c r="F1830" s="191" t="e">
        <f>IF(B1830="Positive",D1830,E1830)</f>
        <v>#DIV/0!</v>
      </c>
      <c r="G1830" s="191">
        <f>IF(B1830="Positive",L1518*INPUT!AP12*L1362,IF(C1830="OF",L1518*INPUT!AO12,L1518*INPUT!AO12*L1362))</f>
        <v>379.50847042889387</v>
      </c>
      <c r="H1830" s="191">
        <f>E711</f>
        <v>1554.726195337154</v>
      </c>
      <c r="I1830" s="191">
        <f>IF(B1830="Positive",F1206+K1206+H1206+I1206,F1206+K1206+D1206)</f>
        <v>2834</v>
      </c>
      <c r="J1830" s="174">
        <f>N208</f>
        <v>49150.378220967606</v>
      </c>
      <c r="K1830" s="343">
        <f>1.3*L1518*M534</f>
        <v>54219.538332341341</v>
      </c>
      <c r="L1830" s="378">
        <f>MIN(IF(H1830&lt;=0.1*I1830,1,1.07-0.7*H1830/I1830)*J1830,K1830)</f>
        <v>33716.251777731406</v>
      </c>
      <c r="M1830" s="4"/>
      <c r="N1830" s="4"/>
    </row>
    <row r="1831">
      <c r="A1831" s="187">
        <f>A1675</f>
        <v>101</v>
      </c>
      <c r="B1831" s="174" t="str">
        <f>B1675</f>
        <v>Negative</v>
      </c>
      <c r="C1831" s="174" t="str">
        <f>IF(INPUT!H13=2,"OF","BF")</f>
        <v>OF</v>
      </c>
      <c r="D1831" s="191" t="str">
        <f>IF(B1831="Positive",IF(C1831="OF",1,L1363)*1*L1519*INPUT!AO13,"-")</f>
        <v>-</v>
      </c>
      <c r="E1831" s="191" t="e">
        <f>IF(B1831="Positive","-",M1675*SQRT(1-(K1363/N1675)^2))</f>
        <v>#DIV/0!</v>
      </c>
      <c r="F1831" s="191" t="e">
        <f>IF(B1831="Positive",D1831,E1831)</f>
        <v>#DIV/0!</v>
      </c>
      <c r="G1831" s="191">
        <f>IF(B1831="Positive",L1519*INPUT!AP13*L1363,IF(C1831="OF",L1519*INPUT!AO13,L1519*INPUT!AO13*L1363))</f>
        <v>379.50847042889387</v>
      </c>
      <c r="H1831" s="191">
        <f>E712</f>
        <v>1554.726195337154</v>
      </c>
      <c r="I1831" s="191">
        <f>IF(B1831="Positive",F1207+K1207+H1207+I1207,F1207+K1207+D1207)</f>
        <v>2834</v>
      </c>
      <c r="J1831" s="174">
        <f>N209</f>
        <v>49150.378220967606</v>
      </c>
      <c r="K1831" s="343">
        <f>1.3*L1519*M535</f>
        <v>54219.538332341341</v>
      </c>
      <c r="L1831" s="378">
        <f>MIN(IF(H1831&lt;=0.1*I1831,1,1.07-0.7*H1831/I1831)*J1831,K1831)</f>
        <v>33716.251777731406</v>
      </c>
      <c r="M1831" s="4"/>
      <c r="N1831" s="4"/>
    </row>
    <row r="1832">
      <c r="A1832" s="187">
        <f>A1676</f>
        <v>101</v>
      </c>
      <c r="B1832" s="174" t="str">
        <f>B1676</f>
        <v>Negative</v>
      </c>
      <c r="C1832" s="174" t="str">
        <f>IF(INPUT!H14=2,"OF","BF")</f>
        <v>OF</v>
      </c>
      <c r="D1832" s="191" t="str">
        <f>IF(B1832="Positive",IF(C1832="OF",1,L1364)*1*L1520*INPUT!AO14,"-")</f>
        <v>-</v>
      </c>
      <c r="E1832" s="191" t="e">
        <f>IF(B1832="Positive","-",M1676*SQRT(1-(K1364/N1676)^2))</f>
        <v>#DIV/0!</v>
      </c>
      <c r="F1832" s="191" t="e">
        <f>IF(B1832="Positive",D1832,E1832)</f>
        <v>#DIV/0!</v>
      </c>
      <c r="G1832" s="191">
        <f>IF(B1832="Positive",L1520*INPUT!AP14*L1364,IF(C1832="OF",L1520*INPUT!AO14,L1520*INPUT!AO14*L1364))</f>
        <v>379.50847042889387</v>
      </c>
      <c r="H1832" s="191">
        <f>E713</f>
        <v>1554.726195337154</v>
      </c>
      <c r="I1832" s="191">
        <f>IF(B1832="Positive",F1208+K1208+H1208+I1208,F1208+K1208+D1208)</f>
        <v>2834</v>
      </c>
      <c r="J1832" s="174">
        <f>N210</f>
        <v>49150.378220967606</v>
      </c>
      <c r="K1832" s="343">
        <f>1.3*L1520*M536</f>
        <v>54219.538332341341</v>
      </c>
      <c r="L1832" s="378">
        <f>MIN(IF(H1832&lt;=0.1*I1832,1,1.07-0.7*H1832/I1832)*J1832,K1832)</f>
        <v>33716.251777731406</v>
      </c>
      <c r="M1832" s="4"/>
      <c r="N1832" s="4"/>
    </row>
    <row r="1833">
      <c r="A1833" s="187">
        <f>A1677</f>
        <v>101</v>
      </c>
      <c r="B1833" s="174" t="str">
        <f>B1677</f>
        <v>Negative</v>
      </c>
      <c r="C1833" s="174" t="str">
        <f>IF(INPUT!H15=2,"OF","BF")</f>
        <v>OF</v>
      </c>
      <c r="D1833" s="191" t="str">
        <f>IF(B1833="Positive",IF(C1833="OF",1,L1365)*1*L1521*INPUT!AO15,"-")</f>
        <v>-</v>
      </c>
      <c r="E1833" s="191" t="e">
        <f>IF(B1833="Positive","-",M1677*SQRT(1-(K1365/N1677)^2))</f>
        <v>#DIV/0!</v>
      </c>
      <c r="F1833" s="191" t="e">
        <f>IF(B1833="Positive",D1833,E1833)</f>
        <v>#DIV/0!</v>
      </c>
      <c r="G1833" s="191">
        <f>IF(B1833="Positive",L1521*INPUT!AP15*L1365,IF(C1833="OF",L1521*INPUT!AO15,L1521*INPUT!AO15*L1365))</f>
        <v>379.50847042889387</v>
      </c>
      <c r="H1833" s="191">
        <f>E714</f>
        <v>1554.726195337154</v>
      </c>
      <c r="I1833" s="191">
        <f>IF(B1833="Positive",F1209+K1209+H1209+I1209,F1209+K1209+D1209)</f>
        <v>2834</v>
      </c>
      <c r="J1833" s="174">
        <f>N211</f>
        <v>49150.378220967606</v>
      </c>
      <c r="K1833" s="343">
        <f>1.3*L1521*M537</f>
        <v>54219.538332341341</v>
      </c>
      <c r="L1833" s="378">
        <f>MIN(IF(H1833&lt;=0.1*I1833,1,1.07-0.7*H1833/I1833)*J1833,K1833)</f>
        <v>33716.251777731406</v>
      </c>
      <c r="M1833" s="4"/>
      <c r="N1833" s="4"/>
    </row>
    <row r="1834">
      <c r="A1834" s="187">
        <f>A1678</f>
        <v>101</v>
      </c>
      <c r="B1834" s="174" t="str">
        <f>B1678</f>
        <v>Negative</v>
      </c>
      <c r="C1834" s="174" t="str">
        <f>IF(INPUT!H16=2,"OF","BF")</f>
        <v>OF</v>
      </c>
      <c r="D1834" s="191" t="str">
        <f>IF(B1834="Positive",IF(C1834="OF",1,L1366)*1*L1522*INPUT!AO16,"-")</f>
        <v>-</v>
      </c>
      <c r="E1834" s="191" t="e">
        <f>IF(B1834="Positive","-",M1678*SQRT(1-(K1366/N1678)^2))</f>
        <v>#DIV/0!</v>
      </c>
      <c r="F1834" s="191" t="e">
        <f>IF(B1834="Positive",D1834,E1834)</f>
        <v>#DIV/0!</v>
      </c>
      <c r="G1834" s="191">
        <f>IF(B1834="Positive",L1522*INPUT!AP16*L1366,IF(C1834="OF",L1522*INPUT!AO16,L1522*INPUT!AO16*L1366))</f>
        <v>379.50847042889387</v>
      </c>
      <c r="H1834" s="191">
        <f>E715</f>
        <v>1554.726195337154</v>
      </c>
      <c r="I1834" s="191">
        <f>IF(B1834="Positive",F1210+K1210+H1210+I1210,F1210+K1210+D1210)</f>
        <v>2834</v>
      </c>
      <c r="J1834" s="174">
        <f>N212</f>
        <v>49150.378220967606</v>
      </c>
      <c r="K1834" s="343">
        <f>1.3*L1522*M538</f>
        <v>54219.538332341341</v>
      </c>
      <c r="L1834" s="378">
        <f>MIN(IF(H1834&lt;=0.1*I1834,1,1.07-0.7*H1834/I1834)*J1834,K1834)</f>
        <v>33716.251777731406</v>
      </c>
      <c r="M1834" s="4"/>
      <c r="N1834" s="4"/>
    </row>
    <row r="1835">
      <c r="A1835" s="187">
        <f>A1679</f>
        <v>101</v>
      </c>
      <c r="B1835" s="174" t="str">
        <f>B1679</f>
        <v>Negative</v>
      </c>
      <c r="C1835" s="174" t="str">
        <f>IF(INPUT!H17=2,"OF","BF")</f>
        <v>OF</v>
      </c>
      <c r="D1835" s="191" t="str">
        <f>IF(B1835="Positive",IF(C1835="OF",1,L1367)*1*L1523*INPUT!AO17,"-")</f>
        <v>-</v>
      </c>
      <c r="E1835" s="191" t="e">
        <f>IF(B1835="Positive","-",M1679*SQRT(1-(K1367/N1679)^2))</f>
        <v>#DIV/0!</v>
      </c>
      <c r="F1835" s="191" t="e">
        <f>IF(B1835="Positive",D1835,E1835)</f>
        <v>#DIV/0!</v>
      </c>
      <c r="G1835" s="191">
        <f>IF(B1835="Positive",L1523*INPUT!AP17*L1367,IF(C1835="OF",L1523*INPUT!AO17,L1523*INPUT!AO17*L1367))</f>
        <v>379.50847042889387</v>
      </c>
      <c r="H1835" s="191">
        <f>E716</f>
        <v>1554.726195337154</v>
      </c>
      <c r="I1835" s="191">
        <f>IF(B1835="Positive",F1211+K1211+H1211+I1211,F1211+K1211+D1211)</f>
        <v>2834</v>
      </c>
      <c r="J1835" s="174">
        <f>N213</f>
        <v>49150.378220967606</v>
      </c>
      <c r="K1835" s="343">
        <f>1.3*L1523*M539</f>
        <v>54219.538332341341</v>
      </c>
      <c r="L1835" s="378">
        <f>MIN(IF(H1835&lt;=0.1*I1835,1,1.07-0.7*H1835/I1835)*J1835,K1835)</f>
        <v>33716.251777731406</v>
      </c>
      <c r="M1835" s="4"/>
      <c r="N1835" s="4"/>
    </row>
    <row r="1836">
      <c r="A1836" s="187">
        <f>A1680</f>
        <v>101</v>
      </c>
      <c r="B1836" s="174" t="str">
        <f>B1680</f>
        <v>Negative</v>
      </c>
      <c r="C1836" s="174" t="str">
        <f>IF(INPUT!H18=2,"OF","BF")</f>
        <v>OF</v>
      </c>
      <c r="D1836" s="191" t="str">
        <f>IF(B1836="Positive",IF(C1836="OF",1,L1368)*1*L1524*INPUT!AO18,"-")</f>
        <v>-</v>
      </c>
      <c r="E1836" s="191" t="e">
        <f>IF(B1836="Positive","-",M1680*SQRT(1-(K1368/N1680)^2))</f>
        <v>#DIV/0!</v>
      </c>
      <c r="F1836" s="191" t="e">
        <f>IF(B1836="Positive",D1836,E1836)</f>
        <v>#DIV/0!</v>
      </c>
      <c r="G1836" s="191">
        <f>IF(B1836="Positive",L1524*INPUT!AP18*L1368,IF(C1836="OF",L1524*INPUT!AO18,L1524*INPUT!AO18*L1368))</f>
        <v>379.50847042889387</v>
      </c>
      <c r="H1836" s="191">
        <f>E717</f>
        <v>1554.726195337154</v>
      </c>
      <c r="I1836" s="191">
        <f>IF(B1836="Positive",F1212+K1212+H1212+I1212,F1212+K1212+D1212)</f>
        <v>2834</v>
      </c>
      <c r="J1836" s="174">
        <f>N214</f>
        <v>49150.378220967606</v>
      </c>
      <c r="K1836" s="343">
        <f>1.3*L1524*M540</f>
        <v>54219.538332341341</v>
      </c>
      <c r="L1836" s="378">
        <f>MIN(IF(H1836&lt;=0.1*I1836,1,1.07-0.7*H1836/I1836)*J1836,K1836)</f>
        <v>33716.251777731406</v>
      </c>
      <c r="M1836" s="4"/>
      <c r="N1836" s="4"/>
    </row>
    <row r="1837">
      <c r="A1837" s="187">
        <f>A1681</f>
        <v>101</v>
      </c>
      <c r="B1837" s="174" t="str">
        <f>B1681</f>
        <v>Negative</v>
      </c>
      <c r="C1837" s="174" t="str">
        <f>IF(INPUT!H19=2,"OF","BF")</f>
        <v>OF</v>
      </c>
      <c r="D1837" s="191" t="str">
        <f>IF(B1837="Positive",IF(C1837="OF",1,L1369)*1*L1525*INPUT!AO19,"-")</f>
        <v>-</v>
      </c>
      <c r="E1837" s="191" t="e">
        <f>IF(B1837="Positive","-",M1681*SQRT(1-(K1369/N1681)^2))</f>
        <v>#DIV/0!</v>
      </c>
      <c r="F1837" s="191" t="e">
        <f>IF(B1837="Positive",D1837,E1837)</f>
        <v>#DIV/0!</v>
      </c>
      <c r="G1837" s="191">
        <f>IF(B1837="Positive",L1525*INPUT!AP19*L1369,IF(C1837="OF",L1525*INPUT!AO19,L1525*INPUT!AO19*L1369))</f>
        <v>379.50847042889387</v>
      </c>
      <c r="H1837" s="191">
        <f>E718</f>
        <v>1554.726195337154</v>
      </c>
      <c r="I1837" s="191">
        <f>IF(B1837="Positive",F1213+K1213+H1213+I1213,F1213+K1213+D1213)</f>
        <v>2834</v>
      </c>
      <c r="J1837" s="174">
        <f>N215</f>
        <v>49150.378220967606</v>
      </c>
      <c r="K1837" s="343">
        <f>1.3*L1525*M541</f>
        <v>54219.538332341341</v>
      </c>
      <c r="L1837" s="378">
        <f>MIN(IF(H1837&lt;=0.1*I1837,1,1.07-0.7*H1837/I1837)*J1837,K1837)</f>
        <v>33716.251777731406</v>
      </c>
      <c r="M1837" s="4"/>
      <c r="N1837" s="4"/>
    </row>
    <row r="1838">
      <c r="A1838" s="187">
        <f>A1682</f>
        <v>101</v>
      </c>
      <c r="B1838" s="174" t="str">
        <f>B1682</f>
        <v>Negative</v>
      </c>
      <c r="C1838" s="174" t="str">
        <f>IF(INPUT!H20=2,"OF","BF")</f>
        <v>OF</v>
      </c>
      <c r="D1838" s="191" t="str">
        <f>IF(B1838="Positive",IF(C1838="OF",1,L1370)*1*L1526*INPUT!AO20,"-")</f>
        <v>-</v>
      </c>
      <c r="E1838" s="191" t="e">
        <f>IF(B1838="Positive","-",M1682*SQRT(1-(K1370/N1682)^2))</f>
        <v>#DIV/0!</v>
      </c>
      <c r="F1838" s="191" t="e">
        <f>IF(B1838="Positive",D1838,E1838)</f>
        <v>#DIV/0!</v>
      </c>
      <c r="G1838" s="191">
        <f>IF(B1838="Positive",L1526*INPUT!AP20*L1370,IF(C1838="OF",L1526*INPUT!AO20,L1526*INPUT!AO20*L1370))</f>
        <v>379.50847042889387</v>
      </c>
      <c r="H1838" s="191">
        <f>E719</f>
        <v>1554.726195337154</v>
      </c>
      <c r="I1838" s="191">
        <f>IF(B1838="Positive",F1214+K1214+H1214+I1214,F1214+K1214+D1214)</f>
        <v>2834</v>
      </c>
      <c r="J1838" s="174">
        <f>N216</f>
        <v>49150.378220967606</v>
      </c>
      <c r="K1838" s="343">
        <f>1.3*L1526*M542</f>
        <v>54219.538332341341</v>
      </c>
      <c r="L1838" s="378">
        <f>MIN(IF(H1838&lt;=0.1*I1838,1,1.07-0.7*H1838/I1838)*J1838,K1838)</f>
        <v>33716.251777731406</v>
      </c>
      <c r="M1838" s="4"/>
      <c r="N1838" s="4"/>
    </row>
    <row r="1839">
      <c r="A1839" s="187">
        <f>A1683</f>
        <v>101</v>
      </c>
      <c r="B1839" s="174" t="str">
        <f>B1683</f>
        <v>Negative</v>
      </c>
      <c r="C1839" s="174" t="str">
        <f>IF(INPUT!H21=2,"OF","BF")</f>
        <v>OF</v>
      </c>
      <c r="D1839" s="191" t="str">
        <f>IF(B1839="Positive",IF(C1839="OF",1,L1371)*1*L1527*INPUT!AO21,"-")</f>
        <v>-</v>
      </c>
      <c r="E1839" s="191" t="e">
        <f>IF(B1839="Positive","-",M1683*SQRT(1-(K1371/N1683)^2))</f>
        <v>#DIV/0!</v>
      </c>
      <c r="F1839" s="191" t="e">
        <f>IF(B1839="Positive",D1839,E1839)</f>
        <v>#DIV/0!</v>
      </c>
      <c r="G1839" s="191">
        <f>IF(B1839="Positive",L1527*INPUT!AP21*L1371,IF(C1839="OF",L1527*INPUT!AO21,L1527*INPUT!AO21*L1371))</f>
        <v>379.50847042889387</v>
      </c>
      <c r="H1839" s="191">
        <f>E720</f>
        <v>1554.726195337154</v>
      </c>
      <c r="I1839" s="191">
        <f>IF(B1839="Positive",F1215+K1215+H1215+I1215,F1215+K1215+D1215)</f>
        <v>2834</v>
      </c>
      <c r="J1839" s="174">
        <f>N217</f>
        <v>49150.378220967606</v>
      </c>
      <c r="K1839" s="343">
        <f>1.3*L1527*M543</f>
        <v>54219.538332341341</v>
      </c>
      <c r="L1839" s="378">
        <f>MIN(IF(H1839&lt;=0.1*I1839,1,1.07-0.7*H1839/I1839)*J1839,K1839)</f>
        <v>33716.251777731406</v>
      </c>
      <c r="M1839" s="4"/>
      <c r="N1839" s="4"/>
    </row>
    <row r="1840">
      <c r="A1840" s="187">
        <f>A1684</f>
        <v>101</v>
      </c>
      <c r="B1840" s="174" t="str">
        <f>B1684</f>
        <v>Negative</v>
      </c>
      <c r="C1840" s="174" t="str">
        <f>IF(INPUT!H22=2,"OF","BF")</f>
        <v>OF</v>
      </c>
      <c r="D1840" s="191" t="str">
        <f>IF(B1840="Positive",IF(C1840="OF",1,L1372)*1*L1528*INPUT!AO22,"-")</f>
        <v>-</v>
      </c>
      <c r="E1840" s="191" t="e">
        <f>IF(B1840="Positive","-",M1684*SQRT(1-(K1372/N1684)^2))</f>
        <v>#DIV/0!</v>
      </c>
      <c r="F1840" s="191" t="e">
        <f>IF(B1840="Positive",D1840,E1840)</f>
        <v>#DIV/0!</v>
      </c>
      <c r="G1840" s="191">
        <f>IF(B1840="Positive",L1528*INPUT!AP22*L1372,IF(C1840="OF",L1528*INPUT!AO22,L1528*INPUT!AO22*L1372))</f>
        <v>379.50847042889387</v>
      </c>
      <c r="H1840" s="191">
        <f>E721</f>
        <v>1554.726195337154</v>
      </c>
      <c r="I1840" s="191">
        <f>IF(B1840="Positive",F1216+K1216+H1216+I1216,F1216+K1216+D1216)</f>
        <v>2834</v>
      </c>
      <c r="J1840" s="174">
        <f>N218</f>
        <v>49150.378220967606</v>
      </c>
      <c r="K1840" s="343">
        <f>1.3*L1528*M544</f>
        <v>54219.538332341341</v>
      </c>
      <c r="L1840" s="378">
        <f>MIN(IF(H1840&lt;=0.1*I1840,1,1.07-0.7*H1840/I1840)*J1840,K1840)</f>
        <v>33716.251777731406</v>
      </c>
      <c r="M1840" s="4"/>
      <c r="N1840" s="4"/>
    </row>
    <row r="1841">
      <c r="A1841" s="187">
        <f>A1685</f>
        <v>101</v>
      </c>
      <c r="B1841" s="174" t="str">
        <f>B1685</f>
        <v>Negative</v>
      </c>
      <c r="C1841" s="174" t="str">
        <f>IF(INPUT!H23=2,"OF","BF")</f>
        <v>OF</v>
      </c>
      <c r="D1841" s="191" t="str">
        <f>IF(B1841="Positive",IF(C1841="OF",1,L1373)*1*L1529*INPUT!AO23,"-")</f>
        <v>-</v>
      </c>
      <c r="E1841" s="191" t="e">
        <f>IF(B1841="Positive","-",M1685*SQRT(1-(K1373/N1685)^2))</f>
        <v>#DIV/0!</v>
      </c>
      <c r="F1841" s="191" t="e">
        <f>IF(B1841="Positive",D1841,E1841)</f>
        <v>#DIV/0!</v>
      </c>
      <c r="G1841" s="191">
        <f>IF(B1841="Positive",L1529*INPUT!AP23*L1373,IF(C1841="OF",L1529*INPUT!AO23,L1529*INPUT!AO23*L1373))</f>
        <v>379.50847042889387</v>
      </c>
      <c r="H1841" s="191">
        <f>E722</f>
        <v>1554.726195337154</v>
      </c>
      <c r="I1841" s="191">
        <f>IF(B1841="Positive",F1217+K1217+H1217+I1217,F1217+K1217+D1217)</f>
        <v>2834</v>
      </c>
      <c r="J1841" s="174">
        <f>N219</f>
        <v>49150.378220967606</v>
      </c>
      <c r="K1841" s="343">
        <f>1.3*L1529*M545</f>
        <v>54219.538332341341</v>
      </c>
      <c r="L1841" s="378">
        <f>MIN(IF(H1841&lt;=0.1*I1841,1,1.07-0.7*H1841/I1841)*J1841,K1841)</f>
        <v>33716.251777731406</v>
      </c>
      <c r="M1841" s="4"/>
      <c r="N1841" s="4"/>
    </row>
    <row r="1842">
      <c r="A1842" s="187">
        <f>A1686</f>
        <v>101</v>
      </c>
      <c r="B1842" s="174" t="str">
        <f>B1686</f>
        <v>Negative</v>
      </c>
      <c r="C1842" s="174" t="str">
        <f>IF(INPUT!H24=2,"OF","BF")</f>
        <v>OF</v>
      </c>
      <c r="D1842" s="191" t="str">
        <f>IF(B1842="Positive",IF(C1842="OF",1,L1374)*1*L1530*INPUT!AO24,"-")</f>
        <v>-</v>
      </c>
      <c r="E1842" s="191" t="e">
        <f>IF(B1842="Positive","-",M1686*SQRT(1-(K1374/N1686)^2))</f>
        <v>#DIV/0!</v>
      </c>
      <c r="F1842" s="191" t="e">
        <f>IF(B1842="Positive",D1842,E1842)</f>
        <v>#DIV/0!</v>
      </c>
      <c r="G1842" s="191">
        <f>IF(B1842="Positive",L1530*INPUT!AP24*L1374,IF(C1842="OF",L1530*INPUT!AO24,L1530*INPUT!AO24*L1374))</f>
        <v>379.50847042889387</v>
      </c>
      <c r="H1842" s="191">
        <f>E723</f>
        <v>1554.726195337154</v>
      </c>
      <c r="I1842" s="191">
        <f>IF(B1842="Positive",F1218+K1218+H1218+I1218,F1218+K1218+D1218)</f>
        <v>2834</v>
      </c>
      <c r="J1842" s="174">
        <f>N220</f>
        <v>49150.378220967606</v>
      </c>
      <c r="K1842" s="343">
        <f>1.3*L1530*M546</f>
        <v>54219.538332341341</v>
      </c>
      <c r="L1842" s="378">
        <f>MIN(IF(H1842&lt;=0.1*I1842,1,1.07-0.7*H1842/I1842)*J1842,K1842)</f>
        <v>33716.251777731406</v>
      </c>
      <c r="M1842" s="4"/>
      <c r="N1842" s="4"/>
    </row>
    <row r="1843">
      <c r="A1843" s="187">
        <f>A1687</f>
        <v>101</v>
      </c>
      <c r="B1843" s="174" t="str">
        <f>B1687</f>
        <v>Negative</v>
      </c>
      <c r="C1843" s="174" t="str">
        <f>IF(INPUT!H25=2,"OF","BF")</f>
        <v>OF</v>
      </c>
      <c r="D1843" s="191" t="str">
        <f>IF(B1843="Positive",IF(C1843="OF",1,L1375)*1*L1531*INPUT!AO25,"-")</f>
        <v>-</v>
      </c>
      <c r="E1843" s="191" t="e">
        <f>IF(B1843="Positive","-",M1687*SQRT(1-(K1375/N1687)^2))</f>
        <v>#DIV/0!</v>
      </c>
      <c r="F1843" s="191" t="e">
        <f>IF(B1843="Positive",D1843,E1843)</f>
        <v>#DIV/0!</v>
      </c>
      <c r="G1843" s="191">
        <f>IF(B1843="Positive",L1531*INPUT!AP25*L1375,IF(C1843="OF",L1531*INPUT!AO25,L1531*INPUT!AO25*L1375))</f>
        <v>379.50847042889387</v>
      </c>
      <c r="H1843" s="191">
        <f>E724</f>
        <v>1554.726195337154</v>
      </c>
      <c r="I1843" s="191">
        <f>IF(B1843="Positive",F1219+K1219+H1219+I1219,F1219+K1219+D1219)</f>
        <v>2834</v>
      </c>
      <c r="J1843" s="174">
        <f>N221</f>
        <v>49150.378220967606</v>
      </c>
      <c r="K1843" s="343">
        <f>1.3*L1531*M547</f>
        <v>54219.538332341341</v>
      </c>
      <c r="L1843" s="378">
        <f>MIN(IF(H1843&lt;=0.1*I1843,1,1.07-0.7*H1843/I1843)*J1843,K1843)</f>
        <v>33716.251777731406</v>
      </c>
      <c r="M1843" s="4"/>
      <c r="N1843" s="4"/>
    </row>
    <row r="1844">
      <c r="A1844" s="187">
        <f>A1688</f>
        <v>101</v>
      </c>
      <c r="B1844" s="174" t="str">
        <f>B1688</f>
        <v>Negative</v>
      </c>
      <c r="C1844" s="174" t="str">
        <f>IF(INPUT!H26=2,"OF","BF")</f>
        <v>OF</v>
      </c>
      <c r="D1844" s="191" t="str">
        <f>IF(B1844="Positive",IF(C1844="OF",1,L1376)*1*L1532*INPUT!AO26,"-")</f>
        <v>-</v>
      </c>
      <c r="E1844" s="191" t="e">
        <f>IF(B1844="Positive","-",M1688*SQRT(1-(K1376/N1688)^2))</f>
        <v>#DIV/0!</v>
      </c>
      <c r="F1844" s="191" t="e">
        <f>IF(B1844="Positive",D1844,E1844)</f>
        <v>#DIV/0!</v>
      </c>
      <c r="G1844" s="191">
        <f>IF(B1844="Positive",L1532*INPUT!AP26*L1376,IF(C1844="OF",L1532*INPUT!AO26,L1532*INPUT!AO26*L1376))</f>
        <v>379.50847042889387</v>
      </c>
      <c r="H1844" s="191">
        <f>E725</f>
        <v>1554.726195337154</v>
      </c>
      <c r="I1844" s="191">
        <f>IF(B1844="Positive",F1220+K1220+H1220+I1220,F1220+K1220+D1220)</f>
        <v>2834</v>
      </c>
      <c r="J1844" s="174">
        <f>N222</f>
        <v>49150.378220967606</v>
      </c>
      <c r="K1844" s="343">
        <f>1.3*L1532*M548</f>
        <v>54219.538332341341</v>
      </c>
      <c r="L1844" s="378">
        <f>MIN(IF(H1844&lt;=0.1*I1844,1,1.07-0.7*H1844/I1844)*J1844,K1844)</f>
        <v>33716.251777731406</v>
      </c>
      <c r="M1844" s="4"/>
      <c r="N1844" s="4"/>
    </row>
    <row r="1845">
      <c r="A1845" s="187">
        <f>A1689</f>
        <v>101</v>
      </c>
      <c r="B1845" s="174" t="str">
        <f>B1689</f>
        <v>Negative</v>
      </c>
      <c r="C1845" s="174" t="str">
        <f>IF(INPUT!H27=2,"OF","BF")</f>
        <v>OF</v>
      </c>
      <c r="D1845" s="191" t="str">
        <f>IF(B1845="Positive",IF(C1845="OF",1,L1377)*1*L1533*INPUT!AO27,"-")</f>
        <v>-</v>
      </c>
      <c r="E1845" s="191" t="e">
        <f>IF(B1845="Positive","-",M1689*SQRT(1-(K1377/N1689)^2))</f>
        <v>#DIV/0!</v>
      </c>
      <c r="F1845" s="191" t="e">
        <f>IF(B1845="Positive",D1845,E1845)</f>
        <v>#DIV/0!</v>
      </c>
      <c r="G1845" s="191">
        <f>IF(B1845="Positive",L1533*INPUT!AP27*L1377,IF(C1845="OF",L1533*INPUT!AO27,L1533*INPUT!AO27*L1377))</f>
        <v>379.50847042889387</v>
      </c>
      <c r="H1845" s="191">
        <f>E726</f>
        <v>1554.726195337154</v>
      </c>
      <c r="I1845" s="191">
        <f>IF(B1845="Positive",F1221+K1221+H1221+I1221,F1221+K1221+D1221)</f>
        <v>2834</v>
      </c>
      <c r="J1845" s="174">
        <f>N223</f>
        <v>49150.378220967606</v>
      </c>
      <c r="K1845" s="343">
        <f>1.3*L1533*M549</f>
        <v>54219.538332341341</v>
      </c>
      <c r="L1845" s="378">
        <f>MIN(IF(H1845&lt;=0.1*I1845,1,1.07-0.7*H1845/I1845)*J1845,K1845)</f>
        <v>33716.251777731406</v>
      </c>
      <c r="M1845" s="4"/>
      <c r="N1845" s="4"/>
    </row>
    <row r="1846">
      <c r="A1846" s="187">
        <f>A1690</f>
        <v>101</v>
      </c>
      <c r="B1846" s="174" t="str">
        <f>B1690</f>
        <v>Negative</v>
      </c>
      <c r="C1846" s="174" t="str">
        <f>IF(INPUT!H28=2,"OF","BF")</f>
        <v>OF</v>
      </c>
      <c r="D1846" s="191" t="str">
        <f>IF(B1846="Positive",IF(C1846="OF",1,L1378)*1*L1534*INPUT!AO28,"-")</f>
        <v>-</v>
      </c>
      <c r="E1846" s="191" t="e">
        <f>IF(B1846="Positive","-",M1690*SQRT(1-(K1378/N1690)^2))</f>
        <v>#DIV/0!</v>
      </c>
      <c r="F1846" s="191" t="e">
        <f>IF(B1846="Positive",D1846,E1846)</f>
        <v>#DIV/0!</v>
      </c>
      <c r="G1846" s="191">
        <f>IF(B1846="Positive",L1534*INPUT!AP28*L1378,IF(C1846="OF",L1534*INPUT!AO28,L1534*INPUT!AO28*L1378))</f>
        <v>379.50847042889387</v>
      </c>
      <c r="H1846" s="191">
        <f>E727</f>
        <v>1554.726195337154</v>
      </c>
      <c r="I1846" s="191">
        <f>IF(B1846="Positive",F1222+K1222+H1222+I1222,F1222+K1222+D1222)</f>
        <v>2834</v>
      </c>
      <c r="J1846" s="174">
        <f>N224</f>
        <v>49150.378220967606</v>
      </c>
      <c r="K1846" s="343">
        <f>1.3*L1534*M550</f>
        <v>54219.538332341341</v>
      </c>
      <c r="L1846" s="378">
        <f>MIN(IF(H1846&lt;=0.1*I1846,1,1.07-0.7*H1846/I1846)*J1846,K1846)</f>
        <v>33716.251777731406</v>
      </c>
      <c r="M1846" s="4"/>
      <c r="N1846" s="4"/>
    </row>
    <row r="1847">
      <c r="A1847" s="187">
        <f>A1691</f>
        <v>101</v>
      </c>
      <c r="B1847" s="174" t="str">
        <f>B1691</f>
        <v>Negative</v>
      </c>
      <c r="C1847" s="174" t="str">
        <f>IF(INPUT!H29=2,"OF","BF")</f>
        <v>OF</v>
      </c>
      <c r="D1847" s="191" t="str">
        <f>IF(B1847="Positive",IF(C1847="OF",1,L1379)*1*L1535*INPUT!AO29,"-")</f>
        <v>-</v>
      </c>
      <c r="E1847" s="191" t="e">
        <f>IF(B1847="Positive","-",M1691*SQRT(1-(K1379/N1691)^2))</f>
        <v>#DIV/0!</v>
      </c>
      <c r="F1847" s="191" t="e">
        <f>IF(B1847="Positive",D1847,E1847)</f>
        <v>#DIV/0!</v>
      </c>
      <c r="G1847" s="191">
        <f>IF(B1847="Positive",L1535*INPUT!AP29*L1379,IF(C1847="OF",L1535*INPUT!AO29,L1535*INPUT!AO29*L1379))</f>
        <v>379.50847042889387</v>
      </c>
      <c r="H1847" s="191">
        <f>E728</f>
        <v>1554.726195337154</v>
      </c>
      <c r="I1847" s="191">
        <f>IF(B1847="Positive",F1223+K1223+H1223+I1223,F1223+K1223+D1223)</f>
        <v>2834</v>
      </c>
      <c r="J1847" s="174">
        <f>N225</f>
        <v>49150.378220967606</v>
      </c>
      <c r="K1847" s="343">
        <f>1.3*L1535*M551</f>
        <v>54219.538332341341</v>
      </c>
      <c r="L1847" s="378">
        <f>MIN(IF(H1847&lt;=0.1*I1847,1,1.07-0.7*H1847/I1847)*J1847,K1847)</f>
        <v>33716.251777731406</v>
      </c>
      <c r="M1847" s="4"/>
      <c r="N1847" s="4"/>
    </row>
    <row r="1848">
      <c r="A1848" s="187">
        <f>A1692</f>
        <v>101</v>
      </c>
      <c r="B1848" s="174" t="str">
        <f>B1692</f>
        <v>Negative</v>
      </c>
      <c r="C1848" s="174" t="str">
        <f>IF(INPUT!H30=2,"OF","BF")</f>
        <v>OF</v>
      </c>
      <c r="D1848" s="191" t="str">
        <f>IF(B1848="Positive",IF(C1848="OF",1,L1380)*1*L1536*INPUT!AO30,"-")</f>
        <v>-</v>
      </c>
      <c r="E1848" s="191" t="e">
        <f>IF(B1848="Positive","-",M1692*SQRT(1-(K1380/N1692)^2))</f>
        <v>#DIV/0!</v>
      </c>
      <c r="F1848" s="191" t="e">
        <f>IF(B1848="Positive",D1848,E1848)</f>
        <v>#DIV/0!</v>
      </c>
      <c r="G1848" s="191">
        <f>IF(B1848="Positive",L1536*INPUT!AP30*L1380,IF(C1848="OF",L1536*INPUT!AO30,L1536*INPUT!AO30*L1380))</f>
        <v>379.50847042889387</v>
      </c>
      <c r="H1848" s="191">
        <f>E729</f>
        <v>1554.726195337154</v>
      </c>
      <c r="I1848" s="191">
        <f>IF(B1848="Positive",F1224+K1224+H1224+I1224,F1224+K1224+D1224)</f>
        <v>2834</v>
      </c>
      <c r="J1848" s="174">
        <f>N226</f>
        <v>49150.378220967606</v>
      </c>
      <c r="K1848" s="343">
        <f>1.3*L1536*M552</f>
        <v>54219.538332341341</v>
      </c>
      <c r="L1848" s="378">
        <f>MIN(IF(H1848&lt;=0.1*I1848,1,1.07-0.7*H1848/I1848)*J1848,K1848)</f>
        <v>33716.251777731406</v>
      </c>
      <c r="M1848" s="4"/>
      <c r="N1848" s="4"/>
    </row>
    <row r="1849">
      <c r="A1849" s="187">
        <f>A1693</f>
        <v>101</v>
      </c>
      <c r="B1849" s="174" t="str">
        <f>B1693</f>
        <v>Negative</v>
      </c>
      <c r="C1849" s="174" t="str">
        <f>IF(INPUT!H31=2,"OF","BF")</f>
        <v>OF</v>
      </c>
      <c r="D1849" s="191" t="str">
        <f>IF(B1849="Positive",IF(C1849="OF",1,L1381)*1*L1537*INPUT!AO31,"-")</f>
        <v>-</v>
      </c>
      <c r="E1849" s="191" t="e">
        <f>IF(B1849="Positive","-",M1693*SQRT(1-(K1381/N1693)^2))</f>
        <v>#DIV/0!</v>
      </c>
      <c r="F1849" s="191" t="e">
        <f>IF(B1849="Positive",D1849,E1849)</f>
        <v>#DIV/0!</v>
      </c>
      <c r="G1849" s="191">
        <f>IF(B1849="Positive",L1537*INPUT!AP31*L1381,IF(C1849="OF",L1537*INPUT!AO31,L1537*INPUT!AO31*L1381))</f>
        <v>379.50847042889387</v>
      </c>
      <c r="H1849" s="191">
        <f>E730</f>
        <v>1554.726195337154</v>
      </c>
      <c r="I1849" s="191">
        <f>IF(B1849="Positive",F1225+K1225+H1225+I1225,F1225+K1225+D1225)</f>
        <v>2834</v>
      </c>
      <c r="J1849" s="174">
        <f>N227</f>
        <v>49150.378220967606</v>
      </c>
      <c r="K1849" s="343">
        <f>1.3*L1537*M553</f>
        <v>54219.538332341341</v>
      </c>
      <c r="L1849" s="378">
        <f>MIN(IF(H1849&lt;=0.1*I1849,1,1.07-0.7*H1849/I1849)*J1849,K1849)</f>
        <v>33716.251777731406</v>
      </c>
      <c r="M1849" s="4"/>
      <c r="N1849" s="4"/>
    </row>
    <row r="1850">
      <c r="A1850" s="187">
        <f>A1694</f>
        <v>101</v>
      </c>
      <c r="B1850" s="174" t="str">
        <f>B1694</f>
        <v>Negative</v>
      </c>
      <c r="C1850" s="174" t="str">
        <f>IF(INPUT!H32=2,"OF","BF")</f>
        <v>OF</v>
      </c>
      <c r="D1850" s="191" t="str">
        <f>IF(B1850="Positive",IF(C1850="OF",1,L1382)*1*L1538*INPUT!AO32,"-")</f>
        <v>-</v>
      </c>
      <c r="E1850" s="191" t="e">
        <f>IF(B1850="Positive","-",M1694*SQRT(1-(K1382/N1694)^2))</f>
        <v>#DIV/0!</v>
      </c>
      <c r="F1850" s="191" t="e">
        <f>IF(B1850="Positive",D1850,E1850)</f>
        <v>#DIV/0!</v>
      </c>
      <c r="G1850" s="191">
        <f>IF(B1850="Positive",L1538*INPUT!AP32*L1382,IF(C1850="OF",L1538*INPUT!AO32,L1538*INPUT!AO32*L1382))</f>
        <v>379.50847042889387</v>
      </c>
      <c r="H1850" s="191">
        <f>E731</f>
        <v>1554.726195337154</v>
      </c>
      <c r="I1850" s="191">
        <f>IF(B1850="Positive",F1226+K1226+H1226+I1226,F1226+K1226+D1226)</f>
        <v>2834</v>
      </c>
      <c r="J1850" s="174">
        <f>N228</f>
        <v>49150.378220967606</v>
      </c>
      <c r="K1850" s="343">
        <f>1.3*L1538*M554</f>
        <v>54219.538332341341</v>
      </c>
      <c r="L1850" s="378">
        <f>MIN(IF(H1850&lt;=0.1*I1850,1,1.07-0.7*H1850/I1850)*J1850,K1850)</f>
        <v>33716.251777731406</v>
      </c>
      <c r="M1850" s="4"/>
      <c r="N1850" s="4"/>
    </row>
    <row r="1851">
      <c r="A1851" s="187">
        <f>A1695</f>
        <v>101</v>
      </c>
      <c r="B1851" s="174" t="str">
        <f>B1695</f>
        <v>Negative</v>
      </c>
      <c r="C1851" s="174" t="str">
        <f>IF(INPUT!H33=2,"OF","BF")</f>
        <v>OF</v>
      </c>
      <c r="D1851" s="191" t="str">
        <f>IF(B1851="Positive",IF(C1851="OF",1,L1383)*1*L1539*INPUT!AO33,"-")</f>
        <v>-</v>
      </c>
      <c r="E1851" s="191" t="e">
        <f>IF(B1851="Positive","-",M1695*SQRT(1-(K1383/N1695)^2))</f>
        <v>#DIV/0!</v>
      </c>
      <c r="F1851" s="191" t="e">
        <f>IF(B1851="Positive",D1851,E1851)</f>
        <v>#DIV/0!</v>
      </c>
      <c r="G1851" s="191">
        <f>IF(B1851="Positive",L1539*INPUT!AP33*L1383,IF(C1851="OF",L1539*INPUT!AO33,L1539*INPUT!AO33*L1383))</f>
        <v>379.50847042889387</v>
      </c>
      <c r="H1851" s="191">
        <f>E732</f>
        <v>1554.726195337154</v>
      </c>
      <c r="I1851" s="191">
        <f>IF(B1851="Positive",F1227+K1227+H1227+I1227,F1227+K1227+D1227)</f>
        <v>2834</v>
      </c>
      <c r="J1851" s="174">
        <f>N229</f>
        <v>49150.378220967606</v>
      </c>
      <c r="K1851" s="343">
        <f>1.3*L1539*M555</f>
        <v>54219.538332341341</v>
      </c>
      <c r="L1851" s="378">
        <f>MIN(IF(H1851&lt;=0.1*I1851,1,1.07-0.7*H1851/I1851)*J1851,K1851)</f>
        <v>33716.251777731406</v>
      </c>
      <c r="M1851" s="4"/>
      <c r="N1851" s="4"/>
    </row>
    <row r="1852">
      <c r="A1852" s="187">
        <f>A1696</f>
        <v>101</v>
      </c>
      <c r="B1852" s="174" t="str">
        <f>B1696</f>
        <v>Negative</v>
      </c>
      <c r="C1852" s="174" t="str">
        <f>IF(INPUT!H34=2,"OF","BF")</f>
        <v>OF</v>
      </c>
      <c r="D1852" s="191" t="str">
        <f>IF(B1852="Positive",IF(C1852="OF",1,L1384)*1*L1540*INPUT!AO34,"-")</f>
        <v>-</v>
      </c>
      <c r="E1852" s="191" t="e">
        <f>IF(B1852="Positive","-",M1696*SQRT(1-(K1384/N1696)^2))</f>
        <v>#DIV/0!</v>
      </c>
      <c r="F1852" s="191" t="e">
        <f>IF(B1852="Positive",D1852,E1852)</f>
        <v>#DIV/0!</v>
      </c>
      <c r="G1852" s="191">
        <f>IF(B1852="Positive",L1540*INPUT!AP34*L1384,IF(C1852="OF",L1540*INPUT!AO34,L1540*INPUT!AO34*L1384))</f>
        <v>379.50847042889387</v>
      </c>
      <c r="H1852" s="191">
        <f>E733</f>
        <v>1554.726195337154</v>
      </c>
      <c r="I1852" s="191">
        <f>IF(B1852="Positive",F1228+K1228+H1228+I1228,F1228+K1228+D1228)</f>
        <v>2834</v>
      </c>
      <c r="J1852" s="174">
        <f>N230</f>
        <v>49150.378220967606</v>
      </c>
      <c r="K1852" s="343">
        <f>1.3*L1540*M556</f>
        <v>54219.538332341341</v>
      </c>
      <c r="L1852" s="378">
        <f>MIN(IF(H1852&lt;=0.1*I1852,1,1.07-0.7*H1852/I1852)*J1852,K1852)</f>
        <v>33716.251777731406</v>
      </c>
      <c r="M1852" s="4"/>
      <c r="N1852" s="4"/>
    </row>
    <row r="1853">
      <c r="A1853" s="187">
        <f>A1697</f>
        <v>101</v>
      </c>
      <c r="B1853" s="174" t="str">
        <f>B1697</f>
        <v>Negative</v>
      </c>
      <c r="C1853" s="174" t="str">
        <f>IF(INPUT!H35=2,"OF","BF")</f>
        <v>OF</v>
      </c>
      <c r="D1853" s="191" t="str">
        <f>IF(B1853="Positive",IF(C1853="OF",1,L1385)*1*L1541*INPUT!AO35,"-")</f>
        <v>-</v>
      </c>
      <c r="E1853" s="191" t="e">
        <f>IF(B1853="Positive","-",M1697*SQRT(1-(K1385/N1697)^2))</f>
        <v>#DIV/0!</v>
      </c>
      <c r="F1853" s="191" t="e">
        <f>IF(B1853="Positive",D1853,E1853)</f>
        <v>#DIV/0!</v>
      </c>
      <c r="G1853" s="191">
        <f>IF(B1853="Positive",L1541*INPUT!AP35*L1385,IF(C1853="OF",L1541*INPUT!AO35,L1541*INPUT!AO35*L1385))</f>
        <v>379.50847042889387</v>
      </c>
      <c r="H1853" s="191">
        <f>E734</f>
        <v>1554.726195337154</v>
      </c>
      <c r="I1853" s="191">
        <f>IF(B1853="Positive",F1229+K1229+H1229+I1229,F1229+K1229+D1229)</f>
        <v>2834</v>
      </c>
      <c r="J1853" s="174">
        <f>N231</f>
        <v>49150.378220967606</v>
      </c>
      <c r="K1853" s="343">
        <f>1.3*L1541*M557</f>
        <v>54219.538332341341</v>
      </c>
      <c r="L1853" s="378">
        <f>MIN(IF(H1853&lt;=0.1*I1853,1,1.07-0.7*H1853/I1853)*J1853,K1853)</f>
        <v>33716.251777731406</v>
      </c>
      <c r="M1853" s="4"/>
      <c r="N1853" s="4"/>
    </row>
    <row r="1854">
      <c r="A1854" s="187">
        <f>A1698</f>
        <v>101</v>
      </c>
      <c r="B1854" s="174" t="str">
        <f>B1698</f>
        <v>Negative</v>
      </c>
      <c r="C1854" s="174" t="str">
        <f>IF(INPUT!H36=2,"OF","BF")</f>
        <v>OF</v>
      </c>
      <c r="D1854" s="191" t="str">
        <f>IF(B1854="Positive",IF(C1854="OF",1,L1386)*1*L1542*INPUT!AO36,"-")</f>
        <v>-</v>
      </c>
      <c r="E1854" s="191" t="e">
        <f>IF(B1854="Positive","-",M1698*SQRT(1-(K1386/N1698)^2))</f>
        <v>#DIV/0!</v>
      </c>
      <c r="F1854" s="191" t="e">
        <f>IF(B1854="Positive",D1854,E1854)</f>
        <v>#DIV/0!</v>
      </c>
      <c r="G1854" s="191">
        <f>IF(B1854="Positive",L1542*INPUT!AP36*L1386,IF(C1854="OF",L1542*INPUT!AO36,L1542*INPUT!AO36*L1386))</f>
        <v>379.50847042889387</v>
      </c>
      <c r="H1854" s="191">
        <f>E735</f>
        <v>1554.726195337154</v>
      </c>
      <c r="I1854" s="191">
        <f>IF(B1854="Positive",F1230+K1230+H1230+I1230,F1230+K1230+D1230)</f>
        <v>2834</v>
      </c>
      <c r="J1854" s="174">
        <f>N232</f>
        <v>49150.378220967606</v>
      </c>
      <c r="K1854" s="343">
        <f>1.3*L1542*M558</f>
        <v>54219.538332341341</v>
      </c>
      <c r="L1854" s="378">
        <f>MIN(IF(H1854&lt;=0.1*I1854,1,1.07-0.7*H1854/I1854)*J1854,K1854)</f>
        <v>33716.251777731406</v>
      </c>
      <c r="M1854" s="4"/>
      <c r="N1854" s="4"/>
    </row>
    <row r="1855">
      <c r="A1855" s="187">
        <f>A1699</f>
        <v>101</v>
      </c>
      <c r="B1855" s="174" t="str">
        <f>B1699</f>
        <v>Negative</v>
      </c>
      <c r="C1855" s="174" t="str">
        <f>IF(INPUT!H37=2,"OF","BF")</f>
        <v>OF</v>
      </c>
      <c r="D1855" s="191" t="str">
        <f>IF(B1855="Positive",IF(C1855="OF",1,L1387)*1*L1543*INPUT!AO37,"-")</f>
        <v>-</v>
      </c>
      <c r="E1855" s="191" t="e">
        <f>IF(B1855="Positive","-",M1699*SQRT(1-(K1387/N1699)^2))</f>
        <v>#DIV/0!</v>
      </c>
      <c r="F1855" s="191" t="e">
        <f>IF(B1855="Positive",D1855,E1855)</f>
        <v>#DIV/0!</v>
      </c>
      <c r="G1855" s="191">
        <f>IF(B1855="Positive",L1543*INPUT!AP37*L1387,IF(C1855="OF",L1543*INPUT!AO37,L1543*INPUT!AO37*L1387))</f>
        <v>379.50847042889387</v>
      </c>
      <c r="H1855" s="191">
        <f>E736</f>
        <v>1554.726195337154</v>
      </c>
      <c r="I1855" s="191">
        <f>IF(B1855="Positive",F1231+K1231+H1231+I1231,F1231+K1231+D1231)</f>
        <v>2834</v>
      </c>
      <c r="J1855" s="174">
        <f>N233</f>
        <v>49150.378220967606</v>
      </c>
      <c r="K1855" s="343">
        <f>1.3*L1543*M559</f>
        <v>54219.538332341341</v>
      </c>
      <c r="L1855" s="378">
        <f>MIN(IF(H1855&lt;=0.1*I1855,1,1.07-0.7*H1855/I1855)*J1855,K1855)</f>
        <v>33716.251777731406</v>
      </c>
      <c r="M1855" s="4"/>
      <c r="N1855" s="4"/>
    </row>
    <row r="1856">
      <c r="A1856" s="187">
        <f>A1700</f>
        <v>101</v>
      </c>
      <c r="B1856" s="174" t="str">
        <f>B1700</f>
        <v>Negative</v>
      </c>
      <c r="C1856" s="174" t="str">
        <f>IF(INPUT!H38=2,"OF","BF")</f>
        <v>OF</v>
      </c>
      <c r="D1856" s="191" t="str">
        <f>IF(B1856="Positive",IF(C1856="OF",1,L1388)*1*L1544*INPUT!AO38,"-")</f>
        <v>-</v>
      </c>
      <c r="E1856" s="191" t="e">
        <f>IF(B1856="Positive","-",M1700*SQRT(1-(K1388/N1700)^2))</f>
        <v>#DIV/0!</v>
      </c>
      <c r="F1856" s="191" t="e">
        <f>IF(B1856="Positive",D1856,E1856)</f>
        <v>#DIV/0!</v>
      </c>
      <c r="G1856" s="191">
        <f>IF(B1856="Positive",L1544*INPUT!AP38*L1388,IF(C1856="OF",L1544*INPUT!AO38,L1544*INPUT!AO38*L1388))</f>
        <v>379.50847042889387</v>
      </c>
      <c r="H1856" s="191">
        <f>E737</f>
        <v>1554.726195337154</v>
      </c>
      <c r="I1856" s="191">
        <f>IF(B1856="Positive",F1232+K1232+H1232+I1232,F1232+K1232+D1232)</f>
        <v>2834</v>
      </c>
      <c r="J1856" s="174">
        <f>N234</f>
        <v>49150.378220967606</v>
      </c>
      <c r="K1856" s="343">
        <f>1.3*L1544*M560</f>
        <v>54219.538332341341</v>
      </c>
      <c r="L1856" s="378">
        <f>MIN(IF(H1856&lt;=0.1*I1856,1,1.07-0.7*H1856/I1856)*J1856,K1856)</f>
        <v>33716.251777731406</v>
      </c>
      <c r="M1856" s="4"/>
      <c r="N1856" s="4"/>
    </row>
    <row r="1857">
      <c r="A1857" s="187">
        <f>A1701</f>
        <v>101</v>
      </c>
      <c r="B1857" s="174" t="str">
        <f>B1701</f>
        <v>Negative</v>
      </c>
      <c r="C1857" s="174" t="str">
        <f>IF(INPUT!H39=2,"OF","BF")</f>
        <v>OF</v>
      </c>
      <c r="D1857" s="191" t="str">
        <f>IF(B1857="Positive",IF(C1857="OF",1,L1389)*1*L1545*INPUT!AO39,"-")</f>
        <v>-</v>
      </c>
      <c r="E1857" s="191" t="e">
        <f>IF(B1857="Positive","-",M1701*SQRT(1-(K1389/N1701)^2))</f>
        <v>#DIV/0!</v>
      </c>
      <c r="F1857" s="191" t="e">
        <f>IF(B1857="Positive",D1857,E1857)</f>
        <v>#DIV/0!</v>
      </c>
      <c r="G1857" s="191">
        <f>IF(B1857="Positive",L1545*INPUT!AP39*L1389,IF(C1857="OF",L1545*INPUT!AO39,L1545*INPUT!AO39*L1389))</f>
        <v>379.50847042889387</v>
      </c>
      <c r="H1857" s="191">
        <f>E738</f>
        <v>1554.726195337154</v>
      </c>
      <c r="I1857" s="191">
        <f>IF(B1857="Positive",F1233+K1233+H1233+I1233,F1233+K1233+D1233)</f>
        <v>2834</v>
      </c>
      <c r="J1857" s="174">
        <f>N235</f>
        <v>49150.378220967606</v>
      </c>
      <c r="K1857" s="343">
        <f>1.3*L1545*M561</f>
        <v>54219.538332341341</v>
      </c>
      <c r="L1857" s="378">
        <f>MIN(IF(H1857&lt;=0.1*I1857,1,1.07-0.7*H1857/I1857)*J1857,K1857)</f>
        <v>33716.251777731406</v>
      </c>
      <c r="M1857" s="4"/>
      <c r="N1857" s="4"/>
    </row>
    <row r="1858">
      <c r="A1858" s="187">
        <f>A1702</f>
        <v>101</v>
      </c>
      <c r="B1858" s="174" t="str">
        <f>B1702</f>
        <v>Negative</v>
      </c>
      <c r="C1858" s="174" t="str">
        <f>IF(INPUT!H40=2,"OF","BF")</f>
        <v>OF</v>
      </c>
      <c r="D1858" s="191" t="str">
        <f>IF(B1858="Positive",IF(C1858="OF",1,L1390)*1*L1546*INPUT!AO40,"-")</f>
        <v>-</v>
      </c>
      <c r="E1858" s="191" t="e">
        <f>IF(B1858="Positive","-",M1702*SQRT(1-(K1390/N1702)^2))</f>
        <v>#DIV/0!</v>
      </c>
      <c r="F1858" s="191" t="e">
        <f>IF(B1858="Positive",D1858,E1858)</f>
        <v>#DIV/0!</v>
      </c>
      <c r="G1858" s="191">
        <f>IF(B1858="Positive",L1546*INPUT!AP40*L1390,IF(C1858="OF",L1546*INPUT!AO40,L1546*INPUT!AO40*L1390))</f>
        <v>379.50847042889387</v>
      </c>
      <c r="H1858" s="191">
        <f>E739</f>
        <v>1554.726195337154</v>
      </c>
      <c r="I1858" s="191">
        <f>IF(B1858="Positive",F1234+K1234+H1234+I1234,F1234+K1234+D1234)</f>
        <v>2834</v>
      </c>
      <c r="J1858" s="174">
        <f>N236</f>
        <v>49150.378220967606</v>
      </c>
      <c r="K1858" s="343">
        <f>1.3*L1546*M562</f>
        <v>54219.538332341341</v>
      </c>
      <c r="L1858" s="378">
        <f>MIN(IF(H1858&lt;=0.1*I1858,1,1.07-0.7*H1858/I1858)*J1858,K1858)</f>
        <v>33716.251777731406</v>
      </c>
      <c r="M1858" s="4"/>
      <c r="N1858" s="4"/>
    </row>
    <row r="1859">
      <c r="A1859" s="187">
        <f>A1703</f>
        <v>101</v>
      </c>
      <c r="B1859" s="174" t="str">
        <f>B1703</f>
        <v>Negative</v>
      </c>
      <c r="C1859" s="174" t="str">
        <f>IF(INPUT!H41=2,"OF","BF")</f>
        <v>OF</v>
      </c>
      <c r="D1859" s="191" t="str">
        <f>IF(B1859="Positive",IF(C1859="OF",1,L1391)*1*L1547*INPUT!AO41,"-")</f>
        <v>-</v>
      </c>
      <c r="E1859" s="191" t="e">
        <f>IF(B1859="Positive","-",M1703*SQRT(1-(K1391/N1703)^2))</f>
        <v>#DIV/0!</v>
      </c>
      <c r="F1859" s="191" t="e">
        <f>IF(B1859="Positive",D1859,E1859)</f>
        <v>#DIV/0!</v>
      </c>
      <c r="G1859" s="191">
        <f>IF(B1859="Positive",L1547*INPUT!AP41*L1391,IF(C1859="OF",L1547*INPUT!AO41,L1547*INPUT!AO41*L1391))</f>
        <v>379.50847042889387</v>
      </c>
      <c r="H1859" s="191">
        <f>E740</f>
        <v>1554.726195337154</v>
      </c>
      <c r="I1859" s="191">
        <f>IF(B1859="Positive",F1235+K1235+H1235+I1235,F1235+K1235+D1235)</f>
        <v>2834</v>
      </c>
      <c r="J1859" s="174">
        <f>N237</f>
        <v>49150.378220967606</v>
      </c>
      <c r="K1859" s="343">
        <f>1.3*L1547*M563</f>
        <v>54219.538332341341</v>
      </c>
      <c r="L1859" s="378">
        <f>MIN(IF(H1859&lt;=0.1*I1859,1,1.07-0.7*H1859/I1859)*J1859,K1859)</f>
        <v>33716.251777731406</v>
      </c>
      <c r="M1859" s="4"/>
      <c r="N1859" s="4"/>
    </row>
    <row r="1860">
      <c r="A1860" s="187">
        <f>A1704</f>
        <v>101</v>
      </c>
      <c r="B1860" s="174" t="str">
        <f>B1704</f>
        <v>Negative</v>
      </c>
      <c r="C1860" s="174" t="str">
        <f>IF(INPUT!H42=2,"OF","BF")</f>
        <v>OF</v>
      </c>
      <c r="D1860" s="191" t="str">
        <f>IF(B1860="Positive",IF(C1860="OF",1,L1392)*1*L1548*INPUT!AO42,"-")</f>
        <v>-</v>
      </c>
      <c r="E1860" s="191" t="e">
        <f>IF(B1860="Positive","-",M1704*SQRT(1-(K1392/N1704)^2))</f>
        <v>#DIV/0!</v>
      </c>
      <c r="F1860" s="191" t="e">
        <f>IF(B1860="Positive",D1860,E1860)</f>
        <v>#DIV/0!</v>
      </c>
      <c r="G1860" s="191">
        <f>IF(B1860="Positive",L1548*INPUT!AP42*L1392,IF(C1860="OF",L1548*INPUT!AO42,L1548*INPUT!AO42*L1392))</f>
        <v>379.50847042889387</v>
      </c>
      <c r="H1860" s="191">
        <f>E741</f>
        <v>1554.726195337154</v>
      </c>
      <c r="I1860" s="191">
        <f>IF(B1860="Positive",F1236+K1236+H1236+I1236,F1236+K1236+D1236)</f>
        <v>2834</v>
      </c>
      <c r="J1860" s="174">
        <f>N238</f>
        <v>49150.378220967606</v>
      </c>
      <c r="K1860" s="343">
        <f>1.3*L1548*M564</f>
        <v>54219.538332341341</v>
      </c>
      <c r="L1860" s="378">
        <f>MIN(IF(H1860&lt;=0.1*I1860,1,1.07-0.7*H1860/I1860)*J1860,K1860)</f>
        <v>33716.251777731406</v>
      </c>
      <c r="M1860" s="4"/>
      <c r="N1860" s="4"/>
    </row>
    <row r="1861">
      <c r="A1861" s="187">
        <f>A1705</f>
        <v>101</v>
      </c>
      <c r="B1861" s="174" t="str">
        <f>B1705</f>
        <v>Negative</v>
      </c>
      <c r="C1861" s="174" t="str">
        <f>IF(INPUT!H43=2,"OF","BF")</f>
        <v>OF</v>
      </c>
      <c r="D1861" s="191" t="str">
        <f>IF(B1861="Positive",IF(C1861="OF",1,L1393)*1*L1549*INPUT!AO43,"-")</f>
        <v>-</v>
      </c>
      <c r="E1861" s="191" t="e">
        <f>IF(B1861="Positive","-",M1705*SQRT(1-(K1393/N1705)^2))</f>
        <v>#DIV/0!</v>
      </c>
      <c r="F1861" s="191" t="e">
        <f>IF(B1861="Positive",D1861,E1861)</f>
        <v>#DIV/0!</v>
      </c>
      <c r="G1861" s="191">
        <f>IF(B1861="Positive",L1549*INPUT!AP43*L1393,IF(C1861="OF",L1549*INPUT!AO43,L1549*INPUT!AO43*L1393))</f>
        <v>379.50847042889387</v>
      </c>
      <c r="H1861" s="191">
        <f>E742</f>
        <v>1554.726195337154</v>
      </c>
      <c r="I1861" s="191">
        <f>IF(B1861="Positive",F1237+K1237+H1237+I1237,F1237+K1237+D1237)</f>
        <v>2834</v>
      </c>
      <c r="J1861" s="174">
        <f>N239</f>
        <v>49150.378220967606</v>
      </c>
      <c r="K1861" s="343">
        <f>1.3*L1549*M565</f>
        <v>54219.538332341341</v>
      </c>
      <c r="L1861" s="378">
        <f>MIN(IF(H1861&lt;=0.1*I1861,1,1.07-0.7*H1861/I1861)*J1861,K1861)</f>
        <v>33716.251777731406</v>
      </c>
      <c r="M1861" s="4"/>
      <c r="N1861" s="4"/>
    </row>
    <row r="1862">
      <c r="A1862" s="187">
        <f>A1706</f>
        <v>101</v>
      </c>
      <c r="B1862" s="174" t="str">
        <f>B1706</f>
        <v>Negative</v>
      </c>
      <c r="C1862" s="174" t="str">
        <f>IF(INPUT!H44=2,"OF","BF")</f>
        <v>OF</v>
      </c>
      <c r="D1862" s="191" t="str">
        <f>IF(B1862="Positive",IF(C1862="OF",1,L1394)*1*L1550*INPUT!AO44,"-")</f>
        <v>-</v>
      </c>
      <c r="E1862" s="191" t="e">
        <f>IF(B1862="Positive","-",M1706*SQRT(1-(K1394/N1706)^2))</f>
        <v>#DIV/0!</v>
      </c>
      <c r="F1862" s="191" t="e">
        <f>IF(B1862="Positive",D1862,E1862)</f>
        <v>#DIV/0!</v>
      </c>
      <c r="G1862" s="191">
        <f>IF(B1862="Positive",L1550*INPUT!AP44*L1394,IF(C1862="OF",L1550*INPUT!AO44,L1550*INPUT!AO44*L1394))</f>
        <v>379.50847042889387</v>
      </c>
      <c r="H1862" s="191">
        <f>E743</f>
        <v>1554.726195337154</v>
      </c>
      <c r="I1862" s="191">
        <f>IF(B1862="Positive",F1238+K1238+H1238+I1238,F1238+K1238+D1238)</f>
        <v>2834</v>
      </c>
      <c r="J1862" s="174">
        <f>N240</f>
        <v>49150.378220967606</v>
      </c>
      <c r="K1862" s="343">
        <f>1.3*L1550*M566</f>
        <v>54219.538332341341</v>
      </c>
      <c r="L1862" s="378">
        <f>MIN(IF(H1862&lt;=0.1*I1862,1,1.07-0.7*H1862/I1862)*J1862,K1862)</f>
        <v>33716.251777731406</v>
      </c>
      <c r="M1862" s="4"/>
      <c r="N1862" s="4"/>
    </row>
    <row r="1863">
      <c r="A1863" s="187">
        <f>A1707</f>
        <v>101</v>
      </c>
      <c r="B1863" s="174" t="str">
        <f>B1707</f>
        <v>Negative</v>
      </c>
      <c r="C1863" s="174" t="str">
        <f>IF(INPUT!H45=2,"OF","BF")</f>
        <v>OF</v>
      </c>
      <c r="D1863" s="191" t="str">
        <f>IF(B1863="Positive",IF(C1863="OF",1,L1395)*1*L1551*INPUT!AO45,"-")</f>
        <v>-</v>
      </c>
      <c r="E1863" s="191" t="e">
        <f>IF(B1863="Positive","-",M1707*SQRT(1-(K1395/N1707)^2))</f>
        <v>#DIV/0!</v>
      </c>
      <c r="F1863" s="191" t="e">
        <f>IF(B1863="Positive",D1863,E1863)</f>
        <v>#DIV/0!</v>
      </c>
      <c r="G1863" s="191">
        <f>IF(B1863="Positive",L1551*INPUT!AP45*L1395,IF(C1863="OF",L1551*INPUT!AO45,L1551*INPUT!AO45*L1395))</f>
        <v>379.50847042889387</v>
      </c>
      <c r="H1863" s="191">
        <f>E744</f>
        <v>1554.726195337154</v>
      </c>
      <c r="I1863" s="191">
        <f>IF(B1863="Positive",F1239+K1239+H1239+I1239,F1239+K1239+D1239)</f>
        <v>2834</v>
      </c>
      <c r="J1863" s="174">
        <f>N241</f>
        <v>49150.378220967606</v>
      </c>
      <c r="K1863" s="343">
        <f>1.3*L1551*M567</f>
        <v>54219.538332341341</v>
      </c>
      <c r="L1863" s="378">
        <f>MIN(IF(H1863&lt;=0.1*I1863,1,1.07-0.7*H1863/I1863)*J1863,K1863)</f>
        <v>33716.251777731406</v>
      </c>
      <c r="M1863" s="4"/>
      <c r="N1863" s="4"/>
    </row>
    <row r="1864">
      <c r="A1864" s="187">
        <f>A1708</f>
        <v>101</v>
      </c>
      <c r="B1864" s="174" t="str">
        <f>B1708</f>
        <v>Negative</v>
      </c>
      <c r="C1864" s="174" t="str">
        <f>IF(INPUT!H46=2,"OF","BF")</f>
        <v>OF</v>
      </c>
      <c r="D1864" s="191" t="str">
        <f>IF(B1864="Positive",IF(C1864="OF",1,L1396)*1*L1552*INPUT!AO46,"-")</f>
        <v>-</v>
      </c>
      <c r="E1864" s="191" t="e">
        <f>IF(B1864="Positive","-",M1708*SQRT(1-(K1396/N1708)^2))</f>
        <v>#DIV/0!</v>
      </c>
      <c r="F1864" s="191" t="e">
        <f>IF(B1864="Positive",D1864,E1864)</f>
        <v>#DIV/0!</v>
      </c>
      <c r="G1864" s="191">
        <f>IF(B1864="Positive",L1552*INPUT!AP46*L1396,IF(C1864="OF",L1552*INPUT!AO46,L1552*INPUT!AO46*L1396))</f>
        <v>379.50847042889387</v>
      </c>
      <c r="H1864" s="191">
        <f>E745</f>
        <v>1554.726195337154</v>
      </c>
      <c r="I1864" s="191">
        <f>IF(B1864="Positive",F1240+K1240+H1240+I1240,F1240+K1240+D1240)</f>
        <v>2834</v>
      </c>
      <c r="J1864" s="174">
        <f>N242</f>
        <v>49150.378220967606</v>
      </c>
      <c r="K1864" s="343">
        <f>1.3*L1552*M568</f>
        <v>54219.538332341341</v>
      </c>
      <c r="L1864" s="378">
        <f>MIN(IF(H1864&lt;=0.1*I1864,1,1.07-0.7*H1864/I1864)*J1864,K1864)</f>
        <v>33716.251777731406</v>
      </c>
      <c r="M1864" s="4"/>
      <c r="N1864" s="4"/>
    </row>
    <row r="1865">
      <c r="A1865" s="187">
        <f>A1709</f>
        <v>101</v>
      </c>
      <c r="B1865" s="174" t="str">
        <f>B1709</f>
        <v>Negative</v>
      </c>
      <c r="C1865" s="174" t="str">
        <f>IF(INPUT!H47=2,"OF","BF")</f>
        <v>OF</v>
      </c>
      <c r="D1865" s="191" t="str">
        <f>IF(B1865="Positive",IF(C1865="OF",1,L1397)*1*L1553*INPUT!AO47,"-")</f>
        <v>-</v>
      </c>
      <c r="E1865" s="191" t="e">
        <f>IF(B1865="Positive","-",M1709*SQRT(1-(K1397/N1709)^2))</f>
        <v>#DIV/0!</v>
      </c>
      <c r="F1865" s="191" t="e">
        <f>IF(B1865="Positive",D1865,E1865)</f>
        <v>#DIV/0!</v>
      </c>
      <c r="G1865" s="191">
        <f>IF(B1865="Positive",L1553*INPUT!AP47*L1397,IF(C1865="OF",L1553*INPUT!AO47,L1553*INPUT!AO47*L1397))</f>
        <v>379.50847042889387</v>
      </c>
      <c r="H1865" s="191">
        <f>E746</f>
        <v>1554.726195337154</v>
      </c>
      <c r="I1865" s="191">
        <f>IF(B1865="Positive",F1241+K1241+H1241+I1241,F1241+K1241+D1241)</f>
        <v>2834</v>
      </c>
      <c r="J1865" s="174">
        <f>N243</f>
        <v>49150.378220967606</v>
      </c>
      <c r="K1865" s="343">
        <f>1.3*L1553*M569</f>
        <v>54219.538332341341</v>
      </c>
      <c r="L1865" s="378">
        <f>MIN(IF(H1865&lt;=0.1*I1865,1,1.07-0.7*H1865/I1865)*J1865,K1865)</f>
        <v>33716.251777731406</v>
      </c>
      <c r="M1865" s="4"/>
      <c r="N1865" s="4"/>
    </row>
    <row r="1866">
      <c r="A1866" s="187">
        <f>A1710</f>
        <v>101</v>
      </c>
      <c r="B1866" s="174" t="str">
        <f>B1710</f>
        <v>Negative</v>
      </c>
      <c r="C1866" s="174" t="str">
        <f>IF(INPUT!H48=2,"OF","BF")</f>
        <v>OF</v>
      </c>
      <c r="D1866" s="191" t="str">
        <f>IF(B1866="Positive",IF(C1866="OF",1,L1398)*1*L1554*INPUT!AO48,"-")</f>
        <v>-</v>
      </c>
      <c r="E1866" s="191" t="e">
        <f>IF(B1866="Positive","-",M1710*SQRT(1-(K1398/N1710)^2))</f>
        <v>#DIV/0!</v>
      </c>
      <c r="F1866" s="191" t="e">
        <f>IF(B1866="Positive",D1866,E1866)</f>
        <v>#DIV/0!</v>
      </c>
      <c r="G1866" s="191">
        <f>IF(B1866="Positive",L1554*INPUT!AP48*L1398,IF(C1866="OF",L1554*INPUT!AO48,L1554*INPUT!AO48*L1398))</f>
        <v>379.50847042889387</v>
      </c>
      <c r="H1866" s="191">
        <f>E747</f>
        <v>1554.726195337154</v>
      </c>
      <c r="I1866" s="191">
        <f>IF(B1866="Positive",F1242+K1242+H1242+I1242,F1242+K1242+D1242)</f>
        <v>2834</v>
      </c>
      <c r="J1866" s="174">
        <f>N244</f>
        <v>49150.378220967606</v>
      </c>
      <c r="K1866" s="343">
        <f>1.3*L1554*M570</f>
        <v>54219.538332341341</v>
      </c>
      <c r="L1866" s="378">
        <f>MIN(IF(H1866&lt;=0.1*I1866,1,1.07-0.7*H1866/I1866)*J1866,K1866)</f>
        <v>33716.251777731406</v>
      </c>
      <c r="M1866" s="4"/>
      <c r="N1866" s="4"/>
    </row>
    <row r="1867">
      <c r="A1867" s="187">
        <f>A1711</f>
        <v>101</v>
      </c>
      <c r="B1867" s="174" t="str">
        <f>B1711</f>
        <v>Negative</v>
      </c>
      <c r="C1867" s="174" t="str">
        <f>IF(INPUT!H49=2,"OF","BF")</f>
        <v>OF</v>
      </c>
      <c r="D1867" s="191" t="str">
        <f>IF(B1867="Positive",IF(C1867="OF",1,L1399)*1*L1555*INPUT!AO49,"-")</f>
        <v>-</v>
      </c>
      <c r="E1867" s="191" t="e">
        <f>IF(B1867="Positive","-",M1711*SQRT(1-(K1399/N1711)^2))</f>
        <v>#DIV/0!</v>
      </c>
      <c r="F1867" s="191" t="e">
        <f>IF(B1867="Positive",D1867,E1867)</f>
        <v>#DIV/0!</v>
      </c>
      <c r="G1867" s="191">
        <f>IF(B1867="Positive",L1555*INPUT!AP49*L1399,IF(C1867="OF",L1555*INPUT!AO49,L1555*INPUT!AO49*L1399))</f>
        <v>379.50847042889387</v>
      </c>
      <c r="H1867" s="191">
        <f>E748</f>
        <v>1554.726195337154</v>
      </c>
      <c r="I1867" s="191">
        <f>IF(B1867="Positive",F1243+K1243+H1243+I1243,F1243+K1243+D1243)</f>
        <v>2834</v>
      </c>
      <c r="J1867" s="174">
        <f>N245</f>
        <v>49150.378220967606</v>
      </c>
      <c r="K1867" s="343">
        <f>1.3*L1555*M571</f>
        <v>54219.538332341341</v>
      </c>
      <c r="L1867" s="378">
        <f>MIN(IF(H1867&lt;=0.1*I1867,1,1.07-0.7*H1867/I1867)*J1867,K1867)</f>
        <v>33716.251777731406</v>
      </c>
      <c r="M1867" s="4"/>
      <c r="N1867" s="4"/>
    </row>
    <row r="1868">
      <c r="A1868" s="187">
        <f>A1712</f>
        <v>101</v>
      </c>
      <c r="B1868" s="174" t="str">
        <f>B1712</f>
        <v>Negative</v>
      </c>
      <c r="C1868" s="174" t="str">
        <f>IF(INPUT!H50=2,"OF","BF")</f>
        <v>OF</v>
      </c>
      <c r="D1868" s="191" t="str">
        <f>IF(B1868="Positive",IF(C1868="OF",1,L1400)*1*L1556*INPUT!AO50,"-")</f>
        <v>-</v>
      </c>
      <c r="E1868" s="191" t="e">
        <f>IF(B1868="Positive","-",M1712*SQRT(1-(K1400/N1712)^2))</f>
        <v>#DIV/0!</v>
      </c>
      <c r="F1868" s="191" t="e">
        <f>IF(B1868="Positive",D1868,E1868)</f>
        <v>#DIV/0!</v>
      </c>
      <c r="G1868" s="191">
        <f>IF(B1868="Positive",L1556*INPUT!AP50*L1400,IF(C1868="OF",L1556*INPUT!AO50,L1556*INPUT!AO50*L1400))</f>
        <v>379.50847042889387</v>
      </c>
      <c r="H1868" s="191">
        <f>E749</f>
        <v>1554.726195337154</v>
      </c>
      <c r="I1868" s="191">
        <f>IF(B1868="Positive",F1244+K1244+H1244+I1244,F1244+K1244+D1244)</f>
        <v>2834</v>
      </c>
      <c r="J1868" s="174">
        <f>N246</f>
        <v>49150.378220967606</v>
      </c>
      <c r="K1868" s="343">
        <f>1.3*L1556*M572</f>
        <v>54219.538332341341</v>
      </c>
      <c r="L1868" s="378">
        <f>MIN(IF(H1868&lt;=0.1*I1868,1,1.07-0.7*H1868/I1868)*J1868,K1868)</f>
        <v>33716.251777731406</v>
      </c>
      <c r="M1868" s="4"/>
      <c r="N1868" s="4"/>
    </row>
    <row r="1869">
      <c r="A1869" s="187">
        <f>A1713</f>
        <v>101</v>
      </c>
      <c r="B1869" s="174" t="str">
        <f>B1713</f>
        <v>Negative</v>
      </c>
      <c r="C1869" s="174" t="str">
        <f>IF(INPUT!H51=2,"OF","BF")</f>
        <v>OF</v>
      </c>
      <c r="D1869" s="191" t="str">
        <f>IF(B1869="Positive",IF(C1869="OF",1,L1401)*1*L1557*INPUT!AO51,"-")</f>
        <v>-</v>
      </c>
      <c r="E1869" s="191" t="e">
        <f>IF(B1869="Positive","-",M1713*SQRT(1-(K1401/N1713)^2))</f>
        <v>#DIV/0!</v>
      </c>
      <c r="F1869" s="191" t="e">
        <f>IF(B1869="Positive",D1869,E1869)</f>
        <v>#DIV/0!</v>
      </c>
      <c r="G1869" s="191">
        <f>IF(B1869="Positive",L1557*INPUT!AP51*L1401,IF(C1869="OF",L1557*INPUT!AO51,L1557*INPUT!AO51*L1401))</f>
        <v>379.50847042889387</v>
      </c>
      <c r="H1869" s="191">
        <f>E750</f>
        <v>1554.726195337154</v>
      </c>
      <c r="I1869" s="191">
        <f>IF(B1869="Positive",F1245+K1245+H1245+I1245,F1245+K1245+D1245)</f>
        <v>2834</v>
      </c>
      <c r="J1869" s="174">
        <f>N247</f>
        <v>49150.378220967606</v>
      </c>
      <c r="K1869" s="343">
        <f>1.3*L1557*M573</f>
        <v>54219.538332341341</v>
      </c>
      <c r="L1869" s="378">
        <f>MIN(IF(H1869&lt;=0.1*I1869,1,1.07-0.7*H1869/I1869)*J1869,K1869)</f>
        <v>33716.251777731406</v>
      </c>
      <c r="M1869" s="4"/>
      <c r="N1869" s="4"/>
    </row>
    <row r="1870">
      <c r="A1870" s="187">
        <f>A1714</f>
        <v>101</v>
      </c>
      <c r="B1870" s="174" t="str">
        <f>B1714</f>
        <v>Negative</v>
      </c>
      <c r="C1870" s="174" t="str">
        <f>IF(INPUT!H52=2,"OF","BF")</f>
        <v>OF</v>
      </c>
      <c r="D1870" s="191" t="str">
        <f>IF(B1870="Positive",IF(C1870="OF",1,L1402)*1*L1558*INPUT!AO52,"-")</f>
        <v>-</v>
      </c>
      <c r="E1870" s="191" t="e">
        <f>IF(B1870="Positive","-",M1714*SQRT(1-(K1402/N1714)^2))</f>
        <v>#DIV/0!</v>
      </c>
      <c r="F1870" s="191" t="e">
        <f>IF(B1870="Positive",D1870,E1870)</f>
        <v>#DIV/0!</v>
      </c>
      <c r="G1870" s="191">
        <f>IF(B1870="Positive",L1558*INPUT!AP52*L1402,IF(C1870="OF",L1558*INPUT!AO52,L1558*INPUT!AO52*L1402))</f>
        <v>379.50847042889387</v>
      </c>
      <c r="H1870" s="191">
        <f>E751</f>
        <v>1554.726195337154</v>
      </c>
      <c r="I1870" s="191">
        <f>IF(B1870="Positive",F1246+K1246+H1246+I1246,F1246+K1246+D1246)</f>
        <v>2834</v>
      </c>
      <c r="J1870" s="174">
        <f>N248</f>
        <v>49150.378220967606</v>
      </c>
      <c r="K1870" s="343">
        <f>1.3*L1558*M574</f>
        <v>54219.538332341341</v>
      </c>
      <c r="L1870" s="378">
        <f>MIN(IF(H1870&lt;=0.1*I1870,1,1.07-0.7*H1870/I1870)*J1870,K1870)</f>
        <v>33716.251777731406</v>
      </c>
      <c r="M1870" s="4"/>
      <c r="N1870" s="4"/>
    </row>
    <row r="1871">
      <c r="A1871" s="187">
        <f>A1715</f>
        <v>101</v>
      </c>
      <c r="B1871" s="174" t="str">
        <f>B1715</f>
        <v>Negative</v>
      </c>
      <c r="C1871" s="174" t="str">
        <f>IF(INPUT!H53=2,"OF","BF")</f>
        <v>OF</v>
      </c>
      <c r="D1871" s="191" t="str">
        <f>IF(B1871="Positive",IF(C1871="OF",1,L1403)*1*L1559*INPUT!AO53,"-")</f>
        <v>-</v>
      </c>
      <c r="E1871" s="191" t="e">
        <f>IF(B1871="Positive","-",M1715*SQRT(1-(K1403/N1715)^2))</f>
        <v>#DIV/0!</v>
      </c>
      <c r="F1871" s="191" t="e">
        <f>IF(B1871="Positive",D1871,E1871)</f>
        <v>#DIV/0!</v>
      </c>
      <c r="G1871" s="191">
        <f>IF(B1871="Positive",L1559*INPUT!AP53*L1403,IF(C1871="OF",L1559*INPUT!AO53,L1559*INPUT!AO53*L1403))</f>
        <v>379.50847042889387</v>
      </c>
      <c r="H1871" s="191">
        <f>E752</f>
        <v>1554.726195337154</v>
      </c>
      <c r="I1871" s="191">
        <f>IF(B1871="Positive",F1247+K1247+H1247+I1247,F1247+K1247+D1247)</f>
        <v>2834</v>
      </c>
      <c r="J1871" s="174">
        <f>N249</f>
        <v>49150.378220967606</v>
      </c>
      <c r="K1871" s="343">
        <f>1.3*L1559*M575</f>
        <v>54219.538332341341</v>
      </c>
      <c r="L1871" s="378">
        <f>MIN(IF(H1871&lt;=0.1*I1871,1,1.07-0.7*H1871/I1871)*J1871,K1871)</f>
        <v>33716.251777731406</v>
      </c>
      <c r="M1871" s="4"/>
      <c r="N1871" s="4"/>
    </row>
    <row r="1872">
      <c r="A1872" s="187">
        <f>A1716</f>
        <v>101</v>
      </c>
      <c r="B1872" s="174" t="str">
        <f>B1716</f>
        <v>Negative</v>
      </c>
      <c r="C1872" s="174" t="str">
        <f>IF(INPUT!H54=2,"OF","BF")</f>
        <v>OF</v>
      </c>
      <c r="D1872" s="191" t="str">
        <f>IF(B1872="Positive",IF(C1872="OF",1,L1404)*1*L1560*INPUT!AO54,"-")</f>
        <v>-</v>
      </c>
      <c r="E1872" s="191" t="e">
        <f>IF(B1872="Positive","-",M1716*SQRT(1-(K1404/N1716)^2))</f>
        <v>#DIV/0!</v>
      </c>
      <c r="F1872" s="191" t="e">
        <f>IF(B1872="Positive",D1872,E1872)</f>
        <v>#DIV/0!</v>
      </c>
      <c r="G1872" s="191">
        <f>IF(B1872="Positive",L1560*INPUT!AP54*L1404,IF(C1872="OF",L1560*INPUT!AO54,L1560*INPUT!AO54*L1404))</f>
        <v>379.50847042889387</v>
      </c>
      <c r="H1872" s="191">
        <f>E753</f>
        <v>1554.726195337154</v>
      </c>
      <c r="I1872" s="191">
        <f>IF(B1872="Positive",F1248+K1248+H1248+I1248,F1248+K1248+D1248)</f>
        <v>2834</v>
      </c>
      <c r="J1872" s="174">
        <f>N250</f>
        <v>49150.378220967606</v>
      </c>
      <c r="K1872" s="343">
        <f>1.3*L1560*M576</f>
        <v>54219.538332341341</v>
      </c>
      <c r="L1872" s="378">
        <f>MIN(IF(H1872&lt;=0.1*I1872,1,1.07-0.7*H1872/I1872)*J1872,K1872)</f>
        <v>33716.251777731406</v>
      </c>
      <c r="M1872" s="4"/>
      <c r="N1872" s="4"/>
    </row>
    <row r="1873">
      <c r="A1873" s="187">
        <f>A1717</f>
        <v>101</v>
      </c>
      <c r="B1873" s="174" t="str">
        <f>B1717</f>
        <v>Negative</v>
      </c>
      <c r="C1873" s="174" t="str">
        <f>IF(INPUT!H55=2,"OF","BF")</f>
        <v>OF</v>
      </c>
      <c r="D1873" s="191" t="str">
        <f>IF(B1873="Positive",IF(C1873="OF",1,L1405)*1*L1561*INPUT!AO55,"-")</f>
        <v>-</v>
      </c>
      <c r="E1873" s="191" t="e">
        <f>IF(B1873="Positive","-",M1717*SQRT(1-(K1405/N1717)^2))</f>
        <v>#DIV/0!</v>
      </c>
      <c r="F1873" s="191" t="e">
        <f>IF(B1873="Positive",D1873,E1873)</f>
        <v>#DIV/0!</v>
      </c>
      <c r="G1873" s="191">
        <f>IF(B1873="Positive",L1561*INPUT!AP55*L1405,IF(C1873="OF",L1561*INPUT!AO55,L1561*INPUT!AO55*L1405))</f>
        <v>379.50847042889387</v>
      </c>
      <c r="H1873" s="191">
        <f>E754</f>
        <v>1554.726195337154</v>
      </c>
      <c r="I1873" s="191">
        <f>IF(B1873="Positive",F1249+K1249+H1249+I1249,F1249+K1249+D1249)</f>
        <v>2834</v>
      </c>
      <c r="J1873" s="174">
        <f>N251</f>
        <v>49150.378220967606</v>
      </c>
      <c r="K1873" s="343">
        <f>1.3*L1561*M577</f>
        <v>54219.538332341341</v>
      </c>
      <c r="L1873" s="378">
        <f>MIN(IF(H1873&lt;=0.1*I1873,1,1.07-0.7*H1873/I1873)*J1873,K1873)</f>
        <v>33716.251777731406</v>
      </c>
      <c r="M1873" s="4"/>
      <c r="N1873" s="4"/>
    </row>
    <row r="1874">
      <c r="A1874" s="187">
        <f>A1718</f>
        <v>101</v>
      </c>
      <c r="B1874" s="174" t="str">
        <f>B1718</f>
        <v>Negative</v>
      </c>
      <c r="C1874" s="174" t="str">
        <f>IF(INPUT!H56=2,"OF","BF")</f>
        <v>OF</v>
      </c>
      <c r="D1874" s="191" t="str">
        <f>IF(B1874="Positive",IF(C1874="OF",1,L1406)*1*L1562*INPUT!AO56,"-")</f>
        <v>-</v>
      </c>
      <c r="E1874" s="191" t="e">
        <f>IF(B1874="Positive","-",M1718*SQRT(1-(K1406/N1718)^2))</f>
        <v>#DIV/0!</v>
      </c>
      <c r="F1874" s="191" t="e">
        <f>IF(B1874="Positive",D1874,E1874)</f>
        <v>#DIV/0!</v>
      </c>
      <c r="G1874" s="191">
        <f>IF(B1874="Positive",L1562*INPUT!AP56*L1406,IF(C1874="OF",L1562*INPUT!AO56,L1562*INPUT!AO56*L1406))</f>
        <v>379.50847042889387</v>
      </c>
      <c r="H1874" s="191">
        <f>E755</f>
        <v>1554.726195337154</v>
      </c>
      <c r="I1874" s="191">
        <f>IF(B1874="Positive",F1250+K1250+H1250+I1250,F1250+K1250+D1250)</f>
        <v>2834</v>
      </c>
      <c r="J1874" s="174">
        <f>N252</f>
        <v>49150.378220967606</v>
      </c>
      <c r="K1874" s="343">
        <f>1.3*L1562*M578</f>
        <v>54219.538332341341</v>
      </c>
      <c r="L1874" s="378">
        <f>MIN(IF(H1874&lt;=0.1*I1874,1,1.07-0.7*H1874/I1874)*J1874,K1874)</f>
        <v>33716.251777731406</v>
      </c>
      <c r="M1874" s="4"/>
      <c r="N1874" s="4"/>
    </row>
    <row r="1875">
      <c r="A1875" s="187">
        <f>A1719</f>
        <v>101</v>
      </c>
      <c r="B1875" s="174" t="str">
        <f>B1719</f>
        <v>Negative</v>
      </c>
      <c r="C1875" s="174" t="str">
        <f>IF(INPUT!H57=2,"OF","BF")</f>
        <v>OF</v>
      </c>
      <c r="D1875" s="191" t="str">
        <f>IF(B1875="Positive",IF(C1875="OF",1,L1407)*1*L1563*INPUT!AO57,"-")</f>
        <v>-</v>
      </c>
      <c r="E1875" s="191" t="e">
        <f>IF(B1875="Positive","-",M1719*SQRT(1-(K1407/N1719)^2))</f>
        <v>#DIV/0!</v>
      </c>
      <c r="F1875" s="191" t="e">
        <f>IF(B1875="Positive",D1875,E1875)</f>
        <v>#DIV/0!</v>
      </c>
      <c r="G1875" s="191">
        <f>IF(B1875="Positive",L1563*INPUT!AP57*L1407,IF(C1875="OF",L1563*INPUT!AO57,L1563*INPUT!AO57*L1407))</f>
        <v>379.50847042889387</v>
      </c>
      <c r="H1875" s="191">
        <f>E756</f>
        <v>1554.726195337154</v>
      </c>
      <c r="I1875" s="191">
        <f>IF(B1875="Positive",F1251+K1251+H1251+I1251,F1251+K1251+D1251)</f>
        <v>2834</v>
      </c>
      <c r="J1875" s="174">
        <f>N253</f>
        <v>49150.378220967606</v>
      </c>
      <c r="K1875" s="343">
        <f>1.3*L1563*M579</f>
        <v>54219.538332341341</v>
      </c>
      <c r="L1875" s="378">
        <f>MIN(IF(H1875&lt;=0.1*I1875,1,1.07-0.7*H1875/I1875)*J1875,K1875)</f>
        <v>33716.251777731406</v>
      </c>
      <c r="M1875" s="4"/>
      <c r="N1875" s="4"/>
    </row>
    <row r="1876">
      <c r="A1876" s="187">
        <f>A1720</f>
        <v>101</v>
      </c>
      <c r="B1876" s="174" t="str">
        <f>B1720</f>
        <v>Negative</v>
      </c>
      <c r="C1876" s="174" t="str">
        <f>IF(INPUT!H58=2,"OF","BF")</f>
        <v>OF</v>
      </c>
      <c r="D1876" s="191" t="str">
        <f>IF(B1876="Positive",IF(C1876="OF",1,L1408)*1*L1564*INPUT!AO58,"-")</f>
        <v>-</v>
      </c>
      <c r="E1876" s="191" t="e">
        <f>IF(B1876="Positive","-",M1720*SQRT(1-(K1408/N1720)^2))</f>
        <v>#DIV/0!</v>
      </c>
      <c r="F1876" s="191" t="e">
        <f>IF(B1876="Positive",D1876,E1876)</f>
        <v>#DIV/0!</v>
      </c>
      <c r="G1876" s="191">
        <f>IF(B1876="Positive",L1564*INPUT!AP58*L1408,IF(C1876="OF",L1564*INPUT!AO58,L1564*INPUT!AO58*L1408))</f>
        <v>379.50847042889387</v>
      </c>
      <c r="H1876" s="191">
        <f>E757</f>
        <v>1554.726195337154</v>
      </c>
      <c r="I1876" s="191">
        <f>IF(B1876="Positive",F1252+K1252+H1252+I1252,F1252+K1252+D1252)</f>
        <v>2834</v>
      </c>
      <c r="J1876" s="174">
        <f>N254</f>
        <v>49150.378220967606</v>
      </c>
      <c r="K1876" s="343">
        <f>1.3*L1564*M580</f>
        <v>54219.538332341341</v>
      </c>
      <c r="L1876" s="378">
        <f>MIN(IF(H1876&lt;=0.1*I1876,1,1.07-0.7*H1876/I1876)*J1876,K1876)</f>
        <v>33716.251777731406</v>
      </c>
      <c r="M1876" s="4"/>
      <c r="N1876" s="4"/>
    </row>
    <row r="1877">
      <c r="A1877" s="187">
        <f>A1721</f>
        <v>101</v>
      </c>
      <c r="B1877" s="174" t="str">
        <f>B1721</f>
        <v>Negative</v>
      </c>
      <c r="C1877" s="174" t="str">
        <f>IF(INPUT!H59=2,"OF","BF")</f>
        <v>OF</v>
      </c>
      <c r="D1877" s="191" t="str">
        <f>IF(B1877="Positive",IF(C1877="OF",1,L1409)*1*L1565*INPUT!AO59,"-")</f>
        <v>-</v>
      </c>
      <c r="E1877" s="191" t="e">
        <f>IF(B1877="Positive","-",M1721*SQRT(1-(K1409/N1721)^2))</f>
        <v>#DIV/0!</v>
      </c>
      <c r="F1877" s="191" t="e">
        <f>IF(B1877="Positive",D1877,E1877)</f>
        <v>#DIV/0!</v>
      </c>
      <c r="G1877" s="191">
        <f>IF(B1877="Positive",L1565*INPUT!AP59*L1409,IF(C1877="OF",L1565*INPUT!AO59,L1565*INPUT!AO59*L1409))</f>
        <v>379.50847042889387</v>
      </c>
      <c r="H1877" s="191">
        <f>E758</f>
        <v>1554.726195337154</v>
      </c>
      <c r="I1877" s="191">
        <f>IF(B1877="Positive",F1253+K1253+H1253+I1253,F1253+K1253+D1253)</f>
        <v>2834</v>
      </c>
      <c r="J1877" s="174">
        <f>N255</f>
        <v>49150.378220967606</v>
      </c>
      <c r="K1877" s="343">
        <f>1.3*L1565*M581</f>
        <v>54219.538332341341</v>
      </c>
      <c r="L1877" s="378">
        <f>MIN(IF(H1877&lt;=0.1*I1877,1,1.07-0.7*H1877/I1877)*J1877,K1877)</f>
        <v>33716.251777731406</v>
      </c>
      <c r="M1877" s="4"/>
      <c r="N1877" s="4"/>
    </row>
    <row r="1878">
      <c r="A1878" s="187">
        <f>A1722</f>
        <v>101</v>
      </c>
      <c r="B1878" s="174" t="str">
        <f>B1722</f>
        <v>Negative</v>
      </c>
      <c r="C1878" s="174" t="str">
        <f>IF(INPUT!H60=2,"OF","BF")</f>
        <v>OF</v>
      </c>
      <c r="D1878" s="191" t="str">
        <f>IF(B1878="Positive",IF(C1878="OF",1,L1410)*1*L1566*INPUT!AO60,"-")</f>
        <v>-</v>
      </c>
      <c r="E1878" s="191" t="e">
        <f>IF(B1878="Positive","-",M1722*SQRT(1-(K1410/N1722)^2))</f>
        <v>#DIV/0!</v>
      </c>
      <c r="F1878" s="191" t="e">
        <f>IF(B1878="Positive",D1878,E1878)</f>
        <v>#DIV/0!</v>
      </c>
      <c r="G1878" s="191">
        <f>IF(B1878="Positive",L1566*INPUT!AP60*L1410,IF(C1878="OF",L1566*INPUT!AO60,L1566*INPUT!AO60*L1410))</f>
        <v>379.50847042889387</v>
      </c>
      <c r="H1878" s="191">
        <f>E759</f>
        <v>1554.726195337154</v>
      </c>
      <c r="I1878" s="191">
        <f>IF(B1878="Positive",F1254+K1254+H1254+I1254,F1254+K1254+D1254)</f>
        <v>2834</v>
      </c>
      <c r="J1878" s="174">
        <f>N256</f>
        <v>49150.378220967606</v>
      </c>
      <c r="K1878" s="343">
        <f>1.3*L1566*M582</f>
        <v>54219.538332341341</v>
      </c>
      <c r="L1878" s="378">
        <f>MIN(IF(H1878&lt;=0.1*I1878,1,1.07-0.7*H1878/I1878)*J1878,K1878)</f>
        <v>33716.251777731406</v>
      </c>
      <c r="M1878" s="4"/>
      <c r="N1878" s="4"/>
    </row>
    <row r="1879">
      <c r="A1879" s="187">
        <f>A1723</f>
        <v>101</v>
      </c>
      <c r="B1879" s="174" t="str">
        <f>B1723</f>
        <v>Negative</v>
      </c>
      <c r="C1879" s="174" t="str">
        <f>IF(INPUT!H61=2,"OF","BF")</f>
        <v>OF</v>
      </c>
      <c r="D1879" s="191" t="str">
        <f>IF(B1879="Positive",IF(C1879="OF",1,L1411)*1*L1567*INPUT!AO61,"-")</f>
        <v>-</v>
      </c>
      <c r="E1879" s="191" t="e">
        <f>IF(B1879="Positive","-",M1723*SQRT(1-(K1411/N1723)^2))</f>
        <v>#DIV/0!</v>
      </c>
      <c r="F1879" s="191" t="e">
        <f>IF(B1879="Positive",D1879,E1879)</f>
        <v>#DIV/0!</v>
      </c>
      <c r="G1879" s="191">
        <f>IF(B1879="Positive",L1567*INPUT!AP61*L1411,IF(C1879="OF",L1567*INPUT!AO61,L1567*INPUT!AO61*L1411))</f>
        <v>379.50847042889387</v>
      </c>
      <c r="H1879" s="191">
        <f>E760</f>
        <v>1554.726195337154</v>
      </c>
      <c r="I1879" s="191">
        <f>IF(B1879="Positive",F1255+K1255+H1255+I1255,F1255+K1255+D1255)</f>
        <v>2834</v>
      </c>
      <c r="J1879" s="174">
        <f>N257</f>
        <v>49150.378220967606</v>
      </c>
      <c r="K1879" s="343">
        <f>1.3*L1567*M583</f>
        <v>54219.538332341341</v>
      </c>
      <c r="L1879" s="378">
        <f>MIN(IF(H1879&lt;=0.1*I1879,1,1.07-0.7*H1879/I1879)*J1879,K1879)</f>
        <v>33716.251777731406</v>
      </c>
      <c r="M1879" s="4"/>
      <c r="N1879" s="4"/>
    </row>
    <row r="1880">
      <c r="A1880" s="187">
        <f>A1724</f>
        <v>101</v>
      </c>
      <c r="B1880" s="174" t="str">
        <f>B1724</f>
        <v>Negative</v>
      </c>
      <c r="C1880" s="174" t="str">
        <f>IF(INPUT!H62=2,"OF","BF")</f>
        <v>OF</v>
      </c>
      <c r="D1880" s="191" t="str">
        <f>IF(B1880="Positive",IF(C1880="OF",1,L1412)*1*L1568*INPUT!AO62,"-")</f>
        <v>-</v>
      </c>
      <c r="E1880" s="191" t="e">
        <f>IF(B1880="Positive","-",M1724*SQRT(1-(K1412/N1724)^2))</f>
        <v>#DIV/0!</v>
      </c>
      <c r="F1880" s="191" t="e">
        <f>IF(B1880="Positive",D1880,E1880)</f>
        <v>#DIV/0!</v>
      </c>
      <c r="G1880" s="191">
        <f>IF(B1880="Positive",L1568*INPUT!AP62*L1412,IF(C1880="OF",L1568*INPUT!AO62,L1568*INPUT!AO62*L1412))</f>
        <v>379.50847042889387</v>
      </c>
      <c r="H1880" s="191">
        <f>E761</f>
        <v>1554.726195337154</v>
      </c>
      <c r="I1880" s="191">
        <f>IF(B1880="Positive",F1256+K1256+H1256+I1256,F1256+K1256+D1256)</f>
        <v>2834</v>
      </c>
      <c r="J1880" s="174">
        <f>N258</f>
        <v>49150.378220967606</v>
      </c>
      <c r="K1880" s="343">
        <f>1.3*L1568*M584</f>
        <v>54219.538332341341</v>
      </c>
      <c r="L1880" s="378">
        <f>MIN(IF(H1880&lt;=0.1*I1880,1,1.07-0.7*H1880/I1880)*J1880,K1880)</f>
        <v>33716.251777731406</v>
      </c>
      <c r="M1880" s="4"/>
      <c r="N1880" s="4"/>
    </row>
    <row r="1881">
      <c r="A1881" s="187">
        <f>A1725</f>
        <v>101</v>
      </c>
      <c r="B1881" s="174" t="str">
        <f>B1725</f>
        <v>Negative</v>
      </c>
      <c r="C1881" s="174" t="str">
        <f>IF(INPUT!H63=2,"OF","BF")</f>
        <v>OF</v>
      </c>
      <c r="D1881" s="191" t="str">
        <f>IF(B1881="Positive",IF(C1881="OF",1,L1413)*1*L1569*INPUT!AO63,"-")</f>
        <v>-</v>
      </c>
      <c r="E1881" s="191" t="e">
        <f>IF(B1881="Positive","-",M1725*SQRT(1-(K1413/N1725)^2))</f>
        <v>#DIV/0!</v>
      </c>
      <c r="F1881" s="191" t="e">
        <f>IF(B1881="Positive",D1881,E1881)</f>
        <v>#DIV/0!</v>
      </c>
      <c r="G1881" s="191">
        <f>IF(B1881="Positive",L1569*INPUT!AP63*L1413,IF(C1881="OF",L1569*INPUT!AO63,L1569*INPUT!AO63*L1413))</f>
        <v>379.50847042889387</v>
      </c>
      <c r="H1881" s="191">
        <f>E762</f>
        <v>1554.726195337154</v>
      </c>
      <c r="I1881" s="191">
        <f>IF(B1881="Positive",F1257+K1257+H1257+I1257,F1257+K1257+D1257)</f>
        <v>2834</v>
      </c>
      <c r="J1881" s="174">
        <f>N259</f>
        <v>49150.378220967606</v>
      </c>
      <c r="K1881" s="343">
        <f>1.3*L1569*M585</f>
        <v>54219.538332341341</v>
      </c>
      <c r="L1881" s="378">
        <f>MIN(IF(H1881&lt;=0.1*I1881,1,1.07-0.7*H1881/I1881)*J1881,K1881)</f>
        <v>33716.251777731406</v>
      </c>
      <c r="M1881" s="4"/>
      <c r="N1881" s="4"/>
    </row>
    <row r="1882">
      <c r="A1882" s="187">
        <f>A1726</f>
        <v>101</v>
      </c>
      <c r="B1882" s="174" t="str">
        <f>B1726</f>
        <v>Negative</v>
      </c>
      <c r="C1882" s="174" t="str">
        <f>IF(INPUT!H64=2,"OF","BF")</f>
        <v>OF</v>
      </c>
      <c r="D1882" s="191" t="str">
        <f>IF(B1882="Positive",IF(C1882="OF",1,L1414)*1*L1570*INPUT!AO64,"-")</f>
        <v>-</v>
      </c>
      <c r="E1882" s="191" t="e">
        <f>IF(B1882="Positive","-",M1726*SQRT(1-(K1414/N1726)^2))</f>
        <v>#DIV/0!</v>
      </c>
      <c r="F1882" s="191" t="e">
        <f>IF(B1882="Positive",D1882,E1882)</f>
        <v>#DIV/0!</v>
      </c>
      <c r="G1882" s="191">
        <f>IF(B1882="Positive",L1570*INPUT!AP64*L1414,IF(C1882="OF",L1570*INPUT!AO64,L1570*INPUT!AO64*L1414))</f>
        <v>379.50847042889387</v>
      </c>
      <c r="H1882" s="191">
        <f>E763</f>
        <v>1554.726195337154</v>
      </c>
      <c r="I1882" s="191">
        <f>IF(B1882="Positive",F1258+K1258+H1258+I1258,F1258+K1258+D1258)</f>
        <v>2834</v>
      </c>
      <c r="J1882" s="174">
        <f>N260</f>
        <v>49150.378220967606</v>
      </c>
      <c r="K1882" s="343">
        <f>1.3*L1570*M586</f>
        <v>54219.538332341341</v>
      </c>
      <c r="L1882" s="378">
        <f>MIN(IF(H1882&lt;=0.1*I1882,1,1.07-0.7*H1882/I1882)*J1882,K1882)</f>
        <v>33716.251777731406</v>
      </c>
      <c r="M1882" s="4"/>
      <c r="N1882" s="4"/>
    </row>
    <row r="1883">
      <c r="A1883" s="187">
        <f>A1727</f>
        <v>101</v>
      </c>
      <c r="B1883" s="174" t="str">
        <f>B1727</f>
        <v>Negative</v>
      </c>
      <c r="C1883" s="174" t="str">
        <f>IF(INPUT!H65=2,"OF","BF")</f>
        <v>OF</v>
      </c>
      <c r="D1883" s="191" t="str">
        <f>IF(B1883="Positive",IF(C1883="OF",1,L1415)*1*L1571*INPUT!AO65,"-")</f>
        <v>-</v>
      </c>
      <c r="E1883" s="191" t="e">
        <f>IF(B1883="Positive","-",M1727*SQRT(1-(K1415/N1727)^2))</f>
        <v>#DIV/0!</v>
      </c>
      <c r="F1883" s="191" t="e">
        <f>IF(B1883="Positive",D1883,E1883)</f>
        <v>#DIV/0!</v>
      </c>
      <c r="G1883" s="191">
        <f>IF(B1883="Positive",L1571*INPUT!AP65*L1415,IF(C1883="OF",L1571*INPUT!AO65,L1571*INPUT!AO65*L1415))</f>
        <v>379.50847042889387</v>
      </c>
      <c r="H1883" s="191">
        <f>E764</f>
        <v>1554.726195337154</v>
      </c>
      <c r="I1883" s="191">
        <f>IF(B1883="Positive",F1259+K1259+H1259+I1259,F1259+K1259+D1259)</f>
        <v>2834</v>
      </c>
      <c r="J1883" s="174">
        <f>N261</f>
        <v>49150.378220967606</v>
      </c>
      <c r="K1883" s="343">
        <f>1.3*L1571*M587</f>
        <v>54219.538332341341</v>
      </c>
      <c r="L1883" s="378">
        <f>MIN(IF(H1883&lt;=0.1*I1883,1,1.07-0.7*H1883/I1883)*J1883,K1883)</f>
        <v>33716.251777731406</v>
      </c>
      <c r="M1883" s="4"/>
      <c r="N1883" s="4"/>
    </row>
    <row r="1884">
      <c r="A1884" s="187">
        <f>A1728</f>
        <v>101</v>
      </c>
      <c r="B1884" s="174" t="str">
        <f>B1728</f>
        <v>Negative</v>
      </c>
      <c r="C1884" s="174" t="str">
        <f>IF(INPUT!H66=2,"OF","BF")</f>
        <v>OF</v>
      </c>
      <c r="D1884" s="191" t="str">
        <f>IF(B1884="Positive",IF(C1884="OF",1,L1416)*1*L1572*INPUT!AO66,"-")</f>
        <v>-</v>
      </c>
      <c r="E1884" s="191" t="e">
        <f>IF(B1884="Positive","-",M1728*SQRT(1-(K1416/N1728)^2))</f>
        <v>#DIV/0!</v>
      </c>
      <c r="F1884" s="191" t="e">
        <f>IF(B1884="Positive",D1884,E1884)</f>
        <v>#DIV/0!</v>
      </c>
      <c r="G1884" s="191">
        <f>IF(B1884="Positive",L1572*INPUT!AP66*L1416,IF(C1884="OF",L1572*INPUT!AO66,L1572*INPUT!AO66*L1416))</f>
        <v>379.50847042889387</v>
      </c>
      <c r="H1884" s="191">
        <f>E765</f>
        <v>1554.726195337154</v>
      </c>
      <c r="I1884" s="191">
        <f>IF(B1884="Positive",F1260+K1260+H1260+I1260,F1260+K1260+D1260)</f>
        <v>2834</v>
      </c>
      <c r="J1884" s="174">
        <f>N262</f>
        <v>49150.378220967606</v>
      </c>
      <c r="K1884" s="343">
        <f>1.3*L1572*M588</f>
        <v>54219.538332341341</v>
      </c>
      <c r="L1884" s="378">
        <f>MIN(IF(H1884&lt;=0.1*I1884,1,1.07-0.7*H1884/I1884)*J1884,K1884)</f>
        <v>33716.251777731406</v>
      </c>
      <c r="M1884" s="4"/>
      <c r="N1884" s="4"/>
    </row>
    <row r="1885">
      <c r="A1885" s="187">
        <f>A1729</f>
        <v>101</v>
      </c>
      <c r="B1885" s="174" t="str">
        <f>B1729</f>
        <v>Negative</v>
      </c>
      <c r="C1885" s="174" t="str">
        <f>IF(INPUT!H67=2,"OF","BF")</f>
        <v>OF</v>
      </c>
      <c r="D1885" s="191" t="str">
        <f>IF(B1885="Positive",IF(C1885="OF",1,L1417)*1*L1573*INPUT!AO67,"-")</f>
        <v>-</v>
      </c>
      <c r="E1885" s="191" t="e">
        <f>IF(B1885="Positive","-",M1729*SQRT(1-(K1417/N1729)^2))</f>
        <v>#DIV/0!</v>
      </c>
      <c r="F1885" s="191" t="e">
        <f>IF(B1885="Positive",D1885,E1885)</f>
        <v>#DIV/0!</v>
      </c>
      <c r="G1885" s="191">
        <f>IF(B1885="Positive",L1573*INPUT!AP67*L1417,IF(C1885="OF",L1573*INPUT!AO67,L1573*INPUT!AO67*L1417))</f>
        <v>379.50847042889387</v>
      </c>
      <c r="H1885" s="191">
        <f>E766</f>
        <v>1554.726195337154</v>
      </c>
      <c r="I1885" s="191">
        <f>IF(B1885="Positive",F1261+K1261+H1261+I1261,F1261+K1261+D1261)</f>
        <v>2834</v>
      </c>
      <c r="J1885" s="174">
        <f>N263</f>
        <v>49150.378220967606</v>
      </c>
      <c r="K1885" s="343">
        <f>1.3*L1573*M589</f>
        <v>54219.538332341341</v>
      </c>
      <c r="L1885" s="378">
        <f>MIN(IF(H1885&lt;=0.1*I1885,1,1.07-0.7*H1885/I1885)*J1885,K1885)</f>
        <v>33716.251777731406</v>
      </c>
      <c r="M1885" s="4"/>
      <c r="N1885" s="4"/>
    </row>
    <row r="1886">
      <c r="A1886" s="187">
        <f>A1730</f>
        <v>101</v>
      </c>
      <c r="B1886" s="174" t="str">
        <f>B1730</f>
        <v>Negative</v>
      </c>
      <c r="C1886" s="174" t="str">
        <f>IF(INPUT!H68=2,"OF","BF")</f>
        <v>OF</v>
      </c>
      <c r="D1886" s="191" t="str">
        <f>IF(B1886="Positive",IF(C1886="OF",1,L1418)*1*L1574*INPUT!AO68,"-")</f>
        <v>-</v>
      </c>
      <c r="E1886" s="191" t="e">
        <f>IF(B1886="Positive","-",M1730*SQRT(1-(K1418/N1730)^2))</f>
        <v>#DIV/0!</v>
      </c>
      <c r="F1886" s="191" t="e">
        <f>IF(B1886="Positive",D1886,E1886)</f>
        <v>#DIV/0!</v>
      </c>
      <c r="G1886" s="191">
        <f>IF(B1886="Positive",L1574*INPUT!AP68*L1418,IF(C1886="OF",L1574*INPUT!AO68,L1574*INPUT!AO68*L1418))</f>
        <v>379.50847042889387</v>
      </c>
      <c r="H1886" s="191">
        <f>E767</f>
        <v>1554.726195337154</v>
      </c>
      <c r="I1886" s="191">
        <f>IF(B1886="Positive",F1262+K1262+H1262+I1262,F1262+K1262+D1262)</f>
        <v>2834</v>
      </c>
      <c r="J1886" s="174">
        <f>N264</f>
        <v>49150.378220967606</v>
      </c>
      <c r="K1886" s="343">
        <f>1.3*L1574*M590</f>
        <v>54219.538332341341</v>
      </c>
      <c r="L1886" s="378">
        <f>MIN(IF(H1886&lt;=0.1*I1886,1,1.07-0.7*H1886/I1886)*J1886,K1886)</f>
        <v>33716.251777731406</v>
      </c>
      <c r="M1886" s="4"/>
      <c r="N1886" s="4"/>
    </row>
    <row r="1887">
      <c r="A1887" s="187">
        <f>A1731</f>
        <v>101</v>
      </c>
      <c r="B1887" s="174" t="str">
        <f>B1731</f>
        <v>Negative</v>
      </c>
      <c r="C1887" s="174" t="str">
        <f>IF(INPUT!H69=2,"OF","BF")</f>
        <v>OF</v>
      </c>
      <c r="D1887" s="191" t="str">
        <f>IF(B1887="Positive",IF(C1887="OF",1,L1419)*1*L1575*INPUT!AO69,"-")</f>
        <v>-</v>
      </c>
      <c r="E1887" s="191" t="e">
        <f>IF(B1887="Positive","-",M1731*SQRT(1-(K1419/N1731)^2))</f>
        <v>#DIV/0!</v>
      </c>
      <c r="F1887" s="191" t="e">
        <f>IF(B1887="Positive",D1887,E1887)</f>
        <v>#DIV/0!</v>
      </c>
      <c r="G1887" s="191">
        <f>IF(B1887="Positive",L1575*INPUT!AP69*L1419,IF(C1887="OF",L1575*INPUT!AO69,L1575*INPUT!AO69*L1419))</f>
        <v>379.50847042889387</v>
      </c>
      <c r="H1887" s="191">
        <f>E768</f>
        <v>1554.726195337154</v>
      </c>
      <c r="I1887" s="191">
        <f>IF(B1887="Positive",F1263+K1263+H1263+I1263,F1263+K1263+D1263)</f>
        <v>2834</v>
      </c>
      <c r="J1887" s="174">
        <f>N265</f>
        <v>49150.378220967606</v>
      </c>
      <c r="K1887" s="343">
        <f>1.3*L1575*M591</f>
        <v>54219.538332341341</v>
      </c>
      <c r="L1887" s="378">
        <f>MIN(IF(H1887&lt;=0.1*I1887,1,1.07-0.7*H1887/I1887)*J1887,K1887)</f>
        <v>33716.251777731406</v>
      </c>
      <c r="M1887" s="4"/>
      <c r="N1887" s="4"/>
    </row>
    <row r="1888">
      <c r="A1888" s="187">
        <f>A1732</f>
        <v>101</v>
      </c>
      <c r="B1888" s="174" t="str">
        <f>B1732</f>
        <v>Negative</v>
      </c>
      <c r="C1888" s="174" t="str">
        <f>IF(INPUT!H70=2,"OF","BF")</f>
        <v>OF</v>
      </c>
      <c r="D1888" s="191" t="str">
        <f>IF(B1888="Positive",IF(C1888="OF",1,L1420)*1*L1576*INPUT!AO70,"-")</f>
        <v>-</v>
      </c>
      <c r="E1888" s="191" t="e">
        <f>IF(B1888="Positive","-",M1732*SQRT(1-(K1420/N1732)^2))</f>
        <v>#DIV/0!</v>
      </c>
      <c r="F1888" s="191" t="e">
        <f>IF(B1888="Positive",D1888,E1888)</f>
        <v>#DIV/0!</v>
      </c>
      <c r="G1888" s="191">
        <f>IF(B1888="Positive",L1576*INPUT!AP70*L1420,IF(C1888="OF",L1576*INPUT!AO70,L1576*INPUT!AO70*L1420))</f>
        <v>379.50847042889387</v>
      </c>
      <c r="H1888" s="191">
        <f>E769</f>
        <v>1554.726195337154</v>
      </c>
      <c r="I1888" s="191">
        <f>IF(B1888="Positive",F1264+K1264+H1264+I1264,F1264+K1264+D1264)</f>
        <v>2834</v>
      </c>
      <c r="J1888" s="174">
        <f>N266</f>
        <v>49150.378220967606</v>
      </c>
      <c r="K1888" s="343">
        <f>1.3*L1576*M592</f>
        <v>54219.538332341341</v>
      </c>
      <c r="L1888" s="378">
        <f>MIN(IF(H1888&lt;=0.1*I1888,1,1.07-0.7*H1888/I1888)*J1888,K1888)</f>
        <v>33716.251777731406</v>
      </c>
      <c r="M1888" s="4"/>
      <c r="N1888" s="4"/>
    </row>
    <row r="1889">
      <c r="A1889" s="187">
        <f>A1733</f>
        <v>101</v>
      </c>
      <c r="B1889" s="174" t="str">
        <f>B1733</f>
        <v>Negative</v>
      </c>
      <c r="C1889" s="174" t="str">
        <f>IF(INPUT!H71=2,"OF","BF")</f>
        <v>OF</v>
      </c>
      <c r="D1889" s="191" t="str">
        <f>IF(B1889="Positive",IF(C1889="OF",1,L1421)*1*L1577*INPUT!AO71,"-")</f>
        <v>-</v>
      </c>
      <c r="E1889" s="191" t="e">
        <f>IF(B1889="Positive","-",M1733*SQRT(1-(K1421/N1733)^2))</f>
        <v>#DIV/0!</v>
      </c>
      <c r="F1889" s="191" t="e">
        <f>IF(B1889="Positive",D1889,E1889)</f>
        <v>#DIV/0!</v>
      </c>
      <c r="G1889" s="191">
        <f>IF(B1889="Positive",L1577*INPUT!AP71*L1421,IF(C1889="OF",L1577*INPUT!AO71,L1577*INPUT!AO71*L1421))</f>
        <v>379.50847042889387</v>
      </c>
      <c r="H1889" s="191">
        <f>E770</f>
        <v>1554.726195337154</v>
      </c>
      <c r="I1889" s="191">
        <f>IF(B1889="Positive",F1265+K1265+H1265+I1265,F1265+K1265+D1265)</f>
        <v>2834</v>
      </c>
      <c r="J1889" s="174">
        <f>N267</f>
        <v>49150.378220967606</v>
      </c>
      <c r="K1889" s="343">
        <f>1.3*L1577*M593</f>
        <v>54219.538332341341</v>
      </c>
      <c r="L1889" s="378">
        <f>MIN(IF(H1889&lt;=0.1*I1889,1,1.07-0.7*H1889/I1889)*J1889,K1889)</f>
        <v>33716.251777731406</v>
      </c>
      <c r="M1889" s="4"/>
      <c r="N1889" s="4"/>
    </row>
    <row r="1890">
      <c r="A1890" s="187">
        <f>A1734</f>
        <v>101</v>
      </c>
      <c r="B1890" s="174" t="str">
        <f>B1734</f>
        <v>Negative</v>
      </c>
      <c r="C1890" s="174" t="str">
        <f>IF(INPUT!H72=2,"OF","BF")</f>
        <v>OF</v>
      </c>
      <c r="D1890" s="191" t="str">
        <f>IF(B1890="Positive",IF(C1890="OF",1,L1422)*1*L1578*INPUT!AO72,"-")</f>
        <v>-</v>
      </c>
      <c r="E1890" s="191" t="e">
        <f>IF(B1890="Positive","-",M1734*SQRT(1-(K1422/N1734)^2))</f>
        <v>#DIV/0!</v>
      </c>
      <c r="F1890" s="191" t="e">
        <f>IF(B1890="Positive",D1890,E1890)</f>
        <v>#DIV/0!</v>
      </c>
      <c r="G1890" s="191">
        <f>IF(B1890="Positive",L1578*INPUT!AP72*L1422,IF(C1890="OF",L1578*INPUT!AO72,L1578*INPUT!AO72*L1422))</f>
        <v>379.50847042889387</v>
      </c>
      <c r="H1890" s="191">
        <f>E771</f>
        <v>1554.726195337154</v>
      </c>
      <c r="I1890" s="191">
        <f>IF(B1890="Positive",F1266+K1266+H1266+I1266,F1266+K1266+D1266)</f>
        <v>2834</v>
      </c>
      <c r="J1890" s="174">
        <f>N268</f>
        <v>49150.378220967606</v>
      </c>
      <c r="K1890" s="343">
        <f>1.3*L1578*M594</f>
        <v>54219.538332341341</v>
      </c>
      <c r="L1890" s="378">
        <f>MIN(IF(H1890&lt;=0.1*I1890,1,1.07-0.7*H1890/I1890)*J1890,K1890)</f>
        <v>33716.251777731406</v>
      </c>
      <c r="M1890" s="4"/>
      <c r="N1890" s="4"/>
    </row>
    <row r="1891">
      <c r="A1891" s="187">
        <f>A1735</f>
        <v>101</v>
      </c>
      <c r="B1891" s="174" t="str">
        <f>B1735</f>
        <v>Negative</v>
      </c>
      <c r="C1891" s="174" t="str">
        <f>IF(INPUT!H73=2,"OF","BF")</f>
        <v>OF</v>
      </c>
      <c r="D1891" s="191" t="str">
        <f>IF(B1891="Positive",IF(C1891="OF",1,L1423)*1*L1579*INPUT!AO73,"-")</f>
        <v>-</v>
      </c>
      <c r="E1891" s="191" t="e">
        <f>IF(B1891="Positive","-",M1735*SQRT(1-(K1423/N1735)^2))</f>
        <v>#DIV/0!</v>
      </c>
      <c r="F1891" s="191" t="e">
        <f>IF(B1891="Positive",D1891,E1891)</f>
        <v>#DIV/0!</v>
      </c>
      <c r="G1891" s="191">
        <f>IF(B1891="Positive",L1579*INPUT!AP73*L1423,IF(C1891="OF",L1579*INPUT!AO73,L1579*INPUT!AO73*L1423))</f>
        <v>379.50847042889387</v>
      </c>
      <c r="H1891" s="191">
        <f>E772</f>
        <v>1554.726195337154</v>
      </c>
      <c r="I1891" s="191">
        <f>IF(B1891="Positive",F1267+K1267+H1267+I1267,F1267+K1267+D1267)</f>
        <v>2834</v>
      </c>
      <c r="J1891" s="174">
        <f>N269</f>
        <v>49150.378220967606</v>
      </c>
      <c r="K1891" s="343">
        <f>1.3*L1579*M595</f>
        <v>54219.538332341341</v>
      </c>
      <c r="L1891" s="378">
        <f>MIN(IF(H1891&lt;=0.1*I1891,1,1.07-0.7*H1891/I1891)*J1891,K1891)</f>
        <v>33716.251777731406</v>
      </c>
      <c r="M1891" s="4"/>
      <c r="N1891" s="4"/>
    </row>
    <row r="1892">
      <c r="A1892" s="187">
        <f>A1736</f>
        <v>101</v>
      </c>
      <c r="B1892" s="174" t="str">
        <f>B1736</f>
        <v>Negative</v>
      </c>
      <c r="C1892" s="174" t="str">
        <f>IF(INPUT!H74=2,"OF","BF")</f>
        <v>OF</v>
      </c>
      <c r="D1892" s="191" t="str">
        <f>IF(B1892="Positive",IF(C1892="OF",1,L1424)*1*L1580*INPUT!AO74,"-")</f>
        <v>-</v>
      </c>
      <c r="E1892" s="191" t="e">
        <f>IF(B1892="Positive","-",M1736*SQRT(1-(K1424/N1736)^2))</f>
        <v>#DIV/0!</v>
      </c>
      <c r="F1892" s="191" t="e">
        <f>IF(B1892="Positive",D1892,E1892)</f>
        <v>#DIV/0!</v>
      </c>
      <c r="G1892" s="191">
        <f>IF(B1892="Positive",L1580*INPUT!AP74*L1424,IF(C1892="OF",L1580*INPUT!AO74,L1580*INPUT!AO74*L1424))</f>
        <v>379.50847042889387</v>
      </c>
      <c r="H1892" s="191">
        <f>E773</f>
        <v>1554.726195337154</v>
      </c>
      <c r="I1892" s="191">
        <f>IF(B1892="Positive",F1268+K1268+H1268+I1268,F1268+K1268+D1268)</f>
        <v>2834</v>
      </c>
      <c r="J1892" s="174">
        <f>N270</f>
        <v>49150.378220967606</v>
      </c>
      <c r="K1892" s="343">
        <f>1.3*L1580*M596</f>
        <v>54219.538332341341</v>
      </c>
      <c r="L1892" s="378">
        <f>MIN(IF(H1892&lt;=0.1*I1892,1,1.07-0.7*H1892/I1892)*J1892,K1892)</f>
        <v>33716.251777731406</v>
      </c>
      <c r="M1892" s="4"/>
      <c r="N1892" s="4"/>
    </row>
    <row r="1893">
      <c r="A1893" s="187">
        <f>A1737</f>
        <v>101</v>
      </c>
      <c r="B1893" s="174" t="str">
        <f>B1737</f>
        <v>Negative</v>
      </c>
      <c r="C1893" s="174" t="str">
        <f>IF(INPUT!H75=2,"OF","BF")</f>
        <v>OF</v>
      </c>
      <c r="D1893" s="191" t="str">
        <f>IF(B1893="Positive",IF(C1893="OF",1,L1425)*1*L1581*INPUT!AO75,"-")</f>
        <v>-</v>
      </c>
      <c r="E1893" s="191" t="e">
        <f>IF(B1893="Positive","-",M1737*SQRT(1-(K1425/N1737)^2))</f>
        <v>#DIV/0!</v>
      </c>
      <c r="F1893" s="191" t="e">
        <f>IF(B1893="Positive",D1893,E1893)</f>
        <v>#DIV/0!</v>
      </c>
      <c r="G1893" s="191">
        <f>IF(B1893="Positive",L1581*INPUT!AP75*L1425,IF(C1893="OF",L1581*INPUT!AO75,L1581*INPUT!AO75*L1425))</f>
        <v>379.50847042889387</v>
      </c>
      <c r="H1893" s="191">
        <f>E774</f>
        <v>1554.726195337154</v>
      </c>
      <c r="I1893" s="191">
        <f>IF(B1893="Positive",F1269+K1269+H1269+I1269,F1269+K1269+D1269)</f>
        <v>2834</v>
      </c>
      <c r="J1893" s="174">
        <f>N271</f>
        <v>49150.378220967606</v>
      </c>
      <c r="K1893" s="343">
        <f>1.3*L1581*M597</f>
        <v>54219.538332341341</v>
      </c>
      <c r="L1893" s="378">
        <f>MIN(IF(H1893&lt;=0.1*I1893,1,1.07-0.7*H1893/I1893)*J1893,K1893)</f>
        <v>33716.251777731406</v>
      </c>
      <c r="M1893" s="4"/>
      <c r="N1893" s="4"/>
    </row>
    <row r="1894">
      <c r="A1894" s="187">
        <f>A1738</f>
        <v>101</v>
      </c>
      <c r="B1894" s="174" t="str">
        <f>B1738</f>
        <v>Negative</v>
      </c>
      <c r="C1894" s="174" t="str">
        <f>IF(INPUT!H76=2,"OF","BF")</f>
        <v>OF</v>
      </c>
      <c r="D1894" s="191" t="str">
        <f>IF(B1894="Positive",IF(C1894="OF",1,L1426)*1*L1582*INPUT!AO76,"-")</f>
        <v>-</v>
      </c>
      <c r="E1894" s="191" t="e">
        <f>IF(B1894="Positive","-",M1738*SQRT(1-(K1426/N1738)^2))</f>
        <v>#DIV/0!</v>
      </c>
      <c r="F1894" s="191" t="e">
        <f>IF(B1894="Positive",D1894,E1894)</f>
        <v>#DIV/0!</v>
      </c>
      <c r="G1894" s="191">
        <f>IF(B1894="Positive",L1582*INPUT!AP76*L1426,IF(C1894="OF",L1582*INPUT!AO76,L1582*INPUT!AO76*L1426))</f>
        <v>379.50847042889387</v>
      </c>
      <c r="H1894" s="191">
        <f>E775</f>
        <v>1554.726195337154</v>
      </c>
      <c r="I1894" s="191">
        <f>IF(B1894="Positive",F1270+K1270+H1270+I1270,F1270+K1270+D1270)</f>
        <v>2834</v>
      </c>
      <c r="J1894" s="174">
        <f>N272</f>
        <v>49150.378220967606</v>
      </c>
      <c r="K1894" s="343">
        <f>1.3*L1582*M598</f>
        <v>54219.538332341341</v>
      </c>
      <c r="L1894" s="378">
        <f>MIN(IF(H1894&lt;=0.1*I1894,1,1.07-0.7*H1894/I1894)*J1894,K1894)</f>
        <v>33716.251777731406</v>
      </c>
      <c r="M1894" s="4"/>
      <c r="N1894" s="4"/>
    </row>
    <row r="1895">
      <c r="A1895" s="187">
        <f>A1739</f>
        <v>101</v>
      </c>
      <c r="B1895" s="174" t="str">
        <f>B1739</f>
        <v>Negative</v>
      </c>
      <c r="C1895" s="174" t="str">
        <f>IF(INPUT!H77=2,"OF","BF")</f>
        <v>OF</v>
      </c>
      <c r="D1895" s="191" t="str">
        <f>IF(B1895="Positive",IF(C1895="OF",1,L1427)*1*L1583*INPUT!AO77,"-")</f>
        <v>-</v>
      </c>
      <c r="E1895" s="191" t="e">
        <f>IF(B1895="Positive","-",M1739*SQRT(1-(K1427/N1739)^2))</f>
        <v>#DIV/0!</v>
      </c>
      <c r="F1895" s="191" t="e">
        <f>IF(B1895="Positive",D1895,E1895)</f>
        <v>#DIV/0!</v>
      </c>
      <c r="G1895" s="191">
        <f>IF(B1895="Positive",L1583*INPUT!AP77*L1427,IF(C1895="OF",L1583*INPUT!AO77,L1583*INPUT!AO77*L1427))</f>
        <v>379.50847042889387</v>
      </c>
      <c r="H1895" s="191">
        <f>E776</f>
        <v>1554.726195337154</v>
      </c>
      <c r="I1895" s="191">
        <f>IF(B1895="Positive",F1271+K1271+H1271+I1271,F1271+K1271+D1271)</f>
        <v>2834</v>
      </c>
      <c r="J1895" s="174">
        <f>N273</f>
        <v>49150.378220967606</v>
      </c>
      <c r="K1895" s="343">
        <f>1.3*L1583*M599</f>
        <v>54219.538332341341</v>
      </c>
      <c r="L1895" s="378">
        <f>MIN(IF(H1895&lt;=0.1*I1895,1,1.07-0.7*H1895/I1895)*J1895,K1895)</f>
        <v>33716.251777731406</v>
      </c>
      <c r="M1895" s="4"/>
      <c r="N1895" s="4"/>
    </row>
    <row r="1896">
      <c r="A1896" s="187">
        <f>A1740</f>
        <v>101</v>
      </c>
      <c r="B1896" s="174" t="str">
        <f>B1740</f>
        <v>Negative</v>
      </c>
      <c r="C1896" s="174" t="str">
        <f>IF(INPUT!H78=2,"OF","BF")</f>
        <v>OF</v>
      </c>
      <c r="D1896" s="191" t="str">
        <f>IF(B1896="Positive",IF(C1896="OF",1,L1428)*1*L1584*INPUT!AO78,"-")</f>
        <v>-</v>
      </c>
      <c r="E1896" s="191" t="e">
        <f>IF(B1896="Positive","-",M1740*SQRT(1-(K1428/N1740)^2))</f>
        <v>#DIV/0!</v>
      </c>
      <c r="F1896" s="191" t="e">
        <f>IF(B1896="Positive",D1896,E1896)</f>
        <v>#DIV/0!</v>
      </c>
      <c r="G1896" s="191">
        <f>IF(B1896="Positive",L1584*INPUT!AP78*L1428,IF(C1896="OF",L1584*INPUT!AO78,L1584*INPUT!AO78*L1428))</f>
        <v>379.50847042889387</v>
      </c>
      <c r="H1896" s="191">
        <f>E777</f>
        <v>1554.726195337154</v>
      </c>
      <c r="I1896" s="191">
        <f>IF(B1896="Positive",F1272+K1272+H1272+I1272,F1272+K1272+D1272)</f>
        <v>2834</v>
      </c>
      <c r="J1896" s="174">
        <f>N274</f>
        <v>49150.378220967606</v>
      </c>
      <c r="K1896" s="343">
        <f>1.3*L1584*M600</f>
        <v>54219.538332341341</v>
      </c>
      <c r="L1896" s="378">
        <f>MIN(IF(H1896&lt;=0.1*I1896,1,1.07-0.7*H1896/I1896)*J1896,K1896)</f>
        <v>33716.251777731406</v>
      </c>
      <c r="M1896" s="4"/>
      <c r="N1896" s="4"/>
    </row>
    <row r="1897">
      <c r="A1897" s="187">
        <f>A1741</f>
        <v>101</v>
      </c>
      <c r="B1897" s="174" t="str">
        <f>B1741</f>
        <v>Negative</v>
      </c>
      <c r="C1897" s="174" t="str">
        <f>IF(INPUT!H79=2,"OF","BF")</f>
        <v>OF</v>
      </c>
      <c r="D1897" s="191" t="str">
        <f>IF(B1897="Positive",IF(C1897="OF",1,L1429)*1*L1585*INPUT!AO79,"-")</f>
        <v>-</v>
      </c>
      <c r="E1897" s="191" t="e">
        <f>IF(B1897="Positive","-",M1741*SQRT(1-(K1429/N1741)^2))</f>
        <v>#DIV/0!</v>
      </c>
      <c r="F1897" s="191" t="e">
        <f>IF(B1897="Positive",D1897,E1897)</f>
        <v>#DIV/0!</v>
      </c>
      <c r="G1897" s="191">
        <f>IF(B1897="Positive",L1585*INPUT!AP79*L1429,IF(C1897="OF",L1585*INPUT!AO79,L1585*INPUT!AO79*L1429))</f>
        <v>379.50847042889387</v>
      </c>
      <c r="H1897" s="191">
        <f>E778</f>
        <v>1554.726195337154</v>
      </c>
      <c r="I1897" s="191">
        <f>IF(B1897="Positive",F1273+K1273+H1273+I1273,F1273+K1273+D1273)</f>
        <v>2834</v>
      </c>
      <c r="J1897" s="174">
        <f>N275</f>
        <v>49150.378220967606</v>
      </c>
      <c r="K1897" s="343">
        <f>1.3*L1585*M601</f>
        <v>54219.538332341341</v>
      </c>
      <c r="L1897" s="378">
        <f>MIN(IF(H1897&lt;=0.1*I1897,1,1.07-0.7*H1897/I1897)*J1897,K1897)</f>
        <v>33716.251777731406</v>
      </c>
      <c r="M1897" s="4"/>
      <c r="N1897" s="4"/>
    </row>
    <row r="1898">
      <c r="A1898" s="187">
        <f>A1742</f>
        <v>101</v>
      </c>
      <c r="B1898" s="174" t="str">
        <f>B1742</f>
        <v>Negative</v>
      </c>
      <c r="C1898" s="174" t="str">
        <f>IF(INPUT!H80=2,"OF","BF")</f>
        <v>OF</v>
      </c>
      <c r="D1898" s="191" t="str">
        <f>IF(B1898="Positive",IF(C1898="OF",1,L1430)*1*L1586*INPUT!AO80,"-")</f>
        <v>-</v>
      </c>
      <c r="E1898" s="191" t="e">
        <f>IF(B1898="Positive","-",M1742*SQRT(1-(K1430/N1742)^2))</f>
        <v>#DIV/0!</v>
      </c>
      <c r="F1898" s="191" t="e">
        <f>IF(B1898="Positive",D1898,E1898)</f>
        <v>#DIV/0!</v>
      </c>
      <c r="G1898" s="191">
        <f>IF(B1898="Positive",L1586*INPUT!AP80*L1430,IF(C1898="OF",L1586*INPUT!AO80,L1586*INPUT!AO80*L1430))</f>
        <v>379.50847042889387</v>
      </c>
      <c r="H1898" s="191">
        <f>E779</f>
        <v>1554.726195337154</v>
      </c>
      <c r="I1898" s="191">
        <f>IF(B1898="Positive",F1274+K1274+H1274+I1274,F1274+K1274+D1274)</f>
        <v>2834</v>
      </c>
      <c r="J1898" s="174">
        <f>N276</f>
        <v>49150.378220967606</v>
      </c>
      <c r="K1898" s="343">
        <f>1.3*L1586*M602</f>
        <v>54219.538332341341</v>
      </c>
      <c r="L1898" s="378">
        <f>MIN(IF(H1898&lt;=0.1*I1898,1,1.07-0.7*H1898/I1898)*J1898,K1898)</f>
        <v>33716.251777731406</v>
      </c>
      <c r="M1898" s="4"/>
      <c r="N1898" s="4"/>
    </row>
    <row r="1899">
      <c r="A1899" s="187">
        <f>A1743</f>
        <v>101</v>
      </c>
      <c r="B1899" s="174" t="str">
        <f>B1743</f>
        <v>Negative</v>
      </c>
      <c r="C1899" s="174" t="str">
        <f>IF(INPUT!H81=2,"OF","BF")</f>
        <v>OF</v>
      </c>
      <c r="D1899" s="191" t="str">
        <f>IF(B1899="Positive",IF(C1899="OF",1,L1431)*1*L1587*INPUT!AO81,"-")</f>
        <v>-</v>
      </c>
      <c r="E1899" s="191" t="e">
        <f>IF(B1899="Positive","-",M1743*SQRT(1-(K1431/N1743)^2))</f>
        <v>#DIV/0!</v>
      </c>
      <c r="F1899" s="191" t="e">
        <f>IF(B1899="Positive",D1899,E1899)</f>
        <v>#DIV/0!</v>
      </c>
      <c r="G1899" s="191">
        <f>IF(B1899="Positive",L1587*INPUT!AP81*L1431,IF(C1899="OF",L1587*INPUT!AO81,L1587*INPUT!AO81*L1431))</f>
        <v>379.50847042889387</v>
      </c>
      <c r="H1899" s="191">
        <f>E780</f>
        <v>1554.726195337154</v>
      </c>
      <c r="I1899" s="191">
        <f>IF(B1899="Positive",F1275+K1275+H1275+I1275,F1275+K1275+D1275)</f>
        <v>2834</v>
      </c>
      <c r="J1899" s="174">
        <f>N277</f>
        <v>49150.378220967606</v>
      </c>
      <c r="K1899" s="343">
        <f>1.3*L1587*M603</f>
        <v>54219.538332341341</v>
      </c>
      <c r="L1899" s="378">
        <f>MIN(IF(H1899&lt;=0.1*I1899,1,1.07-0.7*H1899/I1899)*J1899,K1899)</f>
        <v>33716.251777731406</v>
      </c>
      <c r="M1899" s="4"/>
      <c r="N1899" s="4"/>
    </row>
    <row r="1900">
      <c r="A1900" s="187">
        <f>A1744</f>
        <v>101</v>
      </c>
      <c r="B1900" s="174" t="str">
        <f>B1744</f>
        <v>Negative</v>
      </c>
      <c r="C1900" s="174" t="str">
        <f>IF(INPUT!H82=2,"OF","BF")</f>
        <v>OF</v>
      </c>
      <c r="D1900" s="191" t="str">
        <f>IF(B1900="Positive",IF(C1900="OF",1,L1432)*1*L1588*INPUT!AO82,"-")</f>
        <v>-</v>
      </c>
      <c r="E1900" s="191" t="e">
        <f>IF(B1900="Positive","-",M1744*SQRT(1-(K1432/N1744)^2))</f>
        <v>#DIV/0!</v>
      </c>
      <c r="F1900" s="191" t="e">
        <f>IF(B1900="Positive",D1900,E1900)</f>
        <v>#DIV/0!</v>
      </c>
      <c r="G1900" s="191">
        <f>IF(B1900="Positive",L1588*INPUT!AP82*L1432,IF(C1900="OF",L1588*INPUT!AO82,L1588*INPUT!AO82*L1432))</f>
        <v>379.50847042889387</v>
      </c>
      <c r="H1900" s="191">
        <f>E781</f>
        <v>1554.726195337154</v>
      </c>
      <c r="I1900" s="191">
        <f>IF(B1900="Positive",F1276+K1276+H1276+I1276,F1276+K1276+D1276)</f>
        <v>2834</v>
      </c>
      <c r="J1900" s="174">
        <f>N278</f>
        <v>49150.378220967606</v>
      </c>
      <c r="K1900" s="343">
        <f>1.3*L1588*M604</f>
        <v>54219.538332341341</v>
      </c>
      <c r="L1900" s="378">
        <f>MIN(IF(H1900&lt;=0.1*I1900,1,1.07-0.7*H1900/I1900)*J1900,K1900)</f>
        <v>33716.251777731406</v>
      </c>
      <c r="M1900" s="4"/>
      <c r="N1900" s="4"/>
    </row>
    <row r="1901">
      <c r="A1901" s="187">
        <f>A1745</f>
        <v>101</v>
      </c>
      <c r="B1901" s="174" t="str">
        <f>B1745</f>
        <v>Negative</v>
      </c>
      <c r="C1901" s="174" t="str">
        <f>IF(INPUT!H83=2,"OF","BF")</f>
        <v>OF</v>
      </c>
      <c r="D1901" s="191" t="str">
        <f>IF(B1901="Positive",IF(C1901="OF",1,L1433)*1*L1589*INPUT!AO83,"-")</f>
        <v>-</v>
      </c>
      <c r="E1901" s="191" t="e">
        <f>IF(B1901="Positive","-",M1745*SQRT(1-(K1433/N1745)^2))</f>
        <v>#DIV/0!</v>
      </c>
      <c r="F1901" s="191" t="e">
        <f>IF(B1901="Positive",D1901,E1901)</f>
        <v>#DIV/0!</v>
      </c>
      <c r="G1901" s="191">
        <f>IF(B1901="Positive",L1589*INPUT!AP83*L1433,IF(C1901="OF",L1589*INPUT!AO83,L1589*INPUT!AO83*L1433))</f>
        <v>379.50847042889387</v>
      </c>
      <c r="H1901" s="191">
        <f>E782</f>
        <v>1554.726195337154</v>
      </c>
      <c r="I1901" s="191">
        <f>IF(B1901="Positive",F1277+K1277+H1277+I1277,F1277+K1277+D1277)</f>
        <v>2834</v>
      </c>
      <c r="J1901" s="174">
        <f>N279</f>
        <v>49150.378220967606</v>
      </c>
      <c r="K1901" s="343">
        <f>1.3*L1589*M605</f>
        <v>54219.538332341341</v>
      </c>
      <c r="L1901" s="378">
        <f>MIN(IF(H1901&lt;=0.1*I1901,1,1.07-0.7*H1901/I1901)*J1901,K1901)</f>
        <v>33716.251777731406</v>
      </c>
      <c r="M1901" s="4"/>
      <c r="N1901" s="4"/>
    </row>
    <row r="1902">
      <c r="A1902" s="187">
        <f>A1746</f>
        <v>101</v>
      </c>
      <c r="B1902" s="174" t="str">
        <f>B1746</f>
        <v>Negative</v>
      </c>
      <c r="C1902" s="174" t="str">
        <f>IF(INPUT!H84=2,"OF","BF")</f>
        <v>OF</v>
      </c>
      <c r="D1902" s="191" t="str">
        <f>IF(B1902="Positive",IF(C1902="OF",1,L1434)*1*L1590*INPUT!AO84,"-")</f>
        <v>-</v>
      </c>
      <c r="E1902" s="191" t="e">
        <f>IF(B1902="Positive","-",M1746*SQRT(1-(K1434/N1746)^2))</f>
        <v>#DIV/0!</v>
      </c>
      <c r="F1902" s="191" t="e">
        <f>IF(B1902="Positive",D1902,E1902)</f>
        <v>#DIV/0!</v>
      </c>
      <c r="G1902" s="191">
        <f>IF(B1902="Positive",L1590*INPUT!AP84*L1434,IF(C1902="OF",L1590*INPUT!AO84,L1590*INPUT!AO84*L1434))</f>
        <v>379.50847042889387</v>
      </c>
      <c r="H1902" s="191">
        <f>E783</f>
        <v>1554.726195337154</v>
      </c>
      <c r="I1902" s="191">
        <f>IF(B1902="Positive",F1278+K1278+H1278+I1278,F1278+K1278+D1278)</f>
        <v>2834</v>
      </c>
      <c r="J1902" s="174">
        <f>N280</f>
        <v>49150.378220967606</v>
      </c>
      <c r="K1902" s="343">
        <f>1.3*L1590*M606</f>
        <v>54219.538332341341</v>
      </c>
      <c r="L1902" s="378">
        <f>MIN(IF(H1902&lt;=0.1*I1902,1,1.07-0.7*H1902/I1902)*J1902,K1902)</f>
        <v>33716.251777731406</v>
      </c>
      <c r="M1902" s="4"/>
      <c r="N1902" s="4"/>
    </row>
    <row r="1903">
      <c r="A1903" s="187">
        <f>A1747</f>
        <v>101</v>
      </c>
      <c r="B1903" s="174" t="str">
        <f>B1747</f>
        <v>Negative</v>
      </c>
      <c r="C1903" s="174" t="str">
        <f>IF(INPUT!H85=2,"OF","BF")</f>
        <v>OF</v>
      </c>
      <c r="D1903" s="191" t="str">
        <f>IF(B1903="Positive",IF(C1903="OF",1,L1435)*1*L1591*INPUT!AO85,"-")</f>
        <v>-</v>
      </c>
      <c r="E1903" s="191" t="e">
        <f>IF(B1903="Positive","-",M1747*SQRT(1-(K1435/N1747)^2))</f>
        <v>#DIV/0!</v>
      </c>
      <c r="F1903" s="191" t="e">
        <f>IF(B1903="Positive",D1903,E1903)</f>
        <v>#DIV/0!</v>
      </c>
      <c r="G1903" s="191">
        <f>IF(B1903="Positive",L1591*INPUT!AP85*L1435,IF(C1903="OF",L1591*INPUT!AO85,L1591*INPUT!AO85*L1435))</f>
        <v>379.50847042889387</v>
      </c>
      <c r="H1903" s="191">
        <f>E784</f>
        <v>1554.726195337154</v>
      </c>
      <c r="I1903" s="191">
        <f>IF(B1903="Positive",F1279+K1279+H1279+I1279,F1279+K1279+D1279)</f>
        <v>2834</v>
      </c>
      <c r="J1903" s="174">
        <f>N281</f>
        <v>49150.378220967606</v>
      </c>
      <c r="K1903" s="343">
        <f>1.3*L1591*M607</f>
        <v>54219.538332341341</v>
      </c>
      <c r="L1903" s="378">
        <f>MIN(IF(H1903&lt;=0.1*I1903,1,1.07-0.7*H1903/I1903)*J1903,K1903)</f>
        <v>33716.251777731406</v>
      </c>
      <c r="M1903" s="4"/>
      <c r="N1903" s="4"/>
    </row>
    <row r="1904">
      <c r="A1904" s="187">
        <f>A1748</f>
        <v>101</v>
      </c>
      <c r="B1904" s="174" t="str">
        <f>B1748</f>
        <v>Negative</v>
      </c>
      <c r="C1904" s="174" t="str">
        <f>IF(INPUT!H86=2,"OF","BF")</f>
        <v>OF</v>
      </c>
      <c r="D1904" s="191" t="str">
        <f>IF(B1904="Positive",IF(C1904="OF",1,L1436)*1*L1592*INPUT!AO86,"-")</f>
        <v>-</v>
      </c>
      <c r="E1904" s="191" t="e">
        <f>IF(B1904="Positive","-",M1748*SQRT(1-(K1436/N1748)^2))</f>
        <v>#DIV/0!</v>
      </c>
      <c r="F1904" s="191" t="e">
        <f>IF(B1904="Positive",D1904,E1904)</f>
        <v>#DIV/0!</v>
      </c>
      <c r="G1904" s="191">
        <f>IF(B1904="Positive",L1592*INPUT!AP86*L1436,IF(C1904="OF",L1592*INPUT!AO86,L1592*INPUT!AO86*L1436))</f>
        <v>379.50847042889387</v>
      </c>
      <c r="H1904" s="191">
        <f>E785</f>
        <v>1554.726195337154</v>
      </c>
      <c r="I1904" s="191">
        <f>IF(B1904="Positive",F1280+K1280+H1280+I1280,F1280+K1280+D1280)</f>
        <v>2834</v>
      </c>
      <c r="J1904" s="174">
        <f>N282</f>
        <v>49150.378220967606</v>
      </c>
      <c r="K1904" s="343">
        <f>1.3*L1592*M608</f>
        <v>54219.538332341341</v>
      </c>
      <c r="L1904" s="378">
        <f>MIN(IF(H1904&lt;=0.1*I1904,1,1.07-0.7*H1904/I1904)*J1904,K1904)</f>
        <v>33716.251777731406</v>
      </c>
      <c r="M1904" s="4"/>
      <c r="N1904" s="4"/>
    </row>
    <row r="1905">
      <c r="A1905" s="187">
        <f>A1749</f>
        <v>101</v>
      </c>
      <c r="B1905" s="174" t="str">
        <f>B1749</f>
        <v>Negative</v>
      </c>
      <c r="C1905" s="174" t="str">
        <f>IF(INPUT!H87=2,"OF","BF")</f>
        <v>OF</v>
      </c>
      <c r="D1905" s="191" t="str">
        <f>IF(B1905="Positive",IF(C1905="OF",1,L1437)*1*L1593*INPUT!AO87,"-")</f>
        <v>-</v>
      </c>
      <c r="E1905" s="191" t="e">
        <f>IF(B1905="Positive","-",M1749*SQRT(1-(K1437/N1749)^2))</f>
        <v>#DIV/0!</v>
      </c>
      <c r="F1905" s="191" t="e">
        <f>IF(B1905="Positive",D1905,E1905)</f>
        <v>#DIV/0!</v>
      </c>
      <c r="G1905" s="191">
        <f>IF(B1905="Positive",L1593*INPUT!AP87*L1437,IF(C1905="OF",L1593*INPUT!AO87,L1593*INPUT!AO87*L1437))</f>
        <v>379.50847042889387</v>
      </c>
      <c r="H1905" s="191">
        <f>E786</f>
        <v>1554.726195337154</v>
      </c>
      <c r="I1905" s="191">
        <f>IF(B1905="Positive",F1281+K1281+H1281+I1281,F1281+K1281+D1281)</f>
        <v>2834</v>
      </c>
      <c r="J1905" s="174">
        <f>N283</f>
        <v>49150.378220967606</v>
      </c>
      <c r="K1905" s="343">
        <f>1.3*L1593*M609</f>
        <v>54219.538332341341</v>
      </c>
      <c r="L1905" s="378">
        <f>MIN(IF(H1905&lt;=0.1*I1905,1,1.07-0.7*H1905/I1905)*J1905,K1905)</f>
        <v>33716.251777731406</v>
      </c>
      <c r="M1905" s="4"/>
      <c r="N1905" s="4"/>
    </row>
    <row r="1906">
      <c r="A1906" s="187">
        <f>A1750</f>
        <v>101</v>
      </c>
      <c r="B1906" s="174" t="str">
        <f>B1750</f>
        <v>Negative</v>
      </c>
      <c r="C1906" s="174" t="str">
        <f>IF(INPUT!H88=2,"OF","BF")</f>
        <v>OF</v>
      </c>
      <c r="D1906" s="191" t="str">
        <f>IF(B1906="Positive",IF(C1906="OF",1,L1438)*1*L1594*INPUT!AO88,"-")</f>
        <v>-</v>
      </c>
      <c r="E1906" s="191" t="e">
        <f>IF(B1906="Positive","-",M1750*SQRT(1-(K1438/N1750)^2))</f>
        <v>#DIV/0!</v>
      </c>
      <c r="F1906" s="191" t="e">
        <f>IF(B1906="Positive",D1906,E1906)</f>
        <v>#DIV/0!</v>
      </c>
      <c r="G1906" s="191">
        <f>IF(B1906="Positive",L1594*INPUT!AP88*L1438,IF(C1906="OF",L1594*INPUT!AO88,L1594*INPUT!AO88*L1438))</f>
        <v>379.50847042889387</v>
      </c>
      <c r="H1906" s="191">
        <f>E787</f>
        <v>1554.726195337154</v>
      </c>
      <c r="I1906" s="191">
        <f>IF(B1906="Positive",F1282+K1282+H1282+I1282,F1282+K1282+D1282)</f>
        <v>2834</v>
      </c>
      <c r="J1906" s="174">
        <f>N284</f>
        <v>49150.378220967606</v>
      </c>
      <c r="K1906" s="343">
        <f>1.3*L1594*M610</f>
        <v>54219.538332341341</v>
      </c>
      <c r="L1906" s="378">
        <f>MIN(IF(H1906&lt;=0.1*I1906,1,1.07-0.7*H1906/I1906)*J1906,K1906)</f>
        <v>33716.251777731406</v>
      </c>
      <c r="M1906" s="4"/>
      <c r="N1906" s="4"/>
    </row>
    <row r="1907">
      <c r="A1907" s="187">
        <f>A1751</f>
        <v>101</v>
      </c>
      <c r="B1907" s="174" t="str">
        <f>B1751</f>
        <v>Negative</v>
      </c>
      <c r="C1907" s="174" t="str">
        <f>IF(INPUT!H89=2,"OF","BF")</f>
        <v>OF</v>
      </c>
      <c r="D1907" s="191" t="str">
        <f>IF(B1907="Positive",IF(C1907="OF",1,L1439)*1*L1595*INPUT!AO89,"-")</f>
        <v>-</v>
      </c>
      <c r="E1907" s="191" t="e">
        <f>IF(B1907="Positive","-",M1751*SQRT(1-(K1439/N1751)^2))</f>
        <v>#DIV/0!</v>
      </c>
      <c r="F1907" s="191" t="e">
        <f>IF(B1907="Positive",D1907,E1907)</f>
        <v>#DIV/0!</v>
      </c>
      <c r="G1907" s="191">
        <f>IF(B1907="Positive",L1595*INPUT!AP89*L1439,IF(C1907="OF",L1595*INPUT!AO89,L1595*INPUT!AO89*L1439))</f>
        <v>379.50847042889387</v>
      </c>
      <c r="H1907" s="191">
        <f>E788</f>
        <v>1554.726195337154</v>
      </c>
      <c r="I1907" s="191">
        <f>IF(B1907="Positive",F1283+K1283+H1283+I1283,F1283+K1283+D1283)</f>
        <v>2834</v>
      </c>
      <c r="J1907" s="174">
        <f>N285</f>
        <v>49150.378220967606</v>
      </c>
      <c r="K1907" s="343">
        <f>1.3*L1595*M611</f>
        <v>54219.538332341341</v>
      </c>
      <c r="L1907" s="378">
        <f>MIN(IF(H1907&lt;=0.1*I1907,1,1.07-0.7*H1907/I1907)*J1907,K1907)</f>
        <v>33716.251777731406</v>
      </c>
      <c r="M1907" s="4"/>
      <c r="N1907" s="4"/>
    </row>
    <row r="1908">
      <c r="A1908" s="187">
        <f>A1752</f>
        <v>101</v>
      </c>
      <c r="B1908" s="174" t="str">
        <f>B1752</f>
        <v>Negative</v>
      </c>
      <c r="C1908" s="174" t="str">
        <f>IF(INPUT!H90=2,"OF","BF")</f>
        <v>OF</v>
      </c>
      <c r="D1908" s="191" t="str">
        <f>IF(B1908="Positive",IF(C1908="OF",1,L1440)*1*L1596*INPUT!AO90,"-")</f>
        <v>-</v>
      </c>
      <c r="E1908" s="191" t="e">
        <f>IF(B1908="Positive","-",M1752*SQRT(1-(K1440/N1752)^2))</f>
        <v>#DIV/0!</v>
      </c>
      <c r="F1908" s="191" t="e">
        <f>IF(B1908="Positive",D1908,E1908)</f>
        <v>#DIV/0!</v>
      </c>
      <c r="G1908" s="191">
        <f>IF(B1908="Positive",L1596*INPUT!AP90*L1440,IF(C1908="OF",L1596*INPUT!AO90,L1596*INPUT!AO90*L1440))</f>
        <v>379.50847042889387</v>
      </c>
      <c r="H1908" s="191">
        <f>E789</f>
        <v>1554.726195337154</v>
      </c>
      <c r="I1908" s="191">
        <f>IF(B1908="Positive",F1284+K1284+H1284+I1284,F1284+K1284+D1284)</f>
        <v>2834</v>
      </c>
      <c r="J1908" s="174">
        <f>N286</f>
        <v>49150.378220967606</v>
      </c>
      <c r="K1908" s="343">
        <f>1.3*L1596*M612</f>
        <v>54219.538332341341</v>
      </c>
      <c r="L1908" s="378">
        <f>MIN(IF(H1908&lt;=0.1*I1908,1,1.07-0.7*H1908/I1908)*J1908,K1908)</f>
        <v>33716.251777731406</v>
      </c>
      <c r="M1908" s="4"/>
      <c r="N1908" s="4"/>
    </row>
    <row r="1909">
      <c r="A1909" s="187">
        <f>A1753</f>
        <v>101</v>
      </c>
      <c r="B1909" s="174" t="str">
        <f>B1753</f>
        <v>Negative</v>
      </c>
      <c r="C1909" s="174" t="str">
        <f>IF(INPUT!H91=2,"OF","BF")</f>
        <v>OF</v>
      </c>
      <c r="D1909" s="191" t="str">
        <f>IF(B1909="Positive",IF(C1909="OF",1,L1441)*1*L1597*INPUT!AO91,"-")</f>
        <v>-</v>
      </c>
      <c r="E1909" s="191" t="e">
        <f>IF(B1909="Positive","-",M1753*SQRT(1-(K1441/N1753)^2))</f>
        <v>#DIV/0!</v>
      </c>
      <c r="F1909" s="191" t="e">
        <f>IF(B1909="Positive",D1909,E1909)</f>
        <v>#DIV/0!</v>
      </c>
      <c r="G1909" s="191">
        <f>IF(B1909="Positive",L1597*INPUT!AP91*L1441,IF(C1909="OF",L1597*INPUT!AO91,L1597*INPUT!AO91*L1441))</f>
        <v>379.50847042889387</v>
      </c>
      <c r="H1909" s="191">
        <f>E790</f>
        <v>1554.726195337154</v>
      </c>
      <c r="I1909" s="191">
        <f>IF(B1909="Positive",F1285+K1285+H1285+I1285,F1285+K1285+D1285)</f>
        <v>2834</v>
      </c>
      <c r="J1909" s="174">
        <f>N287</f>
        <v>49150.378220967606</v>
      </c>
      <c r="K1909" s="343">
        <f>1.3*L1597*M613</f>
        <v>54219.538332341341</v>
      </c>
      <c r="L1909" s="378">
        <f>MIN(IF(H1909&lt;=0.1*I1909,1,1.07-0.7*H1909/I1909)*J1909,K1909)</f>
        <v>33716.251777731406</v>
      </c>
      <c r="M1909" s="4"/>
      <c r="N1909" s="4"/>
    </row>
    <row r="1910">
      <c r="A1910" s="187">
        <f>A1754</f>
        <v>101</v>
      </c>
      <c r="B1910" s="174" t="str">
        <f>B1754</f>
        <v>Negative</v>
      </c>
      <c r="C1910" s="174" t="str">
        <f>IF(INPUT!H92=2,"OF","BF")</f>
        <v>OF</v>
      </c>
      <c r="D1910" s="191" t="str">
        <f>IF(B1910="Positive",IF(C1910="OF",1,L1442)*1*L1598*INPUT!AO92,"-")</f>
        <v>-</v>
      </c>
      <c r="E1910" s="191" t="e">
        <f>IF(B1910="Positive","-",M1754*SQRT(1-(K1442/N1754)^2))</f>
        <v>#DIV/0!</v>
      </c>
      <c r="F1910" s="191" t="e">
        <f>IF(B1910="Positive",D1910,E1910)</f>
        <v>#DIV/0!</v>
      </c>
      <c r="G1910" s="191">
        <f>IF(B1910="Positive",L1598*INPUT!AP92*L1442,IF(C1910="OF",L1598*INPUT!AO92,L1598*INPUT!AO92*L1442))</f>
        <v>379.50847042889387</v>
      </c>
      <c r="H1910" s="191">
        <f>E791</f>
        <v>1554.726195337154</v>
      </c>
      <c r="I1910" s="191">
        <f>IF(B1910="Positive",F1286+K1286+H1286+I1286,F1286+K1286+D1286)</f>
        <v>2834</v>
      </c>
      <c r="J1910" s="174">
        <f>N288</f>
        <v>49150.378220967606</v>
      </c>
      <c r="K1910" s="343">
        <f>1.3*L1598*M614</f>
        <v>54219.538332341341</v>
      </c>
      <c r="L1910" s="378">
        <f>MIN(IF(H1910&lt;=0.1*I1910,1,1.07-0.7*H1910/I1910)*J1910,K1910)</f>
        <v>33716.251777731406</v>
      </c>
      <c r="M1910" s="4"/>
      <c r="N1910" s="4"/>
    </row>
    <row r="1911">
      <c r="A1911" s="187">
        <f>A1755</f>
        <v>101</v>
      </c>
      <c r="B1911" s="174" t="str">
        <f>B1755</f>
        <v>Negative</v>
      </c>
      <c r="C1911" s="174" t="str">
        <f>IF(INPUT!H93=2,"OF","BF")</f>
        <v>OF</v>
      </c>
      <c r="D1911" s="191" t="str">
        <f>IF(B1911="Positive",IF(C1911="OF",1,L1443)*1*L1599*INPUT!AO93,"-")</f>
        <v>-</v>
      </c>
      <c r="E1911" s="191" t="e">
        <f>IF(B1911="Positive","-",M1755*SQRT(1-(K1443/N1755)^2))</f>
        <v>#DIV/0!</v>
      </c>
      <c r="F1911" s="191" t="e">
        <f>IF(B1911="Positive",D1911,E1911)</f>
        <v>#DIV/0!</v>
      </c>
      <c r="G1911" s="191">
        <f>IF(B1911="Positive",L1599*INPUT!AP93*L1443,IF(C1911="OF",L1599*INPUT!AO93,L1599*INPUT!AO93*L1443))</f>
        <v>379.50847042889387</v>
      </c>
      <c r="H1911" s="191">
        <f>E792</f>
        <v>1554.726195337154</v>
      </c>
      <c r="I1911" s="191">
        <f>IF(B1911="Positive",F1287+K1287+H1287+I1287,F1287+K1287+D1287)</f>
        <v>2834</v>
      </c>
      <c r="J1911" s="174">
        <f>N289</f>
        <v>49150.378220967606</v>
      </c>
      <c r="K1911" s="343">
        <f>1.3*L1599*M615</f>
        <v>54219.538332341341</v>
      </c>
      <c r="L1911" s="378">
        <f>MIN(IF(H1911&lt;=0.1*I1911,1,1.07-0.7*H1911/I1911)*J1911,K1911)</f>
        <v>33716.251777731406</v>
      </c>
      <c r="M1911" s="4"/>
      <c r="N1911" s="4"/>
    </row>
    <row r="1912">
      <c r="A1912" s="187">
        <f>A1756</f>
        <v>101</v>
      </c>
      <c r="B1912" s="174" t="str">
        <f>B1756</f>
        <v>Negative</v>
      </c>
      <c r="C1912" s="174" t="str">
        <f>IF(INPUT!H94=2,"OF","BF")</f>
        <v>OF</v>
      </c>
      <c r="D1912" s="191" t="str">
        <f>IF(B1912="Positive",IF(C1912="OF",1,L1444)*1*L1600*INPUT!AO94,"-")</f>
        <v>-</v>
      </c>
      <c r="E1912" s="191" t="e">
        <f>IF(B1912="Positive","-",M1756*SQRT(1-(K1444/N1756)^2))</f>
        <v>#DIV/0!</v>
      </c>
      <c r="F1912" s="191" t="e">
        <f>IF(B1912="Positive",D1912,E1912)</f>
        <v>#DIV/0!</v>
      </c>
      <c r="G1912" s="191">
        <f>IF(B1912="Positive",L1600*INPUT!AP94*L1444,IF(C1912="OF",L1600*INPUT!AO94,L1600*INPUT!AO94*L1444))</f>
        <v>379.50847042889387</v>
      </c>
      <c r="H1912" s="191">
        <f>E793</f>
        <v>1554.726195337154</v>
      </c>
      <c r="I1912" s="191">
        <f>IF(B1912="Positive",F1288+K1288+H1288+I1288,F1288+K1288+D1288)</f>
        <v>2834</v>
      </c>
      <c r="J1912" s="174">
        <f>N290</f>
        <v>49150.378220967606</v>
      </c>
      <c r="K1912" s="343">
        <f>1.3*L1600*M616</f>
        <v>54219.538332341341</v>
      </c>
      <c r="L1912" s="378">
        <f>MIN(IF(H1912&lt;=0.1*I1912,1,1.07-0.7*H1912/I1912)*J1912,K1912)</f>
        <v>33716.251777731406</v>
      </c>
      <c r="M1912" s="4"/>
      <c r="N1912" s="4"/>
    </row>
    <row r="1913">
      <c r="A1913" s="187">
        <f>A1757</f>
        <v>101</v>
      </c>
      <c r="B1913" s="174" t="str">
        <f>B1757</f>
        <v>Negative</v>
      </c>
      <c r="C1913" s="174" t="str">
        <f>IF(INPUT!H95=2,"OF","BF")</f>
        <v>OF</v>
      </c>
      <c r="D1913" s="191" t="str">
        <f>IF(B1913="Positive",IF(C1913="OF",1,L1445)*1*L1601*INPUT!AO95,"-")</f>
        <v>-</v>
      </c>
      <c r="E1913" s="191" t="e">
        <f>IF(B1913="Positive","-",M1757*SQRT(1-(K1445/N1757)^2))</f>
        <v>#DIV/0!</v>
      </c>
      <c r="F1913" s="191" t="e">
        <f>IF(B1913="Positive",D1913,E1913)</f>
        <v>#DIV/0!</v>
      </c>
      <c r="G1913" s="191">
        <f>IF(B1913="Positive",L1601*INPUT!AP95*L1445,IF(C1913="OF",L1601*INPUT!AO95,L1601*INPUT!AO95*L1445))</f>
        <v>379.50847042889387</v>
      </c>
      <c r="H1913" s="191">
        <f>E794</f>
        <v>1554.726195337154</v>
      </c>
      <c r="I1913" s="191">
        <f>IF(B1913="Positive",F1289+K1289+H1289+I1289,F1289+K1289+D1289)</f>
        <v>2834</v>
      </c>
      <c r="J1913" s="174">
        <f>N291</f>
        <v>49150.378220967606</v>
      </c>
      <c r="K1913" s="343">
        <f>1.3*L1601*M617</f>
        <v>54219.538332341341</v>
      </c>
      <c r="L1913" s="378">
        <f>MIN(IF(H1913&lt;=0.1*I1913,1,1.07-0.7*H1913/I1913)*J1913,K1913)</f>
        <v>33716.251777731406</v>
      </c>
      <c r="M1913" s="4"/>
      <c r="N1913" s="4"/>
    </row>
    <row r="1914">
      <c r="A1914" s="187">
        <f>A1758</f>
        <v>101</v>
      </c>
      <c r="B1914" s="174" t="str">
        <f>B1758</f>
        <v>Negative</v>
      </c>
      <c r="C1914" s="174" t="str">
        <f>IF(INPUT!H96=2,"OF","BF")</f>
        <v>OF</v>
      </c>
      <c r="D1914" s="191" t="str">
        <f>IF(B1914="Positive",IF(C1914="OF",1,L1446)*1*L1602*INPUT!AO96,"-")</f>
        <v>-</v>
      </c>
      <c r="E1914" s="191" t="e">
        <f>IF(B1914="Positive","-",M1758*SQRT(1-(K1446/N1758)^2))</f>
        <v>#DIV/0!</v>
      </c>
      <c r="F1914" s="191" t="e">
        <f>IF(B1914="Positive",D1914,E1914)</f>
        <v>#DIV/0!</v>
      </c>
      <c r="G1914" s="191">
        <f>IF(B1914="Positive",L1602*INPUT!AP96*L1446,IF(C1914="OF",L1602*INPUT!AO96,L1602*INPUT!AO96*L1446))</f>
        <v>379.50847042889387</v>
      </c>
      <c r="H1914" s="191">
        <f>E795</f>
        <v>1554.726195337154</v>
      </c>
      <c r="I1914" s="191">
        <f>IF(B1914="Positive",F1290+K1290+H1290+I1290,F1290+K1290+D1290)</f>
        <v>2834</v>
      </c>
      <c r="J1914" s="174">
        <f>N292</f>
        <v>49150.378220967606</v>
      </c>
      <c r="K1914" s="343">
        <f>1.3*L1602*M618</f>
        <v>54219.538332341341</v>
      </c>
      <c r="L1914" s="378">
        <f>MIN(IF(H1914&lt;=0.1*I1914,1,1.07-0.7*H1914/I1914)*J1914,K1914)</f>
        <v>33716.251777731406</v>
      </c>
      <c r="M1914" s="4"/>
      <c r="N1914" s="4"/>
    </row>
    <row r="1915">
      <c r="A1915" s="187">
        <f>A1759</f>
        <v>101</v>
      </c>
      <c r="B1915" s="174" t="str">
        <f>B1759</f>
        <v>Negative</v>
      </c>
      <c r="C1915" s="174" t="str">
        <f>IF(INPUT!H97=2,"OF","BF")</f>
        <v>OF</v>
      </c>
      <c r="D1915" s="191" t="str">
        <f>IF(B1915="Positive",IF(C1915="OF",1,L1447)*1*L1603*INPUT!AO97,"-")</f>
        <v>-</v>
      </c>
      <c r="E1915" s="191" t="e">
        <f>IF(B1915="Positive","-",M1759*SQRT(1-(K1447/N1759)^2))</f>
        <v>#DIV/0!</v>
      </c>
      <c r="F1915" s="191" t="e">
        <f>IF(B1915="Positive",D1915,E1915)</f>
        <v>#DIV/0!</v>
      </c>
      <c r="G1915" s="191">
        <f>IF(B1915="Positive",L1603*INPUT!AP97*L1447,IF(C1915="OF",L1603*INPUT!AO97,L1603*INPUT!AO97*L1447))</f>
        <v>379.50847042889387</v>
      </c>
      <c r="H1915" s="191">
        <f>E796</f>
        <v>1554.726195337154</v>
      </c>
      <c r="I1915" s="191">
        <f>IF(B1915="Positive",F1291+K1291+H1291+I1291,F1291+K1291+D1291)</f>
        <v>2834</v>
      </c>
      <c r="J1915" s="174">
        <f>N293</f>
        <v>49150.378220967606</v>
      </c>
      <c r="K1915" s="343">
        <f>1.3*L1603*M619</f>
        <v>54219.538332341341</v>
      </c>
      <c r="L1915" s="378">
        <f>MIN(IF(H1915&lt;=0.1*I1915,1,1.07-0.7*H1915/I1915)*J1915,K1915)</f>
        <v>33716.251777731406</v>
      </c>
      <c r="M1915" s="4"/>
      <c r="N1915" s="4"/>
    </row>
    <row r="1916">
      <c r="A1916" s="187">
        <f>A1760</f>
        <v>101</v>
      </c>
      <c r="B1916" s="174" t="str">
        <f>B1760</f>
        <v>Negative</v>
      </c>
      <c r="C1916" s="174" t="str">
        <f>IF(INPUT!H98=2,"OF","BF")</f>
        <v>OF</v>
      </c>
      <c r="D1916" s="191" t="str">
        <f>IF(B1916="Positive",IF(C1916="OF",1,L1448)*1*L1604*INPUT!AO98,"-")</f>
        <v>-</v>
      </c>
      <c r="E1916" s="191" t="e">
        <f>IF(B1916="Positive","-",M1760*SQRT(1-(K1448/N1760)^2))</f>
        <v>#DIV/0!</v>
      </c>
      <c r="F1916" s="191" t="e">
        <f>IF(B1916="Positive",D1916,E1916)</f>
        <v>#DIV/0!</v>
      </c>
      <c r="G1916" s="191">
        <f>IF(B1916="Positive",L1604*INPUT!AP98*L1448,IF(C1916="OF",L1604*INPUT!AO98,L1604*INPUT!AO98*L1448))</f>
        <v>379.50847042889387</v>
      </c>
      <c r="H1916" s="191">
        <f>E797</f>
        <v>1554.726195337154</v>
      </c>
      <c r="I1916" s="191">
        <f>IF(B1916="Positive",F1292+K1292+H1292+I1292,F1292+K1292+D1292)</f>
        <v>2834</v>
      </c>
      <c r="J1916" s="174">
        <f>N294</f>
        <v>49150.378220967606</v>
      </c>
      <c r="K1916" s="343">
        <f>1.3*L1604*M620</f>
        <v>54219.538332341341</v>
      </c>
      <c r="L1916" s="378">
        <f>MIN(IF(H1916&lt;=0.1*I1916,1,1.07-0.7*H1916/I1916)*J1916,K1916)</f>
        <v>33716.251777731406</v>
      </c>
      <c r="M1916" s="4"/>
      <c r="N1916" s="4"/>
    </row>
    <row r="1917">
      <c r="A1917" s="187">
        <f>A1761</f>
        <v>101</v>
      </c>
      <c r="B1917" s="174" t="str">
        <f>B1761</f>
        <v>Negative</v>
      </c>
      <c r="C1917" s="174" t="str">
        <f>IF(INPUT!H99=2,"OF","BF")</f>
        <v>OF</v>
      </c>
      <c r="D1917" s="191" t="str">
        <f>IF(B1917="Positive",IF(C1917="OF",1,L1449)*1*L1605*INPUT!AO99,"-")</f>
        <v>-</v>
      </c>
      <c r="E1917" s="191" t="e">
        <f>IF(B1917="Positive","-",M1761*SQRT(1-(K1449/N1761)^2))</f>
        <v>#DIV/0!</v>
      </c>
      <c r="F1917" s="191" t="e">
        <f>IF(B1917="Positive",D1917,E1917)</f>
        <v>#DIV/0!</v>
      </c>
      <c r="G1917" s="191">
        <f>IF(B1917="Positive",L1605*INPUT!AP99*L1449,IF(C1917="OF",L1605*INPUT!AO99,L1605*INPUT!AO99*L1449))</f>
        <v>379.50847042889387</v>
      </c>
      <c r="H1917" s="191">
        <f>E798</f>
        <v>1554.726195337154</v>
      </c>
      <c r="I1917" s="191">
        <f>IF(B1917="Positive",F1293+K1293+H1293+I1293,F1293+K1293+D1293)</f>
        <v>2834</v>
      </c>
      <c r="J1917" s="174">
        <f>N295</f>
        <v>49150.378220967606</v>
      </c>
      <c r="K1917" s="343">
        <f>1.3*L1605*M621</f>
        <v>54219.538332341341</v>
      </c>
      <c r="L1917" s="378">
        <f>MIN(IF(H1917&lt;=0.1*I1917,1,1.07-0.7*H1917/I1917)*J1917,K1917)</f>
        <v>33716.251777731406</v>
      </c>
      <c r="M1917" s="4"/>
      <c r="N1917" s="4"/>
    </row>
    <row r="1918">
      <c r="A1918" s="187">
        <f>A1762</f>
        <v>101</v>
      </c>
      <c r="B1918" s="174" t="str">
        <f>B1762</f>
        <v>Negative</v>
      </c>
      <c r="C1918" s="174" t="str">
        <f>IF(INPUT!H100=2,"OF","BF")</f>
        <v>OF</v>
      </c>
      <c r="D1918" s="191" t="str">
        <f>IF(B1918="Positive",IF(C1918="OF",1,L1450)*1*L1606*INPUT!AO100,"-")</f>
        <v>-</v>
      </c>
      <c r="E1918" s="191" t="e">
        <f>IF(B1918="Positive","-",M1762*SQRT(1-(K1450/N1762)^2))</f>
        <v>#DIV/0!</v>
      </c>
      <c r="F1918" s="191" t="e">
        <f>IF(B1918="Positive",D1918,E1918)</f>
        <v>#DIV/0!</v>
      </c>
      <c r="G1918" s="191">
        <f>IF(B1918="Positive",L1606*INPUT!AP100*L1450,IF(C1918="OF",L1606*INPUT!AO100,L1606*INPUT!AO100*L1450))</f>
        <v>379.50847042889387</v>
      </c>
      <c r="H1918" s="191">
        <f>E799</f>
        <v>1554.726195337154</v>
      </c>
      <c r="I1918" s="191">
        <f>IF(B1918="Positive",F1294+K1294+H1294+I1294,F1294+K1294+D1294)</f>
        <v>2834</v>
      </c>
      <c r="J1918" s="174">
        <f>N296</f>
        <v>49150.378220967606</v>
      </c>
      <c r="K1918" s="343">
        <f>1.3*L1606*M622</f>
        <v>54219.538332341341</v>
      </c>
      <c r="L1918" s="378">
        <f>MIN(IF(H1918&lt;=0.1*I1918,1,1.07-0.7*H1918/I1918)*J1918,K1918)</f>
        <v>33716.251777731406</v>
      </c>
      <c r="M1918" s="4"/>
      <c r="N1918" s="4"/>
    </row>
    <row r="1919">
      <c r="A1919" s="187">
        <f>A1763</f>
        <v>101</v>
      </c>
      <c r="B1919" s="174" t="str">
        <f>B1763</f>
        <v>Negative</v>
      </c>
      <c r="C1919" s="174" t="str">
        <f>IF(INPUT!H101=2,"OF","BF")</f>
        <v>OF</v>
      </c>
      <c r="D1919" s="191" t="str">
        <f>IF(B1919="Positive",IF(C1919="OF",1,L1451)*1*L1607*INPUT!AO101,"-")</f>
        <v>-</v>
      </c>
      <c r="E1919" s="191" t="e">
        <f>IF(B1919="Positive","-",M1763*SQRT(1-(K1451/N1763)^2))</f>
        <v>#DIV/0!</v>
      </c>
      <c r="F1919" s="191" t="e">
        <f>IF(B1919="Positive",D1919,E1919)</f>
        <v>#DIV/0!</v>
      </c>
      <c r="G1919" s="191">
        <f>IF(B1919="Positive",L1607*INPUT!AP101*L1451,IF(C1919="OF",L1607*INPUT!AO101,L1607*INPUT!AO101*L1451))</f>
        <v>379.50847042889387</v>
      </c>
      <c r="H1919" s="191">
        <f>E800</f>
        <v>1554.726195337154</v>
      </c>
      <c r="I1919" s="191">
        <f>IF(B1919="Positive",F1295+K1295+H1295+I1295,F1295+K1295+D1295)</f>
        <v>2834</v>
      </c>
      <c r="J1919" s="174">
        <f>N297</f>
        <v>49150.378220967606</v>
      </c>
      <c r="K1919" s="343">
        <f>1.3*L1607*M623</f>
        <v>54219.538332341341</v>
      </c>
      <c r="L1919" s="378">
        <f>MIN(IF(H1919&lt;=0.1*I1919,1,1.07-0.7*H1919/I1919)*J1919,K1919)</f>
        <v>33716.251777731406</v>
      </c>
      <c r="M1919" s="4"/>
      <c r="N1919" s="4"/>
    </row>
    <row r="1920">
      <c r="A1920" s="187">
        <f>A1764</f>
        <v>101</v>
      </c>
      <c r="B1920" s="174" t="str">
        <f>B1764</f>
        <v>Negative</v>
      </c>
      <c r="C1920" s="174" t="str">
        <f>IF(INPUT!H102=2,"OF","BF")</f>
        <v>OF</v>
      </c>
      <c r="D1920" s="191" t="str">
        <f>IF(B1920="Positive",IF(C1920="OF",1,L1452)*1*L1608*INPUT!AO102,"-")</f>
        <v>-</v>
      </c>
      <c r="E1920" s="191" t="e">
        <f>IF(B1920="Positive","-",M1764*SQRT(1-(K1452/N1764)^2))</f>
        <v>#DIV/0!</v>
      </c>
      <c r="F1920" s="191" t="e">
        <f>IF(B1920="Positive",D1920,E1920)</f>
        <v>#DIV/0!</v>
      </c>
      <c r="G1920" s="191">
        <f>IF(B1920="Positive",L1608*INPUT!AP102*L1452,IF(C1920="OF",L1608*INPUT!AO102,L1608*INPUT!AO102*L1452))</f>
        <v>379.50847042889387</v>
      </c>
      <c r="H1920" s="191">
        <f>E801</f>
        <v>1554.726195337154</v>
      </c>
      <c r="I1920" s="191">
        <f>IF(B1920="Positive",F1296+K1296+H1296+I1296,F1296+K1296+D1296)</f>
        <v>2834</v>
      </c>
      <c r="J1920" s="174">
        <f>N298</f>
        <v>49150.378220967606</v>
      </c>
      <c r="K1920" s="343">
        <f>1.3*L1608*M624</f>
        <v>54219.538332341341</v>
      </c>
      <c r="L1920" s="378">
        <f>MIN(IF(H1920&lt;=0.1*I1920,1,1.07-0.7*H1920/I1920)*J1920,K1920)</f>
        <v>33716.251777731406</v>
      </c>
      <c r="M1920" s="4"/>
      <c r="N1920" s="4"/>
    </row>
    <row r="1921">
      <c r="A1921" s="187">
        <f>A1765</f>
        <v>101</v>
      </c>
      <c r="B1921" s="174" t="str">
        <f>B1765</f>
        <v>Negative</v>
      </c>
      <c r="C1921" s="174" t="str">
        <f>IF(INPUT!H103=2,"OF","BF")</f>
        <v>OF</v>
      </c>
      <c r="D1921" s="191" t="str">
        <f>IF(B1921="Positive",IF(C1921="OF",1,L1453)*1*L1609*INPUT!AO103,"-")</f>
        <v>-</v>
      </c>
      <c r="E1921" s="191" t="e">
        <f>IF(B1921="Positive","-",M1765*SQRT(1-(K1453/N1765)^2))</f>
        <v>#DIV/0!</v>
      </c>
      <c r="F1921" s="191" t="e">
        <f>IF(B1921="Positive",D1921,E1921)</f>
        <v>#DIV/0!</v>
      </c>
      <c r="G1921" s="191">
        <f>IF(B1921="Positive",L1609*INPUT!AP103*L1453,IF(C1921="OF",L1609*INPUT!AO103,L1609*INPUT!AO103*L1453))</f>
        <v>379.50847042889387</v>
      </c>
      <c r="H1921" s="191">
        <f>E802</f>
        <v>1554.726195337154</v>
      </c>
      <c r="I1921" s="191">
        <f>IF(B1921="Positive",F1297+K1297+H1297+I1297,F1297+K1297+D1297)</f>
        <v>2834</v>
      </c>
      <c r="J1921" s="174">
        <f>N299</f>
        <v>49150.378220967606</v>
      </c>
      <c r="K1921" s="343">
        <f>1.3*L1609*M625</f>
        <v>54219.538332341341</v>
      </c>
      <c r="L1921" s="378">
        <f>MIN(IF(H1921&lt;=0.1*I1921,1,1.07-0.7*H1921/I1921)*J1921,K1921)</f>
        <v>33716.251777731406</v>
      </c>
      <c r="M1921" s="4"/>
      <c r="N1921" s="4"/>
    </row>
    <row r="1922">
      <c r="A1922" s="187">
        <f>A1766</f>
        <v>101</v>
      </c>
      <c r="B1922" s="174" t="str">
        <f>B1766</f>
        <v>Negative</v>
      </c>
      <c r="C1922" s="174" t="str">
        <f>IF(INPUT!H104=2,"OF","BF")</f>
        <v>OF</v>
      </c>
      <c r="D1922" s="191" t="str">
        <f>IF(B1922="Positive",IF(C1922="OF",1,L1454)*1*L1610*INPUT!AO104,"-")</f>
        <v>-</v>
      </c>
      <c r="E1922" s="191" t="e">
        <f>IF(B1922="Positive","-",M1766*SQRT(1-(K1454/N1766)^2))</f>
        <v>#DIV/0!</v>
      </c>
      <c r="F1922" s="191" t="e">
        <f>IF(B1922="Positive",D1922,E1922)</f>
        <v>#DIV/0!</v>
      </c>
      <c r="G1922" s="191">
        <f>IF(B1922="Positive",L1610*INPUT!AP104*L1454,IF(C1922="OF",L1610*INPUT!AO104,L1610*INPUT!AO104*L1454))</f>
        <v>379.50847042889387</v>
      </c>
      <c r="H1922" s="191">
        <f>E803</f>
        <v>1554.726195337154</v>
      </c>
      <c r="I1922" s="191">
        <f>IF(B1922="Positive",F1298+K1298+H1298+I1298,F1298+K1298+D1298)</f>
        <v>2834</v>
      </c>
      <c r="J1922" s="174">
        <f>N300</f>
        <v>49150.378220967606</v>
      </c>
      <c r="K1922" s="343">
        <f>1.3*L1610*M626</f>
        <v>54219.538332341341</v>
      </c>
      <c r="L1922" s="378">
        <f>MIN(IF(H1922&lt;=0.1*I1922,1,1.07-0.7*H1922/I1922)*J1922,K1922)</f>
        <v>33716.251777731406</v>
      </c>
      <c r="M1922" s="4"/>
      <c r="N1922" s="4"/>
    </row>
    <row r="1923">
      <c r="A1923" s="187">
        <f>A1767</f>
        <v>101</v>
      </c>
      <c r="B1923" s="174" t="str">
        <f>B1767</f>
        <v>Negative</v>
      </c>
      <c r="C1923" s="174" t="str">
        <f>IF(INPUT!H105=2,"OF","BF")</f>
        <v>OF</v>
      </c>
      <c r="D1923" s="191" t="str">
        <f>IF(B1923="Positive",IF(C1923="OF",1,L1455)*1*L1611*INPUT!AO105,"-")</f>
        <v>-</v>
      </c>
      <c r="E1923" s="191" t="e">
        <f>IF(B1923="Positive","-",M1767*SQRT(1-(K1455/N1767)^2))</f>
        <v>#DIV/0!</v>
      </c>
      <c r="F1923" s="191" t="e">
        <f>IF(B1923="Positive",D1923,E1923)</f>
        <v>#DIV/0!</v>
      </c>
      <c r="G1923" s="191">
        <f>IF(B1923="Positive",L1611*INPUT!AP105*L1455,IF(C1923="OF",L1611*INPUT!AO105,L1611*INPUT!AO105*L1455))</f>
        <v>379.50847042889387</v>
      </c>
      <c r="H1923" s="191">
        <f>E804</f>
        <v>1554.726195337154</v>
      </c>
      <c r="I1923" s="191">
        <f>IF(B1923="Positive",F1299+K1299+H1299+I1299,F1299+K1299+D1299)</f>
        <v>2834</v>
      </c>
      <c r="J1923" s="174">
        <f>N301</f>
        <v>49150.378220967606</v>
      </c>
      <c r="K1923" s="343">
        <f>1.3*L1611*M627</f>
        <v>54219.538332341341</v>
      </c>
      <c r="L1923" s="378">
        <f>MIN(IF(H1923&lt;=0.1*I1923,1,1.07-0.7*H1923/I1923)*J1923,K1923)</f>
        <v>33716.251777731406</v>
      </c>
      <c r="M1923" s="4"/>
      <c r="N1923" s="4"/>
    </row>
    <row r="1924">
      <c r="A1924" s="187">
        <f>A1768</f>
        <v>101</v>
      </c>
      <c r="B1924" s="174" t="str">
        <f>B1768</f>
        <v>Negative</v>
      </c>
      <c r="C1924" s="174" t="str">
        <f>IF(INPUT!H106=2,"OF","BF")</f>
        <v>OF</v>
      </c>
      <c r="D1924" s="191" t="str">
        <f>IF(B1924="Positive",IF(C1924="OF",1,L1456)*1*L1612*INPUT!AO106,"-")</f>
        <v>-</v>
      </c>
      <c r="E1924" s="191" t="e">
        <f>IF(B1924="Positive","-",M1768*SQRT(1-(K1456/N1768)^2))</f>
        <v>#DIV/0!</v>
      </c>
      <c r="F1924" s="191" t="e">
        <f>IF(B1924="Positive",D1924,E1924)</f>
        <v>#DIV/0!</v>
      </c>
      <c r="G1924" s="191">
        <f>IF(B1924="Positive",L1612*INPUT!AP106*L1456,IF(C1924="OF",L1612*INPUT!AO106,L1612*INPUT!AO106*L1456))</f>
        <v>379.50847042889387</v>
      </c>
      <c r="H1924" s="191">
        <f>E805</f>
        <v>1554.726195337154</v>
      </c>
      <c r="I1924" s="191">
        <f>IF(B1924="Positive",F1300+K1300+H1300+I1300,F1300+K1300+D1300)</f>
        <v>2834</v>
      </c>
      <c r="J1924" s="174">
        <f>N302</f>
        <v>49150.378220967606</v>
      </c>
      <c r="K1924" s="343">
        <f>1.3*L1612*M628</f>
        <v>54219.538332341341</v>
      </c>
      <c r="L1924" s="378">
        <f>MIN(IF(H1924&lt;=0.1*I1924,1,1.07-0.7*H1924/I1924)*J1924,K1924)</f>
        <v>33716.251777731406</v>
      </c>
      <c r="M1924" s="4"/>
      <c r="N1924" s="4"/>
    </row>
    <row r="1925">
      <c r="A1925" s="187">
        <f>A1769</f>
        <v>101</v>
      </c>
      <c r="B1925" s="174" t="str">
        <f>B1769</f>
        <v>Negative</v>
      </c>
      <c r="C1925" s="174" t="str">
        <f>IF(INPUT!H107=2,"OF","BF")</f>
        <v>OF</v>
      </c>
      <c r="D1925" s="191" t="str">
        <f>IF(B1925="Positive",IF(C1925="OF",1,L1457)*1*L1613*INPUT!AO107,"-")</f>
        <v>-</v>
      </c>
      <c r="E1925" s="191" t="e">
        <f>IF(B1925="Positive","-",M1769*SQRT(1-(K1457/N1769)^2))</f>
        <v>#DIV/0!</v>
      </c>
      <c r="F1925" s="191" t="e">
        <f>IF(B1925="Positive",D1925,E1925)</f>
        <v>#DIV/0!</v>
      </c>
      <c r="G1925" s="191">
        <f>IF(B1925="Positive",L1613*INPUT!AP107*L1457,IF(C1925="OF",L1613*INPUT!AO107,L1613*INPUT!AO107*L1457))</f>
        <v>379.50847042889387</v>
      </c>
      <c r="H1925" s="191">
        <f>E806</f>
        <v>1554.726195337154</v>
      </c>
      <c r="I1925" s="191">
        <f>IF(B1925="Positive",F1301+K1301+H1301+I1301,F1301+K1301+D1301)</f>
        <v>2834</v>
      </c>
      <c r="J1925" s="174">
        <f>N303</f>
        <v>49150.378220967606</v>
      </c>
      <c r="K1925" s="343">
        <f>1.3*L1613*M629</f>
        <v>54219.538332341341</v>
      </c>
      <c r="L1925" s="378">
        <f>MIN(IF(H1925&lt;=0.1*I1925,1,1.07-0.7*H1925/I1925)*J1925,K1925)</f>
        <v>33716.251777731406</v>
      </c>
      <c r="M1925" s="4"/>
      <c r="N1925" s="4"/>
    </row>
    <row r="1926">
      <c r="A1926" s="187">
        <f>A1770</f>
        <v>101</v>
      </c>
      <c r="B1926" s="174" t="str">
        <f>B1770</f>
        <v>Negative</v>
      </c>
      <c r="C1926" s="174" t="str">
        <f>IF(INPUT!H108=2,"OF","BF")</f>
        <v>OF</v>
      </c>
      <c r="D1926" s="191" t="str">
        <f>IF(B1926="Positive",IF(C1926="OF",1,L1458)*1*L1614*INPUT!AO108,"-")</f>
        <v>-</v>
      </c>
      <c r="E1926" s="191" t="e">
        <f>IF(B1926="Positive","-",M1770*SQRT(1-(K1458/N1770)^2))</f>
        <v>#DIV/0!</v>
      </c>
      <c r="F1926" s="191" t="e">
        <f>IF(B1926="Positive",D1926,E1926)</f>
        <v>#DIV/0!</v>
      </c>
      <c r="G1926" s="191">
        <f>IF(B1926="Positive",L1614*INPUT!AP108*L1458,IF(C1926="OF",L1614*INPUT!AO108,L1614*INPUT!AO108*L1458))</f>
        <v>379.50847042889387</v>
      </c>
      <c r="H1926" s="191">
        <f>E807</f>
        <v>1554.726195337154</v>
      </c>
      <c r="I1926" s="191">
        <f>IF(B1926="Positive",F1302+K1302+H1302+I1302,F1302+K1302+D1302)</f>
        <v>2834</v>
      </c>
      <c r="J1926" s="174">
        <f>N304</f>
        <v>49150.378220967606</v>
      </c>
      <c r="K1926" s="343">
        <f>1.3*L1614*M630</f>
        <v>54219.538332341341</v>
      </c>
      <c r="L1926" s="378">
        <f>MIN(IF(H1926&lt;=0.1*I1926,1,1.07-0.7*H1926/I1926)*J1926,K1926)</f>
        <v>33716.251777731406</v>
      </c>
      <c r="M1926" s="4"/>
      <c r="N1926" s="4"/>
    </row>
    <row r="1927">
      <c r="A1927" s="187">
        <f>A1771</f>
        <v>101</v>
      </c>
      <c r="B1927" s="174" t="str">
        <f>B1771</f>
        <v>Negative</v>
      </c>
      <c r="C1927" s="174" t="str">
        <f>IF(INPUT!H109=2,"OF","BF")</f>
        <v>OF</v>
      </c>
      <c r="D1927" s="191" t="str">
        <f>IF(B1927="Positive",IF(C1927="OF",1,L1459)*1*L1615*INPUT!AO109,"-")</f>
        <v>-</v>
      </c>
      <c r="E1927" s="191" t="e">
        <f>IF(B1927="Positive","-",M1771*SQRT(1-(K1459/N1771)^2))</f>
        <v>#DIV/0!</v>
      </c>
      <c r="F1927" s="191" t="e">
        <f>IF(B1927="Positive",D1927,E1927)</f>
        <v>#DIV/0!</v>
      </c>
      <c r="G1927" s="191">
        <f>IF(B1927="Positive",L1615*INPUT!AP109*L1459,IF(C1927="OF",L1615*INPUT!AO109,L1615*INPUT!AO109*L1459))</f>
        <v>379.50847042889387</v>
      </c>
      <c r="H1927" s="191">
        <f>E808</f>
        <v>1554.726195337154</v>
      </c>
      <c r="I1927" s="191">
        <f>IF(B1927="Positive",F1303+K1303+H1303+I1303,F1303+K1303+D1303)</f>
        <v>2834</v>
      </c>
      <c r="J1927" s="174">
        <f>N305</f>
        <v>49150.378220967606</v>
      </c>
      <c r="K1927" s="343">
        <f>1.3*L1615*M631</f>
        <v>54219.538332341341</v>
      </c>
      <c r="L1927" s="378">
        <f>MIN(IF(H1927&lt;=0.1*I1927,1,1.07-0.7*H1927/I1927)*J1927,K1927)</f>
        <v>33716.251777731406</v>
      </c>
      <c r="M1927" s="4"/>
      <c r="N1927" s="4"/>
    </row>
    <row r="1928">
      <c r="A1928" s="187">
        <f>A1772</f>
        <v>101</v>
      </c>
      <c r="B1928" s="174" t="str">
        <f>B1772</f>
        <v>Negative</v>
      </c>
      <c r="C1928" s="174" t="str">
        <f>IF(INPUT!H110=2,"OF","BF")</f>
        <v>OF</v>
      </c>
      <c r="D1928" s="191" t="str">
        <f>IF(B1928="Positive",IF(C1928="OF",1,L1460)*1*L1616*INPUT!AO110,"-")</f>
        <v>-</v>
      </c>
      <c r="E1928" s="191" t="e">
        <f>IF(B1928="Positive","-",M1772*SQRT(1-(K1460/N1772)^2))</f>
        <v>#DIV/0!</v>
      </c>
      <c r="F1928" s="191" t="e">
        <f>IF(B1928="Positive",D1928,E1928)</f>
        <v>#DIV/0!</v>
      </c>
      <c r="G1928" s="191">
        <f>IF(B1928="Positive",L1616*INPUT!AP110*L1460,IF(C1928="OF",L1616*INPUT!AO110,L1616*INPUT!AO110*L1460))</f>
        <v>379.50847042889387</v>
      </c>
      <c r="H1928" s="191">
        <f>E809</f>
        <v>1554.726195337154</v>
      </c>
      <c r="I1928" s="191">
        <f>IF(B1928="Positive",F1304+K1304+H1304+I1304,F1304+K1304+D1304)</f>
        <v>2834</v>
      </c>
      <c r="J1928" s="174">
        <f>N306</f>
        <v>49150.378220967606</v>
      </c>
      <c r="K1928" s="343">
        <f>1.3*L1616*M632</f>
        <v>54219.538332341341</v>
      </c>
      <c r="L1928" s="378">
        <f>MIN(IF(H1928&lt;=0.1*I1928,1,1.07-0.7*H1928/I1928)*J1928,K1928)</f>
        <v>33716.251777731406</v>
      </c>
      <c r="M1928" s="4"/>
      <c r="N1928" s="4"/>
    </row>
    <row r="1929">
      <c r="A1929" s="187">
        <f>A1773</f>
        <v>101</v>
      </c>
      <c r="B1929" s="174" t="str">
        <f>B1773</f>
        <v>Negative</v>
      </c>
      <c r="C1929" s="174" t="str">
        <f>IF(INPUT!H111=2,"OF","BF")</f>
        <v>OF</v>
      </c>
      <c r="D1929" s="191" t="str">
        <f>IF(B1929="Positive",IF(C1929="OF",1,L1461)*1*L1617*INPUT!AO111,"-")</f>
        <v>-</v>
      </c>
      <c r="E1929" s="191" t="e">
        <f>IF(B1929="Positive","-",M1773*SQRT(1-(K1461/N1773)^2))</f>
        <v>#DIV/0!</v>
      </c>
      <c r="F1929" s="191" t="e">
        <f>IF(B1929="Positive",D1929,E1929)</f>
        <v>#DIV/0!</v>
      </c>
      <c r="G1929" s="191">
        <f>IF(B1929="Positive",L1617*INPUT!AP111*L1461,IF(C1929="OF",L1617*INPUT!AO111,L1617*INPUT!AO111*L1461))</f>
        <v>379.50847042889387</v>
      </c>
      <c r="H1929" s="191">
        <f>E810</f>
        <v>1554.726195337154</v>
      </c>
      <c r="I1929" s="191">
        <f>IF(B1929="Positive",F1305+K1305+H1305+I1305,F1305+K1305+D1305)</f>
        <v>2834</v>
      </c>
      <c r="J1929" s="174">
        <f>N307</f>
        <v>49150.378220967606</v>
      </c>
      <c r="K1929" s="343">
        <f>1.3*L1617*M633</f>
        <v>54219.538332341341</v>
      </c>
      <c r="L1929" s="378">
        <f>MIN(IF(H1929&lt;=0.1*I1929,1,1.07-0.7*H1929/I1929)*J1929,K1929)</f>
        <v>33716.251777731406</v>
      </c>
      <c r="M1929" s="4"/>
      <c r="N1929" s="4"/>
    </row>
    <row r="1930">
      <c r="A1930" s="187">
        <f>A1774</f>
        <v>101</v>
      </c>
      <c r="B1930" s="174" t="str">
        <f>B1774</f>
        <v>Negative</v>
      </c>
      <c r="C1930" s="174" t="str">
        <f>IF(INPUT!H112=2,"OF","BF")</f>
        <v>OF</v>
      </c>
      <c r="D1930" s="191" t="str">
        <f>IF(B1930="Positive",IF(C1930="OF",1,L1462)*1*L1618*INPUT!AO112,"-")</f>
        <v>-</v>
      </c>
      <c r="E1930" s="191" t="e">
        <f>IF(B1930="Positive","-",M1774*SQRT(1-(K1462/N1774)^2))</f>
        <v>#DIV/0!</v>
      </c>
      <c r="F1930" s="191" t="e">
        <f>IF(B1930="Positive",D1930,E1930)</f>
        <v>#DIV/0!</v>
      </c>
      <c r="G1930" s="191">
        <f>IF(B1930="Positive",L1618*INPUT!AP112*L1462,IF(C1930="OF",L1618*INPUT!AO112,L1618*INPUT!AO112*L1462))</f>
        <v>379.50847042889387</v>
      </c>
      <c r="H1930" s="191">
        <f>E811</f>
        <v>1554.726195337154</v>
      </c>
      <c r="I1930" s="191">
        <f>IF(B1930="Positive",F1306+K1306+H1306+I1306,F1306+K1306+D1306)</f>
        <v>2834</v>
      </c>
      <c r="J1930" s="174">
        <f>N308</f>
        <v>49150.378220967606</v>
      </c>
      <c r="K1930" s="343">
        <f>1.3*L1618*M634</f>
        <v>54219.538332341341</v>
      </c>
      <c r="L1930" s="378">
        <f>MIN(IF(H1930&lt;=0.1*I1930,1,1.07-0.7*H1930/I1930)*J1930,K1930)</f>
        <v>33716.251777731406</v>
      </c>
      <c r="M1930" s="4"/>
      <c r="N1930" s="4"/>
    </row>
    <row r="1931">
      <c r="A1931" s="187">
        <f>A1775</f>
        <v>101</v>
      </c>
      <c r="B1931" s="174" t="str">
        <f>B1775</f>
        <v>Negative</v>
      </c>
      <c r="C1931" s="174" t="str">
        <f>IF(INPUT!H113=2,"OF","BF")</f>
        <v>OF</v>
      </c>
      <c r="D1931" s="191" t="str">
        <f>IF(B1931="Positive",IF(C1931="OF",1,L1463)*1*L1619*INPUT!AO113,"-")</f>
        <v>-</v>
      </c>
      <c r="E1931" s="191" t="e">
        <f>IF(B1931="Positive","-",M1775*SQRT(1-(K1463/N1775)^2))</f>
        <v>#DIV/0!</v>
      </c>
      <c r="F1931" s="191" t="e">
        <f>IF(B1931="Positive",D1931,E1931)</f>
        <v>#DIV/0!</v>
      </c>
      <c r="G1931" s="191">
        <f>IF(B1931="Positive",L1619*INPUT!AP113*L1463,IF(C1931="OF",L1619*INPUT!AO113,L1619*INPUT!AO113*L1463))</f>
        <v>379.50847042889387</v>
      </c>
      <c r="H1931" s="191">
        <f>E812</f>
        <v>1554.726195337154</v>
      </c>
      <c r="I1931" s="191">
        <f>IF(B1931="Positive",F1307+K1307+H1307+I1307,F1307+K1307+D1307)</f>
        <v>2834</v>
      </c>
      <c r="J1931" s="174">
        <f>N309</f>
        <v>49150.378220967606</v>
      </c>
      <c r="K1931" s="343">
        <f>1.3*L1619*M635</f>
        <v>54219.538332341341</v>
      </c>
      <c r="L1931" s="378">
        <f>MIN(IF(H1931&lt;=0.1*I1931,1,1.07-0.7*H1931/I1931)*J1931,K1931)</f>
        <v>33716.251777731406</v>
      </c>
      <c r="M1931" s="4"/>
      <c r="N1931" s="4"/>
    </row>
    <row r="1932">
      <c r="A1932" s="187">
        <f>A1776</f>
        <v>101</v>
      </c>
      <c r="B1932" s="174" t="str">
        <f>B1776</f>
        <v>Negative</v>
      </c>
      <c r="C1932" s="174" t="str">
        <f>IF(INPUT!H114=2,"OF","BF")</f>
        <v>OF</v>
      </c>
      <c r="D1932" s="191" t="str">
        <f>IF(B1932="Positive",IF(C1932="OF",1,L1464)*1*L1620*INPUT!AO114,"-")</f>
        <v>-</v>
      </c>
      <c r="E1932" s="191" t="e">
        <f>IF(B1932="Positive","-",M1776*SQRT(1-(K1464/N1776)^2))</f>
        <v>#DIV/0!</v>
      </c>
      <c r="F1932" s="191" t="e">
        <f>IF(B1932="Positive",D1932,E1932)</f>
        <v>#DIV/0!</v>
      </c>
      <c r="G1932" s="191">
        <f>IF(B1932="Positive",L1620*INPUT!AP114*L1464,IF(C1932="OF",L1620*INPUT!AO114,L1620*INPUT!AO114*L1464))</f>
        <v>379.50847042889387</v>
      </c>
      <c r="H1932" s="191">
        <f>E813</f>
        <v>1554.726195337154</v>
      </c>
      <c r="I1932" s="191">
        <f>IF(B1932="Positive",F1308+K1308+H1308+I1308,F1308+K1308+D1308)</f>
        <v>2834</v>
      </c>
      <c r="J1932" s="174">
        <f>N310</f>
        <v>49150.378220967606</v>
      </c>
      <c r="K1932" s="343">
        <f>1.3*L1620*M636</f>
        <v>54219.538332341341</v>
      </c>
      <c r="L1932" s="378">
        <f>MIN(IF(H1932&lt;=0.1*I1932,1,1.07-0.7*H1932/I1932)*J1932,K1932)</f>
        <v>33716.251777731406</v>
      </c>
      <c r="M1932" s="4"/>
      <c r="N1932" s="4"/>
    </row>
    <row r="1933">
      <c r="A1933" s="187">
        <f>A1777</f>
        <v>101</v>
      </c>
      <c r="B1933" s="174" t="str">
        <f>B1777</f>
        <v>Negative</v>
      </c>
      <c r="C1933" s="174" t="str">
        <f>IF(INPUT!H115=2,"OF","BF")</f>
        <v>OF</v>
      </c>
      <c r="D1933" s="191" t="str">
        <f>IF(B1933="Positive",IF(C1933="OF",1,L1465)*1*L1621*INPUT!AO115,"-")</f>
        <v>-</v>
      </c>
      <c r="E1933" s="191" t="e">
        <f>IF(B1933="Positive","-",M1777*SQRT(1-(K1465/N1777)^2))</f>
        <v>#DIV/0!</v>
      </c>
      <c r="F1933" s="191" t="e">
        <f>IF(B1933="Positive",D1933,E1933)</f>
        <v>#DIV/0!</v>
      </c>
      <c r="G1933" s="191">
        <f>IF(B1933="Positive",L1621*INPUT!AP115*L1465,IF(C1933="OF",L1621*INPUT!AO115,L1621*INPUT!AO115*L1465))</f>
        <v>379.50847042889387</v>
      </c>
      <c r="H1933" s="191">
        <f>E814</f>
        <v>1554.726195337154</v>
      </c>
      <c r="I1933" s="191">
        <f>IF(B1933="Positive",F1309+K1309+H1309+I1309,F1309+K1309+D1309)</f>
        <v>2834</v>
      </c>
      <c r="J1933" s="174">
        <f>N311</f>
        <v>49150.378220967606</v>
      </c>
      <c r="K1933" s="343">
        <f>1.3*L1621*M637</f>
        <v>54219.538332341341</v>
      </c>
      <c r="L1933" s="378">
        <f>MIN(IF(H1933&lt;=0.1*I1933,1,1.07-0.7*H1933/I1933)*J1933,K1933)</f>
        <v>33716.251777731406</v>
      </c>
      <c r="M1933" s="4"/>
      <c r="N1933" s="4"/>
    </row>
    <row r="1934">
      <c r="A1934" s="187">
        <f>A1778</f>
        <v>101</v>
      </c>
      <c r="B1934" s="174" t="str">
        <f>B1778</f>
        <v>Negative</v>
      </c>
      <c r="C1934" s="174" t="str">
        <f>IF(INPUT!H116=2,"OF","BF")</f>
        <v>OF</v>
      </c>
      <c r="D1934" s="191" t="str">
        <f>IF(B1934="Positive",IF(C1934="OF",1,L1466)*1*L1622*INPUT!AO116,"-")</f>
        <v>-</v>
      </c>
      <c r="E1934" s="191" t="e">
        <f>IF(B1934="Positive","-",M1778*SQRT(1-(K1466/N1778)^2))</f>
        <v>#DIV/0!</v>
      </c>
      <c r="F1934" s="191" t="e">
        <f>IF(B1934="Positive",D1934,E1934)</f>
        <v>#DIV/0!</v>
      </c>
      <c r="G1934" s="191">
        <f>IF(B1934="Positive",L1622*INPUT!AP116*L1466,IF(C1934="OF",L1622*INPUT!AO116,L1622*INPUT!AO116*L1466))</f>
        <v>379.50847042889387</v>
      </c>
      <c r="H1934" s="191">
        <f>E815</f>
        <v>1554.726195337154</v>
      </c>
      <c r="I1934" s="191">
        <f>IF(B1934="Positive",F1310+K1310+H1310+I1310,F1310+K1310+D1310)</f>
        <v>2834</v>
      </c>
      <c r="J1934" s="174">
        <f>N312</f>
        <v>49150.378220967606</v>
      </c>
      <c r="K1934" s="343">
        <f>1.3*L1622*M638</f>
        <v>54219.538332341341</v>
      </c>
      <c r="L1934" s="378">
        <f>MIN(IF(H1934&lt;=0.1*I1934,1,1.07-0.7*H1934/I1934)*J1934,K1934)</f>
        <v>33716.251777731406</v>
      </c>
      <c r="M1934" s="4"/>
      <c r="N1934" s="4"/>
    </row>
    <row r="1935">
      <c r="A1935" s="187">
        <f>A1779</f>
        <v>101</v>
      </c>
      <c r="B1935" s="174" t="str">
        <f>B1779</f>
        <v>Negative</v>
      </c>
      <c r="C1935" s="174" t="str">
        <f>IF(INPUT!H117=2,"OF","BF")</f>
        <v>OF</v>
      </c>
      <c r="D1935" s="191" t="str">
        <f>IF(B1935="Positive",IF(C1935="OF",1,L1467)*1*L1623*INPUT!AO117,"-")</f>
        <v>-</v>
      </c>
      <c r="E1935" s="191" t="e">
        <f>IF(B1935="Positive","-",M1779*SQRT(1-(K1467/N1779)^2))</f>
        <v>#DIV/0!</v>
      </c>
      <c r="F1935" s="191" t="e">
        <f>IF(B1935="Positive",D1935,E1935)</f>
        <v>#DIV/0!</v>
      </c>
      <c r="G1935" s="191">
        <f>IF(B1935="Positive",L1623*INPUT!AP117*L1467,IF(C1935="OF",L1623*INPUT!AO117,L1623*INPUT!AO117*L1467))</f>
        <v>379.50847042889387</v>
      </c>
      <c r="H1935" s="191">
        <f>E816</f>
        <v>1554.726195337154</v>
      </c>
      <c r="I1935" s="191">
        <f>IF(B1935="Positive",F1311+K1311+H1311+I1311,F1311+K1311+D1311)</f>
        <v>2834</v>
      </c>
      <c r="J1935" s="174">
        <f>N313</f>
        <v>49150.378220967606</v>
      </c>
      <c r="K1935" s="343">
        <f>1.3*L1623*M639</f>
        <v>54219.538332341341</v>
      </c>
      <c r="L1935" s="378">
        <f>MIN(IF(H1935&lt;=0.1*I1935,1,1.07-0.7*H1935/I1935)*J1935,K1935)</f>
        <v>33716.251777731406</v>
      </c>
      <c r="M1935" s="4"/>
      <c r="N1935" s="4"/>
    </row>
    <row r="1936">
      <c r="A1936" s="187">
        <f>A1780</f>
        <v>101</v>
      </c>
      <c r="B1936" s="174" t="str">
        <f>B1780</f>
        <v>Negative</v>
      </c>
      <c r="C1936" s="174" t="str">
        <f>IF(INPUT!H118=2,"OF","BF")</f>
        <v>OF</v>
      </c>
      <c r="D1936" s="191" t="str">
        <f>IF(B1936="Positive",IF(C1936="OF",1,L1468)*1*L1624*INPUT!AO118,"-")</f>
        <v>-</v>
      </c>
      <c r="E1936" s="191" t="e">
        <f>IF(B1936="Positive","-",M1780*SQRT(1-(K1468/N1780)^2))</f>
        <v>#DIV/0!</v>
      </c>
      <c r="F1936" s="191" t="e">
        <f>IF(B1936="Positive",D1936,E1936)</f>
        <v>#DIV/0!</v>
      </c>
      <c r="G1936" s="191">
        <f>IF(B1936="Positive",L1624*INPUT!AP118*L1468,IF(C1936="OF",L1624*INPUT!AO118,L1624*INPUT!AO118*L1468))</f>
        <v>379.50847042889387</v>
      </c>
      <c r="H1936" s="191">
        <f>E817</f>
        <v>1554.726195337154</v>
      </c>
      <c r="I1936" s="191">
        <f>IF(B1936="Positive",F1312+K1312+H1312+I1312,F1312+K1312+D1312)</f>
        <v>2834</v>
      </c>
      <c r="J1936" s="174">
        <f>N314</f>
        <v>49150.378220967606</v>
      </c>
      <c r="K1936" s="343">
        <f>1.3*L1624*M640</f>
        <v>54219.538332341341</v>
      </c>
      <c r="L1936" s="378">
        <f>MIN(IF(H1936&lt;=0.1*I1936,1,1.07-0.7*H1936/I1936)*J1936,K1936)</f>
        <v>33716.251777731406</v>
      </c>
      <c r="M1936" s="4"/>
      <c r="N1936" s="4"/>
    </row>
    <row r="1937">
      <c r="A1937" s="187">
        <f>A1781</f>
        <v>101</v>
      </c>
      <c r="B1937" s="174" t="str">
        <f>B1781</f>
        <v>Negative</v>
      </c>
      <c r="C1937" s="174" t="str">
        <f>IF(INPUT!H119=2,"OF","BF")</f>
        <v>OF</v>
      </c>
      <c r="D1937" s="191" t="str">
        <f>IF(B1937="Positive",IF(C1937="OF",1,L1469)*1*L1625*INPUT!AO119,"-")</f>
        <v>-</v>
      </c>
      <c r="E1937" s="191" t="e">
        <f>IF(B1937="Positive","-",M1781*SQRT(1-(K1469/N1781)^2))</f>
        <v>#DIV/0!</v>
      </c>
      <c r="F1937" s="191" t="e">
        <f>IF(B1937="Positive",D1937,E1937)</f>
        <v>#DIV/0!</v>
      </c>
      <c r="G1937" s="191">
        <f>IF(B1937="Positive",L1625*INPUT!AP119*L1469,IF(C1937="OF",L1625*INPUT!AO119,L1625*INPUT!AO119*L1469))</f>
        <v>379.50847042889387</v>
      </c>
      <c r="H1937" s="191">
        <f>E818</f>
        <v>1554.726195337154</v>
      </c>
      <c r="I1937" s="191">
        <f>IF(B1937="Positive",F1313+K1313+H1313+I1313,F1313+K1313+D1313)</f>
        <v>2834</v>
      </c>
      <c r="J1937" s="174">
        <f>N315</f>
        <v>49150.378220967606</v>
      </c>
      <c r="K1937" s="343">
        <f>1.3*L1625*M641</f>
        <v>54219.538332341341</v>
      </c>
      <c r="L1937" s="378">
        <f>MIN(IF(H1937&lt;=0.1*I1937,1,1.07-0.7*H1937/I1937)*J1937,K1937)</f>
        <v>33716.251777731406</v>
      </c>
      <c r="M1937" s="4"/>
      <c r="N1937" s="4"/>
    </row>
    <row r="1938">
      <c r="A1938" s="187">
        <f>A1782</f>
        <v>101</v>
      </c>
      <c r="B1938" s="174" t="str">
        <f>B1782</f>
        <v>Negative</v>
      </c>
      <c r="C1938" s="174" t="str">
        <f>IF(INPUT!H120=2,"OF","BF")</f>
        <v>OF</v>
      </c>
      <c r="D1938" s="191" t="str">
        <f>IF(B1938="Positive",IF(C1938="OF",1,L1470)*1*L1626*INPUT!AO120,"-")</f>
        <v>-</v>
      </c>
      <c r="E1938" s="191" t="e">
        <f>IF(B1938="Positive","-",M1782*SQRT(1-(K1470/N1782)^2))</f>
        <v>#DIV/0!</v>
      </c>
      <c r="F1938" s="191" t="e">
        <f>IF(B1938="Positive",D1938,E1938)</f>
        <v>#DIV/0!</v>
      </c>
      <c r="G1938" s="191">
        <f>IF(B1938="Positive",L1626*INPUT!AP120*L1470,IF(C1938="OF",L1626*INPUT!AO120,L1626*INPUT!AO120*L1470))</f>
        <v>379.50847042889387</v>
      </c>
      <c r="H1938" s="191">
        <f>E819</f>
        <v>1554.726195337154</v>
      </c>
      <c r="I1938" s="191">
        <f>IF(B1938="Positive",F1314+K1314+H1314+I1314,F1314+K1314+D1314)</f>
        <v>2834</v>
      </c>
      <c r="J1938" s="174">
        <f>N316</f>
        <v>49150.378220967606</v>
      </c>
      <c r="K1938" s="343">
        <f>1.3*L1626*M642</f>
        <v>54219.538332341341</v>
      </c>
      <c r="L1938" s="378">
        <f>MIN(IF(H1938&lt;=0.1*I1938,1,1.07-0.7*H1938/I1938)*J1938,K1938)</f>
        <v>33716.251777731406</v>
      </c>
      <c r="M1938" s="4"/>
      <c r="N1938" s="4"/>
    </row>
    <row r="1939">
      <c r="A1939" s="187">
        <f>A1783</f>
        <v>101</v>
      </c>
      <c r="B1939" s="174" t="str">
        <f>B1783</f>
        <v>Negative</v>
      </c>
      <c r="C1939" s="174" t="str">
        <f>IF(INPUT!H121=2,"OF","BF")</f>
        <v>OF</v>
      </c>
      <c r="D1939" s="191" t="str">
        <f>IF(B1939="Positive",IF(C1939="OF",1,L1471)*1*L1627*INPUT!AO121,"-")</f>
        <v>-</v>
      </c>
      <c r="E1939" s="191" t="e">
        <f>IF(B1939="Positive","-",M1783*SQRT(1-(K1471/N1783)^2))</f>
        <v>#DIV/0!</v>
      </c>
      <c r="F1939" s="191" t="e">
        <f>IF(B1939="Positive",D1939,E1939)</f>
        <v>#DIV/0!</v>
      </c>
      <c r="G1939" s="191">
        <f>IF(B1939="Positive",L1627*INPUT!AP121*L1471,IF(C1939="OF",L1627*INPUT!AO121,L1627*INPUT!AO121*L1471))</f>
        <v>379.50847042889387</v>
      </c>
      <c r="H1939" s="191">
        <f>E820</f>
        <v>1554.726195337154</v>
      </c>
      <c r="I1939" s="191">
        <f>IF(B1939="Positive",F1315+K1315+H1315+I1315,F1315+K1315+D1315)</f>
        <v>2834</v>
      </c>
      <c r="J1939" s="174">
        <f>N317</f>
        <v>49150.378220967606</v>
      </c>
      <c r="K1939" s="343">
        <f>1.3*L1627*M643</f>
        <v>54219.538332341341</v>
      </c>
      <c r="L1939" s="378">
        <f>MIN(IF(H1939&lt;=0.1*I1939,1,1.07-0.7*H1939/I1939)*J1939,K1939)</f>
        <v>33716.251777731406</v>
      </c>
      <c r="M1939" s="4"/>
      <c r="N1939" s="4"/>
    </row>
    <row r="1940">
      <c r="A1940" s="187">
        <f>A1784</f>
        <v>101</v>
      </c>
      <c r="B1940" s="174" t="str">
        <f>B1784</f>
        <v>Negative</v>
      </c>
      <c r="C1940" s="174" t="str">
        <f>IF(INPUT!H122=2,"OF","BF")</f>
        <v>OF</v>
      </c>
      <c r="D1940" s="191" t="str">
        <f>IF(B1940="Positive",IF(C1940="OF",1,L1472)*1*L1628*INPUT!AO122,"-")</f>
        <v>-</v>
      </c>
      <c r="E1940" s="191" t="e">
        <f>IF(B1940="Positive","-",M1784*SQRT(1-(K1472/N1784)^2))</f>
        <v>#DIV/0!</v>
      </c>
      <c r="F1940" s="191" t="e">
        <f>IF(B1940="Positive",D1940,E1940)</f>
        <v>#DIV/0!</v>
      </c>
      <c r="G1940" s="191">
        <f>IF(B1940="Positive",L1628*INPUT!AP122*L1472,IF(C1940="OF",L1628*INPUT!AO122,L1628*INPUT!AO122*L1472))</f>
        <v>379.50847042889387</v>
      </c>
      <c r="H1940" s="191">
        <f>E821</f>
        <v>1554.726195337154</v>
      </c>
      <c r="I1940" s="191">
        <f>IF(B1940="Positive",F1316+K1316+H1316+I1316,F1316+K1316+D1316)</f>
        <v>2834</v>
      </c>
      <c r="J1940" s="174">
        <f>N318</f>
        <v>49150.378220967606</v>
      </c>
      <c r="K1940" s="343">
        <f>1.3*L1628*M644</f>
        <v>54219.538332341341</v>
      </c>
      <c r="L1940" s="378">
        <f>MIN(IF(H1940&lt;=0.1*I1940,1,1.07-0.7*H1940/I1940)*J1940,K1940)</f>
        <v>33716.251777731406</v>
      </c>
      <c r="M1940" s="4"/>
      <c r="N1940" s="4"/>
    </row>
    <row r="1941">
      <c r="A1941" s="187">
        <f>A1785</f>
        <v>101</v>
      </c>
      <c r="B1941" s="174" t="str">
        <f>B1785</f>
        <v>Negative</v>
      </c>
      <c r="C1941" s="174" t="str">
        <f>IF(INPUT!H123=2,"OF","BF")</f>
        <v>OF</v>
      </c>
      <c r="D1941" s="191" t="str">
        <f>IF(B1941="Positive",IF(C1941="OF",1,L1473)*1*L1629*INPUT!AO123,"-")</f>
        <v>-</v>
      </c>
      <c r="E1941" s="191" t="e">
        <f>IF(B1941="Positive","-",M1785*SQRT(1-(K1473/N1785)^2))</f>
        <v>#DIV/0!</v>
      </c>
      <c r="F1941" s="191" t="e">
        <f>IF(B1941="Positive",D1941,E1941)</f>
        <v>#DIV/0!</v>
      </c>
      <c r="G1941" s="191">
        <f>IF(B1941="Positive",L1629*INPUT!AP123*L1473,IF(C1941="OF",L1629*INPUT!AO123,L1629*INPUT!AO123*L1473))</f>
        <v>379.50847042889387</v>
      </c>
      <c r="H1941" s="191">
        <f>E822</f>
        <v>1554.726195337154</v>
      </c>
      <c r="I1941" s="191">
        <f>IF(B1941="Positive",F1317+K1317+H1317+I1317,F1317+K1317+D1317)</f>
        <v>2834</v>
      </c>
      <c r="J1941" s="174">
        <f>N319</f>
        <v>49150.378220967606</v>
      </c>
      <c r="K1941" s="343">
        <f>1.3*L1629*M645</f>
        <v>54219.538332341341</v>
      </c>
      <c r="L1941" s="378">
        <f>MIN(IF(H1941&lt;=0.1*I1941,1,1.07-0.7*H1941/I1941)*J1941,K1941)</f>
        <v>33716.251777731406</v>
      </c>
      <c r="M1941" s="4"/>
      <c r="N1941" s="4"/>
    </row>
    <row r="1942">
      <c r="A1942" s="187">
        <f>A1786</f>
        <v>101</v>
      </c>
      <c r="B1942" s="174" t="str">
        <f>B1786</f>
        <v>Negative</v>
      </c>
      <c r="C1942" s="174" t="str">
        <f>IF(INPUT!H124=2,"OF","BF")</f>
        <v>OF</v>
      </c>
      <c r="D1942" s="191" t="str">
        <f>IF(B1942="Positive",IF(C1942="OF",1,L1474)*1*L1630*INPUT!AO124,"-")</f>
        <v>-</v>
      </c>
      <c r="E1942" s="191" t="e">
        <f>IF(B1942="Positive","-",M1786*SQRT(1-(K1474/N1786)^2))</f>
        <v>#DIV/0!</v>
      </c>
      <c r="F1942" s="191" t="e">
        <f>IF(B1942="Positive",D1942,E1942)</f>
        <v>#DIV/0!</v>
      </c>
      <c r="G1942" s="191">
        <f>IF(B1942="Positive",L1630*INPUT!AP124*L1474,IF(C1942="OF",L1630*INPUT!AO124,L1630*INPUT!AO124*L1474))</f>
        <v>379.50847042889387</v>
      </c>
      <c r="H1942" s="191">
        <f>E823</f>
        <v>1554.726195337154</v>
      </c>
      <c r="I1942" s="191">
        <f>IF(B1942="Positive",F1318+K1318+H1318+I1318,F1318+K1318+D1318)</f>
        <v>2834</v>
      </c>
      <c r="J1942" s="174">
        <f>N320</f>
        <v>49150.378220967606</v>
      </c>
      <c r="K1942" s="343">
        <f>1.3*L1630*M646</f>
        <v>54219.538332341341</v>
      </c>
      <c r="L1942" s="378">
        <f>MIN(IF(H1942&lt;=0.1*I1942,1,1.07-0.7*H1942/I1942)*J1942,K1942)</f>
        <v>33716.251777731406</v>
      </c>
      <c r="M1942" s="4"/>
      <c r="N1942" s="4"/>
    </row>
    <row r="1943">
      <c r="A1943" s="187">
        <f>A1787</f>
        <v>101</v>
      </c>
      <c r="B1943" s="174" t="str">
        <f>B1787</f>
        <v>Negative</v>
      </c>
      <c r="C1943" s="174" t="str">
        <f>IF(INPUT!H125=2,"OF","BF")</f>
        <v>OF</v>
      </c>
      <c r="D1943" s="191" t="str">
        <f>IF(B1943="Positive",IF(C1943="OF",1,L1475)*1*L1631*INPUT!AO125,"-")</f>
        <v>-</v>
      </c>
      <c r="E1943" s="191" t="e">
        <f>IF(B1943="Positive","-",M1787*SQRT(1-(K1475/N1787)^2))</f>
        <v>#DIV/0!</v>
      </c>
      <c r="F1943" s="191" t="e">
        <f>IF(B1943="Positive",D1943,E1943)</f>
        <v>#DIV/0!</v>
      </c>
      <c r="G1943" s="191">
        <f>IF(B1943="Positive",L1631*INPUT!AP125*L1475,IF(C1943="OF",L1631*INPUT!AO125,L1631*INPUT!AO125*L1475))</f>
        <v>379.50847042889387</v>
      </c>
      <c r="H1943" s="191">
        <f>E824</f>
        <v>1554.726195337154</v>
      </c>
      <c r="I1943" s="191">
        <f>IF(B1943="Positive",F1319+K1319+H1319+I1319,F1319+K1319+D1319)</f>
        <v>2834</v>
      </c>
      <c r="J1943" s="174">
        <f>N321</f>
        <v>49150.378220967606</v>
      </c>
      <c r="K1943" s="343">
        <f>1.3*L1631*M647</f>
        <v>54219.538332341341</v>
      </c>
      <c r="L1943" s="378">
        <f>MIN(IF(H1943&lt;=0.1*I1943,1,1.07-0.7*H1943/I1943)*J1943,K1943)</f>
        <v>33716.251777731406</v>
      </c>
      <c r="M1943" s="4"/>
      <c r="N1943" s="4"/>
    </row>
    <row r="1944">
      <c r="A1944" s="187">
        <f>A1788</f>
        <v>101</v>
      </c>
      <c r="B1944" s="174" t="str">
        <f>B1788</f>
        <v>Negative</v>
      </c>
      <c r="C1944" s="174" t="str">
        <f>IF(INPUT!H126=2,"OF","BF")</f>
        <v>OF</v>
      </c>
      <c r="D1944" s="191" t="str">
        <f>IF(B1944="Positive",IF(C1944="OF",1,L1476)*1*L1632*INPUT!AO126,"-")</f>
        <v>-</v>
      </c>
      <c r="E1944" s="191" t="e">
        <f>IF(B1944="Positive","-",M1788*SQRT(1-(K1476/N1788)^2))</f>
        <v>#DIV/0!</v>
      </c>
      <c r="F1944" s="191" t="e">
        <f>IF(B1944="Positive",D1944,E1944)</f>
        <v>#DIV/0!</v>
      </c>
      <c r="G1944" s="191">
        <f>IF(B1944="Positive",L1632*INPUT!AP126*L1476,IF(C1944="OF",L1632*INPUT!AO126,L1632*INPUT!AO126*L1476))</f>
        <v>379.50847042889387</v>
      </c>
      <c r="H1944" s="191">
        <f>E825</f>
        <v>1554.726195337154</v>
      </c>
      <c r="I1944" s="191">
        <f>IF(B1944="Positive",F1320+K1320+H1320+I1320,F1320+K1320+D1320)</f>
        <v>2834</v>
      </c>
      <c r="J1944" s="174">
        <f>N322</f>
        <v>49150.378220967606</v>
      </c>
      <c r="K1944" s="343">
        <f>1.3*L1632*M648</f>
        <v>54219.538332341341</v>
      </c>
      <c r="L1944" s="378">
        <f>MIN(IF(H1944&lt;=0.1*I1944,1,1.07-0.7*H1944/I1944)*J1944,K1944)</f>
        <v>33716.251777731406</v>
      </c>
      <c r="M1944" s="4"/>
      <c r="N1944" s="4"/>
    </row>
    <row r="1945">
      <c r="A1945" s="187">
        <f>A1789</f>
        <v>101</v>
      </c>
      <c r="B1945" s="174" t="str">
        <f>B1789</f>
        <v>Negative</v>
      </c>
      <c r="C1945" s="174" t="str">
        <f>IF(INPUT!H127=2,"OF","BF")</f>
        <v>OF</v>
      </c>
      <c r="D1945" s="191" t="str">
        <f>IF(B1945="Positive",IF(C1945="OF",1,L1477)*1*L1633*INPUT!AO127,"-")</f>
        <v>-</v>
      </c>
      <c r="E1945" s="191" t="e">
        <f>IF(B1945="Positive","-",M1789*SQRT(1-(K1477/N1789)^2))</f>
        <v>#DIV/0!</v>
      </c>
      <c r="F1945" s="191" t="e">
        <f>IF(B1945="Positive",D1945,E1945)</f>
        <v>#DIV/0!</v>
      </c>
      <c r="G1945" s="191">
        <f>IF(B1945="Positive",L1633*INPUT!AP127*L1477,IF(C1945="OF",L1633*INPUT!AO127,L1633*INPUT!AO127*L1477))</f>
        <v>379.50847042889387</v>
      </c>
      <c r="H1945" s="191">
        <f>E826</f>
        <v>1554.726195337154</v>
      </c>
      <c r="I1945" s="191">
        <f>IF(B1945="Positive",F1321+K1321+H1321+I1321,F1321+K1321+D1321)</f>
        <v>2834</v>
      </c>
      <c r="J1945" s="174">
        <f>N323</f>
        <v>49150.378220967606</v>
      </c>
      <c r="K1945" s="343">
        <f>1.3*L1633*M649</f>
        <v>54219.538332341341</v>
      </c>
      <c r="L1945" s="378">
        <f>MIN(IF(H1945&lt;=0.1*I1945,1,1.07-0.7*H1945/I1945)*J1945,K1945)</f>
        <v>33716.251777731406</v>
      </c>
      <c r="M1945" s="4"/>
      <c r="N1945" s="4"/>
    </row>
    <row r="1946">
      <c r="A1946" s="187">
        <f>A1790</f>
        <v>101</v>
      </c>
      <c r="B1946" s="174" t="str">
        <f>B1790</f>
        <v>Negative</v>
      </c>
      <c r="C1946" s="174" t="str">
        <f>IF(INPUT!H128=2,"OF","BF")</f>
        <v>OF</v>
      </c>
      <c r="D1946" s="191" t="str">
        <f>IF(B1946="Positive",IF(C1946="OF",1,L1478)*1*L1634*INPUT!AO128,"-")</f>
        <v>-</v>
      </c>
      <c r="E1946" s="191" t="e">
        <f>IF(B1946="Positive","-",M1790*SQRT(1-(K1478/N1790)^2))</f>
        <v>#DIV/0!</v>
      </c>
      <c r="F1946" s="191" t="e">
        <f>IF(B1946="Positive",D1946,E1946)</f>
        <v>#DIV/0!</v>
      </c>
      <c r="G1946" s="191">
        <f>IF(B1946="Positive",L1634*INPUT!AP128*L1478,IF(C1946="OF",L1634*INPUT!AO128,L1634*INPUT!AO128*L1478))</f>
        <v>379.50847042889387</v>
      </c>
      <c r="H1946" s="191">
        <f>E827</f>
        <v>1554.726195337154</v>
      </c>
      <c r="I1946" s="191">
        <f>IF(B1946="Positive",F1322+K1322+H1322+I1322,F1322+K1322+D1322)</f>
        <v>2834</v>
      </c>
      <c r="J1946" s="174">
        <f>N324</f>
        <v>49150.378220967606</v>
      </c>
      <c r="K1946" s="343">
        <f>1.3*L1634*M650</f>
        <v>54219.538332341341</v>
      </c>
      <c r="L1946" s="378">
        <f>MIN(IF(H1946&lt;=0.1*I1946,1,1.07-0.7*H1946/I1946)*J1946,K1946)</f>
        <v>33716.251777731406</v>
      </c>
      <c r="M1946" s="4"/>
      <c r="N1946" s="4"/>
    </row>
    <row r="1947">
      <c r="A1947" s="187">
        <f>A1791</f>
        <v>101</v>
      </c>
      <c r="B1947" s="174" t="str">
        <f>B1791</f>
        <v>Negative</v>
      </c>
      <c r="C1947" s="174" t="str">
        <f>IF(INPUT!H129=2,"OF","BF")</f>
        <v>OF</v>
      </c>
      <c r="D1947" s="191" t="str">
        <f>IF(B1947="Positive",IF(C1947="OF",1,L1479)*1*L1635*INPUT!AO129,"-")</f>
        <v>-</v>
      </c>
      <c r="E1947" s="191" t="e">
        <f>IF(B1947="Positive","-",M1791*SQRT(1-(K1479/N1791)^2))</f>
        <v>#DIV/0!</v>
      </c>
      <c r="F1947" s="191" t="e">
        <f>IF(B1947="Positive",D1947,E1947)</f>
        <v>#DIV/0!</v>
      </c>
      <c r="G1947" s="191">
        <f>IF(B1947="Positive",L1635*INPUT!AP129*L1479,IF(C1947="OF",L1635*INPUT!AO129,L1635*INPUT!AO129*L1479))</f>
        <v>379.50847042889387</v>
      </c>
      <c r="H1947" s="191">
        <f>E828</f>
        <v>1554.726195337154</v>
      </c>
      <c r="I1947" s="191">
        <f>IF(B1947="Positive",F1323+K1323+H1323+I1323,F1323+K1323+D1323)</f>
        <v>2834</v>
      </c>
      <c r="J1947" s="174">
        <f>N325</f>
        <v>49150.378220967606</v>
      </c>
      <c r="K1947" s="343">
        <f>1.3*L1635*M651</f>
        <v>54219.538332341341</v>
      </c>
      <c r="L1947" s="378">
        <f>MIN(IF(H1947&lt;=0.1*I1947,1,1.07-0.7*H1947/I1947)*J1947,K1947)</f>
        <v>33716.251777731406</v>
      </c>
      <c r="M1947" s="4"/>
      <c r="N1947" s="4"/>
    </row>
    <row r="1948">
      <c r="A1948" s="187">
        <f>A1792</f>
        <v>101</v>
      </c>
      <c r="B1948" s="174" t="str">
        <f>B1792</f>
        <v>Negative</v>
      </c>
      <c r="C1948" s="174" t="str">
        <f>IF(INPUT!H130=2,"OF","BF")</f>
        <v>OF</v>
      </c>
      <c r="D1948" s="191" t="str">
        <f>IF(B1948="Positive",IF(C1948="OF",1,L1480)*1*L1636*INPUT!AO130,"-")</f>
        <v>-</v>
      </c>
      <c r="E1948" s="191" t="e">
        <f>IF(B1948="Positive","-",M1792*SQRT(1-(K1480/N1792)^2))</f>
        <v>#DIV/0!</v>
      </c>
      <c r="F1948" s="191" t="e">
        <f>IF(B1948="Positive",D1948,E1948)</f>
        <v>#DIV/0!</v>
      </c>
      <c r="G1948" s="191">
        <f>IF(B1948="Positive",L1636*INPUT!AP130*L1480,IF(C1948="OF",L1636*INPUT!AO130,L1636*INPUT!AO130*L1480))</f>
        <v>379.50847042889387</v>
      </c>
      <c r="H1948" s="191">
        <f>E829</f>
        <v>1554.726195337154</v>
      </c>
      <c r="I1948" s="191">
        <f>IF(B1948="Positive",F1324+K1324+H1324+I1324,F1324+K1324+D1324)</f>
        <v>2834</v>
      </c>
      <c r="J1948" s="174">
        <f>N326</f>
        <v>49150.378220967606</v>
      </c>
      <c r="K1948" s="343">
        <f>1.3*L1636*M652</f>
        <v>54219.538332341341</v>
      </c>
      <c r="L1948" s="378">
        <f>MIN(IF(H1948&lt;=0.1*I1948,1,1.07-0.7*H1948/I1948)*J1948,K1948)</f>
        <v>33716.251777731406</v>
      </c>
      <c r="M1948" s="4"/>
      <c r="N1948" s="4"/>
    </row>
    <row r="1949">
      <c r="A1949" s="187">
        <f>A1793</f>
        <v>101</v>
      </c>
      <c r="B1949" s="174" t="str">
        <f>B1793</f>
        <v>Negative</v>
      </c>
      <c r="C1949" s="174" t="str">
        <f>IF(INPUT!H131=2,"OF","BF")</f>
        <v>OF</v>
      </c>
      <c r="D1949" s="191" t="str">
        <f>IF(B1949="Positive",IF(C1949="OF",1,L1481)*1*L1637*INPUT!AO131,"-")</f>
        <v>-</v>
      </c>
      <c r="E1949" s="191" t="e">
        <f>IF(B1949="Positive","-",M1793*SQRT(1-(K1481/N1793)^2))</f>
        <v>#DIV/0!</v>
      </c>
      <c r="F1949" s="191" t="e">
        <f>IF(B1949="Positive",D1949,E1949)</f>
        <v>#DIV/0!</v>
      </c>
      <c r="G1949" s="191">
        <f>IF(B1949="Positive",L1637*INPUT!AP131*L1481,IF(C1949="OF",L1637*INPUT!AO131,L1637*INPUT!AO131*L1481))</f>
        <v>379.50847042889387</v>
      </c>
      <c r="H1949" s="191">
        <f>E830</f>
        <v>1554.726195337154</v>
      </c>
      <c r="I1949" s="191">
        <f>IF(B1949="Positive",F1325+K1325+H1325+I1325,F1325+K1325+D1325)</f>
        <v>2834</v>
      </c>
      <c r="J1949" s="174">
        <f>N327</f>
        <v>49150.378220967606</v>
      </c>
      <c r="K1949" s="343">
        <f>1.3*L1637*M653</f>
        <v>54219.538332341341</v>
      </c>
      <c r="L1949" s="378">
        <f>MIN(IF(H1949&lt;=0.1*I1949,1,1.07-0.7*H1949/I1949)*J1949,K1949)</f>
        <v>33716.251777731406</v>
      </c>
      <c r="M1949" s="4"/>
      <c r="N1949" s="4"/>
    </row>
    <row r="1950">
      <c r="A1950" s="187">
        <f>A1794</f>
        <v>101</v>
      </c>
      <c r="B1950" s="174" t="str">
        <f>B1794</f>
        <v>Negative</v>
      </c>
      <c r="C1950" s="174" t="str">
        <f>IF(INPUT!H132=2,"OF","BF")</f>
        <v>OF</v>
      </c>
      <c r="D1950" s="191" t="str">
        <f>IF(B1950="Positive",IF(C1950="OF",1,L1482)*1*L1638*INPUT!AO132,"-")</f>
        <v>-</v>
      </c>
      <c r="E1950" s="191" t="e">
        <f>IF(B1950="Positive","-",M1794*SQRT(1-(K1482/N1794)^2))</f>
        <v>#DIV/0!</v>
      </c>
      <c r="F1950" s="191" t="e">
        <f>IF(B1950="Positive",D1950,E1950)</f>
        <v>#DIV/0!</v>
      </c>
      <c r="G1950" s="191">
        <f>IF(B1950="Positive",L1638*INPUT!AP132*L1482,IF(C1950="OF",L1638*INPUT!AO132,L1638*INPUT!AO132*L1482))</f>
        <v>379.50847042889387</v>
      </c>
      <c r="H1950" s="191">
        <f>E831</f>
        <v>1554.726195337154</v>
      </c>
      <c r="I1950" s="191">
        <f>IF(B1950="Positive",F1326+K1326+H1326+I1326,F1326+K1326+D1326)</f>
        <v>2834</v>
      </c>
      <c r="J1950" s="174">
        <f>N328</f>
        <v>49150.378220967606</v>
      </c>
      <c r="K1950" s="343">
        <f>1.3*L1638*M654</f>
        <v>54219.538332341341</v>
      </c>
      <c r="L1950" s="378">
        <f>MIN(IF(H1950&lt;=0.1*I1950,1,1.07-0.7*H1950/I1950)*J1950,K1950)</f>
        <v>33716.251777731406</v>
      </c>
      <c r="M1950" s="4"/>
      <c r="N1950" s="4"/>
    </row>
    <row r="1951">
      <c r="A1951" s="187">
        <f>A1795</f>
        <v>101</v>
      </c>
      <c r="B1951" s="174" t="str">
        <f>B1795</f>
        <v>Negative</v>
      </c>
      <c r="C1951" s="174" t="str">
        <f>IF(INPUT!H133=2,"OF","BF")</f>
        <v>OF</v>
      </c>
      <c r="D1951" s="191" t="str">
        <f>IF(B1951="Positive",IF(C1951="OF",1,L1483)*1*L1639*INPUT!AO133,"-")</f>
        <v>-</v>
      </c>
      <c r="E1951" s="191" t="e">
        <f>IF(B1951="Positive","-",M1795*SQRT(1-(K1483/N1795)^2))</f>
        <v>#DIV/0!</v>
      </c>
      <c r="F1951" s="191" t="e">
        <f>IF(B1951="Positive",D1951,E1951)</f>
        <v>#DIV/0!</v>
      </c>
      <c r="G1951" s="191">
        <f>IF(B1951="Positive",L1639*INPUT!AP133*L1483,IF(C1951="OF",L1639*INPUT!AO133,L1639*INPUT!AO133*L1483))</f>
        <v>379.50847042889387</v>
      </c>
      <c r="H1951" s="191">
        <f>E832</f>
        <v>1554.726195337154</v>
      </c>
      <c r="I1951" s="191">
        <f>IF(B1951="Positive",F1327+K1327+H1327+I1327,F1327+K1327+D1327)</f>
        <v>2834</v>
      </c>
      <c r="J1951" s="174">
        <f>N329</f>
        <v>49150.378220967606</v>
      </c>
      <c r="K1951" s="343">
        <f>1.3*L1639*M655</f>
        <v>54219.538332341341</v>
      </c>
      <c r="L1951" s="378">
        <f>MIN(IF(H1951&lt;=0.1*I1951,1,1.07-0.7*H1951/I1951)*J1951,K1951)</f>
        <v>33716.251777731406</v>
      </c>
      <c r="M1951" s="4"/>
      <c r="N1951" s="4"/>
    </row>
    <row r="1952">
      <c r="A1952" s="187">
        <f>A1796</f>
        <v>101</v>
      </c>
      <c r="B1952" s="174" t="str">
        <f>B1796</f>
        <v>Negative</v>
      </c>
      <c r="C1952" s="174" t="str">
        <f>IF(INPUT!H134=2,"OF","BF")</f>
        <v>OF</v>
      </c>
      <c r="D1952" s="191" t="str">
        <f>IF(B1952="Positive",IF(C1952="OF",1,L1484)*1*L1640*INPUT!AO134,"-")</f>
        <v>-</v>
      </c>
      <c r="E1952" s="191" t="e">
        <f>IF(B1952="Positive","-",M1796*SQRT(1-(K1484/N1796)^2))</f>
        <v>#DIV/0!</v>
      </c>
      <c r="F1952" s="191" t="e">
        <f>IF(B1952="Positive",D1952,E1952)</f>
        <v>#DIV/0!</v>
      </c>
      <c r="G1952" s="191">
        <f>IF(B1952="Positive",L1640*INPUT!AP134*L1484,IF(C1952="OF",L1640*INPUT!AO134,L1640*INPUT!AO134*L1484))</f>
        <v>379.50847042889387</v>
      </c>
      <c r="H1952" s="191">
        <f>E833</f>
        <v>1554.726195337154</v>
      </c>
      <c r="I1952" s="191">
        <f>IF(B1952="Positive",F1328+K1328+H1328+I1328,F1328+K1328+D1328)</f>
        <v>2834</v>
      </c>
      <c r="J1952" s="174">
        <f>N330</f>
        <v>49150.378220967606</v>
      </c>
      <c r="K1952" s="343">
        <f>1.3*L1640*M656</f>
        <v>54219.538332341341</v>
      </c>
      <c r="L1952" s="378">
        <f>MIN(IF(H1952&lt;=0.1*I1952,1,1.07-0.7*H1952/I1952)*J1952,K1952)</f>
        <v>33716.251777731406</v>
      </c>
      <c r="M1952" s="4"/>
      <c r="N1952" s="4"/>
    </row>
    <row r="1953">
      <c r="A1953" s="187">
        <f>A1797</f>
        <v>101</v>
      </c>
      <c r="B1953" s="174" t="str">
        <f>B1797</f>
        <v>Negative</v>
      </c>
      <c r="C1953" s="174" t="str">
        <f>IF(INPUT!H135=2,"OF","BF")</f>
        <v>OF</v>
      </c>
      <c r="D1953" s="191" t="str">
        <f>IF(B1953="Positive",IF(C1953="OF",1,L1485)*1*L1641*INPUT!AO135,"-")</f>
        <v>-</v>
      </c>
      <c r="E1953" s="191" t="e">
        <f>IF(B1953="Positive","-",M1797*SQRT(1-(K1485/N1797)^2))</f>
        <v>#DIV/0!</v>
      </c>
      <c r="F1953" s="191" t="e">
        <f>IF(B1953="Positive",D1953,E1953)</f>
        <v>#DIV/0!</v>
      </c>
      <c r="G1953" s="191">
        <f>IF(B1953="Positive",L1641*INPUT!AP135*L1485,IF(C1953="OF",L1641*INPUT!AO135,L1641*INPUT!AO135*L1485))</f>
        <v>379.50847042889387</v>
      </c>
      <c r="H1953" s="191">
        <f>E834</f>
        <v>1554.726195337154</v>
      </c>
      <c r="I1953" s="191">
        <f>IF(B1953="Positive",F1329+K1329+H1329+I1329,F1329+K1329+D1329)</f>
        <v>2834</v>
      </c>
      <c r="J1953" s="174">
        <f>N331</f>
        <v>49150.378220967606</v>
      </c>
      <c r="K1953" s="343">
        <f>1.3*L1641*M657</f>
        <v>54219.538332341341</v>
      </c>
      <c r="L1953" s="378">
        <f>MIN(IF(H1953&lt;=0.1*I1953,1,1.07-0.7*H1953/I1953)*J1953,K1953)</f>
        <v>33716.251777731406</v>
      </c>
      <c r="M1953" s="4"/>
      <c r="N1953" s="4"/>
    </row>
    <row r="1954">
      <c r="A1954" s="187">
        <f>A1798</f>
        <v>101</v>
      </c>
      <c r="B1954" s="174" t="str">
        <f>B1798</f>
        <v>Negative</v>
      </c>
      <c r="C1954" s="174" t="str">
        <f>IF(INPUT!H136=2,"OF","BF")</f>
        <v>OF</v>
      </c>
      <c r="D1954" s="191" t="str">
        <f>IF(B1954="Positive",IF(C1954="OF",1,L1486)*1*L1642*INPUT!AO136,"-")</f>
        <v>-</v>
      </c>
      <c r="E1954" s="191" t="e">
        <f>IF(B1954="Positive","-",M1798*SQRT(1-(K1486/N1798)^2))</f>
        <v>#DIV/0!</v>
      </c>
      <c r="F1954" s="191" t="e">
        <f>IF(B1954="Positive",D1954,E1954)</f>
        <v>#DIV/0!</v>
      </c>
      <c r="G1954" s="191">
        <f>IF(B1954="Positive",L1642*INPUT!AP136*L1486,IF(C1954="OF",L1642*INPUT!AO136,L1642*INPUT!AO136*L1486))</f>
        <v>379.50847042889387</v>
      </c>
      <c r="H1954" s="191">
        <f>E835</f>
        <v>1554.726195337154</v>
      </c>
      <c r="I1954" s="191">
        <f>IF(B1954="Positive",F1330+K1330+H1330+I1330,F1330+K1330+D1330)</f>
        <v>2834</v>
      </c>
      <c r="J1954" s="174">
        <f>N332</f>
        <v>49150.378220967606</v>
      </c>
      <c r="K1954" s="343">
        <f>1.3*L1642*M658</f>
        <v>54219.538332341341</v>
      </c>
      <c r="L1954" s="378">
        <f>MIN(IF(H1954&lt;=0.1*I1954,1,1.07-0.7*H1954/I1954)*J1954,K1954)</f>
        <v>33716.251777731406</v>
      </c>
      <c r="M1954" s="4"/>
      <c r="N1954" s="4"/>
    </row>
    <row r="1955">
      <c r="A1955" s="187">
        <f>A1799</f>
        <v>101</v>
      </c>
      <c r="B1955" s="174" t="str">
        <f>B1799</f>
        <v>Negative</v>
      </c>
      <c r="C1955" s="174" t="str">
        <f>IF(INPUT!H137=2,"OF","BF")</f>
        <v>OF</v>
      </c>
      <c r="D1955" s="191" t="str">
        <f>IF(B1955="Positive",IF(C1955="OF",1,L1487)*1*L1643*INPUT!AO137,"-")</f>
        <v>-</v>
      </c>
      <c r="E1955" s="191" t="e">
        <f>IF(B1955="Positive","-",M1799*SQRT(1-(K1487/N1799)^2))</f>
        <v>#DIV/0!</v>
      </c>
      <c r="F1955" s="191" t="e">
        <f>IF(B1955="Positive",D1955,E1955)</f>
        <v>#DIV/0!</v>
      </c>
      <c r="G1955" s="191">
        <f>IF(B1955="Positive",L1643*INPUT!AP137*L1487,IF(C1955="OF",L1643*INPUT!AO137,L1643*INPUT!AO137*L1487))</f>
        <v>379.50847042889387</v>
      </c>
      <c r="H1955" s="191">
        <f>E836</f>
        <v>1554.726195337154</v>
      </c>
      <c r="I1955" s="191">
        <f>IF(B1955="Positive",F1331+K1331+H1331+I1331,F1331+K1331+D1331)</f>
        <v>2834</v>
      </c>
      <c r="J1955" s="174">
        <f>N333</f>
        <v>49150.378220967606</v>
      </c>
      <c r="K1955" s="343">
        <f>1.3*L1643*M659</f>
        <v>54219.538332341341</v>
      </c>
      <c r="L1955" s="378">
        <f>MIN(IF(H1955&lt;=0.1*I1955,1,1.07-0.7*H1955/I1955)*J1955,K1955)</f>
        <v>33716.251777731406</v>
      </c>
      <c r="M1955" s="4"/>
      <c r="N1955" s="4"/>
    </row>
    <row r="1956">
      <c r="A1956" s="187">
        <f>A1800</f>
        <v>101</v>
      </c>
      <c r="B1956" s="174" t="str">
        <f>B1800</f>
        <v>Negative</v>
      </c>
      <c r="C1956" s="174" t="str">
        <f>IF(INPUT!H138=2,"OF","BF")</f>
        <v>OF</v>
      </c>
      <c r="D1956" s="191" t="str">
        <f>IF(B1956="Positive",IF(C1956="OF",1,L1488)*1*L1644*INPUT!AO138,"-")</f>
        <v>-</v>
      </c>
      <c r="E1956" s="191" t="e">
        <f>IF(B1956="Positive","-",M1800*SQRT(1-(K1488/N1800)^2))</f>
        <v>#DIV/0!</v>
      </c>
      <c r="F1956" s="191" t="e">
        <f>IF(B1956="Positive",D1956,E1956)</f>
        <v>#DIV/0!</v>
      </c>
      <c r="G1956" s="191">
        <f>IF(B1956="Positive",L1644*INPUT!AP138*L1488,IF(C1956="OF",L1644*INPUT!AO138,L1644*INPUT!AO138*L1488))</f>
        <v>379.50847042889387</v>
      </c>
      <c r="H1956" s="191">
        <f>E837</f>
        <v>1554.726195337154</v>
      </c>
      <c r="I1956" s="191">
        <f>IF(B1956="Positive",F1332+K1332+H1332+I1332,F1332+K1332+D1332)</f>
        <v>2834</v>
      </c>
      <c r="J1956" s="174">
        <f>N334</f>
        <v>49150.378220967606</v>
      </c>
      <c r="K1956" s="343">
        <f>1.3*L1644*M660</f>
        <v>54219.538332341341</v>
      </c>
      <c r="L1956" s="378">
        <f>MIN(IF(H1956&lt;=0.1*I1956,1,1.07-0.7*H1956/I1956)*J1956,K1956)</f>
        <v>33716.251777731406</v>
      </c>
      <c r="M1956" s="4"/>
      <c r="N1956" s="4"/>
    </row>
    <row r="1957">
      <c r="A1957" s="187">
        <f>A1801</f>
        <v>101</v>
      </c>
      <c r="B1957" s="174" t="str">
        <f>B1801</f>
        <v>Negative</v>
      </c>
      <c r="C1957" s="174" t="str">
        <f>IF(INPUT!H139=2,"OF","BF")</f>
        <v>OF</v>
      </c>
      <c r="D1957" s="191" t="str">
        <f>IF(B1957="Positive",IF(C1957="OF",1,L1489)*1*L1645*INPUT!AO139,"-")</f>
        <v>-</v>
      </c>
      <c r="E1957" s="191" t="e">
        <f>IF(B1957="Positive","-",M1801*SQRT(1-(K1489/N1801)^2))</f>
        <v>#DIV/0!</v>
      </c>
      <c r="F1957" s="191" t="e">
        <f>IF(B1957="Positive",D1957,E1957)</f>
        <v>#DIV/0!</v>
      </c>
      <c r="G1957" s="191">
        <f>IF(B1957="Positive",L1645*INPUT!AP139*L1489,IF(C1957="OF",L1645*INPUT!AO139,L1645*INPUT!AO139*L1489))</f>
        <v>379.50847042889387</v>
      </c>
      <c r="H1957" s="191">
        <f>E838</f>
        <v>1554.726195337154</v>
      </c>
      <c r="I1957" s="191">
        <f>IF(B1957="Positive",F1333+K1333+H1333+I1333,F1333+K1333+D1333)</f>
        <v>2834</v>
      </c>
      <c r="J1957" s="174">
        <f>N335</f>
        <v>49150.378220967606</v>
      </c>
      <c r="K1957" s="343">
        <f>1.3*L1645*M661</f>
        <v>54219.538332341341</v>
      </c>
      <c r="L1957" s="378">
        <f>MIN(IF(H1957&lt;=0.1*I1957,1,1.07-0.7*H1957/I1957)*J1957,K1957)</f>
        <v>33716.251777731406</v>
      </c>
      <c r="M1957" s="4"/>
      <c r="N1957" s="4"/>
    </row>
    <row r="1958">
      <c r="A1958" s="187">
        <f>A1802</f>
        <v>101</v>
      </c>
      <c r="B1958" s="174" t="str">
        <f>B1802</f>
        <v>Negative</v>
      </c>
      <c r="C1958" s="174" t="str">
        <f>IF(INPUT!H140=2,"OF","BF")</f>
        <v>OF</v>
      </c>
      <c r="D1958" s="191" t="str">
        <f>IF(B1958="Positive",IF(C1958="OF",1,L1490)*1*L1646*INPUT!AO140,"-")</f>
        <v>-</v>
      </c>
      <c r="E1958" s="191" t="e">
        <f>IF(B1958="Positive","-",M1802*SQRT(1-(K1490/N1802)^2))</f>
        <v>#DIV/0!</v>
      </c>
      <c r="F1958" s="191" t="e">
        <f>IF(B1958="Positive",D1958,E1958)</f>
        <v>#DIV/0!</v>
      </c>
      <c r="G1958" s="191">
        <f>IF(B1958="Positive",L1646*INPUT!AP140*L1490,IF(C1958="OF",L1646*INPUT!AO140,L1646*INPUT!AO140*L1490))</f>
        <v>379.50847042889387</v>
      </c>
      <c r="H1958" s="191">
        <f>E839</f>
        <v>1554.726195337154</v>
      </c>
      <c r="I1958" s="191">
        <f>IF(B1958="Positive",F1334+K1334+H1334+I1334,F1334+K1334+D1334)</f>
        <v>2834</v>
      </c>
      <c r="J1958" s="174">
        <f>N336</f>
        <v>49150.378220967606</v>
      </c>
      <c r="K1958" s="343">
        <f>1.3*L1646*M662</f>
        <v>54219.538332341341</v>
      </c>
      <c r="L1958" s="378">
        <f>MIN(IF(H1958&lt;=0.1*I1958,1,1.07-0.7*H1958/I1958)*J1958,K1958)</f>
        <v>33716.251777731406</v>
      </c>
      <c r="M1958" s="4"/>
      <c r="N1958" s="4"/>
    </row>
    <row r="1959">
      <c r="A1959" s="187">
        <f>A1803</f>
        <v>101</v>
      </c>
      <c r="B1959" s="174" t="str">
        <f>B1803</f>
        <v>Negative</v>
      </c>
      <c r="C1959" s="174" t="str">
        <f>IF(INPUT!H141=2,"OF","BF")</f>
        <v>OF</v>
      </c>
      <c r="D1959" s="191" t="str">
        <f>IF(B1959="Positive",IF(C1959="OF",1,L1491)*1*L1647*INPUT!AO141,"-")</f>
        <v>-</v>
      </c>
      <c r="E1959" s="191" t="e">
        <f>IF(B1959="Positive","-",M1803*SQRT(1-(K1491/N1803)^2))</f>
        <v>#DIV/0!</v>
      </c>
      <c r="F1959" s="191" t="e">
        <f>IF(B1959="Positive",D1959,E1959)</f>
        <v>#DIV/0!</v>
      </c>
      <c r="G1959" s="191">
        <f>IF(B1959="Positive",L1647*INPUT!AP141*L1491,IF(C1959="OF",L1647*INPUT!AO141,L1647*INPUT!AO141*L1491))</f>
        <v>379.50847042889387</v>
      </c>
      <c r="H1959" s="191">
        <f>E840</f>
        <v>1554.726195337154</v>
      </c>
      <c r="I1959" s="191">
        <f>IF(B1959="Positive",F1335+K1335+H1335+I1335,F1335+K1335+D1335)</f>
        <v>2834</v>
      </c>
      <c r="J1959" s="174">
        <f>N337</f>
        <v>49150.378220967606</v>
      </c>
      <c r="K1959" s="343">
        <f>1.3*L1647*M663</f>
        <v>54219.538332341341</v>
      </c>
      <c r="L1959" s="378">
        <f>MIN(IF(H1959&lt;=0.1*I1959,1,1.07-0.7*H1959/I1959)*J1959,K1959)</f>
        <v>33716.251777731406</v>
      </c>
      <c r="M1959" s="4"/>
      <c r="N1959" s="4"/>
    </row>
    <row r="1960">
      <c r="A1960" s="187">
        <f>A1804</f>
        <v>101</v>
      </c>
      <c r="B1960" s="174" t="str">
        <f>B1804</f>
        <v>Negative</v>
      </c>
      <c r="C1960" s="174" t="str">
        <f>IF(INPUT!H142=2,"OF","BF")</f>
        <v>OF</v>
      </c>
      <c r="D1960" s="191" t="str">
        <f>IF(B1960="Positive",IF(C1960="OF",1,L1492)*1*L1648*INPUT!AO142,"-")</f>
        <v>-</v>
      </c>
      <c r="E1960" s="191" t="e">
        <f>IF(B1960="Positive","-",M1804*SQRT(1-(K1492/N1804)^2))</f>
        <v>#DIV/0!</v>
      </c>
      <c r="F1960" s="191" t="e">
        <f>IF(B1960="Positive",D1960,E1960)</f>
        <v>#DIV/0!</v>
      </c>
      <c r="G1960" s="191">
        <f>IF(B1960="Positive",L1648*INPUT!AP142*L1492,IF(C1960="OF",L1648*INPUT!AO142,L1648*INPUT!AO142*L1492))</f>
        <v>379.50847042889387</v>
      </c>
      <c r="H1960" s="191">
        <f>E841</f>
        <v>1554.726195337154</v>
      </c>
      <c r="I1960" s="191">
        <f>IF(B1960="Positive",F1336+K1336+H1336+I1336,F1336+K1336+D1336)</f>
        <v>2834</v>
      </c>
      <c r="J1960" s="174">
        <f>N338</f>
        <v>49150.378220967606</v>
      </c>
      <c r="K1960" s="343">
        <f>1.3*L1648*M664</f>
        <v>54219.538332341341</v>
      </c>
      <c r="L1960" s="378">
        <f>MIN(IF(H1960&lt;=0.1*I1960,1,1.07-0.7*H1960/I1960)*J1960,K1960)</f>
        <v>33716.251777731406</v>
      </c>
      <c r="M1960" s="4"/>
      <c r="N1960" s="4"/>
    </row>
    <row r="1961">
      <c r="A1961" s="187">
        <f>A1805</f>
        <v>101</v>
      </c>
      <c r="B1961" s="174" t="str">
        <f>B1805</f>
        <v>Negative</v>
      </c>
      <c r="C1961" s="174" t="str">
        <f>IF(INPUT!H143=2,"OF","BF")</f>
        <v>OF</v>
      </c>
      <c r="D1961" s="191" t="str">
        <f>IF(B1961="Positive",IF(C1961="OF",1,L1493)*1*L1649*INPUT!AO143,"-")</f>
        <v>-</v>
      </c>
      <c r="E1961" s="191" t="e">
        <f>IF(B1961="Positive","-",M1805*SQRT(1-(K1493/N1805)^2))</f>
        <v>#DIV/0!</v>
      </c>
      <c r="F1961" s="191" t="e">
        <f>IF(B1961="Positive",D1961,E1961)</f>
        <v>#DIV/0!</v>
      </c>
      <c r="G1961" s="191">
        <f>IF(B1961="Positive",L1649*INPUT!AP143*L1493,IF(C1961="OF",L1649*INPUT!AO143,L1649*INPUT!AO143*L1493))</f>
        <v>379.50847042889387</v>
      </c>
      <c r="H1961" s="191">
        <f>E842</f>
        <v>1554.726195337154</v>
      </c>
      <c r="I1961" s="191">
        <f>IF(B1961="Positive",F1337+K1337+H1337+I1337,F1337+K1337+D1337)</f>
        <v>2834</v>
      </c>
      <c r="J1961" s="174">
        <f>N339</f>
        <v>49150.378220967606</v>
      </c>
      <c r="K1961" s="343">
        <f>1.3*L1649*M665</f>
        <v>54219.538332341341</v>
      </c>
      <c r="L1961" s="378">
        <f>MIN(IF(H1961&lt;=0.1*I1961,1,1.07-0.7*H1961/I1961)*J1961,K1961)</f>
        <v>33716.251777731406</v>
      </c>
      <c r="M1961" s="4"/>
      <c r="N1961" s="4"/>
    </row>
    <row r="1962">
      <c r="A1962" s="187">
        <f>A1806</f>
        <v>101</v>
      </c>
      <c r="B1962" s="174" t="str">
        <f>B1806</f>
        <v>Negative</v>
      </c>
      <c r="C1962" s="174" t="str">
        <f>IF(INPUT!H144=2,"OF","BF")</f>
        <v>OF</v>
      </c>
      <c r="D1962" s="191" t="str">
        <f>IF(B1962="Positive",IF(C1962="OF",1,L1494)*1*L1650*INPUT!AO144,"-")</f>
        <v>-</v>
      </c>
      <c r="E1962" s="191" t="e">
        <f>IF(B1962="Positive","-",M1806*SQRT(1-(K1494/N1806)^2))</f>
        <v>#DIV/0!</v>
      </c>
      <c r="F1962" s="191" t="e">
        <f>IF(B1962="Positive",D1962,E1962)</f>
        <v>#DIV/0!</v>
      </c>
      <c r="G1962" s="191">
        <f>IF(B1962="Positive",L1650*INPUT!AP144*L1494,IF(C1962="OF",L1650*INPUT!AO144,L1650*INPUT!AO144*L1494))</f>
        <v>379.50847042889387</v>
      </c>
      <c r="H1962" s="191">
        <f>E843</f>
        <v>1554.726195337154</v>
      </c>
      <c r="I1962" s="191">
        <f>IF(B1962="Positive",F1338+K1338+H1338+I1338,F1338+K1338+D1338)</f>
        <v>2834</v>
      </c>
      <c r="J1962" s="174">
        <f>N340</f>
        <v>49150.378220967606</v>
      </c>
      <c r="K1962" s="343">
        <f>1.3*L1650*M666</f>
        <v>54219.538332341341</v>
      </c>
      <c r="L1962" s="378">
        <f>MIN(IF(H1962&lt;=0.1*I1962,1,1.07-0.7*H1962/I1962)*J1962,K1962)</f>
        <v>33716.251777731406</v>
      </c>
      <c r="M1962" s="4"/>
      <c r="N1962" s="4"/>
    </row>
    <row r="1963">
      <c r="A1963" s="187">
        <f>A1807</f>
        <v>101</v>
      </c>
      <c r="B1963" s="174" t="str">
        <f>B1807</f>
        <v>Negative</v>
      </c>
      <c r="C1963" s="174" t="str">
        <f>IF(INPUT!H145=2,"OF","BF")</f>
        <v>OF</v>
      </c>
      <c r="D1963" s="191" t="str">
        <f>IF(B1963="Positive",IF(C1963="OF",1,L1495)*1*L1651*INPUT!AO145,"-")</f>
        <v>-</v>
      </c>
      <c r="E1963" s="191" t="e">
        <f>IF(B1963="Positive","-",M1807*SQRT(1-(K1495/N1807)^2))</f>
        <v>#DIV/0!</v>
      </c>
      <c r="F1963" s="191" t="e">
        <f>IF(B1963="Positive",D1963,E1963)</f>
        <v>#DIV/0!</v>
      </c>
      <c r="G1963" s="191">
        <f>IF(B1963="Positive",L1651*INPUT!AP145*L1495,IF(C1963="OF",L1651*INPUT!AO145,L1651*INPUT!AO145*L1495))</f>
        <v>379.50847042889387</v>
      </c>
      <c r="H1963" s="191">
        <f>E844</f>
        <v>1554.726195337154</v>
      </c>
      <c r="I1963" s="191">
        <f>IF(B1963="Positive",F1339+K1339+H1339+I1339,F1339+K1339+D1339)</f>
        <v>2834</v>
      </c>
      <c r="J1963" s="174">
        <f>N341</f>
        <v>49150.378220967606</v>
      </c>
      <c r="K1963" s="343">
        <f>1.3*L1651*M667</f>
        <v>54219.538332341341</v>
      </c>
      <c r="L1963" s="378">
        <f>MIN(IF(H1963&lt;=0.1*I1963,1,1.07-0.7*H1963/I1963)*J1963,K1963)</f>
        <v>33716.251777731406</v>
      </c>
      <c r="M1963" s="4"/>
      <c r="N1963" s="4"/>
    </row>
    <row r="1964">
      <c r="A1964" s="187">
        <f>A1808</f>
        <v>101</v>
      </c>
      <c r="B1964" s="174" t="str">
        <f>B1808</f>
        <v>Negative</v>
      </c>
      <c r="C1964" s="174" t="str">
        <f>IF(INPUT!H146=2,"OF","BF")</f>
        <v>OF</v>
      </c>
      <c r="D1964" s="191" t="str">
        <f>IF(B1964="Positive",IF(C1964="OF",1,L1496)*1*L1652*INPUT!AO146,"-")</f>
        <v>-</v>
      </c>
      <c r="E1964" s="191" t="e">
        <f>IF(B1964="Positive","-",M1808*SQRT(1-(K1496/N1808)^2))</f>
        <v>#DIV/0!</v>
      </c>
      <c r="F1964" s="191" t="e">
        <f>IF(B1964="Positive",D1964,E1964)</f>
        <v>#DIV/0!</v>
      </c>
      <c r="G1964" s="191">
        <f>IF(B1964="Positive",L1652*INPUT!AP146*L1496,IF(C1964="OF",L1652*INPUT!AO146,L1652*INPUT!AO146*L1496))</f>
        <v>379.50847042889387</v>
      </c>
      <c r="H1964" s="191">
        <f>E845</f>
        <v>1554.726195337154</v>
      </c>
      <c r="I1964" s="191">
        <f>IF(B1964="Positive",F1340+K1340+H1340+I1340,F1340+K1340+D1340)</f>
        <v>2834</v>
      </c>
      <c r="J1964" s="174">
        <f>N342</f>
        <v>49150.378220967606</v>
      </c>
      <c r="K1964" s="343">
        <f>1.3*L1652*M668</f>
        <v>54219.538332341341</v>
      </c>
      <c r="L1964" s="378">
        <f>MIN(IF(H1964&lt;=0.1*I1964,1,1.07-0.7*H1964/I1964)*J1964,K1964)</f>
        <v>33716.251777731406</v>
      </c>
      <c r="M1964" s="4"/>
      <c r="N1964" s="4"/>
    </row>
    <row r="1965">
      <c r="A1965" s="187">
        <f>A1809</f>
        <v>101</v>
      </c>
      <c r="B1965" s="174" t="str">
        <f>B1809</f>
        <v>Negative</v>
      </c>
      <c r="C1965" s="174" t="str">
        <f>IF(INPUT!H147=2,"OF","BF")</f>
        <v>OF</v>
      </c>
      <c r="D1965" s="191" t="str">
        <f>IF(B1965="Positive",IF(C1965="OF",1,L1497)*1*L1653*INPUT!AO147,"-")</f>
        <v>-</v>
      </c>
      <c r="E1965" s="191" t="e">
        <f>IF(B1965="Positive","-",M1809*SQRT(1-(K1497/N1809)^2))</f>
        <v>#DIV/0!</v>
      </c>
      <c r="F1965" s="191" t="e">
        <f>IF(B1965="Positive",D1965,E1965)</f>
        <v>#DIV/0!</v>
      </c>
      <c r="G1965" s="191">
        <f>IF(B1965="Positive",L1653*INPUT!AP147*L1497,IF(C1965="OF",L1653*INPUT!AO147,L1653*INPUT!AO147*L1497))</f>
        <v>379.50847042889387</v>
      </c>
      <c r="H1965" s="191">
        <f>E846</f>
        <v>1554.726195337154</v>
      </c>
      <c r="I1965" s="191">
        <f>IF(B1965="Positive",F1341+K1341+H1341+I1341,F1341+K1341+D1341)</f>
        <v>2834</v>
      </c>
      <c r="J1965" s="174">
        <f>N343</f>
        <v>49150.378220967606</v>
      </c>
      <c r="K1965" s="343">
        <f>1.3*L1653*M669</f>
        <v>54219.538332341341</v>
      </c>
      <c r="L1965" s="378">
        <f>MIN(IF(H1965&lt;=0.1*I1965,1,1.07-0.7*H1965/I1965)*J1965,K1965)</f>
        <v>33716.251777731406</v>
      </c>
      <c r="M1965" s="4"/>
      <c r="N1965" s="4"/>
    </row>
    <row r="1966">
      <c r="A1966" s="187">
        <f>A1810</f>
        <v>101</v>
      </c>
      <c r="B1966" s="174" t="str">
        <f>B1810</f>
        <v>Negative</v>
      </c>
      <c r="C1966" s="174" t="str">
        <f>IF(INPUT!H148=2,"OF","BF")</f>
        <v>OF</v>
      </c>
      <c r="D1966" s="191" t="str">
        <f>IF(B1966="Positive",IF(C1966="OF",1,L1498)*1*L1654*INPUT!AO148,"-")</f>
        <v>-</v>
      </c>
      <c r="E1966" s="191" t="e">
        <f>IF(B1966="Positive","-",M1810*SQRT(1-(K1498/N1810)^2))</f>
        <v>#DIV/0!</v>
      </c>
      <c r="F1966" s="191" t="e">
        <f>IF(B1966="Positive",D1966,E1966)</f>
        <v>#DIV/0!</v>
      </c>
      <c r="G1966" s="191">
        <f>IF(B1966="Positive",L1654*INPUT!AP148*L1498,IF(C1966="OF",L1654*INPUT!AO148,L1654*INPUT!AO148*L1498))</f>
        <v>379.50847042889387</v>
      </c>
      <c r="H1966" s="191">
        <f>E847</f>
        <v>1554.726195337154</v>
      </c>
      <c r="I1966" s="191">
        <f>IF(B1966="Positive",F1342+K1342+H1342+I1342,F1342+K1342+D1342)</f>
        <v>2834</v>
      </c>
      <c r="J1966" s="174">
        <f>N344</f>
        <v>49150.378220967606</v>
      </c>
      <c r="K1966" s="343">
        <f>1.3*L1654*M670</f>
        <v>54219.538332341341</v>
      </c>
      <c r="L1966" s="378">
        <f>MIN(IF(H1966&lt;=0.1*I1966,1,1.07-0.7*H1966/I1966)*J1966,K1966)</f>
        <v>33716.251777731406</v>
      </c>
      <c r="M1966" s="4"/>
      <c r="N1966" s="4"/>
    </row>
    <row r="1967">
      <c r="A1967" s="187">
        <f>A1811</f>
        <v>101</v>
      </c>
      <c r="B1967" s="174" t="str">
        <f>B1811</f>
        <v>Negative</v>
      </c>
      <c r="C1967" s="174" t="str">
        <f>IF(INPUT!H149=2,"OF","BF")</f>
        <v>OF</v>
      </c>
      <c r="D1967" s="191" t="str">
        <f>IF(B1967="Positive",IF(C1967="OF",1,L1499)*1*L1655*INPUT!AO149,"-")</f>
        <v>-</v>
      </c>
      <c r="E1967" s="191" t="e">
        <f>IF(B1967="Positive","-",M1811*SQRT(1-(K1499/N1811)^2))</f>
        <v>#DIV/0!</v>
      </c>
      <c r="F1967" s="191" t="e">
        <f>IF(B1967="Positive",D1967,E1967)</f>
        <v>#DIV/0!</v>
      </c>
      <c r="G1967" s="191">
        <f>IF(B1967="Positive",L1655*INPUT!AP149*L1499,IF(C1967="OF",L1655*INPUT!AO149,L1655*INPUT!AO149*L1499))</f>
        <v>379.50847042889387</v>
      </c>
      <c r="H1967" s="191">
        <f>E848</f>
        <v>1554.726195337154</v>
      </c>
      <c r="I1967" s="191">
        <f>IF(B1967="Positive",F1343+K1343+H1343+I1343,F1343+K1343+D1343)</f>
        <v>2834</v>
      </c>
      <c r="J1967" s="174">
        <f>N345</f>
        <v>49150.378220967606</v>
      </c>
      <c r="K1967" s="343">
        <f>1.3*L1655*M671</f>
        <v>54219.538332341341</v>
      </c>
      <c r="L1967" s="378">
        <f>MIN(IF(H1967&lt;=0.1*I1967,1,1.07-0.7*H1967/I1967)*J1967,K1967)</f>
        <v>33716.251777731406</v>
      </c>
      <c r="M1967" s="4"/>
      <c r="N1967" s="4"/>
    </row>
    <row r="1968">
      <c r="A1968" s="187">
        <f>A1812</f>
        <v>101</v>
      </c>
      <c r="B1968" s="174" t="str">
        <f>B1812</f>
        <v>Negative</v>
      </c>
      <c r="C1968" s="174" t="str">
        <f>IF(INPUT!H150=2,"OF","BF")</f>
        <v>OF</v>
      </c>
      <c r="D1968" s="191" t="str">
        <f>IF(B1968="Positive",IF(C1968="OF",1,L1500)*1*L1656*INPUT!AO150,"-")</f>
        <v>-</v>
      </c>
      <c r="E1968" s="191" t="e">
        <f>IF(B1968="Positive","-",M1812*SQRT(1-(K1500/N1812)^2))</f>
        <v>#DIV/0!</v>
      </c>
      <c r="F1968" s="191" t="e">
        <f>IF(B1968="Positive",D1968,E1968)</f>
        <v>#DIV/0!</v>
      </c>
      <c r="G1968" s="191">
        <f>IF(B1968="Positive",L1656*INPUT!AP150*L1500,IF(C1968="OF",L1656*INPUT!AO150,L1656*INPUT!AO150*L1500))</f>
        <v>379.50847042889387</v>
      </c>
      <c r="H1968" s="191">
        <f>E849</f>
        <v>1554.726195337154</v>
      </c>
      <c r="I1968" s="191">
        <f>IF(B1968="Positive",F1344+K1344+H1344+I1344,F1344+K1344+D1344)</f>
        <v>2834</v>
      </c>
      <c r="J1968" s="174">
        <f>N346</f>
        <v>49150.378220967606</v>
      </c>
      <c r="K1968" s="343">
        <f>1.3*L1656*M672</f>
        <v>54219.538332341341</v>
      </c>
      <c r="L1968" s="378">
        <f>MIN(IF(H1968&lt;=0.1*I1968,1,1.07-0.7*H1968/I1968)*J1968,K1968)</f>
        <v>33716.251777731406</v>
      </c>
      <c r="M1968" s="4"/>
      <c r="N1968" s="4"/>
    </row>
    <row r="1969">
      <c r="A1969" s="187">
        <f>A1813</f>
        <v>101</v>
      </c>
      <c r="B1969" s="174" t="str">
        <f>B1813</f>
        <v>Negative</v>
      </c>
      <c r="C1969" s="174" t="str">
        <f>IF(INPUT!H151=2,"OF","BF")</f>
        <v>OF</v>
      </c>
      <c r="D1969" s="191" t="str">
        <f>IF(B1969="Positive",IF(C1969="OF",1,L1501)*1*L1657*INPUT!AO151,"-")</f>
        <v>-</v>
      </c>
      <c r="E1969" s="191" t="e">
        <f>IF(B1969="Positive","-",M1813*SQRT(1-(K1501/N1813)^2))</f>
        <v>#DIV/0!</v>
      </c>
      <c r="F1969" s="191" t="e">
        <f>IF(B1969="Positive",D1969,E1969)</f>
        <v>#DIV/0!</v>
      </c>
      <c r="G1969" s="191">
        <f>IF(B1969="Positive",L1657*INPUT!AP151*L1501,IF(C1969="OF",L1657*INPUT!AO151,L1657*INPUT!AO151*L1501))</f>
        <v>379.50847042889387</v>
      </c>
      <c r="H1969" s="191">
        <f>E850</f>
        <v>1554.726195337154</v>
      </c>
      <c r="I1969" s="191">
        <f>IF(B1969="Positive",F1345+K1345+H1345+I1345,F1345+K1345+D1345)</f>
        <v>2834</v>
      </c>
      <c r="J1969" s="174">
        <f>N347</f>
        <v>49150.378220967606</v>
      </c>
      <c r="K1969" s="343">
        <f>1.3*L1657*M673</f>
        <v>54219.538332341341</v>
      </c>
      <c r="L1969" s="378">
        <f>MIN(IF(H1969&lt;=0.1*I1969,1,1.07-0.7*H1969/I1969)*J1969,K1969)</f>
        <v>33716.251777731406</v>
      </c>
      <c r="M1969" s="4"/>
      <c r="N1969" s="4"/>
    </row>
    <row r="1970">
      <c r="A1970" s="187">
        <f>A1814</f>
        <v>101</v>
      </c>
      <c r="B1970" s="174" t="str">
        <f>B1814</f>
        <v>Negative</v>
      </c>
      <c r="C1970" s="174" t="str">
        <f>IF(INPUT!H152=2,"OF","BF")</f>
        <v>OF</v>
      </c>
      <c r="D1970" s="191" t="str">
        <f>IF(B1970="Positive",IF(C1970="OF",1,L1502)*1*L1658*INPUT!AO152,"-")</f>
        <v>-</v>
      </c>
      <c r="E1970" s="191" t="e">
        <f>IF(B1970="Positive","-",M1814*SQRT(1-(K1502/N1814)^2))</f>
        <v>#DIV/0!</v>
      </c>
      <c r="F1970" s="191" t="e">
        <f>IF(B1970="Positive",D1970,E1970)</f>
        <v>#DIV/0!</v>
      </c>
      <c r="G1970" s="191">
        <f>IF(B1970="Positive",L1658*INPUT!AP152*L1502,IF(C1970="OF",L1658*INPUT!AO152,L1658*INPUT!AO152*L1502))</f>
        <v>379.50847042889387</v>
      </c>
      <c r="H1970" s="191">
        <f>E851</f>
        <v>1554.726195337154</v>
      </c>
      <c r="I1970" s="191">
        <f>IF(B1970="Positive",F1346+K1346+H1346+I1346,F1346+K1346+D1346)</f>
        <v>2834</v>
      </c>
      <c r="J1970" s="174">
        <f>N348</f>
        <v>49150.378220967606</v>
      </c>
      <c r="K1970" s="343">
        <f>1.3*L1658*M674</f>
        <v>54219.538332341341</v>
      </c>
      <c r="L1970" s="378">
        <f>MIN(IF(H1970&lt;=0.1*I1970,1,1.07-0.7*H1970/I1970)*J1970,K1970)</f>
        <v>33716.251777731406</v>
      </c>
      <c r="M1970" s="4"/>
      <c r="N1970" s="4"/>
    </row>
    <row r="1971">
      <c r="A1971" s="187">
        <f>A1815</f>
        <v>101</v>
      </c>
      <c r="B1971" s="174" t="str">
        <f>B1815</f>
        <v>Negative</v>
      </c>
      <c r="C1971" s="174" t="str">
        <f>IF(INPUT!H153=2,"OF","BF")</f>
        <v>OF</v>
      </c>
      <c r="D1971" s="191" t="str">
        <f>IF(B1971="Positive",IF(C1971="OF",1,L1503)*1*L1659*INPUT!AO153,"-")</f>
        <v>-</v>
      </c>
      <c r="E1971" s="191" t="e">
        <f>IF(B1971="Positive","-",M1815*SQRT(1-(K1503/N1815)^2))</f>
        <v>#DIV/0!</v>
      </c>
      <c r="F1971" s="191" t="e">
        <f>IF(B1971="Positive",D1971,E1971)</f>
        <v>#DIV/0!</v>
      </c>
      <c r="G1971" s="191">
        <f>IF(B1971="Positive",L1659*INPUT!AP153*L1503,IF(C1971="OF",L1659*INPUT!AO153,L1659*INPUT!AO153*L1503))</f>
        <v>379.50847042889387</v>
      </c>
      <c r="H1971" s="191">
        <f>E852</f>
        <v>1554.726195337154</v>
      </c>
      <c r="I1971" s="191">
        <f>IF(B1971="Positive",F1347+K1347+H1347+I1347,F1347+K1347+D1347)</f>
        <v>2834</v>
      </c>
      <c r="J1971" s="174">
        <f>N349</f>
        <v>49150.378220967606</v>
      </c>
      <c r="K1971" s="343">
        <f>1.3*L1659*M675</f>
        <v>54219.538332341341</v>
      </c>
      <c r="L1971" s="378">
        <f>MIN(IF(H1971&lt;=0.1*I1971,1,1.07-0.7*H1971/I1971)*J1971,K1971)</f>
        <v>33716.251777731406</v>
      </c>
      <c r="M1971" s="4"/>
      <c r="N1971" s="4"/>
    </row>
    <row r="1972">
      <c r="A1972" s="187">
        <f>A1816</f>
        <v>101</v>
      </c>
      <c r="B1972" s="174" t="str">
        <f>B1816</f>
        <v>Negative</v>
      </c>
      <c r="C1972" s="174" t="str">
        <f>IF(INPUT!H154=2,"OF","BF")</f>
        <v>OF</v>
      </c>
      <c r="D1972" s="191" t="str">
        <f>IF(B1972="Positive",IF(C1972="OF",1,L1504)*1*L1660*INPUT!AO154,"-")</f>
        <v>-</v>
      </c>
      <c r="E1972" s="191" t="e">
        <f>IF(B1972="Positive","-",M1816*SQRT(1-(K1504/N1816)^2))</f>
        <v>#DIV/0!</v>
      </c>
      <c r="F1972" s="191" t="e">
        <f>IF(B1972="Positive",D1972,E1972)</f>
        <v>#DIV/0!</v>
      </c>
      <c r="G1972" s="191">
        <f>IF(B1972="Positive",L1660*INPUT!AP154*L1504,IF(C1972="OF",L1660*INPUT!AO154,L1660*INPUT!AO154*L1504))</f>
        <v>379.50847042889387</v>
      </c>
      <c r="H1972" s="191">
        <f>E853</f>
        <v>1554.726195337154</v>
      </c>
      <c r="I1972" s="191">
        <f>IF(B1972="Positive",F1348+K1348+H1348+I1348,F1348+K1348+D1348)</f>
        <v>2834</v>
      </c>
      <c r="J1972" s="174">
        <f>N350</f>
        <v>49150.378220967606</v>
      </c>
      <c r="K1972" s="343">
        <f>1.3*L1660*M676</f>
        <v>54219.538332341341</v>
      </c>
      <c r="L1972" s="378">
        <f>MIN(IF(H1972&lt;=0.1*I1972,1,1.07-0.7*H1972/I1972)*J1972,K1972)</f>
        <v>33716.251777731406</v>
      </c>
      <c r="M1972" s="4"/>
      <c r="N1972" s="4"/>
    </row>
    <row r="1973" ht="15" customHeight="1" s="207" customFormat="1">
      <c r="C1973" s="312"/>
      <c r="D1973" s="312"/>
      <c r="E1973" s="312"/>
      <c r="F1973" s="312"/>
      <c r="G1973" s="312"/>
      <c r="H1973" s="312"/>
      <c r="I1973" s="133"/>
      <c r="J1973" s="133"/>
      <c r="K1973" s="133"/>
      <c r="L1973" s="133"/>
      <c r="M1973" s="4"/>
      <c r="O1973" s="350"/>
      <c r="P1973" s="367"/>
      <c r="Q1973" s="312"/>
      <c r="R1973" s="312"/>
      <c r="S1973" s="312"/>
      <c r="T1973" s="312"/>
      <c r="U1973" s="312"/>
      <c r="V1973" s="312"/>
      <c r="W1973" s="312"/>
      <c r="X1973" s="312"/>
      <c r="Y1973" s="300"/>
      <c r="Z1973" s="300"/>
      <c r="AA1973" s="312"/>
      <c r="AB1973" s="312"/>
      <c r="AC1973" s="312"/>
      <c r="AD1973" s="312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  <c r="BY1973" s="4"/>
      <c r="BZ1973" s="4"/>
      <c r="CA1973" s="4"/>
      <c r="CB1973" s="4"/>
      <c r="CC1973" s="4"/>
      <c r="CD1973" s="4"/>
      <c r="CE1973" s="4"/>
      <c r="CF1973" s="4"/>
      <c r="CG1973" s="4"/>
      <c r="CH1973" s="4"/>
      <c r="CI1973" s="4"/>
      <c r="CJ1973" s="4"/>
    </row>
    <row r="1974" ht="15" customHeight="1" s="4" customFormat="1">
      <c r="A1974" s="59" t="s">
        <v>946</v>
      </c>
      <c r="B1974" s="207"/>
      <c r="C1974" s="312"/>
      <c r="D1974" s="19"/>
      <c r="E1974" s="312"/>
      <c r="F1974" s="312"/>
      <c r="G1974" s="133"/>
      <c r="H1974" s="133"/>
      <c r="I1974" s="312"/>
      <c r="J1974" s="312"/>
      <c r="K1974" s="312"/>
      <c r="L1974" s="312"/>
      <c r="M1974" s="312"/>
      <c r="N1974" s="312"/>
      <c r="O1974" s="329"/>
      <c r="P1974" s="369"/>
      <c r="Q1974" s="312"/>
      <c r="R1974" s="312"/>
      <c r="S1974" s="312"/>
      <c r="T1974" s="312"/>
      <c r="U1974" s="312"/>
      <c r="V1974" s="312"/>
      <c r="W1974" s="312"/>
      <c r="X1974" s="312"/>
      <c r="Y1974" s="312"/>
      <c r="Z1974" s="312"/>
      <c r="AB1974" s="132"/>
      <c r="AC1974" s="132"/>
      <c r="AD1974" s="312"/>
      <c r="AE1974" s="207"/>
      <c r="AL1974" s="30"/>
      <c r="AM1974" s="30"/>
      <c r="AN1974" s="30"/>
      <c r="AO1974" s="30"/>
      <c r="AP1974" s="30"/>
      <c r="AR1974" s="296"/>
      <c r="AS1974" s="296"/>
      <c r="AT1974" s="296"/>
      <c r="AU1974" s="296"/>
      <c r="AV1974" s="296"/>
      <c r="AW1974" s="332"/>
      <c r="AX1974" s="296"/>
    </row>
    <row r="1975" ht="15" customHeight="1" s="4" customFormat="1">
      <c r="A1975" s="135" t="s">
        <v>230</v>
      </c>
      <c r="B1975" s="78" t="s">
        <v>947</v>
      </c>
      <c r="C1975" s="78" t="s">
        <v>18</v>
      </c>
      <c r="D1975" s="78" t="s">
        <v>497</v>
      </c>
      <c r="E1975" s="78" t="s">
        <v>948</v>
      </c>
      <c r="F1975" s="78" t="s">
        <v>910</v>
      </c>
      <c r="G1975" s="78" t="s">
        <v>32</v>
      </c>
      <c r="H1975" s="78" t="s">
        <v>913</v>
      </c>
      <c r="I1975" s="78" t="s">
        <v>949</v>
      </c>
      <c r="J1975" s="78" t="s">
        <v>916</v>
      </c>
      <c r="K1975" s="78" t="s">
        <v>353</v>
      </c>
      <c r="L1975" s="602" t="s">
        <v>950</v>
      </c>
      <c r="M1975" s="590"/>
      <c r="O1975" s="296"/>
      <c r="P1975" s="367"/>
      <c r="Q1975" s="312"/>
      <c r="R1975" s="312"/>
      <c r="S1975" s="312"/>
      <c r="T1975" s="312"/>
      <c r="U1975" s="312"/>
      <c r="V1975" s="312"/>
      <c r="W1975" s="312"/>
      <c r="X1975" s="312"/>
      <c r="Y1975" s="312"/>
      <c r="AA1975" s="132"/>
    </row>
    <row r="1976" ht="15" customHeight="1" s="4" customFormat="1">
      <c r="A1976" s="276"/>
      <c r="B1976" s="277" t="s">
        <v>250</v>
      </c>
      <c r="C1976" s="277"/>
      <c r="D1976" s="277"/>
      <c r="E1976" s="277"/>
      <c r="F1976" s="277"/>
      <c r="G1976" s="277"/>
      <c r="H1976" s="277"/>
      <c r="I1976" s="277"/>
      <c r="J1976" s="277"/>
      <c r="K1976" s="277"/>
      <c r="L1976" s="277"/>
      <c r="M1976" s="341"/>
      <c r="O1976" s="296"/>
      <c r="P1976" s="367"/>
      <c r="Q1976" s="312"/>
      <c r="R1976" s="312"/>
      <c r="S1976" s="312"/>
      <c r="T1976" s="312"/>
      <c r="U1976" s="312"/>
      <c r="V1976" s="312"/>
      <c r="W1976" s="312"/>
      <c r="X1976" s="312"/>
      <c r="Y1976" s="312"/>
      <c r="AA1976" s="132"/>
    </row>
    <row r="1977" ht="15" customHeight="1">
      <c r="A1977" s="187">
        <f>A1821</f>
        <v>101</v>
      </c>
      <c r="B1977" s="174" t="str">
        <f>B1821</f>
        <v>Negative</v>
      </c>
      <c r="C1977" s="174">
        <f>INPUT!G3</f>
        <v>0</v>
      </c>
      <c r="D1977" s="174">
        <f>IF(INPUT!AB3=1,0.2,IF(INPUT!AB3=2,0.25,0))*INPUT!N3</f>
        <v>700</v>
      </c>
      <c r="E1977" s="191">
        <f>INPUT!N3/COS(I1977)/INPUT!O3</f>
        <v>235.16819383874085</v>
      </c>
      <c r="F1977" s="174">
        <f>MAX(INPUT!X3,INPUT!Y3)-INPUT!U3</f>
        <v>3700</v>
      </c>
      <c r="G1977" s="174">
        <f>INPUT!U3</f>
        <v>2400</v>
      </c>
      <c r="H1977" s="174">
        <f>MAX(INPUT!V3,INPUT!W3)-INPUT!U3/2</f>
        <v>1200</v>
      </c>
      <c r="I1977" s="174">
        <f>INPUT!P3</f>
        <v>0.125</v>
      </c>
      <c r="J1977" s="191">
        <f>IF(OR(L199="1",L199="a"),M199,IF(OR(L199="b",L199="c",L199="d",L199="8"),H702-M199,0))/COS(I1977)</f>
        <v>1566.9520768766395</v>
      </c>
      <c r="K1977" s="343">
        <f>INPUT!O3</f>
        <v>12</v>
      </c>
      <c r="L1977" s="291" t="str">
        <f>IF(B1977="Positive",IF(C1977=0,(IF(AND(INPUT!AO3&lt;=455,INPUT!AQ3&lt;455,E1977&lt;=IF(D1977=0,1000,150),0.8*G1977&lt;=F1977,1.2*G1977&gt;=F1977,I1977&lt;=0.25,H1977&lt;=MIN(F1977,1800),2*J1977/K1977&lt;=3.76*SQRT(INPUT!$B$2/INPUT!AO3)),"compact","noncompact")),"noncompact"),"-")</f>
        <v>-</v>
      </c>
      <c r="M1977" s="379"/>
      <c r="N1977" s="4"/>
    </row>
    <row r="1978">
      <c r="A1978" s="187">
        <f>A1822</f>
        <v>101</v>
      </c>
      <c r="B1978" s="174" t="str">
        <f>B1822</f>
        <v>Negative</v>
      </c>
      <c r="C1978" s="174">
        <f>INPUT!G4</f>
        <v>0</v>
      </c>
      <c r="D1978" s="174">
        <f>IF(INPUT!AB4=1,0.2,IF(INPUT!AB4=2,0.25,0))*INPUT!N4</f>
        <v>700</v>
      </c>
      <c r="E1978" s="191">
        <f>INPUT!N4/COS(I1978)/INPUT!O4</f>
        <v>235.16819383874085</v>
      </c>
      <c r="F1978" s="174">
        <f>MAX(INPUT!X4,INPUT!Y4)-INPUT!U4</f>
        <v>3700</v>
      </c>
      <c r="G1978" s="174">
        <f>INPUT!U4</f>
        <v>2400</v>
      </c>
      <c r="H1978" s="174">
        <f>MAX(INPUT!V4,INPUT!W4)-INPUT!U4/2</f>
        <v>1200</v>
      </c>
      <c r="I1978" s="174">
        <f>INPUT!P4</f>
        <v>0.125</v>
      </c>
      <c r="J1978" s="191">
        <f>IF(OR(L200="1",L200="a"),M200,IF(OR(L200="b",L200="c",L200="d",L200="8"),H703-M200,0))/COS(I1978)</f>
        <v>1566.9520768766395</v>
      </c>
      <c r="K1978" s="343">
        <f>INPUT!O4</f>
        <v>12</v>
      </c>
      <c r="L1978" s="291" t="str">
        <f>IF(B1978="Positive",IF(C1978=0,(IF(AND(INPUT!AO4&lt;=455,INPUT!AQ4&lt;455,E1978&lt;=IF(D1978=0,1000,150),0.8*G1978&lt;=F1978,1.2*G1978&gt;=F1978,I1978&lt;=0.25,H1978&lt;=MIN(F1978,1800),2*J1978/K1978&lt;=3.76*SQRT(INPUT!$B$2/INPUT!AO4)),"compact","noncompact")),"noncompact"),"-")</f>
        <v>-</v>
      </c>
      <c r="M1978" s="379"/>
      <c r="N1978" s="4"/>
    </row>
    <row r="1979">
      <c r="A1979" s="187">
        <f>A1823</f>
        <v>101</v>
      </c>
      <c r="B1979" s="174" t="str">
        <f>B1823</f>
        <v>Negative</v>
      </c>
      <c r="C1979" s="174">
        <f>INPUT!G5</f>
        <v>0</v>
      </c>
      <c r="D1979" s="174">
        <f>IF(INPUT!AB5=1,0.2,IF(INPUT!AB5=2,0.25,0))*INPUT!N5</f>
        <v>700</v>
      </c>
      <c r="E1979" s="191">
        <f>INPUT!N5/COS(I1979)/INPUT!O5</f>
        <v>235.16819383874085</v>
      </c>
      <c r="F1979" s="174">
        <f>MAX(INPUT!X5,INPUT!Y5)-INPUT!U5</f>
        <v>3700</v>
      </c>
      <c r="G1979" s="174">
        <f>INPUT!U5</f>
        <v>2400</v>
      </c>
      <c r="H1979" s="174">
        <f>MAX(INPUT!V5,INPUT!W5)-INPUT!U5/2</f>
        <v>1200</v>
      </c>
      <c r="I1979" s="174">
        <f>INPUT!P5</f>
        <v>0.125</v>
      </c>
      <c r="J1979" s="191">
        <f>IF(OR(L201="1",L201="a"),M201,IF(OR(L201="b",L201="c",L201="d",L201="8"),H704-M201,0))/COS(I1979)</f>
        <v>1566.9520768766395</v>
      </c>
      <c r="K1979" s="343">
        <f>INPUT!O5</f>
        <v>12</v>
      </c>
      <c r="L1979" s="291" t="str">
        <f>IF(B1979="Positive",IF(C1979=0,(IF(AND(INPUT!AO5&lt;=455,INPUT!AQ5&lt;455,E1979&lt;=IF(D1979=0,1000,150),0.8*G1979&lt;=F1979,1.2*G1979&gt;=F1979,I1979&lt;=0.25,H1979&lt;=MIN(F1979,1800),2*J1979/K1979&lt;=3.76*SQRT(INPUT!$B$2/INPUT!AO5)),"compact","noncompact")),"noncompact"),"-")</f>
        <v>-</v>
      </c>
      <c r="M1979" s="379"/>
      <c r="N1979" s="4"/>
    </row>
    <row r="1980">
      <c r="A1980" s="187">
        <f>A1824</f>
        <v>101</v>
      </c>
      <c r="B1980" s="174" t="str">
        <f>B1824</f>
        <v>Negative</v>
      </c>
      <c r="C1980" s="174">
        <f>INPUT!G6</f>
        <v>0</v>
      </c>
      <c r="D1980" s="174">
        <f>IF(INPUT!AB6=1,0.2,IF(INPUT!AB6=2,0.25,0))*INPUT!N6</f>
        <v>700</v>
      </c>
      <c r="E1980" s="191">
        <f>INPUT!N6/COS(I1980)/INPUT!O6</f>
        <v>235.16819383874085</v>
      </c>
      <c r="F1980" s="174">
        <f>MAX(INPUT!X6,INPUT!Y6)-INPUT!U6</f>
        <v>3700</v>
      </c>
      <c r="G1980" s="174">
        <f>INPUT!U6</f>
        <v>2400</v>
      </c>
      <c r="H1980" s="174">
        <f>MAX(INPUT!V6,INPUT!W6)-INPUT!U6/2</f>
        <v>1200</v>
      </c>
      <c r="I1980" s="174">
        <f>INPUT!P6</f>
        <v>0.125</v>
      </c>
      <c r="J1980" s="191">
        <f>IF(OR(L202="1",L202="a"),M202,IF(OR(L202="b",L202="c",L202="d",L202="8"),H705-M202,0))/COS(I1980)</f>
        <v>1566.9520768766395</v>
      </c>
      <c r="K1980" s="343">
        <f>INPUT!O6</f>
        <v>12</v>
      </c>
      <c r="L1980" s="291" t="str">
        <f>IF(B1980="Positive",IF(C1980=0,(IF(AND(INPUT!AO6&lt;=455,INPUT!AQ6&lt;455,E1980&lt;=IF(D1980=0,1000,150),0.8*G1980&lt;=F1980,1.2*G1980&gt;=F1980,I1980&lt;=0.25,H1980&lt;=MIN(F1980,1800),2*J1980/K1980&lt;=3.76*SQRT(INPUT!$B$2/INPUT!AO6)),"compact","noncompact")),"noncompact"),"-")</f>
        <v>-</v>
      </c>
      <c r="M1980" s="379"/>
      <c r="N1980" s="4"/>
    </row>
    <row r="1981">
      <c r="A1981" s="187">
        <f>A1825</f>
        <v>101</v>
      </c>
      <c r="B1981" s="174" t="str">
        <f>B1825</f>
        <v>Negative</v>
      </c>
      <c r="C1981" s="174">
        <f>INPUT!G7</f>
        <v>0</v>
      </c>
      <c r="D1981" s="174">
        <f>IF(INPUT!AB7=1,0.2,IF(INPUT!AB7=2,0.25,0))*INPUT!N7</f>
        <v>700</v>
      </c>
      <c r="E1981" s="191">
        <f>INPUT!N7/COS(I1981)/INPUT!O7</f>
        <v>235.16819383874085</v>
      </c>
      <c r="F1981" s="174">
        <f>MAX(INPUT!X7,INPUT!Y7)-INPUT!U7</f>
        <v>3700</v>
      </c>
      <c r="G1981" s="174">
        <f>INPUT!U7</f>
        <v>2400</v>
      </c>
      <c r="H1981" s="174">
        <f>MAX(INPUT!V7,INPUT!W7)-INPUT!U7/2</f>
        <v>1200</v>
      </c>
      <c r="I1981" s="174">
        <f>INPUT!P7</f>
        <v>0.125</v>
      </c>
      <c r="J1981" s="191">
        <f>IF(OR(L203="1",L203="a"),M203,IF(OR(L203="b",L203="c",L203="d",L203="8"),H706-M203,0))/COS(I1981)</f>
        <v>1566.9520768766395</v>
      </c>
      <c r="K1981" s="343">
        <f>INPUT!O7</f>
        <v>12</v>
      </c>
      <c r="L1981" s="291" t="str">
        <f>IF(B1981="Positive",IF(C1981=0,(IF(AND(INPUT!AO7&lt;=455,INPUT!AQ7&lt;455,E1981&lt;=IF(D1981=0,1000,150),0.8*G1981&lt;=F1981,1.2*G1981&gt;=F1981,I1981&lt;=0.25,H1981&lt;=MIN(F1981,1800),2*J1981/K1981&lt;=3.76*SQRT(INPUT!$B$2/INPUT!AO7)),"compact","noncompact")),"noncompact"),"-")</f>
        <v>-</v>
      </c>
      <c r="M1981" s="379"/>
      <c r="N1981" s="4"/>
    </row>
    <row r="1982">
      <c r="A1982" s="187">
        <f>A1826</f>
        <v>101</v>
      </c>
      <c r="B1982" s="174" t="str">
        <f>B1826</f>
        <v>Negative</v>
      </c>
      <c r="C1982" s="174">
        <f>INPUT!G8</f>
        <v>0</v>
      </c>
      <c r="D1982" s="174">
        <f>IF(INPUT!AB8=1,0.2,IF(INPUT!AB8=2,0.25,0))*INPUT!N8</f>
        <v>700</v>
      </c>
      <c r="E1982" s="191">
        <f>INPUT!N8/COS(I1982)/INPUT!O8</f>
        <v>235.16819383874085</v>
      </c>
      <c r="F1982" s="174">
        <f>MAX(INPUT!X8,INPUT!Y8)-INPUT!U8</f>
        <v>3700</v>
      </c>
      <c r="G1982" s="174">
        <f>INPUT!U8</f>
        <v>2400</v>
      </c>
      <c r="H1982" s="174">
        <f>MAX(INPUT!V8,INPUT!W8)-INPUT!U8/2</f>
        <v>1200</v>
      </c>
      <c r="I1982" s="174">
        <f>INPUT!P8</f>
        <v>0.125</v>
      </c>
      <c r="J1982" s="191">
        <f>IF(OR(L204="1",L204="a"),M204,IF(OR(L204="b",L204="c",L204="d",L204="8"),H707-M204,0))/COS(I1982)</f>
        <v>1566.9520768766395</v>
      </c>
      <c r="K1982" s="343">
        <f>INPUT!O8</f>
        <v>12</v>
      </c>
      <c r="L1982" s="291" t="str">
        <f>IF(B1982="Positive",IF(C1982=0,(IF(AND(INPUT!AO8&lt;=455,INPUT!AQ8&lt;455,E1982&lt;=IF(D1982=0,1000,150),0.8*G1982&lt;=F1982,1.2*G1982&gt;=F1982,I1982&lt;=0.25,H1982&lt;=MIN(F1982,1800),2*J1982/K1982&lt;=3.76*SQRT(INPUT!$B$2/INPUT!AO8)),"compact","noncompact")),"noncompact"),"-")</f>
        <v>-</v>
      </c>
      <c r="M1982" s="379"/>
      <c r="N1982" s="4"/>
    </row>
    <row r="1983">
      <c r="A1983" s="187">
        <f>A1827</f>
        <v>101</v>
      </c>
      <c r="B1983" s="174" t="str">
        <f>B1827</f>
        <v>Negative</v>
      </c>
      <c r="C1983" s="174">
        <f>INPUT!G9</f>
        <v>0</v>
      </c>
      <c r="D1983" s="174">
        <f>IF(INPUT!AB9=1,0.2,IF(INPUT!AB9=2,0.25,0))*INPUT!N9</f>
        <v>700</v>
      </c>
      <c r="E1983" s="191">
        <f>INPUT!N9/COS(I1983)/INPUT!O9</f>
        <v>235.16819383874085</v>
      </c>
      <c r="F1983" s="174">
        <f>MAX(INPUT!X9,INPUT!Y9)-INPUT!U9</f>
        <v>3700</v>
      </c>
      <c r="G1983" s="174">
        <f>INPUT!U9</f>
        <v>2400</v>
      </c>
      <c r="H1983" s="174">
        <f>MAX(INPUT!V9,INPUT!W9)-INPUT!U9/2</f>
        <v>1200</v>
      </c>
      <c r="I1983" s="174">
        <f>INPUT!P9</f>
        <v>0.125</v>
      </c>
      <c r="J1983" s="191">
        <f>IF(OR(L205="1",L205="a"),M205,IF(OR(L205="b",L205="c",L205="d",L205="8"),H708-M205,0))/COS(I1983)</f>
        <v>1566.9520768766395</v>
      </c>
      <c r="K1983" s="343">
        <f>INPUT!O9</f>
        <v>12</v>
      </c>
      <c r="L1983" s="291" t="str">
        <f>IF(B1983="Positive",IF(C1983=0,(IF(AND(INPUT!AO9&lt;=455,INPUT!AQ9&lt;455,E1983&lt;=IF(D1983=0,1000,150),0.8*G1983&lt;=F1983,1.2*G1983&gt;=F1983,I1983&lt;=0.25,H1983&lt;=MIN(F1983,1800),2*J1983/K1983&lt;=3.76*SQRT(INPUT!$B$2/INPUT!AO9)),"compact","noncompact")),"noncompact"),"-")</f>
        <v>-</v>
      </c>
      <c r="M1983" s="379"/>
      <c r="N1983" s="4"/>
    </row>
    <row r="1984">
      <c r="A1984" s="187">
        <f>A1828</f>
        <v>101</v>
      </c>
      <c r="B1984" s="174" t="str">
        <f>B1828</f>
        <v>Negative</v>
      </c>
      <c r="C1984" s="174">
        <f>INPUT!G10</f>
        <v>0</v>
      </c>
      <c r="D1984" s="174">
        <f>IF(INPUT!AB10=1,0.2,IF(INPUT!AB10=2,0.25,0))*INPUT!N10</f>
        <v>700</v>
      </c>
      <c r="E1984" s="191">
        <f>INPUT!N10/COS(I1984)/INPUT!O10</f>
        <v>235.16819383874085</v>
      </c>
      <c r="F1984" s="174">
        <f>MAX(INPUT!X10,INPUT!Y10)-INPUT!U10</f>
        <v>3700</v>
      </c>
      <c r="G1984" s="174">
        <f>INPUT!U10</f>
        <v>2400</v>
      </c>
      <c r="H1984" s="174">
        <f>MAX(INPUT!V10,INPUT!W10)-INPUT!U10/2</f>
        <v>1200</v>
      </c>
      <c r="I1984" s="174">
        <f>INPUT!P10</f>
        <v>0.125</v>
      </c>
      <c r="J1984" s="191">
        <f>IF(OR(L206="1",L206="a"),M206,IF(OR(L206="b",L206="c",L206="d",L206="8"),H709-M206,0))/COS(I1984)</f>
        <v>1566.9520768766395</v>
      </c>
      <c r="K1984" s="343">
        <f>INPUT!O10</f>
        <v>12</v>
      </c>
      <c r="L1984" s="291" t="str">
        <f>IF(B1984="Positive",IF(C1984=0,(IF(AND(INPUT!AO10&lt;=455,INPUT!AQ10&lt;455,E1984&lt;=IF(D1984=0,1000,150),0.8*G1984&lt;=F1984,1.2*G1984&gt;=F1984,I1984&lt;=0.25,H1984&lt;=MIN(F1984,1800),2*J1984/K1984&lt;=3.76*SQRT(INPUT!$B$2/INPUT!AO10)),"compact","noncompact")),"noncompact"),"-")</f>
        <v>-</v>
      </c>
      <c r="M1984" s="379"/>
      <c r="N1984" s="4"/>
    </row>
    <row r="1985">
      <c r="A1985" s="187">
        <f>A1829</f>
        <v>101</v>
      </c>
      <c r="B1985" s="174" t="str">
        <f>B1829</f>
        <v>Negative</v>
      </c>
      <c r="C1985" s="174">
        <f>INPUT!G11</f>
        <v>0</v>
      </c>
      <c r="D1985" s="174">
        <f>IF(INPUT!AB11=1,0.2,IF(INPUT!AB11=2,0.25,0))*INPUT!N11</f>
        <v>700</v>
      </c>
      <c r="E1985" s="191">
        <f>INPUT!N11/COS(I1985)/INPUT!O11</f>
        <v>235.16819383874085</v>
      </c>
      <c r="F1985" s="174">
        <f>MAX(INPUT!X11,INPUT!Y11)-INPUT!U11</f>
        <v>3700</v>
      </c>
      <c r="G1985" s="174">
        <f>INPUT!U11</f>
        <v>2400</v>
      </c>
      <c r="H1985" s="174">
        <f>MAX(INPUT!V11,INPUT!W11)-INPUT!U11/2</f>
        <v>1200</v>
      </c>
      <c r="I1985" s="174">
        <f>INPUT!P11</f>
        <v>0.125</v>
      </c>
      <c r="J1985" s="191">
        <f>IF(OR(L207="1",L207="a"),M207,IF(OR(L207="b",L207="c",L207="d",L207="8"),H710-M207,0))/COS(I1985)</f>
        <v>1566.9520768766395</v>
      </c>
      <c r="K1985" s="343">
        <f>INPUT!O11</f>
        <v>12</v>
      </c>
      <c r="L1985" s="291" t="str">
        <f>IF(B1985="Positive",IF(C1985=0,(IF(AND(INPUT!AO11&lt;=455,INPUT!AQ11&lt;455,E1985&lt;=IF(D1985=0,1000,150),0.8*G1985&lt;=F1985,1.2*G1985&gt;=F1985,I1985&lt;=0.25,H1985&lt;=MIN(F1985,1800),2*J1985/K1985&lt;=3.76*SQRT(INPUT!$B$2/INPUT!AO11)),"compact","noncompact")),"noncompact"),"-")</f>
        <v>-</v>
      </c>
      <c r="M1985" s="379"/>
      <c r="N1985" s="4"/>
    </row>
    <row r="1986">
      <c r="A1986" s="187">
        <f>A1830</f>
        <v>101</v>
      </c>
      <c r="B1986" s="174" t="str">
        <f>B1830</f>
        <v>Negative</v>
      </c>
      <c r="C1986" s="174">
        <f>INPUT!G12</f>
        <v>0</v>
      </c>
      <c r="D1986" s="174">
        <f>IF(INPUT!AB12=1,0.2,IF(INPUT!AB12=2,0.25,0))*INPUT!N12</f>
        <v>700</v>
      </c>
      <c r="E1986" s="191">
        <f>INPUT!N12/COS(I1986)/INPUT!O12</f>
        <v>235.16819383874085</v>
      </c>
      <c r="F1986" s="174">
        <f>MAX(INPUT!X12,INPUT!Y12)-INPUT!U12</f>
        <v>3700</v>
      </c>
      <c r="G1986" s="174">
        <f>INPUT!U12</f>
        <v>2400</v>
      </c>
      <c r="H1986" s="174">
        <f>MAX(INPUT!V12,INPUT!W12)-INPUT!U12/2</f>
        <v>1200</v>
      </c>
      <c r="I1986" s="174">
        <f>INPUT!P12</f>
        <v>0.125</v>
      </c>
      <c r="J1986" s="191">
        <f>IF(OR(L208="1",L208="a"),M208,IF(OR(L208="b",L208="c",L208="d",L208="8"),H711-M208,0))/COS(I1986)</f>
        <v>1566.9520768766395</v>
      </c>
      <c r="K1986" s="343">
        <f>INPUT!O12</f>
        <v>12</v>
      </c>
      <c r="L1986" s="291" t="str">
        <f>IF(B1986="Positive",IF(C1986=0,(IF(AND(INPUT!AO12&lt;=455,INPUT!AQ12&lt;455,E1986&lt;=IF(D1986=0,1000,150),0.8*G1986&lt;=F1986,1.2*G1986&gt;=F1986,I1986&lt;=0.25,H1986&lt;=MIN(F1986,1800),2*J1986/K1986&lt;=3.76*SQRT(INPUT!$B$2/INPUT!AO12)),"compact","noncompact")),"noncompact"),"-")</f>
        <v>-</v>
      </c>
      <c r="M1986" s="379"/>
      <c r="N1986" s="4"/>
    </row>
    <row r="1987">
      <c r="A1987" s="187">
        <f>A1831</f>
        <v>101</v>
      </c>
      <c r="B1987" s="174" t="str">
        <f>B1831</f>
        <v>Negative</v>
      </c>
      <c r="C1987" s="174">
        <f>INPUT!G13</f>
        <v>0</v>
      </c>
      <c r="D1987" s="174">
        <f>IF(INPUT!AB13=1,0.2,IF(INPUT!AB13=2,0.25,0))*INPUT!N13</f>
        <v>700</v>
      </c>
      <c r="E1987" s="191">
        <f>INPUT!N13/COS(I1987)/INPUT!O13</f>
        <v>235.16819383874085</v>
      </c>
      <c r="F1987" s="174">
        <f>MAX(INPUT!X13,INPUT!Y13)-INPUT!U13</f>
        <v>3700</v>
      </c>
      <c r="G1987" s="174">
        <f>INPUT!U13</f>
        <v>2400</v>
      </c>
      <c r="H1987" s="174">
        <f>MAX(INPUT!V13,INPUT!W13)-INPUT!U13/2</f>
        <v>1200</v>
      </c>
      <c r="I1987" s="174">
        <f>INPUT!P13</f>
        <v>0.125</v>
      </c>
      <c r="J1987" s="191">
        <f>IF(OR(L209="1",L209="a"),M209,IF(OR(L209="b",L209="c",L209="d",L209="8"),H712-M209,0))/COS(I1987)</f>
        <v>1566.9520768766395</v>
      </c>
      <c r="K1987" s="343">
        <f>INPUT!O13</f>
        <v>12</v>
      </c>
      <c r="L1987" s="291" t="str">
        <f>IF(B1987="Positive",IF(C1987=0,(IF(AND(INPUT!AO13&lt;=455,INPUT!AQ13&lt;455,E1987&lt;=IF(D1987=0,1000,150),0.8*G1987&lt;=F1987,1.2*G1987&gt;=F1987,I1987&lt;=0.25,H1987&lt;=MIN(F1987,1800),2*J1987/K1987&lt;=3.76*SQRT(INPUT!$B$2/INPUT!AO13)),"compact","noncompact")),"noncompact"),"-")</f>
        <v>-</v>
      </c>
      <c r="M1987" s="379"/>
      <c r="N1987" s="4"/>
    </row>
    <row r="1988">
      <c r="A1988" s="187">
        <f>A1832</f>
        <v>101</v>
      </c>
      <c r="B1988" s="174" t="str">
        <f>B1832</f>
        <v>Negative</v>
      </c>
      <c r="C1988" s="174">
        <f>INPUT!G14</f>
        <v>0</v>
      </c>
      <c r="D1988" s="174">
        <f>IF(INPUT!AB14=1,0.2,IF(INPUT!AB14=2,0.25,0))*INPUT!N14</f>
        <v>700</v>
      </c>
      <c r="E1988" s="191">
        <f>INPUT!N14/COS(I1988)/INPUT!O14</f>
        <v>235.16819383874085</v>
      </c>
      <c r="F1988" s="174">
        <f>MAX(INPUT!X14,INPUT!Y14)-INPUT!U14</f>
        <v>3700</v>
      </c>
      <c r="G1988" s="174">
        <f>INPUT!U14</f>
        <v>2400</v>
      </c>
      <c r="H1988" s="174">
        <f>MAX(INPUT!V14,INPUT!W14)-INPUT!U14/2</f>
        <v>1200</v>
      </c>
      <c r="I1988" s="174">
        <f>INPUT!P14</f>
        <v>0.125</v>
      </c>
      <c r="J1988" s="191">
        <f>IF(OR(L210="1",L210="a"),M210,IF(OR(L210="b",L210="c",L210="d",L210="8"),H713-M210,0))/COS(I1988)</f>
        <v>1566.9520768766395</v>
      </c>
      <c r="K1988" s="343">
        <f>INPUT!O14</f>
        <v>12</v>
      </c>
      <c r="L1988" s="291" t="str">
        <f>IF(B1988="Positive",IF(C1988=0,(IF(AND(INPUT!AO14&lt;=455,INPUT!AQ14&lt;455,E1988&lt;=IF(D1988=0,1000,150),0.8*G1988&lt;=F1988,1.2*G1988&gt;=F1988,I1988&lt;=0.25,H1988&lt;=MIN(F1988,1800),2*J1988/K1988&lt;=3.76*SQRT(INPUT!$B$2/INPUT!AO14)),"compact","noncompact")),"noncompact"),"-")</f>
        <v>-</v>
      </c>
      <c r="M1988" s="379"/>
      <c r="N1988" s="4"/>
    </row>
    <row r="1989">
      <c r="A1989" s="187">
        <f>A1833</f>
        <v>101</v>
      </c>
      <c r="B1989" s="174" t="str">
        <f>B1833</f>
        <v>Negative</v>
      </c>
      <c r="C1989" s="174">
        <f>INPUT!G15</f>
        <v>0</v>
      </c>
      <c r="D1989" s="174">
        <f>IF(INPUT!AB15=1,0.2,IF(INPUT!AB15=2,0.25,0))*INPUT!N15</f>
        <v>700</v>
      </c>
      <c r="E1989" s="191">
        <f>INPUT!N15/COS(I1989)/INPUT!O15</f>
        <v>235.16819383874085</v>
      </c>
      <c r="F1989" s="174">
        <f>MAX(INPUT!X15,INPUT!Y15)-INPUT!U15</f>
        <v>3700</v>
      </c>
      <c r="G1989" s="174">
        <f>INPUT!U15</f>
        <v>2400</v>
      </c>
      <c r="H1989" s="174">
        <f>MAX(INPUT!V15,INPUT!W15)-INPUT!U15/2</f>
        <v>1200</v>
      </c>
      <c r="I1989" s="174">
        <f>INPUT!P15</f>
        <v>0.125</v>
      </c>
      <c r="J1989" s="191">
        <f>IF(OR(L211="1",L211="a"),M211,IF(OR(L211="b",L211="c",L211="d",L211="8"),H714-M211,0))/COS(I1989)</f>
        <v>1566.9520768766395</v>
      </c>
      <c r="K1989" s="343">
        <f>INPUT!O15</f>
        <v>12</v>
      </c>
      <c r="L1989" s="291" t="str">
        <f>IF(B1989="Positive",IF(C1989=0,(IF(AND(INPUT!AO15&lt;=455,INPUT!AQ15&lt;455,E1989&lt;=IF(D1989=0,1000,150),0.8*G1989&lt;=F1989,1.2*G1989&gt;=F1989,I1989&lt;=0.25,H1989&lt;=MIN(F1989,1800),2*J1989/K1989&lt;=3.76*SQRT(INPUT!$B$2/INPUT!AO15)),"compact","noncompact")),"noncompact"),"-")</f>
        <v>-</v>
      </c>
      <c r="M1989" s="379"/>
      <c r="N1989" s="4"/>
    </row>
    <row r="1990">
      <c r="A1990" s="187">
        <f>A1834</f>
        <v>101</v>
      </c>
      <c r="B1990" s="174" t="str">
        <f>B1834</f>
        <v>Negative</v>
      </c>
      <c r="C1990" s="174">
        <f>INPUT!G16</f>
        <v>0</v>
      </c>
      <c r="D1990" s="174">
        <f>IF(INPUT!AB16=1,0.2,IF(INPUT!AB16=2,0.25,0))*INPUT!N16</f>
        <v>700</v>
      </c>
      <c r="E1990" s="191">
        <f>INPUT!N16/COS(I1990)/INPUT!O16</f>
        <v>235.16819383874085</v>
      </c>
      <c r="F1990" s="174">
        <f>MAX(INPUT!X16,INPUT!Y16)-INPUT!U16</f>
        <v>3700</v>
      </c>
      <c r="G1990" s="174">
        <f>INPUT!U16</f>
        <v>2400</v>
      </c>
      <c r="H1990" s="174">
        <f>MAX(INPUT!V16,INPUT!W16)-INPUT!U16/2</f>
        <v>1200</v>
      </c>
      <c r="I1990" s="174">
        <f>INPUT!P16</f>
        <v>0.125</v>
      </c>
      <c r="J1990" s="191">
        <f>IF(OR(L212="1",L212="a"),M212,IF(OR(L212="b",L212="c",L212="d",L212="8"),H715-M212,0))/COS(I1990)</f>
        <v>1566.9520768766395</v>
      </c>
      <c r="K1990" s="343">
        <f>INPUT!O16</f>
        <v>12</v>
      </c>
      <c r="L1990" s="291" t="str">
        <f>IF(B1990="Positive",IF(C1990=0,(IF(AND(INPUT!AO16&lt;=455,INPUT!AQ16&lt;455,E1990&lt;=IF(D1990=0,1000,150),0.8*G1990&lt;=F1990,1.2*G1990&gt;=F1990,I1990&lt;=0.25,H1990&lt;=MIN(F1990,1800),2*J1990/K1990&lt;=3.76*SQRT(INPUT!$B$2/INPUT!AO16)),"compact","noncompact")),"noncompact"),"-")</f>
        <v>-</v>
      </c>
      <c r="M1990" s="379"/>
      <c r="N1990" s="4"/>
    </row>
    <row r="1991">
      <c r="A1991" s="187">
        <f>A1835</f>
        <v>101</v>
      </c>
      <c r="B1991" s="174" t="str">
        <f>B1835</f>
        <v>Negative</v>
      </c>
      <c r="C1991" s="174">
        <f>INPUT!G17</f>
        <v>0</v>
      </c>
      <c r="D1991" s="174">
        <f>IF(INPUT!AB17=1,0.2,IF(INPUT!AB17=2,0.25,0))*INPUT!N17</f>
        <v>700</v>
      </c>
      <c r="E1991" s="191">
        <f>INPUT!N17/COS(I1991)/INPUT!O17</f>
        <v>235.16819383874085</v>
      </c>
      <c r="F1991" s="174">
        <f>MAX(INPUT!X17,INPUT!Y17)-INPUT!U17</f>
        <v>3700</v>
      </c>
      <c r="G1991" s="174">
        <f>INPUT!U17</f>
        <v>2400</v>
      </c>
      <c r="H1991" s="174">
        <f>MAX(INPUT!V17,INPUT!W17)-INPUT!U17/2</f>
        <v>1200</v>
      </c>
      <c r="I1991" s="174">
        <f>INPUT!P17</f>
        <v>0.125</v>
      </c>
      <c r="J1991" s="191">
        <f>IF(OR(L213="1",L213="a"),M213,IF(OR(L213="b",L213="c",L213="d",L213="8"),H716-M213,0))/COS(I1991)</f>
        <v>1566.9520768766395</v>
      </c>
      <c r="K1991" s="343">
        <f>INPUT!O17</f>
        <v>12</v>
      </c>
      <c r="L1991" s="291" t="str">
        <f>IF(B1991="Positive",IF(C1991=0,(IF(AND(INPUT!AO17&lt;=455,INPUT!AQ17&lt;455,E1991&lt;=IF(D1991=0,1000,150),0.8*G1991&lt;=F1991,1.2*G1991&gt;=F1991,I1991&lt;=0.25,H1991&lt;=MIN(F1991,1800),2*J1991/K1991&lt;=3.76*SQRT(INPUT!$B$2/INPUT!AO17)),"compact","noncompact")),"noncompact"),"-")</f>
        <v>-</v>
      </c>
      <c r="M1991" s="379"/>
      <c r="N1991" s="4"/>
    </row>
    <row r="1992">
      <c r="A1992" s="187">
        <f>A1836</f>
        <v>101</v>
      </c>
      <c r="B1992" s="174" t="str">
        <f>B1836</f>
        <v>Negative</v>
      </c>
      <c r="C1992" s="174">
        <f>INPUT!G18</f>
        <v>0</v>
      </c>
      <c r="D1992" s="174">
        <f>IF(INPUT!AB18=1,0.2,IF(INPUT!AB18=2,0.25,0))*INPUT!N18</f>
        <v>700</v>
      </c>
      <c r="E1992" s="191">
        <f>INPUT!N18/COS(I1992)/INPUT!O18</f>
        <v>235.16819383874085</v>
      </c>
      <c r="F1992" s="174">
        <f>MAX(INPUT!X18,INPUT!Y18)-INPUT!U18</f>
        <v>3700</v>
      </c>
      <c r="G1992" s="174">
        <f>INPUT!U18</f>
        <v>2400</v>
      </c>
      <c r="H1992" s="174">
        <f>MAX(INPUT!V18,INPUT!W18)-INPUT!U18/2</f>
        <v>1200</v>
      </c>
      <c r="I1992" s="174">
        <f>INPUT!P18</f>
        <v>0.125</v>
      </c>
      <c r="J1992" s="191">
        <f>IF(OR(L214="1",L214="a"),M214,IF(OR(L214="b",L214="c",L214="d",L214="8"),H717-M214,0))/COS(I1992)</f>
        <v>1566.9520768766395</v>
      </c>
      <c r="K1992" s="343">
        <f>INPUT!O18</f>
        <v>12</v>
      </c>
      <c r="L1992" s="291" t="str">
        <f>IF(B1992="Positive",IF(C1992=0,(IF(AND(INPUT!AO18&lt;=455,INPUT!AQ18&lt;455,E1992&lt;=IF(D1992=0,1000,150),0.8*G1992&lt;=F1992,1.2*G1992&gt;=F1992,I1992&lt;=0.25,H1992&lt;=MIN(F1992,1800),2*J1992/K1992&lt;=3.76*SQRT(INPUT!$B$2/INPUT!AO18)),"compact","noncompact")),"noncompact"),"-")</f>
        <v>-</v>
      </c>
      <c r="M1992" s="379"/>
      <c r="N1992" s="4"/>
    </row>
    <row r="1993">
      <c r="A1993" s="187">
        <f>A1837</f>
        <v>101</v>
      </c>
      <c r="B1993" s="174" t="str">
        <f>B1837</f>
        <v>Negative</v>
      </c>
      <c r="C1993" s="174">
        <f>INPUT!G19</f>
        <v>0</v>
      </c>
      <c r="D1993" s="174">
        <f>IF(INPUT!AB19=1,0.2,IF(INPUT!AB19=2,0.25,0))*INPUT!N19</f>
        <v>700</v>
      </c>
      <c r="E1993" s="191">
        <f>INPUT!N19/COS(I1993)/INPUT!O19</f>
        <v>235.16819383874085</v>
      </c>
      <c r="F1993" s="174">
        <f>MAX(INPUT!X19,INPUT!Y19)-INPUT!U19</f>
        <v>3700</v>
      </c>
      <c r="G1993" s="174">
        <f>INPUT!U19</f>
        <v>2400</v>
      </c>
      <c r="H1993" s="174">
        <f>MAX(INPUT!V19,INPUT!W19)-INPUT!U19/2</f>
        <v>1200</v>
      </c>
      <c r="I1993" s="174">
        <f>INPUT!P19</f>
        <v>0.125</v>
      </c>
      <c r="J1993" s="191">
        <f>IF(OR(L215="1",L215="a"),M215,IF(OR(L215="b",L215="c",L215="d",L215="8"),H718-M215,0))/COS(I1993)</f>
        <v>1566.9520768766395</v>
      </c>
      <c r="K1993" s="343">
        <f>INPUT!O19</f>
        <v>12</v>
      </c>
      <c r="L1993" s="291" t="str">
        <f>IF(B1993="Positive",IF(C1993=0,(IF(AND(INPUT!AO19&lt;=455,INPUT!AQ19&lt;455,E1993&lt;=IF(D1993=0,1000,150),0.8*G1993&lt;=F1993,1.2*G1993&gt;=F1993,I1993&lt;=0.25,H1993&lt;=MIN(F1993,1800),2*J1993/K1993&lt;=3.76*SQRT(INPUT!$B$2/INPUT!AO19)),"compact","noncompact")),"noncompact"),"-")</f>
        <v>-</v>
      </c>
      <c r="M1993" s="379"/>
      <c r="N1993" s="4"/>
    </row>
    <row r="1994">
      <c r="A1994" s="187">
        <f>A1838</f>
        <v>101</v>
      </c>
      <c r="B1994" s="174" t="str">
        <f>B1838</f>
        <v>Negative</v>
      </c>
      <c r="C1994" s="174">
        <f>INPUT!G20</f>
        <v>0</v>
      </c>
      <c r="D1994" s="174">
        <f>IF(INPUT!AB20=1,0.2,IF(INPUT!AB20=2,0.25,0))*INPUT!N20</f>
        <v>700</v>
      </c>
      <c r="E1994" s="191">
        <f>INPUT!N20/COS(I1994)/INPUT!O20</f>
        <v>235.16819383874085</v>
      </c>
      <c r="F1994" s="174">
        <f>MAX(INPUT!X20,INPUT!Y20)-INPUT!U20</f>
        <v>3700</v>
      </c>
      <c r="G1994" s="174">
        <f>INPUT!U20</f>
        <v>2400</v>
      </c>
      <c r="H1994" s="174">
        <f>MAX(INPUT!V20,INPUT!W20)-INPUT!U20/2</f>
        <v>1200</v>
      </c>
      <c r="I1994" s="174">
        <f>INPUT!P20</f>
        <v>0.125</v>
      </c>
      <c r="J1994" s="191">
        <f>IF(OR(L216="1",L216="a"),M216,IF(OR(L216="b",L216="c",L216="d",L216="8"),H719-M216,0))/COS(I1994)</f>
        <v>1566.9520768766395</v>
      </c>
      <c r="K1994" s="343">
        <f>INPUT!O20</f>
        <v>12</v>
      </c>
      <c r="L1994" s="291" t="str">
        <f>IF(B1994="Positive",IF(C1994=0,(IF(AND(INPUT!AO20&lt;=455,INPUT!AQ20&lt;455,E1994&lt;=IF(D1994=0,1000,150),0.8*G1994&lt;=F1994,1.2*G1994&gt;=F1994,I1994&lt;=0.25,H1994&lt;=MIN(F1994,1800),2*J1994/K1994&lt;=3.76*SQRT(INPUT!$B$2/INPUT!AO20)),"compact","noncompact")),"noncompact"),"-")</f>
        <v>-</v>
      </c>
      <c r="M1994" s="379"/>
      <c r="N1994" s="4"/>
    </row>
    <row r="1995">
      <c r="A1995" s="187">
        <f>A1839</f>
        <v>101</v>
      </c>
      <c r="B1995" s="174" t="str">
        <f>B1839</f>
        <v>Negative</v>
      </c>
      <c r="C1995" s="174">
        <f>INPUT!G21</f>
        <v>0</v>
      </c>
      <c r="D1995" s="174">
        <f>IF(INPUT!AB21=1,0.2,IF(INPUT!AB21=2,0.25,0))*INPUT!N21</f>
        <v>700</v>
      </c>
      <c r="E1995" s="191">
        <f>INPUT!N21/COS(I1995)/INPUT!O21</f>
        <v>235.16819383874085</v>
      </c>
      <c r="F1995" s="174">
        <f>MAX(INPUT!X21,INPUT!Y21)-INPUT!U21</f>
        <v>3700</v>
      </c>
      <c r="G1995" s="174">
        <f>INPUT!U21</f>
        <v>2400</v>
      </c>
      <c r="H1995" s="174">
        <f>MAX(INPUT!V21,INPUT!W21)-INPUT!U21/2</f>
        <v>1200</v>
      </c>
      <c r="I1995" s="174">
        <f>INPUT!P21</f>
        <v>0.125</v>
      </c>
      <c r="J1995" s="191">
        <f>IF(OR(L217="1",L217="a"),M217,IF(OR(L217="b",L217="c",L217="d",L217="8"),H720-M217,0))/COS(I1995)</f>
        <v>1566.9520768766395</v>
      </c>
      <c r="K1995" s="343">
        <f>INPUT!O21</f>
        <v>12</v>
      </c>
      <c r="L1995" s="291" t="str">
        <f>IF(B1995="Positive",IF(C1995=0,(IF(AND(INPUT!AO21&lt;=455,INPUT!AQ21&lt;455,E1995&lt;=IF(D1995=0,1000,150),0.8*G1995&lt;=F1995,1.2*G1995&gt;=F1995,I1995&lt;=0.25,H1995&lt;=MIN(F1995,1800),2*J1995/K1995&lt;=3.76*SQRT(INPUT!$B$2/INPUT!AO21)),"compact","noncompact")),"noncompact"),"-")</f>
        <v>-</v>
      </c>
      <c r="M1995" s="379"/>
      <c r="N1995" s="4"/>
    </row>
    <row r="1996">
      <c r="A1996" s="187">
        <f>A1840</f>
        <v>101</v>
      </c>
      <c r="B1996" s="174" t="str">
        <f>B1840</f>
        <v>Negative</v>
      </c>
      <c r="C1996" s="174">
        <f>INPUT!G22</f>
        <v>0</v>
      </c>
      <c r="D1996" s="174">
        <f>IF(INPUT!AB22=1,0.2,IF(INPUT!AB22=2,0.25,0))*INPUT!N22</f>
        <v>700</v>
      </c>
      <c r="E1996" s="191">
        <f>INPUT!N22/COS(I1996)/INPUT!O22</f>
        <v>235.16819383874085</v>
      </c>
      <c r="F1996" s="174">
        <f>MAX(INPUT!X22,INPUT!Y22)-INPUT!U22</f>
        <v>3700</v>
      </c>
      <c r="G1996" s="174">
        <f>INPUT!U22</f>
        <v>2400</v>
      </c>
      <c r="H1996" s="174">
        <f>MAX(INPUT!V22,INPUT!W22)-INPUT!U22/2</f>
        <v>1200</v>
      </c>
      <c r="I1996" s="174">
        <f>INPUT!P22</f>
        <v>0.125</v>
      </c>
      <c r="J1996" s="191">
        <f>IF(OR(L218="1",L218="a"),M218,IF(OR(L218="b",L218="c",L218="d",L218="8"),H721-M218,0))/COS(I1996)</f>
        <v>1566.9520768766395</v>
      </c>
      <c r="K1996" s="343">
        <f>INPUT!O22</f>
        <v>12</v>
      </c>
      <c r="L1996" s="291" t="str">
        <f>IF(B1996="Positive",IF(C1996=0,(IF(AND(INPUT!AO22&lt;=455,INPUT!AQ22&lt;455,E1996&lt;=IF(D1996=0,1000,150),0.8*G1996&lt;=F1996,1.2*G1996&gt;=F1996,I1996&lt;=0.25,H1996&lt;=MIN(F1996,1800),2*J1996/K1996&lt;=3.76*SQRT(INPUT!$B$2/INPUT!AO22)),"compact","noncompact")),"noncompact"),"-")</f>
        <v>-</v>
      </c>
      <c r="M1996" s="379"/>
      <c r="N1996" s="4"/>
    </row>
    <row r="1997">
      <c r="A1997" s="187">
        <f>A1841</f>
        <v>101</v>
      </c>
      <c r="B1997" s="174" t="str">
        <f>B1841</f>
        <v>Negative</v>
      </c>
      <c r="C1997" s="174">
        <f>INPUT!G23</f>
        <v>0</v>
      </c>
      <c r="D1997" s="174">
        <f>IF(INPUT!AB23=1,0.2,IF(INPUT!AB23=2,0.25,0))*INPUT!N23</f>
        <v>700</v>
      </c>
      <c r="E1997" s="191">
        <f>INPUT!N23/COS(I1997)/INPUT!O23</f>
        <v>235.16819383874085</v>
      </c>
      <c r="F1997" s="174">
        <f>MAX(INPUT!X23,INPUT!Y23)-INPUT!U23</f>
        <v>3700</v>
      </c>
      <c r="G1997" s="174">
        <f>INPUT!U23</f>
        <v>2400</v>
      </c>
      <c r="H1997" s="174">
        <f>MAX(INPUT!V23,INPUT!W23)-INPUT!U23/2</f>
        <v>1200</v>
      </c>
      <c r="I1997" s="174">
        <f>INPUT!P23</f>
        <v>0.125</v>
      </c>
      <c r="J1997" s="191">
        <f>IF(OR(L219="1",L219="a"),M219,IF(OR(L219="b",L219="c",L219="d",L219="8"),H722-M219,0))/COS(I1997)</f>
        <v>1566.9520768766395</v>
      </c>
      <c r="K1997" s="343">
        <f>INPUT!O23</f>
        <v>12</v>
      </c>
      <c r="L1997" s="291" t="str">
        <f>IF(B1997="Positive",IF(C1997=0,(IF(AND(INPUT!AO23&lt;=455,INPUT!AQ23&lt;455,E1997&lt;=IF(D1997=0,1000,150),0.8*G1997&lt;=F1997,1.2*G1997&gt;=F1997,I1997&lt;=0.25,H1997&lt;=MIN(F1997,1800),2*J1997/K1997&lt;=3.76*SQRT(INPUT!$B$2/INPUT!AO23)),"compact","noncompact")),"noncompact"),"-")</f>
        <v>-</v>
      </c>
      <c r="M1997" s="379"/>
      <c r="N1997" s="4"/>
    </row>
    <row r="1998">
      <c r="A1998" s="187">
        <f>A1842</f>
        <v>101</v>
      </c>
      <c r="B1998" s="174" t="str">
        <f>B1842</f>
        <v>Negative</v>
      </c>
      <c r="C1998" s="174">
        <f>INPUT!G24</f>
        <v>0</v>
      </c>
      <c r="D1998" s="174">
        <f>IF(INPUT!AB24=1,0.2,IF(INPUT!AB24=2,0.25,0))*INPUT!N24</f>
        <v>700</v>
      </c>
      <c r="E1998" s="191">
        <f>INPUT!N24/COS(I1998)/INPUT!O24</f>
        <v>235.16819383874085</v>
      </c>
      <c r="F1998" s="174">
        <f>MAX(INPUT!X24,INPUT!Y24)-INPUT!U24</f>
        <v>3700</v>
      </c>
      <c r="G1998" s="174">
        <f>INPUT!U24</f>
        <v>2400</v>
      </c>
      <c r="H1998" s="174">
        <f>MAX(INPUT!V24,INPUT!W24)-INPUT!U24/2</f>
        <v>1200</v>
      </c>
      <c r="I1998" s="174">
        <f>INPUT!P24</f>
        <v>0.125</v>
      </c>
      <c r="J1998" s="191">
        <f>IF(OR(L220="1",L220="a"),M220,IF(OR(L220="b",L220="c",L220="d",L220="8"),H723-M220,0))/COS(I1998)</f>
        <v>1566.9520768766395</v>
      </c>
      <c r="K1998" s="343">
        <f>INPUT!O24</f>
        <v>12</v>
      </c>
      <c r="L1998" s="291" t="str">
        <f>IF(B1998="Positive",IF(C1998=0,(IF(AND(INPUT!AO24&lt;=455,INPUT!AQ24&lt;455,E1998&lt;=IF(D1998=0,1000,150),0.8*G1998&lt;=F1998,1.2*G1998&gt;=F1998,I1998&lt;=0.25,H1998&lt;=MIN(F1998,1800),2*J1998/K1998&lt;=3.76*SQRT(INPUT!$B$2/INPUT!AO24)),"compact","noncompact")),"noncompact"),"-")</f>
        <v>-</v>
      </c>
      <c r="M1998" s="379"/>
      <c r="N1998" s="4"/>
    </row>
    <row r="1999">
      <c r="A1999" s="187">
        <f>A1843</f>
        <v>101</v>
      </c>
      <c r="B1999" s="174" t="str">
        <f>B1843</f>
        <v>Negative</v>
      </c>
      <c r="C1999" s="174">
        <f>INPUT!G25</f>
        <v>0</v>
      </c>
      <c r="D1999" s="174">
        <f>IF(INPUT!AB25=1,0.2,IF(INPUT!AB25=2,0.25,0))*INPUT!N25</f>
        <v>700</v>
      </c>
      <c r="E1999" s="191">
        <f>INPUT!N25/COS(I1999)/INPUT!O25</f>
        <v>235.16819383874085</v>
      </c>
      <c r="F1999" s="174">
        <f>MAX(INPUT!X25,INPUT!Y25)-INPUT!U25</f>
        <v>3700</v>
      </c>
      <c r="G1999" s="174">
        <f>INPUT!U25</f>
        <v>2400</v>
      </c>
      <c r="H1999" s="174">
        <f>MAX(INPUT!V25,INPUT!W25)-INPUT!U25/2</f>
        <v>1200</v>
      </c>
      <c r="I1999" s="174">
        <f>INPUT!P25</f>
        <v>0.125</v>
      </c>
      <c r="J1999" s="191">
        <f>IF(OR(L221="1",L221="a"),M221,IF(OR(L221="b",L221="c",L221="d",L221="8"),H724-M221,0))/COS(I1999)</f>
        <v>1566.9520768766395</v>
      </c>
      <c r="K1999" s="343">
        <f>INPUT!O25</f>
        <v>12</v>
      </c>
      <c r="L1999" s="291" t="str">
        <f>IF(B1999="Positive",IF(C1999=0,(IF(AND(INPUT!AO25&lt;=455,INPUT!AQ25&lt;455,E1999&lt;=IF(D1999=0,1000,150),0.8*G1999&lt;=F1999,1.2*G1999&gt;=F1999,I1999&lt;=0.25,H1999&lt;=MIN(F1999,1800),2*J1999/K1999&lt;=3.76*SQRT(INPUT!$B$2/INPUT!AO25)),"compact","noncompact")),"noncompact"),"-")</f>
        <v>-</v>
      </c>
      <c r="M1999" s="379"/>
      <c r="N1999" s="4"/>
    </row>
    <row r="2000">
      <c r="A2000" s="187">
        <f>A1844</f>
        <v>101</v>
      </c>
      <c r="B2000" s="174" t="str">
        <f>B1844</f>
        <v>Negative</v>
      </c>
      <c r="C2000" s="174">
        <f>INPUT!G26</f>
        <v>0</v>
      </c>
      <c r="D2000" s="174">
        <f>IF(INPUT!AB26=1,0.2,IF(INPUT!AB26=2,0.25,0))*INPUT!N26</f>
        <v>700</v>
      </c>
      <c r="E2000" s="191">
        <f>INPUT!N26/COS(I2000)/INPUT!O26</f>
        <v>235.16819383874085</v>
      </c>
      <c r="F2000" s="174">
        <f>MAX(INPUT!X26,INPUT!Y26)-INPUT!U26</f>
        <v>3700</v>
      </c>
      <c r="G2000" s="174">
        <f>INPUT!U26</f>
        <v>2400</v>
      </c>
      <c r="H2000" s="174">
        <f>MAX(INPUT!V26,INPUT!W26)-INPUT!U26/2</f>
        <v>1200</v>
      </c>
      <c r="I2000" s="174">
        <f>INPUT!P26</f>
        <v>0.125</v>
      </c>
      <c r="J2000" s="191">
        <f>IF(OR(L222="1",L222="a"),M222,IF(OR(L222="b",L222="c",L222="d",L222="8"),H725-M222,0))/COS(I2000)</f>
        <v>1566.9520768766395</v>
      </c>
      <c r="K2000" s="343">
        <f>INPUT!O26</f>
        <v>12</v>
      </c>
      <c r="L2000" s="291" t="str">
        <f>IF(B2000="Positive",IF(C2000=0,(IF(AND(INPUT!AO26&lt;=455,INPUT!AQ26&lt;455,E2000&lt;=IF(D2000=0,1000,150),0.8*G2000&lt;=F2000,1.2*G2000&gt;=F2000,I2000&lt;=0.25,H2000&lt;=MIN(F2000,1800),2*J2000/K2000&lt;=3.76*SQRT(INPUT!$B$2/INPUT!AO26)),"compact","noncompact")),"noncompact"),"-")</f>
        <v>-</v>
      </c>
      <c r="M2000" s="379"/>
      <c r="N2000" s="4"/>
    </row>
    <row r="2001">
      <c r="A2001" s="187">
        <f>A1845</f>
        <v>101</v>
      </c>
      <c r="B2001" s="174" t="str">
        <f>B1845</f>
        <v>Negative</v>
      </c>
      <c r="C2001" s="174">
        <f>INPUT!G27</f>
        <v>0</v>
      </c>
      <c r="D2001" s="174">
        <f>IF(INPUT!AB27=1,0.2,IF(INPUT!AB27=2,0.25,0))*INPUT!N27</f>
        <v>700</v>
      </c>
      <c r="E2001" s="191">
        <f>INPUT!N27/COS(I2001)/INPUT!O27</f>
        <v>235.16819383874085</v>
      </c>
      <c r="F2001" s="174">
        <f>MAX(INPUT!X27,INPUT!Y27)-INPUT!U27</f>
        <v>3700</v>
      </c>
      <c r="G2001" s="174">
        <f>INPUT!U27</f>
        <v>2400</v>
      </c>
      <c r="H2001" s="174">
        <f>MAX(INPUT!V27,INPUT!W27)-INPUT!U27/2</f>
        <v>1200</v>
      </c>
      <c r="I2001" s="174">
        <f>INPUT!P27</f>
        <v>0.125</v>
      </c>
      <c r="J2001" s="191">
        <f>IF(OR(L223="1",L223="a"),M223,IF(OR(L223="b",L223="c",L223="d",L223="8"),H726-M223,0))/COS(I2001)</f>
        <v>1566.9520768766395</v>
      </c>
      <c r="K2001" s="343">
        <f>INPUT!O27</f>
        <v>12</v>
      </c>
      <c r="L2001" s="291" t="str">
        <f>IF(B2001="Positive",IF(C2001=0,(IF(AND(INPUT!AO27&lt;=455,INPUT!AQ27&lt;455,E2001&lt;=IF(D2001=0,1000,150),0.8*G2001&lt;=F2001,1.2*G2001&gt;=F2001,I2001&lt;=0.25,H2001&lt;=MIN(F2001,1800),2*J2001/K2001&lt;=3.76*SQRT(INPUT!$B$2/INPUT!AO27)),"compact","noncompact")),"noncompact"),"-")</f>
        <v>-</v>
      </c>
      <c r="M2001" s="379"/>
      <c r="N2001" s="4"/>
    </row>
    <row r="2002">
      <c r="A2002" s="187">
        <f>A1846</f>
        <v>101</v>
      </c>
      <c r="B2002" s="174" t="str">
        <f>B1846</f>
        <v>Negative</v>
      </c>
      <c r="C2002" s="174">
        <f>INPUT!G28</f>
        <v>0</v>
      </c>
      <c r="D2002" s="174">
        <f>IF(INPUT!AB28=1,0.2,IF(INPUT!AB28=2,0.25,0))*INPUT!N28</f>
        <v>700</v>
      </c>
      <c r="E2002" s="191">
        <f>INPUT!N28/COS(I2002)/INPUT!O28</f>
        <v>235.16819383874085</v>
      </c>
      <c r="F2002" s="174">
        <f>MAX(INPUT!X28,INPUT!Y28)-INPUT!U28</f>
        <v>3700</v>
      </c>
      <c r="G2002" s="174">
        <f>INPUT!U28</f>
        <v>2400</v>
      </c>
      <c r="H2002" s="174">
        <f>MAX(INPUT!V28,INPUT!W28)-INPUT!U28/2</f>
        <v>1200</v>
      </c>
      <c r="I2002" s="174">
        <f>INPUT!P28</f>
        <v>0.125</v>
      </c>
      <c r="J2002" s="191">
        <f>IF(OR(L224="1",L224="a"),M224,IF(OR(L224="b",L224="c",L224="d",L224="8"),H727-M224,0))/COS(I2002)</f>
        <v>1566.9520768766395</v>
      </c>
      <c r="K2002" s="343">
        <f>INPUT!O28</f>
        <v>12</v>
      </c>
      <c r="L2002" s="291" t="str">
        <f>IF(B2002="Positive",IF(C2002=0,(IF(AND(INPUT!AO28&lt;=455,INPUT!AQ28&lt;455,E2002&lt;=IF(D2002=0,1000,150),0.8*G2002&lt;=F2002,1.2*G2002&gt;=F2002,I2002&lt;=0.25,H2002&lt;=MIN(F2002,1800),2*J2002/K2002&lt;=3.76*SQRT(INPUT!$B$2/INPUT!AO28)),"compact","noncompact")),"noncompact"),"-")</f>
        <v>-</v>
      </c>
      <c r="M2002" s="379"/>
      <c r="N2002" s="4"/>
    </row>
    <row r="2003">
      <c r="A2003" s="187">
        <f>A1847</f>
        <v>101</v>
      </c>
      <c r="B2003" s="174" t="str">
        <f>B1847</f>
        <v>Negative</v>
      </c>
      <c r="C2003" s="174">
        <f>INPUT!G29</f>
        <v>0</v>
      </c>
      <c r="D2003" s="174">
        <f>IF(INPUT!AB29=1,0.2,IF(INPUT!AB29=2,0.25,0))*INPUT!N29</f>
        <v>700</v>
      </c>
      <c r="E2003" s="191">
        <f>INPUT!N29/COS(I2003)/INPUT!O29</f>
        <v>235.16819383874085</v>
      </c>
      <c r="F2003" s="174">
        <f>MAX(INPUT!X29,INPUT!Y29)-INPUT!U29</f>
        <v>3700</v>
      </c>
      <c r="G2003" s="174">
        <f>INPUT!U29</f>
        <v>2400</v>
      </c>
      <c r="H2003" s="174">
        <f>MAX(INPUT!V29,INPUT!W29)-INPUT!U29/2</f>
        <v>1200</v>
      </c>
      <c r="I2003" s="174">
        <f>INPUT!P29</f>
        <v>0.125</v>
      </c>
      <c r="J2003" s="191">
        <f>IF(OR(L225="1",L225="a"),M225,IF(OR(L225="b",L225="c",L225="d",L225="8"),H728-M225,0))/COS(I2003)</f>
        <v>1566.9520768766395</v>
      </c>
      <c r="K2003" s="343">
        <f>INPUT!O29</f>
        <v>12</v>
      </c>
      <c r="L2003" s="291" t="str">
        <f>IF(B2003="Positive",IF(C2003=0,(IF(AND(INPUT!AO29&lt;=455,INPUT!AQ29&lt;455,E2003&lt;=IF(D2003=0,1000,150),0.8*G2003&lt;=F2003,1.2*G2003&gt;=F2003,I2003&lt;=0.25,H2003&lt;=MIN(F2003,1800),2*J2003/K2003&lt;=3.76*SQRT(INPUT!$B$2/INPUT!AO29)),"compact","noncompact")),"noncompact"),"-")</f>
        <v>-</v>
      </c>
      <c r="M2003" s="379"/>
      <c r="N2003" s="4"/>
    </row>
    <row r="2004">
      <c r="A2004" s="187">
        <f>A1848</f>
        <v>101</v>
      </c>
      <c r="B2004" s="174" t="str">
        <f>B1848</f>
        <v>Negative</v>
      </c>
      <c r="C2004" s="174">
        <f>INPUT!G30</f>
        <v>0</v>
      </c>
      <c r="D2004" s="174">
        <f>IF(INPUT!AB30=1,0.2,IF(INPUT!AB30=2,0.25,0))*INPUT!N30</f>
        <v>700</v>
      </c>
      <c r="E2004" s="191">
        <f>INPUT!N30/COS(I2004)/INPUT!O30</f>
        <v>235.16819383874085</v>
      </c>
      <c r="F2004" s="174">
        <f>MAX(INPUT!X30,INPUT!Y30)-INPUT!U30</f>
        <v>3700</v>
      </c>
      <c r="G2004" s="174">
        <f>INPUT!U30</f>
        <v>2400</v>
      </c>
      <c r="H2004" s="174">
        <f>MAX(INPUT!V30,INPUT!W30)-INPUT!U30/2</f>
        <v>1200</v>
      </c>
      <c r="I2004" s="174">
        <f>INPUT!P30</f>
        <v>0.125</v>
      </c>
      <c r="J2004" s="191">
        <f>IF(OR(L226="1",L226="a"),M226,IF(OR(L226="b",L226="c",L226="d",L226="8"),H729-M226,0))/COS(I2004)</f>
        <v>1566.9520768766395</v>
      </c>
      <c r="K2004" s="343">
        <f>INPUT!O30</f>
        <v>12</v>
      </c>
      <c r="L2004" s="291" t="str">
        <f>IF(B2004="Positive",IF(C2004=0,(IF(AND(INPUT!AO30&lt;=455,INPUT!AQ30&lt;455,E2004&lt;=IF(D2004=0,1000,150),0.8*G2004&lt;=F2004,1.2*G2004&gt;=F2004,I2004&lt;=0.25,H2004&lt;=MIN(F2004,1800),2*J2004/K2004&lt;=3.76*SQRT(INPUT!$B$2/INPUT!AO30)),"compact","noncompact")),"noncompact"),"-")</f>
        <v>-</v>
      </c>
      <c r="M2004" s="379"/>
      <c r="N2004" s="4"/>
    </row>
    <row r="2005">
      <c r="A2005" s="187">
        <f>A1849</f>
        <v>101</v>
      </c>
      <c r="B2005" s="174" t="str">
        <f>B1849</f>
        <v>Negative</v>
      </c>
      <c r="C2005" s="174">
        <f>INPUT!G31</f>
        <v>0</v>
      </c>
      <c r="D2005" s="174">
        <f>IF(INPUT!AB31=1,0.2,IF(INPUT!AB31=2,0.25,0))*INPUT!N31</f>
        <v>700</v>
      </c>
      <c r="E2005" s="191">
        <f>INPUT!N31/COS(I2005)/INPUT!O31</f>
        <v>235.16819383874085</v>
      </c>
      <c r="F2005" s="174">
        <f>MAX(INPUT!X31,INPUT!Y31)-INPUT!U31</f>
        <v>3700</v>
      </c>
      <c r="G2005" s="174">
        <f>INPUT!U31</f>
        <v>2400</v>
      </c>
      <c r="H2005" s="174">
        <f>MAX(INPUT!V31,INPUT!W31)-INPUT!U31/2</f>
        <v>1200</v>
      </c>
      <c r="I2005" s="174">
        <f>INPUT!P31</f>
        <v>0.125</v>
      </c>
      <c r="J2005" s="191">
        <f>IF(OR(L227="1",L227="a"),M227,IF(OR(L227="b",L227="c",L227="d",L227="8"),H730-M227,0))/COS(I2005)</f>
        <v>1566.9520768766395</v>
      </c>
      <c r="K2005" s="343">
        <f>INPUT!O31</f>
        <v>12</v>
      </c>
      <c r="L2005" s="291" t="str">
        <f>IF(B2005="Positive",IF(C2005=0,(IF(AND(INPUT!AO31&lt;=455,INPUT!AQ31&lt;455,E2005&lt;=IF(D2005=0,1000,150),0.8*G2005&lt;=F2005,1.2*G2005&gt;=F2005,I2005&lt;=0.25,H2005&lt;=MIN(F2005,1800),2*J2005/K2005&lt;=3.76*SQRT(INPUT!$B$2/INPUT!AO31)),"compact","noncompact")),"noncompact"),"-")</f>
        <v>-</v>
      </c>
      <c r="M2005" s="379"/>
      <c r="N2005" s="4"/>
    </row>
    <row r="2006">
      <c r="A2006" s="187">
        <f>A1850</f>
        <v>101</v>
      </c>
      <c r="B2006" s="174" t="str">
        <f>B1850</f>
        <v>Negative</v>
      </c>
      <c r="C2006" s="174">
        <f>INPUT!G32</f>
        <v>0</v>
      </c>
      <c r="D2006" s="174">
        <f>IF(INPUT!AB32=1,0.2,IF(INPUT!AB32=2,0.25,0))*INPUT!N32</f>
        <v>700</v>
      </c>
      <c r="E2006" s="191">
        <f>INPUT!N32/COS(I2006)/INPUT!O32</f>
        <v>235.16819383874085</v>
      </c>
      <c r="F2006" s="174">
        <f>MAX(INPUT!X32,INPUT!Y32)-INPUT!U32</f>
        <v>3700</v>
      </c>
      <c r="G2006" s="174">
        <f>INPUT!U32</f>
        <v>2400</v>
      </c>
      <c r="H2006" s="174">
        <f>MAX(INPUT!V32,INPUT!W32)-INPUT!U32/2</f>
        <v>1200</v>
      </c>
      <c r="I2006" s="174">
        <f>INPUT!P32</f>
        <v>0.125</v>
      </c>
      <c r="J2006" s="191">
        <f>IF(OR(L228="1",L228="a"),M228,IF(OR(L228="b",L228="c",L228="d",L228="8"),H731-M228,0))/COS(I2006)</f>
        <v>1566.9520768766395</v>
      </c>
      <c r="K2006" s="343">
        <f>INPUT!O32</f>
        <v>12</v>
      </c>
      <c r="L2006" s="291" t="str">
        <f>IF(B2006="Positive",IF(C2006=0,(IF(AND(INPUT!AO32&lt;=455,INPUT!AQ32&lt;455,E2006&lt;=IF(D2006=0,1000,150),0.8*G2006&lt;=F2006,1.2*G2006&gt;=F2006,I2006&lt;=0.25,H2006&lt;=MIN(F2006,1800),2*J2006/K2006&lt;=3.76*SQRT(INPUT!$B$2/INPUT!AO32)),"compact","noncompact")),"noncompact"),"-")</f>
        <v>-</v>
      </c>
      <c r="M2006" s="379"/>
      <c r="N2006" s="4"/>
    </row>
    <row r="2007">
      <c r="A2007" s="187">
        <f>A1851</f>
        <v>101</v>
      </c>
      <c r="B2007" s="174" t="str">
        <f>B1851</f>
        <v>Negative</v>
      </c>
      <c r="C2007" s="174">
        <f>INPUT!G33</f>
        <v>0</v>
      </c>
      <c r="D2007" s="174">
        <f>IF(INPUT!AB33=1,0.2,IF(INPUT!AB33=2,0.25,0))*INPUT!N33</f>
        <v>700</v>
      </c>
      <c r="E2007" s="191">
        <f>INPUT!N33/COS(I2007)/INPUT!O33</f>
        <v>235.16819383874085</v>
      </c>
      <c r="F2007" s="174">
        <f>MAX(INPUT!X33,INPUT!Y33)-INPUT!U33</f>
        <v>3700</v>
      </c>
      <c r="G2007" s="174">
        <f>INPUT!U33</f>
        <v>2400</v>
      </c>
      <c r="H2007" s="174">
        <f>MAX(INPUT!V33,INPUT!W33)-INPUT!U33/2</f>
        <v>1200</v>
      </c>
      <c r="I2007" s="174">
        <f>INPUT!P33</f>
        <v>0.125</v>
      </c>
      <c r="J2007" s="191">
        <f>IF(OR(L229="1",L229="a"),M229,IF(OR(L229="b",L229="c",L229="d",L229="8"),H732-M229,0))/COS(I2007)</f>
        <v>1566.9520768766395</v>
      </c>
      <c r="K2007" s="343">
        <f>INPUT!O33</f>
        <v>12</v>
      </c>
      <c r="L2007" s="291" t="str">
        <f>IF(B2007="Positive",IF(C2007=0,(IF(AND(INPUT!AO33&lt;=455,INPUT!AQ33&lt;455,E2007&lt;=IF(D2007=0,1000,150),0.8*G2007&lt;=F2007,1.2*G2007&gt;=F2007,I2007&lt;=0.25,H2007&lt;=MIN(F2007,1800),2*J2007/K2007&lt;=3.76*SQRT(INPUT!$B$2/INPUT!AO33)),"compact","noncompact")),"noncompact"),"-")</f>
        <v>-</v>
      </c>
      <c r="M2007" s="379"/>
      <c r="N2007" s="4"/>
    </row>
    <row r="2008">
      <c r="A2008" s="187">
        <f>A1852</f>
        <v>101</v>
      </c>
      <c r="B2008" s="174" t="str">
        <f>B1852</f>
        <v>Negative</v>
      </c>
      <c r="C2008" s="174">
        <f>INPUT!G34</f>
        <v>0</v>
      </c>
      <c r="D2008" s="174">
        <f>IF(INPUT!AB34=1,0.2,IF(INPUT!AB34=2,0.25,0))*INPUT!N34</f>
        <v>700</v>
      </c>
      <c r="E2008" s="191">
        <f>INPUT!N34/COS(I2008)/INPUT!O34</f>
        <v>235.16819383874085</v>
      </c>
      <c r="F2008" s="174">
        <f>MAX(INPUT!X34,INPUT!Y34)-INPUT!U34</f>
        <v>3700</v>
      </c>
      <c r="G2008" s="174">
        <f>INPUT!U34</f>
        <v>2400</v>
      </c>
      <c r="H2008" s="174">
        <f>MAX(INPUT!V34,INPUT!W34)-INPUT!U34/2</f>
        <v>1200</v>
      </c>
      <c r="I2008" s="174">
        <f>INPUT!P34</f>
        <v>0.125</v>
      </c>
      <c r="J2008" s="191">
        <f>IF(OR(L230="1",L230="a"),M230,IF(OR(L230="b",L230="c",L230="d",L230="8"),H733-M230,0))/COS(I2008)</f>
        <v>1566.9520768766395</v>
      </c>
      <c r="K2008" s="343">
        <f>INPUT!O34</f>
        <v>12</v>
      </c>
      <c r="L2008" s="291" t="str">
        <f>IF(B2008="Positive",IF(C2008=0,(IF(AND(INPUT!AO34&lt;=455,INPUT!AQ34&lt;455,E2008&lt;=IF(D2008=0,1000,150),0.8*G2008&lt;=F2008,1.2*G2008&gt;=F2008,I2008&lt;=0.25,H2008&lt;=MIN(F2008,1800),2*J2008/K2008&lt;=3.76*SQRT(INPUT!$B$2/INPUT!AO34)),"compact","noncompact")),"noncompact"),"-")</f>
        <v>-</v>
      </c>
      <c r="M2008" s="379"/>
      <c r="N2008" s="4"/>
    </row>
    <row r="2009">
      <c r="A2009" s="187">
        <f>A1853</f>
        <v>101</v>
      </c>
      <c r="B2009" s="174" t="str">
        <f>B1853</f>
        <v>Negative</v>
      </c>
      <c r="C2009" s="174">
        <f>INPUT!G35</f>
        <v>0</v>
      </c>
      <c r="D2009" s="174">
        <f>IF(INPUT!AB35=1,0.2,IF(INPUT!AB35=2,0.25,0))*INPUT!N35</f>
        <v>700</v>
      </c>
      <c r="E2009" s="191">
        <f>INPUT!N35/COS(I2009)/INPUT!O35</f>
        <v>235.16819383874085</v>
      </c>
      <c r="F2009" s="174">
        <f>MAX(INPUT!X35,INPUT!Y35)-INPUT!U35</f>
        <v>3700</v>
      </c>
      <c r="G2009" s="174">
        <f>INPUT!U35</f>
        <v>2400</v>
      </c>
      <c r="H2009" s="174">
        <f>MAX(INPUT!V35,INPUT!W35)-INPUT!U35/2</f>
        <v>1200</v>
      </c>
      <c r="I2009" s="174">
        <f>INPUT!P35</f>
        <v>0.125</v>
      </c>
      <c r="J2009" s="191">
        <f>IF(OR(L231="1",L231="a"),M231,IF(OR(L231="b",L231="c",L231="d",L231="8"),H734-M231,0))/COS(I2009)</f>
        <v>1566.9520768766395</v>
      </c>
      <c r="K2009" s="343">
        <f>INPUT!O35</f>
        <v>12</v>
      </c>
      <c r="L2009" s="291" t="str">
        <f>IF(B2009="Positive",IF(C2009=0,(IF(AND(INPUT!AO35&lt;=455,INPUT!AQ35&lt;455,E2009&lt;=IF(D2009=0,1000,150),0.8*G2009&lt;=F2009,1.2*G2009&gt;=F2009,I2009&lt;=0.25,H2009&lt;=MIN(F2009,1800),2*J2009/K2009&lt;=3.76*SQRT(INPUT!$B$2/INPUT!AO35)),"compact","noncompact")),"noncompact"),"-")</f>
        <v>-</v>
      </c>
      <c r="M2009" s="379"/>
      <c r="N2009" s="4"/>
    </row>
    <row r="2010">
      <c r="A2010" s="187">
        <f>A1854</f>
        <v>101</v>
      </c>
      <c r="B2010" s="174" t="str">
        <f>B1854</f>
        <v>Negative</v>
      </c>
      <c r="C2010" s="174">
        <f>INPUT!G36</f>
        <v>0</v>
      </c>
      <c r="D2010" s="174">
        <f>IF(INPUT!AB36=1,0.2,IF(INPUT!AB36=2,0.25,0))*INPUT!N36</f>
        <v>700</v>
      </c>
      <c r="E2010" s="191">
        <f>INPUT!N36/COS(I2010)/INPUT!O36</f>
        <v>235.16819383874085</v>
      </c>
      <c r="F2010" s="174">
        <f>MAX(INPUT!X36,INPUT!Y36)-INPUT!U36</f>
        <v>3700</v>
      </c>
      <c r="G2010" s="174">
        <f>INPUT!U36</f>
        <v>2400</v>
      </c>
      <c r="H2010" s="174">
        <f>MAX(INPUT!V36,INPUT!W36)-INPUT!U36/2</f>
        <v>1200</v>
      </c>
      <c r="I2010" s="174">
        <f>INPUT!P36</f>
        <v>0.125</v>
      </c>
      <c r="J2010" s="191">
        <f>IF(OR(L232="1",L232="a"),M232,IF(OR(L232="b",L232="c",L232="d",L232="8"),H735-M232,0))/COS(I2010)</f>
        <v>1566.9520768766395</v>
      </c>
      <c r="K2010" s="343">
        <f>INPUT!O36</f>
        <v>12</v>
      </c>
      <c r="L2010" s="291" t="str">
        <f>IF(B2010="Positive",IF(C2010=0,(IF(AND(INPUT!AO36&lt;=455,INPUT!AQ36&lt;455,E2010&lt;=IF(D2010=0,1000,150),0.8*G2010&lt;=F2010,1.2*G2010&gt;=F2010,I2010&lt;=0.25,H2010&lt;=MIN(F2010,1800),2*J2010/K2010&lt;=3.76*SQRT(INPUT!$B$2/INPUT!AO36)),"compact","noncompact")),"noncompact"),"-")</f>
        <v>-</v>
      </c>
      <c r="M2010" s="379"/>
      <c r="N2010" s="4"/>
    </row>
    <row r="2011">
      <c r="A2011" s="187">
        <f>A1855</f>
        <v>101</v>
      </c>
      <c r="B2011" s="174" t="str">
        <f>B1855</f>
        <v>Negative</v>
      </c>
      <c r="C2011" s="174">
        <f>INPUT!G37</f>
        <v>0</v>
      </c>
      <c r="D2011" s="174">
        <f>IF(INPUT!AB37=1,0.2,IF(INPUT!AB37=2,0.25,0))*INPUT!N37</f>
        <v>700</v>
      </c>
      <c r="E2011" s="191">
        <f>INPUT!N37/COS(I2011)/INPUT!O37</f>
        <v>235.16819383874085</v>
      </c>
      <c r="F2011" s="174">
        <f>MAX(INPUT!X37,INPUT!Y37)-INPUT!U37</f>
        <v>3700</v>
      </c>
      <c r="G2011" s="174">
        <f>INPUT!U37</f>
        <v>2400</v>
      </c>
      <c r="H2011" s="174">
        <f>MAX(INPUT!V37,INPUT!W37)-INPUT!U37/2</f>
        <v>1200</v>
      </c>
      <c r="I2011" s="174">
        <f>INPUT!P37</f>
        <v>0.125</v>
      </c>
      <c r="J2011" s="191">
        <f>IF(OR(L233="1",L233="a"),M233,IF(OR(L233="b",L233="c",L233="d",L233="8"),H736-M233,0))/COS(I2011)</f>
        <v>1566.9520768766395</v>
      </c>
      <c r="K2011" s="343">
        <f>INPUT!O37</f>
        <v>12</v>
      </c>
      <c r="L2011" s="291" t="str">
        <f>IF(B2011="Positive",IF(C2011=0,(IF(AND(INPUT!AO37&lt;=455,INPUT!AQ37&lt;455,E2011&lt;=IF(D2011=0,1000,150),0.8*G2011&lt;=F2011,1.2*G2011&gt;=F2011,I2011&lt;=0.25,H2011&lt;=MIN(F2011,1800),2*J2011/K2011&lt;=3.76*SQRT(INPUT!$B$2/INPUT!AO37)),"compact","noncompact")),"noncompact"),"-")</f>
        <v>-</v>
      </c>
      <c r="M2011" s="379"/>
      <c r="N2011" s="4"/>
    </row>
    <row r="2012">
      <c r="A2012" s="187">
        <f>A1856</f>
        <v>101</v>
      </c>
      <c r="B2012" s="174" t="str">
        <f>B1856</f>
        <v>Negative</v>
      </c>
      <c r="C2012" s="174">
        <f>INPUT!G38</f>
        <v>0</v>
      </c>
      <c r="D2012" s="174">
        <f>IF(INPUT!AB38=1,0.2,IF(INPUT!AB38=2,0.25,0))*INPUT!N38</f>
        <v>700</v>
      </c>
      <c r="E2012" s="191">
        <f>INPUT!N38/COS(I2012)/INPUT!O38</f>
        <v>235.16819383874085</v>
      </c>
      <c r="F2012" s="174">
        <f>MAX(INPUT!X38,INPUT!Y38)-INPUT!U38</f>
        <v>3700</v>
      </c>
      <c r="G2012" s="174">
        <f>INPUT!U38</f>
        <v>2400</v>
      </c>
      <c r="H2012" s="174">
        <f>MAX(INPUT!V38,INPUT!W38)-INPUT!U38/2</f>
        <v>1200</v>
      </c>
      <c r="I2012" s="174">
        <f>INPUT!P38</f>
        <v>0.125</v>
      </c>
      <c r="J2012" s="191">
        <f>IF(OR(L234="1",L234="a"),M234,IF(OR(L234="b",L234="c",L234="d",L234="8"),H737-M234,0))/COS(I2012)</f>
        <v>1566.9520768766395</v>
      </c>
      <c r="K2012" s="343">
        <f>INPUT!O38</f>
        <v>12</v>
      </c>
      <c r="L2012" s="291" t="str">
        <f>IF(B2012="Positive",IF(C2012=0,(IF(AND(INPUT!AO38&lt;=455,INPUT!AQ38&lt;455,E2012&lt;=IF(D2012=0,1000,150),0.8*G2012&lt;=F2012,1.2*G2012&gt;=F2012,I2012&lt;=0.25,H2012&lt;=MIN(F2012,1800),2*J2012/K2012&lt;=3.76*SQRT(INPUT!$B$2/INPUT!AO38)),"compact","noncompact")),"noncompact"),"-")</f>
        <v>-</v>
      </c>
      <c r="M2012" s="379"/>
      <c r="N2012" s="4"/>
    </row>
    <row r="2013">
      <c r="A2013" s="187">
        <f>A1857</f>
        <v>101</v>
      </c>
      <c r="B2013" s="174" t="str">
        <f>B1857</f>
        <v>Negative</v>
      </c>
      <c r="C2013" s="174">
        <f>INPUT!G39</f>
        <v>0</v>
      </c>
      <c r="D2013" s="174">
        <f>IF(INPUT!AB39=1,0.2,IF(INPUT!AB39=2,0.25,0))*INPUT!N39</f>
        <v>700</v>
      </c>
      <c r="E2013" s="191">
        <f>INPUT!N39/COS(I2013)/INPUT!O39</f>
        <v>235.16819383874085</v>
      </c>
      <c r="F2013" s="174">
        <f>MAX(INPUT!X39,INPUT!Y39)-INPUT!U39</f>
        <v>3700</v>
      </c>
      <c r="G2013" s="174">
        <f>INPUT!U39</f>
        <v>2400</v>
      </c>
      <c r="H2013" s="174">
        <f>MAX(INPUT!V39,INPUT!W39)-INPUT!U39/2</f>
        <v>1200</v>
      </c>
      <c r="I2013" s="174">
        <f>INPUT!P39</f>
        <v>0.125</v>
      </c>
      <c r="J2013" s="191">
        <f>IF(OR(L235="1",L235="a"),M235,IF(OR(L235="b",L235="c",L235="d",L235="8"),H738-M235,0))/COS(I2013)</f>
        <v>1566.9520768766395</v>
      </c>
      <c r="K2013" s="343">
        <f>INPUT!O39</f>
        <v>12</v>
      </c>
      <c r="L2013" s="291" t="str">
        <f>IF(B2013="Positive",IF(C2013=0,(IF(AND(INPUT!AO39&lt;=455,INPUT!AQ39&lt;455,E2013&lt;=IF(D2013=0,1000,150),0.8*G2013&lt;=F2013,1.2*G2013&gt;=F2013,I2013&lt;=0.25,H2013&lt;=MIN(F2013,1800),2*J2013/K2013&lt;=3.76*SQRT(INPUT!$B$2/INPUT!AO39)),"compact","noncompact")),"noncompact"),"-")</f>
        <v>-</v>
      </c>
      <c r="M2013" s="379"/>
      <c r="N2013" s="4"/>
    </row>
    <row r="2014">
      <c r="A2014" s="187">
        <f>A1858</f>
        <v>101</v>
      </c>
      <c r="B2014" s="174" t="str">
        <f>B1858</f>
        <v>Negative</v>
      </c>
      <c r="C2014" s="174">
        <f>INPUT!G40</f>
        <v>0</v>
      </c>
      <c r="D2014" s="174">
        <f>IF(INPUT!AB40=1,0.2,IF(INPUT!AB40=2,0.25,0))*INPUT!N40</f>
        <v>700</v>
      </c>
      <c r="E2014" s="191">
        <f>INPUT!N40/COS(I2014)/INPUT!O40</f>
        <v>235.16819383874085</v>
      </c>
      <c r="F2014" s="174">
        <f>MAX(INPUT!X40,INPUT!Y40)-INPUT!U40</f>
        <v>3700</v>
      </c>
      <c r="G2014" s="174">
        <f>INPUT!U40</f>
        <v>2400</v>
      </c>
      <c r="H2014" s="174">
        <f>MAX(INPUT!V40,INPUT!W40)-INPUT!U40/2</f>
        <v>1200</v>
      </c>
      <c r="I2014" s="174">
        <f>INPUT!P40</f>
        <v>0.125</v>
      </c>
      <c r="J2014" s="191">
        <f>IF(OR(L236="1",L236="a"),M236,IF(OR(L236="b",L236="c",L236="d",L236="8"),H739-M236,0))/COS(I2014)</f>
        <v>1566.9520768766395</v>
      </c>
      <c r="K2014" s="343">
        <f>INPUT!O40</f>
        <v>12</v>
      </c>
      <c r="L2014" s="291" t="str">
        <f>IF(B2014="Positive",IF(C2014=0,(IF(AND(INPUT!AO40&lt;=455,INPUT!AQ40&lt;455,E2014&lt;=IF(D2014=0,1000,150),0.8*G2014&lt;=F2014,1.2*G2014&gt;=F2014,I2014&lt;=0.25,H2014&lt;=MIN(F2014,1800),2*J2014/K2014&lt;=3.76*SQRT(INPUT!$B$2/INPUT!AO40)),"compact","noncompact")),"noncompact"),"-")</f>
        <v>-</v>
      </c>
      <c r="M2014" s="379"/>
      <c r="N2014" s="4"/>
    </row>
    <row r="2015">
      <c r="A2015" s="187">
        <f>A1859</f>
        <v>101</v>
      </c>
      <c r="B2015" s="174" t="str">
        <f>B1859</f>
        <v>Negative</v>
      </c>
      <c r="C2015" s="174">
        <f>INPUT!G41</f>
        <v>0</v>
      </c>
      <c r="D2015" s="174">
        <f>IF(INPUT!AB41=1,0.2,IF(INPUT!AB41=2,0.25,0))*INPUT!N41</f>
        <v>700</v>
      </c>
      <c r="E2015" s="191">
        <f>INPUT!N41/COS(I2015)/INPUT!O41</f>
        <v>235.16819383874085</v>
      </c>
      <c r="F2015" s="174">
        <f>MAX(INPUT!X41,INPUT!Y41)-INPUT!U41</f>
        <v>3700</v>
      </c>
      <c r="G2015" s="174">
        <f>INPUT!U41</f>
        <v>2400</v>
      </c>
      <c r="H2015" s="174">
        <f>MAX(INPUT!V41,INPUT!W41)-INPUT!U41/2</f>
        <v>1200</v>
      </c>
      <c r="I2015" s="174">
        <f>INPUT!P41</f>
        <v>0.125</v>
      </c>
      <c r="J2015" s="191">
        <f>IF(OR(L237="1",L237="a"),M237,IF(OR(L237="b",L237="c",L237="d",L237="8"),H740-M237,0))/COS(I2015)</f>
        <v>1566.9520768766395</v>
      </c>
      <c r="K2015" s="343">
        <f>INPUT!O41</f>
        <v>12</v>
      </c>
      <c r="L2015" s="291" t="str">
        <f>IF(B2015="Positive",IF(C2015=0,(IF(AND(INPUT!AO41&lt;=455,INPUT!AQ41&lt;455,E2015&lt;=IF(D2015=0,1000,150),0.8*G2015&lt;=F2015,1.2*G2015&gt;=F2015,I2015&lt;=0.25,H2015&lt;=MIN(F2015,1800),2*J2015/K2015&lt;=3.76*SQRT(INPUT!$B$2/INPUT!AO41)),"compact","noncompact")),"noncompact"),"-")</f>
        <v>-</v>
      </c>
      <c r="M2015" s="379"/>
      <c r="N2015" s="4"/>
    </row>
    <row r="2016">
      <c r="A2016" s="187">
        <f>A1860</f>
        <v>101</v>
      </c>
      <c r="B2016" s="174" t="str">
        <f>B1860</f>
        <v>Negative</v>
      </c>
      <c r="C2016" s="174">
        <f>INPUT!G42</f>
        <v>0</v>
      </c>
      <c r="D2016" s="174">
        <f>IF(INPUT!AB42=1,0.2,IF(INPUT!AB42=2,0.25,0))*INPUT!N42</f>
        <v>700</v>
      </c>
      <c r="E2016" s="191">
        <f>INPUT!N42/COS(I2016)/INPUT!O42</f>
        <v>235.16819383874085</v>
      </c>
      <c r="F2016" s="174">
        <f>MAX(INPUT!X42,INPUT!Y42)-INPUT!U42</f>
        <v>3700</v>
      </c>
      <c r="G2016" s="174">
        <f>INPUT!U42</f>
        <v>2400</v>
      </c>
      <c r="H2016" s="174">
        <f>MAX(INPUT!V42,INPUT!W42)-INPUT!U42/2</f>
        <v>1200</v>
      </c>
      <c r="I2016" s="174">
        <f>INPUT!P42</f>
        <v>0.125</v>
      </c>
      <c r="J2016" s="191">
        <f>IF(OR(L238="1",L238="a"),M238,IF(OR(L238="b",L238="c",L238="d",L238="8"),H741-M238,0))/COS(I2016)</f>
        <v>1566.9520768766395</v>
      </c>
      <c r="K2016" s="343">
        <f>INPUT!O42</f>
        <v>12</v>
      </c>
      <c r="L2016" s="291" t="str">
        <f>IF(B2016="Positive",IF(C2016=0,(IF(AND(INPUT!AO42&lt;=455,INPUT!AQ42&lt;455,E2016&lt;=IF(D2016=0,1000,150),0.8*G2016&lt;=F2016,1.2*G2016&gt;=F2016,I2016&lt;=0.25,H2016&lt;=MIN(F2016,1800),2*J2016/K2016&lt;=3.76*SQRT(INPUT!$B$2/INPUT!AO42)),"compact","noncompact")),"noncompact"),"-")</f>
        <v>-</v>
      </c>
      <c r="M2016" s="379"/>
      <c r="N2016" s="4"/>
    </row>
    <row r="2017">
      <c r="A2017" s="187">
        <f>A1861</f>
        <v>101</v>
      </c>
      <c r="B2017" s="174" t="str">
        <f>B1861</f>
        <v>Negative</v>
      </c>
      <c r="C2017" s="174">
        <f>INPUT!G43</f>
        <v>0</v>
      </c>
      <c r="D2017" s="174">
        <f>IF(INPUT!AB43=1,0.2,IF(INPUT!AB43=2,0.25,0))*INPUT!N43</f>
        <v>700</v>
      </c>
      <c r="E2017" s="191">
        <f>INPUT!N43/COS(I2017)/INPUT!O43</f>
        <v>235.16819383874085</v>
      </c>
      <c r="F2017" s="174">
        <f>MAX(INPUT!X43,INPUT!Y43)-INPUT!U43</f>
        <v>3700</v>
      </c>
      <c r="G2017" s="174">
        <f>INPUT!U43</f>
        <v>2400</v>
      </c>
      <c r="H2017" s="174">
        <f>MAX(INPUT!V43,INPUT!W43)-INPUT!U43/2</f>
        <v>1200</v>
      </c>
      <c r="I2017" s="174">
        <f>INPUT!P43</f>
        <v>0.125</v>
      </c>
      <c r="J2017" s="191">
        <f>IF(OR(L239="1",L239="a"),M239,IF(OR(L239="b",L239="c",L239="d",L239="8"),H742-M239,0))/COS(I2017)</f>
        <v>1566.9520768766395</v>
      </c>
      <c r="K2017" s="343">
        <f>INPUT!O43</f>
        <v>12</v>
      </c>
      <c r="L2017" s="291" t="str">
        <f>IF(B2017="Positive",IF(C2017=0,(IF(AND(INPUT!AO43&lt;=455,INPUT!AQ43&lt;455,E2017&lt;=IF(D2017=0,1000,150),0.8*G2017&lt;=F2017,1.2*G2017&gt;=F2017,I2017&lt;=0.25,H2017&lt;=MIN(F2017,1800),2*J2017/K2017&lt;=3.76*SQRT(INPUT!$B$2/INPUT!AO43)),"compact","noncompact")),"noncompact"),"-")</f>
        <v>-</v>
      </c>
      <c r="M2017" s="379"/>
      <c r="N2017" s="4"/>
    </row>
    <row r="2018">
      <c r="A2018" s="187">
        <f>A1862</f>
        <v>101</v>
      </c>
      <c r="B2018" s="174" t="str">
        <f>B1862</f>
        <v>Negative</v>
      </c>
      <c r="C2018" s="174">
        <f>INPUT!G44</f>
        <v>0</v>
      </c>
      <c r="D2018" s="174">
        <f>IF(INPUT!AB44=1,0.2,IF(INPUT!AB44=2,0.25,0))*INPUT!N44</f>
        <v>700</v>
      </c>
      <c r="E2018" s="191">
        <f>INPUT!N44/COS(I2018)/INPUT!O44</f>
        <v>235.16819383874085</v>
      </c>
      <c r="F2018" s="174">
        <f>MAX(INPUT!X44,INPUT!Y44)-INPUT!U44</f>
        <v>3700</v>
      </c>
      <c r="G2018" s="174">
        <f>INPUT!U44</f>
        <v>2400</v>
      </c>
      <c r="H2018" s="174">
        <f>MAX(INPUT!V44,INPUT!W44)-INPUT!U44/2</f>
        <v>1200</v>
      </c>
      <c r="I2018" s="174">
        <f>INPUT!P44</f>
        <v>0.125</v>
      </c>
      <c r="J2018" s="191">
        <f>IF(OR(L240="1",L240="a"),M240,IF(OR(L240="b",L240="c",L240="d",L240="8"),H743-M240,0))/COS(I2018)</f>
        <v>1566.9520768766395</v>
      </c>
      <c r="K2018" s="343">
        <f>INPUT!O44</f>
        <v>12</v>
      </c>
      <c r="L2018" s="291" t="str">
        <f>IF(B2018="Positive",IF(C2018=0,(IF(AND(INPUT!AO44&lt;=455,INPUT!AQ44&lt;455,E2018&lt;=IF(D2018=0,1000,150),0.8*G2018&lt;=F2018,1.2*G2018&gt;=F2018,I2018&lt;=0.25,H2018&lt;=MIN(F2018,1800),2*J2018/K2018&lt;=3.76*SQRT(INPUT!$B$2/INPUT!AO44)),"compact","noncompact")),"noncompact"),"-")</f>
        <v>-</v>
      </c>
      <c r="M2018" s="379"/>
      <c r="N2018" s="4"/>
    </row>
    <row r="2019">
      <c r="A2019" s="187">
        <f>A1863</f>
        <v>101</v>
      </c>
      <c r="B2019" s="174" t="str">
        <f>B1863</f>
        <v>Negative</v>
      </c>
      <c r="C2019" s="174">
        <f>INPUT!G45</f>
        <v>0</v>
      </c>
      <c r="D2019" s="174">
        <f>IF(INPUT!AB45=1,0.2,IF(INPUT!AB45=2,0.25,0))*INPUT!N45</f>
        <v>700</v>
      </c>
      <c r="E2019" s="191">
        <f>INPUT!N45/COS(I2019)/INPUT!O45</f>
        <v>235.16819383874085</v>
      </c>
      <c r="F2019" s="174">
        <f>MAX(INPUT!X45,INPUT!Y45)-INPUT!U45</f>
        <v>3700</v>
      </c>
      <c r="G2019" s="174">
        <f>INPUT!U45</f>
        <v>2400</v>
      </c>
      <c r="H2019" s="174">
        <f>MAX(INPUT!V45,INPUT!W45)-INPUT!U45/2</f>
        <v>1200</v>
      </c>
      <c r="I2019" s="174">
        <f>INPUT!P45</f>
        <v>0.125</v>
      </c>
      <c r="J2019" s="191">
        <f>IF(OR(L241="1",L241="a"),M241,IF(OR(L241="b",L241="c",L241="d",L241="8"),H744-M241,0))/COS(I2019)</f>
        <v>1566.9520768766395</v>
      </c>
      <c r="K2019" s="343">
        <f>INPUT!O45</f>
        <v>12</v>
      </c>
      <c r="L2019" s="291" t="str">
        <f>IF(B2019="Positive",IF(C2019=0,(IF(AND(INPUT!AO45&lt;=455,INPUT!AQ45&lt;455,E2019&lt;=IF(D2019=0,1000,150),0.8*G2019&lt;=F2019,1.2*G2019&gt;=F2019,I2019&lt;=0.25,H2019&lt;=MIN(F2019,1800),2*J2019/K2019&lt;=3.76*SQRT(INPUT!$B$2/INPUT!AO45)),"compact","noncompact")),"noncompact"),"-")</f>
        <v>-</v>
      </c>
      <c r="M2019" s="379"/>
      <c r="N2019" s="4"/>
    </row>
    <row r="2020">
      <c r="A2020" s="187">
        <f>A1864</f>
        <v>101</v>
      </c>
      <c r="B2020" s="174" t="str">
        <f>B1864</f>
        <v>Negative</v>
      </c>
      <c r="C2020" s="174">
        <f>INPUT!G46</f>
        <v>0</v>
      </c>
      <c r="D2020" s="174">
        <f>IF(INPUT!AB46=1,0.2,IF(INPUT!AB46=2,0.25,0))*INPUT!N46</f>
        <v>700</v>
      </c>
      <c r="E2020" s="191">
        <f>INPUT!N46/COS(I2020)/INPUT!O46</f>
        <v>235.16819383874085</v>
      </c>
      <c r="F2020" s="174">
        <f>MAX(INPUT!X46,INPUT!Y46)-INPUT!U46</f>
        <v>3700</v>
      </c>
      <c r="G2020" s="174">
        <f>INPUT!U46</f>
        <v>2400</v>
      </c>
      <c r="H2020" s="174">
        <f>MAX(INPUT!V46,INPUT!W46)-INPUT!U46/2</f>
        <v>1200</v>
      </c>
      <c r="I2020" s="174">
        <f>INPUT!P46</f>
        <v>0.125</v>
      </c>
      <c r="J2020" s="191">
        <f>IF(OR(L242="1",L242="a"),M242,IF(OR(L242="b",L242="c",L242="d",L242="8"),H745-M242,0))/COS(I2020)</f>
        <v>1566.9520768766395</v>
      </c>
      <c r="K2020" s="343">
        <f>INPUT!O46</f>
        <v>12</v>
      </c>
      <c r="L2020" s="291" t="str">
        <f>IF(B2020="Positive",IF(C2020=0,(IF(AND(INPUT!AO46&lt;=455,INPUT!AQ46&lt;455,E2020&lt;=IF(D2020=0,1000,150),0.8*G2020&lt;=F2020,1.2*G2020&gt;=F2020,I2020&lt;=0.25,H2020&lt;=MIN(F2020,1800),2*J2020/K2020&lt;=3.76*SQRT(INPUT!$B$2/INPUT!AO46)),"compact","noncompact")),"noncompact"),"-")</f>
        <v>-</v>
      </c>
      <c r="M2020" s="379"/>
      <c r="N2020" s="4"/>
    </row>
    <row r="2021">
      <c r="A2021" s="187">
        <f>A1865</f>
        <v>101</v>
      </c>
      <c r="B2021" s="174" t="str">
        <f>B1865</f>
        <v>Negative</v>
      </c>
      <c r="C2021" s="174">
        <f>INPUT!G47</f>
        <v>0</v>
      </c>
      <c r="D2021" s="174">
        <f>IF(INPUT!AB47=1,0.2,IF(INPUT!AB47=2,0.25,0))*INPUT!N47</f>
        <v>700</v>
      </c>
      <c r="E2021" s="191">
        <f>INPUT!N47/COS(I2021)/INPUT!O47</f>
        <v>235.16819383874085</v>
      </c>
      <c r="F2021" s="174">
        <f>MAX(INPUT!X47,INPUT!Y47)-INPUT!U47</f>
        <v>3700</v>
      </c>
      <c r="G2021" s="174">
        <f>INPUT!U47</f>
        <v>2400</v>
      </c>
      <c r="H2021" s="174">
        <f>MAX(INPUT!V47,INPUT!W47)-INPUT!U47/2</f>
        <v>1200</v>
      </c>
      <c r="I2021" s="174">
        <f>INPUT!P47</f>
        <v>0.125</v>
      </c>
      <c r="J2021" s="191">
        <f>IF(OR(L243="1",L243="a"),M243,IF(OR(L243="b",L243="c",L243="d",L243="8"),H746-M243,0))/COS(I2021)</f>
        <v>1566.9520768766395</v>
      </c>
      <c r="K2021" s="343">
        <f>INPUT!O47</f>
        <v>12</v>
      </c>
      <c r="L2021" s="291" t="str">
        <f>IF(B2021="Positive",IF(C2021=0,(IF(AND(INPUT!AO47&lt;=455,INPUT!AQ47&lt;455,E2021&lt;=IF(D2021=0,1000,150),0.8*G2021&lt;=F2021,1.2*G2021&gt;=F2021,I2021&lt;=0.25,H2021&lt;=MIN(F2021,1800),2*J2021/K2021&lt;=3.76*SQRT(INPUT!$B$2/INPUT!AO47)),"compact","noncompact")),"noncompact"),"-")</f>
        <v>-</v>
      </c>
      <c r="M2021" s="379"/>
      <c r="N2021" s="4"/>
    </row>
    <row r="2022">
      <c r="A2022" s="187">
        <f>A1866</f>
        <v>101</v>
      </c>
      <c r="B2022" s="174" t="str">
        <f>B1866</f>
        <v>Negative</v>
      </c>
      <c r="C2022" s="174">
        <f>INPUT!G48</f>
        <v>0</v>
      </c>
      <c r="D2022" s="174">
        <f>IF(INPUT!AB48=1,0.2,IF(INPUT!AB48=2,0.25,0))*INPUT!N48</f>
        <v>700</v>
      </c>
      <c r="E2022" s="191">
        <f>INPUT!N48/COS(I2022)/INPUT!O48</f>
        <v>235.16819383874085</v>
      </c>
      <c r="F2022" s="174">
        <f>MAX(INPUT!X48,INPUT!Y48)-INPUT!U48</f>
        <v>3700</v>
      </c>
      <c r="G2022" s="174">
        <f>INPUT!U48</f>
        <v>2400</v>
      </c>
      <c r="H2022" s="174">
        <f>MAX(INPUT!V48,INPUT!W48)-INPUT!U48/2</f>
        <v>1200</v>
      </c>
      <c r="I2022" s="174">
        <f>INPUT!P48</f>
        <v>0.125</v>
      </c>
      <c r="J2022" s="191">
        <f>IF(OR(L244="1",L244="a"),M244,IF(OR(L244="b",L244="c",L244="d",L244="8"),H747-M244,0))/COS(I2022)</f>
        <v>1566.9520768766395</v>
      </c>
      <c r="K2022" s="343">
        <f>INPUT!O48</f>
        <v>12</v>
      </c>
      <c r="L2022" s="291" t="str">
        <f>IF(B2022="Positive",IF(C2022=0,(IF(AND(INPUT!AO48&lt;=455,INPUT!AQ48&lt;455,E2022&lt;=IF(D2022=0,1000,150),0.8*G2022&lt;=F2022,1.2*G2022&gt;=F2022,I2022&lt;=0.25,H2022&lt;=MIN(F2022,1800),2*J2022/K2022&lt;=3.76*SQRT(INPUT!$B$2/INPUT!AO48)),"compact","noncompact")),"noncompact"),"-")</f>
        <v>-</v>
      </c>
      <c r="M2022" s="379"/>
      <c r="N2022" s="4"/>
    </row>
    <row r="2023">
      <c r="A2023" s="187">
        <f>A1867</f>
        <v>101</v>
      </c>
      <c r="B2023" s="174" t="str">
        <f>B1867</f>
        <v>Negative</v>
      </c>
      <c r="C2023" s="174">
        <f>INPUT!G49</f>
        <v>0</v>
      </c>
      <c r="D2023" s="174">
        <f>IF(INPUT!AB49=1,0.2,IF(INPUT!AB49=2,0.25,0))*INPUT!N49</f>
        <v>700</v>
      </c>
      <c r="E2023" s="191">
        <f>INPUT!N49/COS(I2023)/INPUT!O49</f>
        <v>235.16819383874085</v>
      </c>
      <c r="F2023" s="174">
        <f>MAX(INPUT!X49,INPUT!Y49)-INPUT!U49</f>
        <v>3700</v>
      </c>
      <c r="G2023" s="174">
        <f>INPUT!U49</f>
        <v>2400</v>
      </c>
      <c r="H2023" s="174">
        <f>MAX(INPUT!V49,INPUT!W49)-INPUT!U49/2</f>
        <v>1200</v>
      </c>
      <c r="I2023" s="174">
        <f>INPUT!P49</f>
        <v>0.125</v>
      </c>
      <c r="J2023" s="191">
        <f>IF(OR(L245="1",L245="a"),M245,IF(OR(L245="b",L245="c",L245="d",L245="8"),H748-M245,0))/COS(I2023)</f>
        <v>1566.9520768766395</v>
      </c>
      <c r="K2023" s="343">
        <f>INPUT!O49</f>
        <v>12</v>
      </c>
      <c r="L2023" s="291" t="str">
        <f>IF(B2023="Positive",IF(C2023=0,(IF(AND(INPUT!AO49&lt;=455,INPUT!AQ49&lt;455,E2023&lt;=IF(D2023=0,1000,150),0.8*G2023&lt;=F2023,1.2*G2023&gt;=F2023,I2023&lt;=0.25,H2023&lt;=MIN(F2023,1800),2*J2023/K2023&lt;=3.76*SQRT(INPUT!$B$2/INPUT!AO49)),"compact","noncompact")),"noncompact"),"-")</f>
        <v>-</v>
      </c>
      <c r="M2023" s="379"/>
      <c r="N2023" s="4"/>
    </row>
    <row r="2024">
      <c r="A2024" s="187">
        <f>A1868</f>
        <v>101</v>
      </c>
      <c r="B2024" s="174" t="str">
        <f>B1868</f>
        <v>Negative</v>
      </c>
      <c r="C2024" s="174">
        <f>INPUT!G50</f>
        <v>0</v>
      </c>
      <c r="D2024" s="174">
        <f>IF(INPUT!AB50=1,0.2,IF(INPUT!AB50=2,0.25,0))*INPUT!N50</f>
        <v>700</v>
      </c>
      <c r="E2024" s="191">
        <f>INPUT!N50/COS(I2024)/INPUT!O50</f>
        <v>235.16819383874085</v>
      </c>
      <c r="F2024" s="174">
        <f>MAX(INPUT!X50,INPUT!Y50)-INPUT!U50</f>
        <v>3700</v>
      </c>
      <c r="G2024" s="174">
        <f>INPUT!U50</f>
        <v>2400</v>
      </c>
      <c r="H2024" s="174">
        <f>MAX(INPUT!V50,INPUT!W50)-INPUT!U50/2</f>
        <v>1200</v>
      </c>
      <c r="I2024" s="174">
        <f>INPUT!P50</f>
        <v>0.125</v>
      </c>
      <c r="J2024" s="191">
        <f>IF(OR(L246="1",L246="a"),M246,IF(OR(L246="b",L246="c",L246="d",L246="8"),H749-M246,0))/COS(I2024)</f>
        <v>1566.9520768766395</v>
      </c>
      <c r="K2024" s="343">
        <f>INPUT!O50</f>
        <v>12</v>
      </c>
      <c r="L2024" s="291" t="str">
        <f>IF(B2024="Positive",IF(C2024=0,(IF(AND(INPUT!AO50&lt;=455,INPUT!AQ50&lt;455,E2024&lt;=IF(D2024=0,1000,150),0.8*G2024&lt;=F2024,1.2*G2024&gt;=F2024,I2024&lt;=0.25,H2024&lt;=MIN(F2024,1800),2*J2024/K2024&lt;=3.76*SQRT(INPUT!$B$2/INPUT!AO50)),"compact","noncompact")),"noncompact"),"-")</f>
        <v>-</v>
      </c>
      <c r="M2024" s="379"/>
      <c r="N2024" s="4"/>
    </row>
    <row r="2025">
      <c r="A2025" s="187">
        <f>A1869</f>
        <v>101</v>
      </c>
      <c r="B2025" s="174" t="str">
        <f>B1869</f>
        <v>Negative</v>
      </c>
      <c r="C2025" s="174">
        <f>INPUT!G51</f>
        <v>0</v>
      </c>
      <c r="D2025" s="174">
        <f>IF(INPUT!AB51=1,0.2,IF(INPUT!AB51=2,0.25,0))*INPUT!N51</f>
        <v>700</v>
      </c>
      <c r="E2025" s="191">
        <f>INPUT!N51/COS(I2025)/INPUT!O51</f>
        <v>235.16819383874085</v>
      </c>
      <c r="F2025" s="174">
        <f>MAX(INPUT!X51,INPUT!Y51)-INPUT!U51</f>
        <v>3700</v>
      </c>
      <c r="G2025" s="174">
        <f>INPUT!U51</f>
        <v>2400</v>
      </c>
      <c r="H2025" s="174">
        <f>MAX(INPUT!V51,INPUT!W51)-INPUT!U51/2</f>
        <v>1200</v>
      </c>
      <c r="I2025" s="174">
        <f>INPUT!P51</f>
        <v>0.125</v>
      </c>
      <c r="J2025" s="191">
        <f>IF(OR(L247="1",L247="a"),M247,IF(OR(L247="b",L247="c",L247="d",L247="8"),H750-M247,0))/COS(I2025)</f>
        <v>1566.9520768766395</v>
      </c>
      <c r="K2025" s="343">
        <f>INPUT!O51</f>
        <v>12</v>
      </c>
      <c r="L2025" s="291" t="str">
        <f>IF(B2025="Positive",IF(C2025=0,(IF(AND(INPUT!AO51&lt;=455,INPUT!AQ51&lt;455,E2025&lt;=IF(D2025=0,1000,150),0.8*G2025&lt;=F2025,1.2*G2025&gt;=F2025,I2025&lt;=0.25,H2025&lt;=MIN(F2025,1800),2*J2025/K2025&lt;=3.76*SQRT(INPUT!$B$2/INPUT!AO51)),"compact","noncompact")),"noncompact"),"-")</f>
        <v>-</v>
      </c>
      <c r="M2025" s="379"/>
      <c r="N2025" s="4"/>
    </row>
    <row r="2026">
      <c r="A2026" s="187">
        <f>A1870</f>
        <v>101</v>
      </c>
      <c r="B2026" s="174" t="str">
        <f>B1870</f>
        <v>Negative</v>
      </c>
      <c r="C2026" s="174">
        <f>INPUT!G52</f>
        <v>0</v>
      </c>
      <c r="D2026" s="174">
        <f>IF(INPUT!AB52=1,0.2,IF(INPUT!AB52=2,0.25,0))*INPUT!N52</f>
        <v>700</v>
      </c>
      <c r="E2026" s="191">
        <f>INPUT!N52/COS(I2026)/INPUT!O52</f>
        <v>235.16819383874085</v>
      </c>
      <c r="F2026" s="174">
        <f>MAX(INPUT!X52,INPUT!Y52)-INPUT!U52</f>
        <v>3700</v>
      </c>
      <c r="G2026" s="174">
        <f>INPUT!U52</f>
        <v>2400</v>
      </c>
      <c r="H2026" s="174">
        <f>MAX(INPUT!V52,INPUT!W52)-INPUT!U52/2</f>
        <v>1200</v>
      </c>
      <c r="I2026" s="174">
        <f>INPUT!P52</f>
        <v>0.125</v>
      </c>
      <c r="J2026" s="191">
        <f>IF(OR(L248="1",L248="a"),M248,IF(OR(L248="b",L248="c",L248="d",L248="8"),H751-M248,0))/COS(I2026)</f>
        <v>1566.9520768766395</v>
      </c>
      <c r="K2026" s="343">
        <f>INPUT!O52</f>
        <v>12</v>
      </c>
      <c r="L2026" s="291" t="str">
        <f>IF(B2026="Positive",IF(C2026=0,(IF(AND(INPUT!AO52&lt;=455,INPUT!AQ52&lt;455,E2026&lt;=IF(D2026=0,1000,150),0.8*G2026&lt;=F2026,1.2*G2026&gt;=F2026,I2026&lt;=0.25,H2026&lt;=MIN(F2026,1800),2*J2026/K2026&lt;=3.76*SQRT(INPUT!$B$2/INPUT!AO52)),"compact","noncompact")),"noncompact"),"-")</f>
        <v>-</v>
      </c>
      <c r="M2026" s="379"/>
      <c r="N2026" s="4"/>
    </row>
    <row r="2027">
      <c r="A2027" s="187">
        <f>A1871</f>
        <v>101</v>
      </c>
      <c r="B2027" s="174" t="str">
        <f>B1871</f>
        <v>Negative</v>
      </c>
      <c r="C2027" s="174">
        <f>INPUT!G53</f>
        <v>0</v>
      </c>
      <c r="D2027" s="174">
        <f>IF(INPUT!AB53=1,0.2,IF(INPUT!AB53=2,0.25,0))*INPUT!N53</f>
        <v>700</v>
      </c>
      <c r="E2027" s="191">
        <f>INPUT!N53/COS(I2027)/INPUT!O53</f>
        <v>235.16819383874085</v>
      </c>
      <c r="F2027" s="174">
        <f>MAX(INPUT!X53,INPUT!Y53)-INPUT!U53</f>
        <v>3700</v>
      </c>
      <c r="G2027" s="174">
        <f>INPUT!U53</f>
        <v>2400</v>
      </c>
      <c r="H2027" s="174">
        <f>MAX(INPUT!V53,INPUT!W53)-INPUT!U53/2</f>
        <v>1200</v>
      </c>
      <c r="I2027" s="174">
        <f>INPUT!P53</f>
        <v>0.125</v>
      </c>
      <c r="J2027" s="191">
        <f>IF(OR(L249="1",L249="a"),M249,IF(OR(L249="b",L249="c",L249="d",L249="8"),H752-M249,0))/COS(I2027)</f>
        <v>1566.9520768766395</v>
      </c>
      <c r="K2027" s="343">
        <f>INPUT!O53</f>
        <v>12</v>
      </c>
      <c r="L2027" s="291" t="str">
        <f>IF(B2027="Positive",IF(C2027=0,(IF(AND(INPUT!AO53&lt;=455,INPUT!AQ53&lt;455,E2027&lt;=IF(D2027=0,1000,150),0.8*G2027&lt;=F2027,1.2*G2027&gt;=F2027,I2027&lt;=0.25,H2027&lt;=MIN(F2027,1800),2*J2027/K2027&lt;=3.76*SQRT(INPUT!$B$2/INPUT!AO53)),"compact","noncompact")),"noncompact"),"-")</f>
        <v>-</v>
      </c>
      <c r="M2027" s="379"/>
      <c r="N2027" s="4"/>
    </row>
    <row r="2028">
      <c r="A2028" s="187">
        <f>A1872</f>
        <v>101</v>
      </c>
      <c r="B2028" s="174" t="str">
        <f>B1872</f>
        <v>Negative</v>
      </c>
      <c r="C2028" s="174">
        <f>INPUT!G54</f>
        <v>0</v>
      </c>
      <c r="D2028" s="174">
        <f>IF(INPUT!AB54=1,0.2,IF(INPUT!AB54=2,0.25,0))*INPUT!N54</f>
        <v>700</v>
      </c>
      <c r="E2028" s="191">
        <f>INPUT!N54/COS(I2028)/INPUT!O54</f>
        <v>235.16819383874085</v>
      </c>
      <c r="F2028" s="174">
        <f>MAX(INPUT!X54,INPUT!Y54)-INPUT!U54</f>
        <v>3700</v>
      </c>
      <c r="G2028" s="174">
        <f>INPUT!U54</f>
        <v>2400</v>
      </c>
      <c r="H2028" s="174">
        <f>MAX(INPUT!V54,INPUT!W54)-INPUT!U54/2</f>
        <v>1200</v>
      </c>
      <c r="I2028" s="174">
        <f>INPUT!P54</f>
        <v>0.125</v>
      </c>
      <c r="J2028" s="191">
        <f>IF(OR(L250="1",L250="a"),M250,IF(OR(L250="b",L250="c",L250="d",L250="8"),H753-M250,0))/COS(I2028)</f>
        <v>1566.9520768766395</v>
      </c>
      <c r="K2028" s="343">
        <f>INPUT!O54</f>
        <v>12</v>
      </c>
      <c r="L2028" s="291" t="str">
        <f>IF(B2028="Positive",IF(C2028=0,(IF(AND(INPUT!AO54&lt;=455,INPUT!AQ54&lt;455,E2028&lt;=IF(D2028=0,1000,150),0.8*G2028&lt;=F2028,1.2*G2028&gt;=F2028,I2028&lt;=0.25,H2028&lt;=MIN(F2028,1800),2*J2028/K2028&lt;=3.76*SQRT(INPUT!$B$2/INPUT!AO54)),"compact","noncompact")),"noncompact"),"-")</f>
        <v>-</v>
      </c>
      <c r="M2028" s="379"/>
      <c r="N2028" s="4"/>
    </row>
    <row r="2029">
      <c r="A2029" s="187">
        <f>A1873</f>
        <v>101</v>
      </c>
      <c r="B2029" s="174" t="str">
        <f>B1873</f>
        <v>Negative</v>
      </c>
      <c r="C2029" s="174">
        <f>INPUT!G55</f>
        <v>0</v>
      </c>
      <c r="D2029" s="174">
        <f>IF(INPUT!AB55=1,0.2,IF(INPUT!AB55=2,0.25,0))*INPUT!N55</f>
        <v>700</v>
      </c>
      <c r="E2029" s="191">
        <f>INPUT!N55/COS(I2029)/INPUT!O55</f>
        <v>235.16819383874085</v>
      </c>
      <c r="F2029" s="174">
        <f>MAX(INPUT!X55,INPUT!Y55)-INPUT!U55</f>
        <v>3700</v>
      </c>
      <c r="G2029" s="174">
        <f>INPUT!U55</f>
        <v>2400</v>
      </c>
      <c r="H2029" s="174">
        <f>MAX(INPUT!V55,INPUT!W55)-INPUT!U55/2</f>
        <v>1200</v>
      </c>
      <c r="I2029" s="174">
        <f>INPUT!P55</f>
        <v>0.125</v>
      </c>
      <c r="J2029" s="191">
        <f>IF(OR(L251="1",L251="a"),M251,IF(OR(L251="b",L251="c",L251="d",L251="8"),H754-M251,0))/COS(I2029)</f>
        <v>1566.9520768766395</v>
      </c>
      <c r="K2029" s="343">
        <f>INPUT!O55</f>
        <v>12</v>
      </c>
      <c r="L2029" s="291" t="str">
        <f>IF(B2029="Positive",IF(C2029=0,(IF(AND(INPUT!AO55&lt;=455,INPUT!AQ55&lt;455,E2029&lt;=IF(D2029=0,1000,150),0.8*G2029&lt;=F2029,1.2*G2029&gt;=F2029,I2029&lt;=0.25,H2029&lt;=MIN(F2029,1800),2*J2029/K2029&lt;=3.76*SQRT(INPUT!$B$2/INPUT!AO55)),"compact","noncompact")),"noncompact"),"-")</f>
        <v>-</v>
      </c>
      <c r="M2029" s="379"/>
      <c r="N2029" s="4"/>
    </row>
    <row r="2030">
      <c r="A2030" s="187">
        <f>A1874</f>
        <v>101</v>
      </c>
      <c r="B2030" s="174" t="str">
        <f>B1874</f>
        <v>Negative</v>
      </c>
      <c r="C2030" s="174">
        <f>INPUT!G56</f>
        <v>0</v>
      </c>
      <c r="D2030" s="174">
        <f>IF(INPUT!AB56=1,0.2,IF(INPUT!AB56=2,0.25,0))*INPUT!N56</f>
        <v>700</v>
      </c>
      <c r="E2030" s="191">
        <f>INPUT!N56/COS(I2030)/INPUT!O56</f>
        <v>235.16819383874085</v>
      </c>
      <c r="F2030" s="174">
        <f>MAX(INPUT!X56,INPUT!Y56)-INPUT!U56</f>
        <v>3700</v>
      </c>
      <c r="G2030" s="174">
        <f>INPUT!U56</f>
        <v>2400</v>
      </c>
      <c r="H2030" s="174">
        <f>MAX(INPUT!V56,INPUT!W56)-INPUT!U56/2</f>
        <v>1200</v>
      </c>
      <c r="I2030" s="174">
        <f>INPUT!P56</f>
        <v>0.125</v>
      </c>
      <c r="J2030" s="191">
        <f>IF(OR(L252="1",L252="a"),M252,IF(OR(L252="b",L252="c",L252="d",L252="8"),H755-M252,0))/COS(I2030)</f>
        <v>1566.9520768766395</v>
      </c>
      <c r="K2030" s="343">
        <f>INPUT!O56</f>
        <v>12</v>
      </c>
      <c r="L2030" s="291" t="str">
        <f>IF(B2030="Positive",IF(C2030=0,(IF(AND(INPUT!AO56&lt;=455,INPUT!AQ56&lt;455,E2030&lt;=IF(D2030=0,1000,150),0.8*G2030&lt;=F2030,1.2*G2030&gt;=F2030,I2030&lt;=0.25,H2030&lt;=MIN(F2030,1800),2*J2030/K2030&lt;=3.76*SQRT(INPUT!$B$2/INPUT!AO56)),"compact","noncompact")),"noncompact"),"-")</f>
        <v>-</v>
      </c>
      <c r="M2030" s="379"/>
      <c r="N2030" s="4"/>
    </row>
    <row r="2031">
      <c r="A2031" s="187">
        <f>A1875</f>
        <v>101</v>
      </c>
      <c r="B2031" s="174" t="str">
        <f>B1875</f>
        <v>Negative</v>
      </c>
      <c r="C2031" s="174">
        <f>INPUT!G57</f>
        <v>0</v>
      </c>
      <c r="D2031" s="174">
        <f>IF(INPUT!AB57=1,0.2,IF(INPUT!AB57=2,0.25,0))*INPUT!N57</f>
        <v>700</v>
      </c>
      <c r="E2031" s="191">
        <f>INPUT!N57/COS(I2031)/INPUT!O57</f>
        <v>235.16819383874085</v>
      </c>
      <c r="F2031" s="174">
        <f>MAX(INPUT!X57,INPUT!Y57)-INPUT!U57</f>
        <v>3700</v>
      </c>
      <c r="G2031" s="174">
        <f>INPUT!U57</f>
        <v>2400</v>
      </c>
      <c r="H2031" s="174">
        <f>MAX(INPUT!V57,INPUT!W57)-INPUT!U57/2</f>
        <v>1200</v>
      </c>
      <c r="I2031" s="174">
        <f>INPUT!P57</f>
        <v>0.125</v>
      </c>
      <c r="J2031" s="191">
        <f>IF(OR(L253="1",L253="a"),M253,IF(OR(L253="b",L253="c",L253="d",L253="8"),H756-M253,0))/COS(I2031)</f>
        <v>1566.9520768766395</v>
      </c>
      <c r="K2031" s="343">
        <f>INPUT!O57</f>
        <v>12</v>
      </c>
      <c r="L2031" s="291" t="str">
        <f>IF(B2031="Positive",IF(C2031=0,(IF(AND(INPUT!AO57&lt;=455,INPUT!AQ57&lt;455,E2031&lt;=IF(D2031=0,1000,150),0.8*G2031&lt;=F2031,1.2*G2031&gt;=F2031,I2031&lt;=0.25,H2031&lt;=MIN(F2031,1800),2*J2031/K2031&lt;=3.76*SQRT(INPUT!$B$2/INPUT!AO57)),"compact","noncompact")),"noncompact"),"-")</f>
        <v>-</v>
      </c>
      <c r="M2031" s="379"/>
      <c r="N2031" s="4"/>
    </row>
    <row r="2032">
      <c r="A2032" s="187">
        <f>A1876</f>
        <v>101</v>
      </c>
      <c r="B2032" s="174" t="str">
        <f>B1876</f>
        <v>Negative</v>
      </c>
      <c r="C2032" s="174">
        <f>INPUT!G58</f>
        <v>0</v>
      </c>
      <c r="D2032" s="174">
        <f>IF(INPUT!AB58=1,0.2,IF(INPUT!AB58=2,0.25,0))*INPUT!N58</f>
        <v>700</v>
      </c>
      <c r="E2032" s="191">
        <f>INPUT!N58/COS(I2032)/INPUT!O58</f>
        <v>235.16819383874085</v>
      </c>
      <c r="F2032" s="174">
        <f>MAX(INPUT!X58,INPUT!Y58)-INPUT!U58</f>
        <v>3700</v>
      </c>
      <c r="G2032" s="174">
        <f>INPUT!U58</f>
        <v>2400</v>
      </c>
      <c r="H2032" s="174">
        <f>MAX(INPUT!V58,INPUT!W58)-INPUT!U58/2</f>
        <v>1200</v>
      </c>
      <c r="I2032" s="174">
        <f>INPUT!P58</f>
        <v>0.125</v>
      </c>
      <c r="J2032" s="191">
        <f>IF(OR(L254="1",L254="a"),M254,IF(OR(L254="b",L254="c",L254="d",L254="8"),H757-M254,0))/COS(I2032)</f>
        <v>1566.9520768766395</v>
      </c>
      <c r="K2032" s="343">
        <f>INPUT!O58</f>
        <v>12</v>
      </c>
      <c r="L2032" s="291" t="str">
        <f>IF(B2032="Positive",IF(C2032=0,(IF(AND(INPUT!AO58&lt;=455,INPUT!AQ58&lt;455,E2032&lt;=IF(D2032=0,1000,150),0.8*G2032&lt;=F2032,1.2*G2032&gt;=F2032,I2032&lt;=0.25,H2032&lt;=MIN(F2032,1800),2*J2032/K2032&lt;=3.76*SQRT(INPUT!$B$2/INPUT!AO58)),"compact","noncompact")),"noncompact"),"-")</f>
        <v>-</v>
      </c>
      <c r="M2032" s="379"/>
      <c r="N2032" s="4"/>
    </row>
    <row r="2033">
      <c r="A2033" s="187">
        <f>A1877</f>
        <v>101</v>
      </c>
      <c r="B2033" s="174" t="str">
        <f>B1877</f>
        <v>Negative</v>
      </c>
      <c r="C2033" s="174">
        <f>INPUT!G59</f>
        <v>0</v>
      </c>
      <c r="D2033" s="174">
        <f>IF(INPUT!AB59=1,0.2,IF(INPUT!AB59=2,0.25,0))*INPUT!N59</f>
        <v>700</v>
      </c>
      <c r="E2033" s="191">
        <f>INPUT!N59/COS(I2033)/INPUT!O59</f>
        <v>235.16819383874085</v>
      </c>
      <c r="F2033" s="174">
        <f>MAX(INPUT!X59,INPUT!Y59)-INPUT!U59</f>
        <v>3700</v>
      </c>
      <c r="G2033" s="174">
        <f>INPUT!U59</f>
        <v>2400</v>
      </c>
      <c r="H2033" s="174">
        <f>MAX(INPUT!V59,INPUT!W59)-INPUT!U59/2</f>
        <v>1200</v>
      </c>
      <c r="I2033" s="174">
        <f>INPUT!P59</f>
        <v>0.125</v>
      </c>
      <c r="J2033" s="191">
        <f>IF(OR(L255="1",L255="a"),M255,IF(OR(L255="b",L255="c",L255="d",L255="8"),H758-M255,0))/COS(I2033)</f>
        <v>1566.9520768766395</v>
      </c>
      <c r="K2033" s="343">
        <f>INPUT!O59</f>
        <v>12</v>
      </c>
      <c r="L2033" s="291" t="str">
        <f>IF(B2033="Positive",IF(C2033=0,(IF(AND(INPUT!AO59&lt;=455,INPUT!AQ59&lt;455,E2033&lt;=IF(D2033=0,1000,150),0.8*G2033&lt;=F2033,1.2*G2033&gt;=F2033,I2033&lt;=0.25,H2033&lt;=MIN(F2033,1800),2*J2033/K2033&lt;=3.76*SQRT(INPUT!$B$2/INPUT!AO59)),"compact","noncompact")),"noncompact"),"-")</f>
        <v>-</v>
      </c>
      <c r="M2033" s="379"/>
      <c r="N2033" s="4"/>
    </row>
    <row r="2034">
      <c r="A2034" s="187">
        <f>A1878</f>
        <v>101</v>
      </c>
      <c r="B2034" s="174" t="str">
        <f>B1878</f>
        <v>Negative</v>
      </c>
      <c r="C2034" s="174">
        <f>INPUT!G60</f>
        <v>0</v>
      </c>
      <c r="D2034" s="174">
        <f>IF(INPUT!AB60=1,0.2,IF(INPUT!AB60=2,0.25,0))*INPUT!N60</f>
        <v>700</v>
      </c>
      <c r="E2034" s="191">
        <f>INPUT!N60/COS(I2034)/INPUT!O60</f>
        <v>235.16819383874085</v>
      </c>
      <c r="F2034" s="174">
        <f>MAX(INPUT!X60,INPUT!Y60)-INPUT!U60</f>
        <v>3700</v>
      </c>
      <c r="G2034" s="174">
        <f>INPUT!U60</f>
        <v>2400</v>
      </c>
      <c r="H2034" s="174">
        <f>MAX(INPUT!V60,INPUT!W60)-INPUT!U60/2</f>
        <v>1200</v>
      </c>
      <c r="I2034" s="174">
        <f>INPUT!P60</f>
        <v>0.125</v>
      </c>
      <c r="J2034" s="191">
        <f>IF(OR(L256="1",L256="a"),M256,IF(OR(L256="b",L256="c",L256="d",L256="8"),H759-M256,0))/COS(I2034)</f>
        <v>1566.9520768766395</v>
      </c>
      <c r="K2034" s="343">
        <f>INPUT!O60</f>
        <v>12</v>
      </c>
      <c r="L2034" s="291" t="str">
        <f>IF(B2034="Positive",IF(C2034=0,(IF(AND(INPUT!AO60&lt;=455,INPUT!AQ60&lt;455,E2034&lt;=IF(D2034=0,1000,150),0.8*G2034&lt;=F2034,1.2*G2034&gt;=F2034,I2034&lt;=0.25,H2034&lt;=MIN(F2034,1800),2*J2034/K2034&lt;=3.76*SQRT(INPUT!$B$2/INPUT!AO60)),"compact","noncompact")),"noncompact"),"-")</f>
        <v>-</v>
      </c>
      <c r="M2034" s="379"/>
      <c r="N2034" s="4"/>
    </row>
    <row r="2035">
      <c r="A2035" s="187">
        <f>A1879</f>
        <v>101</v>
      </c>
      <c r="B2035" s="174" t="str">
        <f>B1879</f>
        <v>Negative</v>
      </c>
      <c r="C2035" s="174">
        <f>INPUT!G61</f>
        <v>0</v>
      </c>
      <c r="D2035" s="174">
        <f>IF(INPUT!AB61=1,0.2,IF(INPUT!AB61=2,0.25,0))*INPUT!N61</f>
        <v>700</v>
      </c>
      <c r="E2035" s="191">
        <f>INPUT!N61/COS(I2035)/INPUT!O61</f>
        <v>235.16819383874085</v>
      </c>
      <c r="F2035" s="174">
        <f>MAX(INPUT!X61,INPUT!Y61)-INPUT!U61</f>
        <v>3700</v>
      </c>
      <c r="G2035" s="174">
        <f>INPUT!U61</f>
        <v>2400</v>
      </c>
      <c r="H2035" s="174">
        <f>MAX(INPUT!V61,INPUT!W61)-INPUT!U61/2</f>
        <v>1200</v>
      </c>
      <c r="I2035" s="174">
        <f>INPUT!P61</f>
        <v>0.125</v>
      </c>
      <c r="J2035" s="191">
        <f>IF(OR(L257="1",L257="a"),M257,IF(OR(L257="b",L257="c",L257="d",L257="8"),H760-M257,0))/COS(I2035)</f>
        <v>1566.9520768766395</v>
      </c>
      <c r="K2035" s="343">
        <f>INPUT!O61</f>
        <v>12</v>
      </c>
      <c r="L2035" s="291" t="str">
        <f>IF(B2035="Positive",IF(C2035=0,(IF(AND(INPUT!AO61&lt;=455,INPUT!AQ61&lt;455,E2035&lt;=IF(D2035=0,1000,150),0.8*G2035&lt;=F2035,1.2*G2035&gt;=F2035,I2035&lt;=0.25,H2035&lt;=MIN(F2035,1800),2*J2035/K2035&lt;=3.76*SQRT(INPUT!$B$2/INPUT!AO61)),"compact","noncompact")),"noncompact"),"-")</f>
        <v>-</v>
      </c>
      <c r="M2035" s="379"/>
      <c r="N2035" s="4"/>
    </row>
    <row r="2036">
      <c r="A2036" s="187">
        <f>A1880</f>
        <v>101</v>
      </c>
      <c r="B2036" s="174" t="str">
        <f>B1880</f>
        <v>Negative</v>
      </c>
      <c r="C2036" s="174">
        <f>INPUT!G62</f>
        <v>0</v>
      </c>
      <c r="D2036" s="174">
        <f>IF(INPUT!AB62=1,0.2,IF(INPUT!AB62=2,0.25,0))*INPUT!N62</f>
        <v>700</v>
      </c>
      <c r="E2036" s="191">
        <f>INPUT!N62/COS(I2036)/INPUT!O62</f>
        <v>235.16819383874085</v>
      </c>
      <c r="F2036" s="174">
        <f>MAX(INPUT!X62,INPUT!Y62)-INPUT!U62</f>
        <v>3700</v>
      </c>
      <c r="G2036" s="174">
        <f>INPUT!U62</f>
        <v>2400</v>
      </c>
      <c r="H2036" s="174">
        <f>MAX(INPUT!V62,INPUT!W62)-INPUT!U62/2</f>
        <v>1200</v>
      </c>
      <c r="I2036" s="174">
        <f>INPUT!P62</f>
        <v>0.125</v>
      </c>
      <c r="J2036" s="191">
        <f>IF(OR(L258="1",L258="a"),M258,IF(OR(L258="b",L258="c",L258="d",L258="8"),H761-M258,0))/COS(I2036)</f>
        <v>1566.9520768766395</v>
      </c>
      <c r="K2036" s="343">
        <f>INPUT!O62</f>
        <v>12</v>
      </c>
      <c r="L2036" s="291" t="str">
        <f>IF(B2036="Positive",IF(C2036=0,(IF(AND(INPUT!AO62&lt;=455,INPUT!AQ62&lt;455,E2036&lt;=IF(D2036=0,1000,150),0.8*G2036&lt;=F2036,1.2*G2036&gt;=F2036,I2036&lt;=0.25,H2036&lt;=MIN(F2036,1800),2*J2036/K2036&lt;=3.76*SQRT(INPUT!$B$2/INPUT!AO62)),"compact","noncompact")),"noncompact"),"-")</f>
        <v>-</v>
      </c>
      <c r="M2036" s="379"/>
      <c r="N2036" s="4"/>
    </row>
    <row r="2037">
      <c r="A2037" s="187">
        <f>A1881</f>
        <v>101</v>
      </c>
      <c r="B2037" s="174" t="str">
        <f>B1881</f>
        <v>Negative</v>
      </c>
      <c r="C2037" s="174">
        <f>INPUT!G63</f>
        <v>0</v>
      </c>
      <c r="D2037" s="174">
        <f>IF(INPUT!AB63=1,0.2,IF(INPUT!AB63=2,0.25,0))*INPUT!N63</f>
        <v>700</v>
      </c>
      <c r="E2037" s="191">
        <f>INPUT!N63/COS(I2037)/INPUT!O63</f>
        <v>235.16819383874085</v>
      </c>
      <c r="F2037" s="174">
        <f>MAX(INPUT!X63,INPUT!Y63)-INPUT!U63</f>
        <v>3700</v>
      </c>
      <c r="G2037" s="174">
        <f>INPUT!U63</f>
        <v>2400</v>
      </c>
      <c r="H2037" s="174">
        <f>MAX(INPUT!V63,INPUT!W63)-INPUT!U63/2</f>
        <v>1200</v>
      </c>
      <c r="I2037" s="174">
        <f>INPUT!P63</f>
        <v>0.125</v>
      </c>
      <c r="J2037" s="191">
        <f>IF(OR(L259="1",L259="a"),M259,IF(OR(L259="b",L259="c",L259="d",L259="8"),H762-M259,0))/COS(I2037)</f>
        <v>1566.9520768766395</v>
      </c>
      <c r="K2037" s="343">
        <f>INPUT!O63</f>
        <v>12</v>
      </c>
      <c r="L2037" s="291" t="str">
        <f>IF(B2037="Positive",IF(C2037=0,(IF(AND(INPUT!AO63&lt;=455,INPUT!AQ63&lt;455,E2037&lt;=IF(D2037=0,1000,150),0.8*G2037&lt;=F2037,1.2*G2037&gt;=F2037,I2037&lt;=0.25,H2037&lt;=MIN(F2037,1800),2*J2037/K2037&lt;=3.76*SQRT(INPUT!$B$2/INPUT!AO63)),"compact","noncompact")),"noncompact"),"-")</f>
        <v>-</v>
      </c>
      <c r="M2037" s="379"/>
      <c r="N2037" s="4"/>
    </row>
    <row r="2038">
      <c r="A2038" s="187">
        <f>A1882</f>
        <v>101</v>
      </c>
      <c r="B2038" s="174" t="str">
        <f>B1882</f>
        <v>Negative</v>
      </c>
      <c r="C2038" s="174">
        <f>INPUT!G64</f>
        <v>0</v>
      </c>
      <c r="D2038" s="174">
        <f>IF(INPUT!AB64=1,0.2,IF(INPUT!AB64=2,0.25,0))*INPUT!N64</f>
        <v>700</v>
      </c>
      <c r="E2038" s="191">
        <f>INPUT!N64/COS(I2038)/INPUT!O64</f>
        <v>235.16819383874085</v>
      </c>
      <c r="F2038" s="174">
        <f>MAX(INPUT!X64,INPUT!Y64)-INPUT!U64</f>
        <v>3700</v>
      </c>
      <c r="G2038" s="174">
        <f>INPUT!U64</f>
        <v>2400</v>
      </c>
      <c r="H2038" s="174">
        <f>MAX(INPUT!V64,INPUT!W64)-INPUT!U64/2</f>
        <v>1200</v>
      </c>
      <c r="I2038" s="174">
        <f>INPUT!P64</f>
        <v>0.125</v>
      </c>
      <c r="J2038" s="191">
        <f>IF(OR(L260="1",L260="a"),M260,IF(OR(L260="b",L260="c",L260="d",L260="8"),H763-M260,0))/COS(I2038)</f>
        <v>1566.9520768766395</v>
      </c>
      <c r="K2038" s="343">
        <f>INPUT!O64</f>
        <v>12</v>
      </c>
      <c r="L2038" s="291" t="str">
        <f>IF(B2038="Positive",IF(C2038=0,(IF(AND(INPUT!AO64&lt;=455,INPUT!AQ64&lt;455,E2038&lt;=IF(D2038=0,1000,150),0.8*G2038&lt;=F2038,1.2*G2038&gt;=F2038,I2038&lt;=0.25,H2038&lt;=MIN(F2038,1800),2*J2038/K2038&lt;=3.76*SQRT(INPUT!$B$2/INPUT!AO64)),"compact","noncompact")),"noncompact"),"-")</f>
        <v>-</v>
      </c>
      <c r="M2038" s="379"/>
      <c r="N2038" s="4"/>
    </row>
    <row r="2039">
      <c r="A2039" s="187">
        <f>A1883</f>
        <v>101</v>
      </c>
      <c r="B2039" s="174" t="str">
        <f>B1883</f>
        <v>Negative</v>
      </c>
      <c r="C2039" s="174">
        <f>INPUT!G65</f>
        <v>0</v>
      </c>
      <c r="D2039" s="174">
        <f>IF(INPUT!AB65=1,0.2,IF(INPUT!AB65=2,0.25,0))*INPUT!N65</f>
        <v>700</v>
      </c>
      <c r="E2039" s="191">
        <f>INPUT!N65/COS(I2039)/INPUT!O65</f>
        <v>235.16819383874085</v>
      </c>
      <c r="F2039" s="174">
        <f>MAX(INPUT!X65,INPUT!Y65)-INPUT!U65</f>
        <v>3700</v>
      </c>
      <c r="G2039" s="174">
        <f>INPUT!U65</f>
        <v>2400</v>
      </c>
      <c r="H2039" s="174">
        <f>MAX(INPUT!V65,INPUT!W65)-INPUT!U65/2</f>
        <v>1200</v>
      </c>
      <c r="I2039" s="174">
        <f>INPUT!P65</f>
        <v>0.125</v>
      </c>
      <c r="J2039" s="191">
        <f>IF(OR(L261="1",L261="a"),M261,IF(OR(L261="b",L261="c",L261="d",L261="8"),H764-M261,0))/COS(I2039)</f>
        <v>1566.9520768766395</v>
      </c>
      <c r="K2039" s="343">
        <f>INPUT!O65</f>
        <v>12</v>
      </c>
      <c r="L2039" s="291" t="str">
        <f>IF(B2039="Positive",IF(C2039=0,(IF(AND(INPUT!AO65&lt;=455,INPUT!AQ65&lt;455,E2039&lt;=IF(D2039=0,1000,150),0.8*G2039&lt;=F2039,1.2*G2039&gt;=F2039,I2039&lt;=0.25,H2039&lt;=MIN(F2039,1800),2*J2039/K2039&lt;=3.76*SQRT(INPUT!$B$2/INPUT!AO65)),"compact","noncompact")),"noncompact"),"-")</f>
        <v>-</v>
      </c>
      <c r="M2039" s="379"/>
      <c r="N2039" s="4"/>
    </row>
    <row r="2040">
      <c r="A2040" s="187">
        <f>A1884</f>
        <v>101</v>
      </c>
      <c r="B2040" s="174" t="str">
        <f>B1884</f>
        <v>Negative</v>
      </c>
      <c r="C2040" s="174">
        <f>INPUT!G66</f>
        <v>0</v>
      </c>
      <c r="D2040" s="174">
        <f>IF(INPUT!AB66=1,0.2,IF(INPUT!AB66=2,0.25,0))*INPUT!N66</f>
        <v>700</v>
      </c>
      <c r="E2040" s="191">
        <f>INPUT!N66/COS(I2040)/INPUT!O66</f>
        <v>235.16819383874085</v>
      </c>
      <c r="F2040" s="174">
        <f>MAX(INPUT!X66,INPUT!Y66)-INPUT!U66</f>
        <v>3700</v>
      </c>
      <c r="G2040" s="174">
        <f>INPUT!U66</f>
        <v>2400</v>
      </c>
      <c r="H2040" s="174">
        <f>MAX(INPUT!V66,INPUT!W66)-INPUT!U66/2</f>
        <v>1200</v>
      </c>
      <c r="I2040" s="174">
        <f>INPUT!P66</f>
        <v>0.125</v>
      </c>
      <c r="J2040" s="191">
        <f>IF(OR(L262="1",L262="a"),M262,IF(OR(L262="b",L262="c",L262="d",L262="8"),H765-M262,0))/COS(I2040)</f>
        <v>1566.9520768766395</v>
      </c>
      <c r="K2040" s="343">
        <f>INPUT!O66</f>
        <v>12</v>
      </c>
      <c r="L2040" s="291" t="str">
        <f>IF(B2040="Positive",IF(C2040=0,(IF(AND(INPUT!AO66&lt;=455,INPUT!AQ66&lt;455,E2040&lt;=IF(D2040=0,1000,150),0.8*G2040&lt;=F2040,1.2*G2040&gt;=F2040,I2040&lt;=0.25,H2040&lt;=MIN(F2040,1800),2*J2040/K2040&lt;=3.76*SQRT(INPUT!$B$2/INPUT!AO66)),"compact","noncompact")),"noncompact"),"-")</f>
        <v>-</v>
      </c>
      <c r="M2040" s="379"/>
      <c r="N2040" s="4"/>
    </row>
    <row r="2041">
      <c r="A2041" s="187">
        <f>A1885</f>
        <v>101</v>
      </c>
      <c r="B2041" s="174" t="str">
        <f>B1885</f>
        <v>Negative</v>
      </c>
      <c r="C2041" s="174">
        <f>INPUT!G67</f>
        <v>0</v>
      </c>
      <c r="D2041" s="174">
        <f>IF(INPUT!AB67=1,0.2,IF(INPUT!AB67=2,0.25,0))*INPUT!N67</f>
        <v>700</v>
      </c>
      <c r="E2041" s="191">
        <f>INPUT!N67/COS(I2041)/INPUT!O67</f>
        <v>235.16819383874085</v>
      </c>
      <c r="F2041" s="174">
        <f>MAX(INPUT!X67,INPUT!Y67)-INPUT!U67</f>
        <v>3700</v>
      </c>
      <c r="G2041" s="174">
        <f>INPUT!U67</f>
        <v>2400</v>
      </c>
      <c r="H2041" s="174">
        <f>MAX(INPUT!V67,INPUT!W67)-INPUT!U67/2</f>
        <v>1200</v>
      </c>
      <c r="I2041" s="174">
        <f>INPUT!P67</f>
        <v>0.125</v>
      </c>
      <c r="J2041" s="191">
        <f>IF(OR(L263="1",L263="a"),M263,IF(OR(L263="b",L263="c",L263="d",L263="8"),H766-M263,0))/COS(I2041)</f>
        <v>1566.9520768766395</v>
      </c>
      <c r="K2041" s="343">
        <f>INPUT!O67</f>
        <v>12</v>
      </c>
      <c r="L2041" s="291" t="str">
        <f>IF(B2041="Positive",IF(C2041=0,(IF(AND(INPUT!AO67&lt;=455,INPUT!AQ67&lt;455,E2041&lt;=IF(D2041=0,1000,150),0.8*G2041&lt;=F2041,1.2*G2041&gt;=F2041,I2041&lt;=0.25,H2041&lt;=MIN(F2041,1800),2*J2041/K2041&lt;=3.76*SQRT(INPUT!$B$2/INPUT!AO67)),"compact","noncompact")),"noncompact"),"-")</f>
        <v>-</v>
      </c>
      <c r="M2041" s="379"/>
      <c r="N2041" s="4"/>
    </row>
    <row r="2042">
      <c r="A2042" s="187">
        <f>A1886</f>
        <v>101</v>
      </c>
      <c r="B2042" s="174" t="str">
        <f>B1886</f>
        <v>Negative</v>
      </c>
      <c r="C2042" s="174">
        <f>INPUT!G68</f>
        <v>0</v>
      </c>
      <c r="D2042" s="174">
        <f>IF(INPUT!AB68=1,0.2,IF(INPUT!AB68=2,0.25,0))*INPUT!N68</f>
        <v>700</v>
      </c>
      <c r="E2042" s="191">
        <f>INPUT!N68/COS(I2042)/INPUT!O68</f>
        <v>235.16819383874085</v>
      </c>
      <c r="F2042" s="174">
        <f>MAX(INPUT!X68,INPUT!Y68)-INPUT!U68</f>
        <v>3700</v>
      </c>
      <c r="G2042" s="174">
        <f>INPUT!U68</f>
        <v>2400</v>
      </c>
      <c r="H2042" s="174">
        <f>MAX(INPUT!V68,INPUT!W68)-INPUT!U68/2</f>
        <v>1200</v>
      </c>
      <c r="I2042" s="174">
        <f>INPUT!P68</f>
        <v>0.125</v>
      </c>
      <c r="J2042" s="191">
        <f>IF(OR(L264="1",L264="a"),M264,IF(OR(L264="b",L264="c",L264="d",L264="8"),H767-M264,0))/COS(I2042)</f>
        <v>1566.9520768766395</v>
      </c>
      <c r="K2042" s="343">
        <f>INPUT!O68</f>
        <v>12</v>
      </c>
      <c r="L2042" s="291" t="str">
        <f>IF(B2042="Positive",IF(C2042=0,(IF(AND(INPUT!AO68&lt;=455,INPUT!AQ68&lt;455,E2042&lt;=IF(D2042=0,1000,150),0.8*G2042&lt;=F2042,1.2*G2042&gt;=F2042,I2042&lt;=0.25,H2042&lt;=MIN(F2042,1800),2*J2042/K2042&lt;=3.76*SQRT(INPUT!$B$2/INPUT!AO68)),"compact","noncompact")),"noncompact"),"-")</f>
        <v>-</v>
      </c>
      <c r="M2042" s="379"/>
      <c r="N2042" s="4"/>
    </row>
    <row r="2043">
      <c r="A2043" s="187">
        <f>A1887</f>
        <v>101</v>
      </c>
      <c r="B2043" s="174" t="str">
        <f>B1887</f>
        <v>Negative</v>
      </c>
      <c r="C2043" s="174">
        <f>INPUT!G69</f>
        <v>0</v>
      </c>
      <c r="D2043" s="174">
        <f>IF(INPUT!AB69=1,0.2,IF(INPUT!AB69=2,0.25,0))*INPUT!N69</f>
        <v>700</v>
      </c>
      <c r="E2043" s="191">
        <f>INPUT!N69/COS(I2043)/INPUT!O69</f>
        <v>235.16819383874085</v>
      </c>
      <c r="F2043" s="174">
        <f>MAX(INPUT!X69,INPUT!Y69)-INPUT!U69</f>
        <v>3700</v>
      </c>
      <c r="G2043" s="174">
        <f>INPUT!U69</f>
        <v>2400</v>
      </c>
      <c r="H2043" s="174">
        <f>MAX(INPUT!V69,INPUT!W69)-INPUT!U69/2</f>
        <v>1200</v>
      </c>
      <c r="I2043" s="174">
        <f>INPUT!P69</f>
        <v>0.125</v>
      </c>
      <c r="J2043" s="191">
        <f>IF(OR(L265="1",L265="a"),M265,IF(OR(L265="b",L265="c",L265="d",L265="8"),H768-M265,0))/COS(I2043)</f>
        <v>1566.9520768766395</v>
      </c>
      <c r="K2043" s="343">
        <f>INPUT!O69</f>
        <v>12</v>
      </c>
      <c r="L2043" s="291" t="str">
        <f>IF(B2043="Positive",IF(C2043=0,(IF(AND(INPUT!AO69&lt;=455,INPUT!AQ69&lt;455,E2043&lt;=IF(D2043=0,1000,150),0.8*G2043&lt;=F2043,1.2*G2043&gt;=F2043,I2043&lt;=0.25,H2043&lt;=MIN(F2043,1800),2*J2043/K2043&lt;=3.76*SQRT(INPUT!$B$2/INPUT!AO69)),"compact","noncompact")),"noncompact"),"-")</f>
        <v>-</v>
      </c>
      <c r="M2043" s="379"/>
      <c r="N2043" s="4"/>
    </row>
    <row r="2044">
      <c r="A2044" s="187">
        <f>A1888</f>
        <v>101</v>
      </c>
      <c r="B2044" s="174" t="str">
        <f>B1888</f>
        <v>Negative</v>
      </c>
      <c r="C2044" s="174">
        <f>INPUT!G70</f>
        <v>0</v>
      </c>
      <c r="D2044" s="174">
        <f>IF(INPUT!AB70=1,0.2,IF(INPUT!AB70=2,0.25,0))*INPUT!N70</f>
        <v>700</v>
      </c>
      <c r="E2044" s="191">
        <f>INPUT!N70/COS(I2044)/INPUT!O70</f>
        <v>235.16819383874085</v>
      </c>
      <c r="F2044" s="174">
        <f>MAX(INPUT!X70,INPUT!Y70)-INPUT!U70</f>
        <v>3700</v>
      </c>
      <c r="G2044" s="174">
        <f>INPUT!U70</f>
        <v>2400</v>
      </c>
      <c r="H2044" s="174">
        <f>MAX(INPUT!V70,INPUT!W70)-INPUT!U70/2</f>
        <v>1200</v>
      </c>
      <c r="I2044" s="174">
        <f>INPUT!P70</f>
        <v>0.125</v>
      </c>
      <c r="J2044" s="191">
        <f>IF(OR(L266="1",L266="a"),M266,IF(OR(L266="b",L266="c",L266="d",L266="8"),H769-M266,0))/COS(I2044)</f>
        <v>1566.9520768766395</v>
      </c>
      <c r="K2044" s="343">
        <f>INPUT!O70</f>
        <v>12</v>
      </c>
      <c r="L2044" s="291" t="str">
        <f>IF(B2044="Positive",IF(C2044=0,(IF(AND(INPUT!AO70&lt;=455,INPUT!AQ70&lt;455,E2044&lt;=IF(D2044=0,1000,150),0.8*G2044&lt;=F2044,1.2*G2044&gt;=F2044,I2044&lt;=0.25,H2044&lt;=MIN(F2044,1800),2*J2044/K2044&lt;=3.76*SQRT(INPUT!$B$2/INPUT!AO70)),"compact","noncompact")),"noncompact"),"-")</f>
        <v>-</v>
      </c>
      <c r="M2044" s="379"/>
      <c r="N2044" s="4"/>
    </row>
    <row r="2045">
      <c r="A2045" s="187">
        <f>A1889</f>
        <v>101</v>
      </c>
      <c r="B2045" s="174" t="str">
        <f>B1889</f>
        <v>Negative</v>
      </c>
      <c r="C2045" s="174">
        <f>INPUT!G71</f>
        <v>0</v>
      </c>
      <c r="D2045" s="174">
        <f>IF(INPUT!AB71=1,0.2,IF(INPUT!AB71=2,0.25,0))*INPUT!N71</f>
        <v>700</v>
      </c>
      <c r="E2045" s="191">
        <f>INPUT!N71/COS(I2045)/INPUT!O71</f>
        <v>235.16819383874085</v>
      </c>
      <c r="F2045" s="174">
        <f>MAX(INPUT!X71,INPUT!Y71)-INPUT!U71</f>
        <v>3700</v>
      </c>
      <c r="G2045" s="174">
        <f>INPUT!U71</f>
        <v>2400</v>
      </c>
      <c r="H2045" s="174">
        <f>MAX(INPUT!V71,INPUT!W71)-INPUT!U71/2</f>
        <v>1200</v>
      </c>
      <c r="I2045" s="174">
        <f>INPUT!P71</f>
        <v>0.125</v>
      </c>
      <c r="J2045" s="191">
        <f>IF(OR(L267="1",L267="a"),M267,IF(OR(L267="b",L267="c",L267="d",L267="8"),H770-M267,0))/COS(I2045)</f>
        <v>1566.9520768766395</v>
      </c>
      <c r="K2045" s="343">
        <f>INPUT!O71</f>
        <v>12</v>
      </c>
      <c r="L2045" s="291" t="str">
        <f>IF(B2045="Positive",IF(C2045=0,(IF(AND(INPUT!AO71&lt;=455,INPUT!AQ71&lt;455,E2045&lt;=IF(D2045=0,1000,150),0.8*G2045&lt;=F2045,1.2*G2045&gt;=F2045,I2045&lt;=0.25,H2045&lt;=MIN(F2045,1800),2*J2045/K2045&lt;=3.76*SQRT(INPUT!$B$2/INPUT!AO71)),"compact","noncompact")),"noncompact"),"-")</f>
        <v>-</v>
      </c>
      <c r="M2045" s="379"/>
      <c r="N2045" s="4"/>
    </row>
    <row r="2046">
      <c r="A2046" s="187">
        <f>A1890</f>
        <v>101</v>
      </c>
      <c r="B2046" s="174" t="str">
        <f>B1890</f>
        <v>Negative</v>
      </c>
      <c r="C2046" s="174">
        <f>INPUT!G72</f>
        <v>0</v>
      </c>
      <c r="D2046" s="174">
        <f>IF(INPUT!AB72=1,0.2,IF(INPUT!AB72=2,0.25,0))*INPUT!N72</f>
        <v>700</v>
      </c>
      <c r="E2046" s="191">
        <f>INPUT!N72/COS(I2046)/INPUT!O72</f>
        <v>235.16819383874085</v>
      </c>
      <c r="F2046" s="174">
        <f>MAX(INPUT!X72,INPUT!Y72)-INPUT!U72</f>
        <v>3700</v>
      </c>
      <c r="G2046" s="174">
        <f>INPUT!U72</f>
        <v>2400</v>
      </c>
      <c r="H2046" s="174">
        <f>MAX(INPUT!V72,INPUT!W72)-INPUT!U72/2</f>
        <v>1200</v>
      </c>
      <c r="I2046" s="174">
        <f>INPUT!P72</f>
        <v>0.125</v>
      </c>
      <c r="J2046" s="191">
        <f>IF(OR(L268="1",L268="a"),M268,IF(OR(L268="b",L268="c",L268="d",L268="8"),H771-M268,0))/COS(I2046)</f>
        <v>1566.9520768766395</v>
      </c>
      <c r="K2046" s="343">
        <f>INPUT!O72</f>
        <v>12</v>
      </c>
      <c r="L2046" s="291" t="str">
        <f>IF(B2046="Positive",IF(C2046=0,(IF(AND(INPUT!AO72&lt;=455,INPUT!AQ72&lt;455,E2046&lt;=IF(D2046=0,1000,150),0.8*G2046&lt;=F2046,1.2*G2046&gt;=F2046,I2046&lt;=0.25,H2046&lt;=MIN(F2046,1800),2*J2046/K2046&lt;=3.76*SQRT(INPUT!$B$2/INPUT!AO72)),"compact","noncompact")),"noncompact"),"-")</f>
        <v>-</v>
      </c>
      <c r="M2046" s="379"/>
      <c r="N2046" s="4"/>
    </row>
    <row r="2047">
      <c r="A2047" s="187">
        <f>A1891</f>
        <v>101</v>
      </c>
      <c r="B2047" s="174" t="str">
        <f>B1891</f>
        <v>Negative</v>
      </c>
      <c r="C2047" s="174">
        <f>INPUT!G73</f>
        <v>0</v>
      </c>
      <c r="D2047" s="174">
        <f>IF(INPUT!AB73=1,0.2,IF(INPUT!AB73=2,0.25,0))*INPUT!N73</f>
        <v>700</v>
      </c>
      <c r="E2047" s="191">
        <f>INPUT!N73/COS(I2047)/INPUT!O73</f>
        <v>235.16819383874085</v>
      </c>
      <c r="F2047" s="174">
        <f>MAX(INPUT!X73,INPUT!Y73)-INPUT!U73</f>
        <v>3700</v>
      </c>
      <c r="G2047" s="174">
        <f>INPUT!U73</f>
        <v>2400</v>
      </c>
      <c r="H2047" s="174">
        <f>MAX(INPUT!V73,INPUT!W73)-INPUT!U73/2</f>
        <v>1200</v>
      </c>
      <c r="I2047" s="174">
        <f>INPUT!P73</f>
        <v>0.125</v>
      </c>
      <c r="J2047" s="191">
        <f>IF(OR(L269="1",L269="a"),M269,IF(OR(L269="b",L269="c",L269="d",L269="8"),H772-M269,0))/COS(I2047)</f>
        <v>1566.9520768766395</v>
      </c>
      <c r="K2047" s="343">
        <f>INPUT!O73</f>
        <v>12</v>
      </c>
      <c r="L2047" s="291" t="str">
        <f>IF(B2047="Positive",IF(C2047=0,(IF(AND(INPUT!AO73&lt;=455,INPUT!AQ73&lt;455,E2047&lt;=IF(D2047=0,1000,150),0.8*G2047&lt;=F2047,1.2*G2047&gt;=F2047,I2047&lt;=0.25,H2047&lt;=MIN(F2047,1800),2*J2047/K2047&lt;=3.76*SQRT(INPUT!$B$2/INPUT!AO73)),"compact","noncompact")),"noncompact"),"-")</f>
        <v>-</v>
      </c>
      <c r="M2047" s="379"/>
      <c r="N2047" s="4"/>
    </row>
    <row r="2048">
      <c r="A2048" s="187">
        <f>A1892</f>
        <v>101</v>
      </c>
      <c r="B2048" s="174" t="str">
        <f>B1892</f>
        <v>Negative</v>
      </c>
      <c r="C2048" s="174">
        <f>INPUT!G74</f>
        <v>0</v>
      </c>
      <c r="D2048" s="174">
        <f>IF(INPUT!AB74=1,0.2,IF(INPUT!AB74=2,0.25,0))*INPUT!N74</f>
        <v>700</v>
      </c>
      <c r="E2048" s="191">
        <f>INPUT!N74/COS(I2048)/INPUT!O74</f>
        <v>235.16819383874085</v>
      </c>
      <c r="F2048" s="174">
        <f>MAX(INPUT!X74,INPUT!Y74)-INPUT!U74</f>
        <v>3700</v>
      </c>
      <c r="G2048" s="174">
        <f>INPUT!U74</f>
        <v>2400</v>
      </c>
      <c r="H2048" s="174">
        <f>MAX(INPUT!V74,INPUT!W74)-INPUT!U74/2</f>
        <v>1200</v>
      </c>
      <c r="I2048" s="174">
        <f>INPUT!P74</f>
        <v>0.125</v>
      </c>
      <c r="J2048" s="191">
        <f>IF(OR(L270="1",L270="a"),M270,IF(OR(L270="b",L270="c",L270="d",L270="8"),H773-M270,0))/COS(I2048)</f>
        <v>1566.9520768766395</v>
      </c>
      <c r="K2048" s="343">
        <f>INPUT!O74</f>
        <v>12</v>
      </c>
      <c r="L2048" s="291" t="str">
        <f>IF(B2048="Positive",IF(C2048=0,(IF(AND(INPUT!AO74&lt;=455,INPUT!AQ74&lt;455,E2048&lt;=IF(D2048=0,1000,150),0.8*G2048&lt;=F2048,1.2*G2048&gt;=F2048,I2048&lt;=0.25,H2048&lt;=MIN(F2048,1800),2*J2048/K2048&lt;=3.76*SQRT(INPUT!$B$2/INPUT!AO74)),"compact","noncompact")),"noncompact"),"-")</f>
        <v>-</v>
      </c>
      <c r="M2048" s="379"/>
      <c r="N2048" s="4"/>
    </row>
    <row r="2049">
      <c r="A2049" s="187">
        <f>A1893</f>
        <v>101</v>
      </c>
      <c r="B2049" s="174" t="str">
        <f>B1893</f>
        <v>Negative</v>
      </c>
      <c r="C2049" s="174">
        <f>INPUT!G75</f>
        <v>0</v>
      </c>
      <c r="D2049" s="174">
        <f>IF(INPUT!AB75=1,0.2,IF(INPUT!AB75=2,0.25,0))*INPUT!N75</f>
        <v>700</v>
      </c>
      <c r="E2049" s="191">
        <f>INPUT!N75/COS(I2049)/INPUT!O75</f>
        <v>235.16819383874085</v>
      </c>
      <c r="F2049" s="174">
        <f>MAX(INPUT!X75,INPUT!Y75)-INPUT!U75</f>
        <v>3700</v>
      </c>
      <c r="G2049" s="174">
        <f>INPUT!U75</f>
        <v>2400</v>
      </c>
      <c r="H2049" s="174">
        <f>MAX(INPUT!V75,INPUT!W75)-INPUT!U75/2</f>
        <v>1200</v>
      </c>
      <c r="I2049" s="174">
        <f>INPUT!P75</f>
        <v>0.125</v>
      </c>
      <c r="J2049" s="191">
        <f>IF(OR(L271="1",L271="a"),M271,IF(OR(L271="b",L271="c",L271="d",L271="8"),H774-M271,0))/COS(I2049)</f>
        <v>1566.9520768766395</v>
      </c>
      <c r="K2049" s="343">
        <f>INPUT!O75</f>
        <v>12</v>
      </c>
      <c r="L2049" s="291" t="str">
        <f>IF(B2049="Positive",IF(C2049=0,(IF(AND(INPUT!AO75&lt;=455,INPUT!AQ75&lt;455,E2049&lt;=IF(D2049=0,1000,150),0.8*G2049&lt;=F2049,1.2*G2049&gt;=F2049,I2049&lt;=0.25,H2049&lt;=MIN(F2049,1800),2*J2049/K2049&lt;=3.76*SQRT(INPUT!$B$2/INPUT!AO75)),"compact","noncompact")),"noncompact"),"-")</f>
        <v>-</v>
      </c>
      <c r="M2049" s="379"/>
      <c r="N2049" s="4"/>
    </row>
    <row r="2050">
      <c r="A2050" s="187">
        <f>A1894</f>
        <v>101</v>
      </c>
      <c r="B2050" s="174" t="str">
        <f>B1894</f>
        <v>Negative</v>
      </c>
      <c r="C2050" s="174">
        <f>INPUT!G76</f>
        <v>0</v>
      </c>
      <c r="D2050" s="174">
        <f>IF(INPUT!AB76=1,0.2,IF(INPUT!AB76=2,0.25,0))*INPUT!N76</f>
        <v>700</v>
      </c>
      <c r="E2050" s="191">
        <f>INPUT!N76/COS(I2050)/INPUT!O76</f>
        <v>235.16819383874085</v>
      </c>
      <c r="F2050" s="174">
        <f>MAX(INPUT!X76,INPUT!Y76)-INPUT!U76</f>
        <v>3700</v>
      </c>
      <c r="G2050" s="174">
        <f>INPUT!U76</f>
        <v>2400</v>
      </c>
      <c r="H2050" s="174">
        <f>MAX(INPUT!V76,INPUT!W76)-INPUT!U76/2</f>
        <v>1200</v>
      </c>
      <c r="I2050" s="174">
        <f>INPUT!P76</f>
        <v>0.125</v>
      </c>
      <c r="J2050" s="191">
        <f>IF(OR(L272="1",L272="a"),M272,IF(OR(L272="b",L272="c",L272="d",L272="8"),H775-M272,0))/COS(I2050)</f>
        <v>1566.9520768766395</v>
      </c>
      <c r="K2050" s="343">
        <f>INPUT!O76</f>
        <v>12</v>
      </c>
      <c r="L2050" s="291" t="str">
        <f>IF(B2050="Positive",IF(C2050=0,(IF(AND(INPUT!AO76&lt;=455,INPUT!AQ76&lt;455,E2050&lt;=IF(D2050=0,1000,150),0.8*G2050&lt;=F2050,1.2*G2050&gt;=F2050,I2050&lt;=0.25,H2050&lt;=MIN(F2050,1800),2*J2050/K2050&lt;=3.76*SQRT(INPUT!$B$2/INPUT!AO76)),"compact","noncompact")),"noncompact"),"-")</f>
        <v>-</v>
      </c>
      <c r="M2050" s="379"/>
      <c r="N2050" s="4"/>
    </row>
    <row r="2051">
      <c r="A2051" s="187">
        <f>A1895</f>
        <v>101</v>
      </c>
      <c r="B2051" s="174" t="str">
        <f>B1895</f>
        <v>Negative</v>
      </c>
      <c r="C2051" s="174">
        <f>INPUT!G77</f>
        <v>0</v>
      </c>
      <c r="D2051" s="174">
        <f>IF(INPUT!AB77=1,0.2,IF(INPUT!AB77=2,0.25,0))*INPUT!N77</f>
        <v>700</v>
      </c>
      <c r="E2051" s="191">
        <f>INPUT!N77/COS(I2051)/INPUT!O77</f>
        <v>235.16819383874085</v>
      </c>
      <c r="F2051" s="174">
        <f>MAX(INPUT!X77,INPUT!Y77)-INPUT!U77</f>
        <v>3700</v>
      </c>
      <c r="G2051" s="174">
        <f>INPUT!U77</f>
        <v>2400</v>
      </c>
      <c r="H2051" s="174">
        <f>MAX(INPUT!V77,INPUT!W77)-INPUT!U77/2</f>
        <v>1200</v>
      </c>
      <c r="I2051" s="174">
        <f>INPUT!P77</f>
        <v>0.125</v>
      </c>
      <c r="J2051" s="191">
        <f>IF(OR(L273="1",L273="a"),M273,IF(OR(L273="b",L273="c",L273="d",L273="8"),H776-M273,0))/COS(I2051)</f>
        <v>1566.9520768766395</v>
      </c>
      <c r="K2051" s="343">
        <f>INPUT!O77</f>
        <v>12</v>
      </c>
      <c r="L2051" s="291" t="str">
        <f>IF(B2051="Positive",IF(C2051=0,(IF(AND(INPUT!AO77&lt;=455,INPUT!AQ77&lt;455,E2051&lt;=IF(D2051=0,1000,150),0.8*G2051&lt;=F2051,1.2*G2051&gt;=F2051,I2051&lt;=0.25,H2051&lt;=MIN(F2051,1800),2*J2051/K2051&lt;=3.76*SQRT(INPUT!$B$2/INPUT!AO77)),"compact","noncompact")),"noncompact"),"-")</f>
        <v>-</v>
      </c>
      <c r="M2051" s="379"/>
      <c r="N2051" s="4"/>
    </row>
    <row r="2052">
      <c r="A2052" s="187">
        <f>A1896</f>
        <v>101</v>
      </c>
      <c r="B2052" s="174" t="str">
        <f>B1896</f>
        <v>Negative</v>
      </c>
      <c r="C2052" s="174">
        <f>INPUT!G78</f>
        <v>0</v>
      </c>
      <c r="D2052" s="174">
        <f>IF(INPUT!AB78=1,0.2,IF(INPUT!AB78=2,0.25,0))*INPUT!N78</f>
        <v>700</v>
      </c>
      <c r="E2052" s="191">
        <f>INPUT!N78/COS(I2052)/INPUT!O78</f>
        <v>235.16819383874085</v>
      </c>
      <c r="F2052" s="174">
        <f>MAX(INPUT!X78,INPUT!Y78)-INPUT!U78</f>
        <v>3700</v>
      </c>
      <c r="G2052" s="174">
        <f>INPUT!U78</f>
        <v>2400</v>
      </c>
      <c r="H2052" s="174">
        <f>MAX(INPUT!V78,INPUT!W78)-INPUT!U78/2</f>
        <v>1200</v>
      </c>
      <c r="I2052" s="174">
        <f>INPUT!P78</f>
        <v>0.125</v>
      </c>
      <c r="J2052" s="191">
        <f>IF(OR(L274="1",L274="a"),M274,IF(OR(L274="b",L274="c",L274="d",L274="8"),H777-M274,0))/COS(I2052)</f>
        <v>1566.9520768766395</v>
      </c>
      <c r="K2052" s="343">
        <f>INPUT!O78</f>
        <v>12</v>
      </c>
      <c r="L2052" s="291" t="str">
        <f>IF(B2052="Positive",IF(C2052=0,(IF(AND(INPUT!AO78&lt;=455,INPUT!AQ78&lt;455,E2052&lt;=IF(D2052=0,1000,150),0.8*G2052&lt;=F2052,1.2*G2052&gt;=F2052,I2052&lt;=0.25,H2052&lt;=MIN(F2052,1800),2*J2052/K2052&lt;=3.76*SQRT(INPUT!$B$2/INPUT!AO78)),"compact","noncompact")),"noncompact"),"-")</f>
        <v>-</v>
      </c>
      <c r="M2052" s="379"/>
      <c r="N2052" s="4"/>
    </row>
    <row r="2053">
      <c r="A2053" s="187">
        <f>A1897</f>
        <v>101</v>
      </c>
      <c r="B2053" s="174" t="str">
        <f>B1897</f>
        <v>Negative</v>
      </c>
      <c r="C2053" s="174">
        <f>INPUT!G79</f>
        <v>0</v>
      </c>
      <c r="D2053" s="174">
        <f>IF(INPUT!AB79=1,0.2,IF(INPUT!AB79=2,0.25,0))*INPUT!N79</f>
        <v>700</v>
      </c>
      <c r="E2053" s="191">
        <f>INPUT!N79/COS(I2053)/INPUT!O79</f>
        <v>235.16819383874085</v>
      </c>
      <c r="F2053" s="174">
        <f>MAX(INPUT!X79,INPUT!Y79)-INPUT!U79</f>
        <v>3700</v>
      </c>
      <c r="G2053" s="174">
        <f>INPUT!U79</f>
        <v>2400</v>
      </c>
      <c r="H2053" s="174">
        <f>MAX(INPUT!V79,INPUT!W79)-INPUT!U79/2</f>
        <v>1200</v>
      </c>
      <c r="I2053" s="174">
        <f>INPUT!P79</f>
        <v>0.125</v>
      </c>
      <c r="J2053" s="191">
        <f>IF(OR(L275="1",L275="a"),M275,IF(OR(L275="b",L275="c",L275="d",L275="8"),H778-M275,0))/COS(I2053)</f>
        <v>1566.9520768766395</v>
      </c>
      <c r="K2053" s="343">
        <f>INPUT!O79</f>
        <v>12</v>
      </c>
      <c r="L2053" s="291" t="str">
        <f>IF(B2053="Positive",IF(C2053=0,(IF(AND(INPUT!AO79&lt;=455,INPUT!AQ79&lt;455,E2053&lt;=IF(D2053=0,1000,150),0.8*G2053&lt;=F2053,1.2*G2053&gt;=F2053,I2053&lt;=0.25,H2053&lt;=MIN(F2053,1800),2*J2053/K2053&lt;=3.76*SQRT(INPUT!$B$2/INPUT!AO79)),"compact","noncompact")),"noncompact"),"-")</f>
        <v>-</v>
      </c>
      <c r="M2053" s="379"/>
      <c r="N2053" s="4"/>
    </row>
    <row r="2054">
      <c r="A2054" s="187">
        <f>A1898</f>
        <v>101</v>
      </c>
      <c r="B2054" s="174" t="str">
        <f>B1898</f>
        <v>Negative</v>
      </c>
      <c r="C2054" s="174">
        <f>INPUT!G80</f>
        <v>0</v>
      </c>
      <c r="D2054" s="174">
        <f>IF(INPUT!AB80=1,0.2,IF(INPUT!AB80=2,0.25,0))*INPUT!N80</f>
        <v>700</v>
      </c>
      <c r="E2054" s="191">
        <f>INPUT!N80/COS(I2054)/INPUT!O80</f>
        <v>235.16819383874085</v>
      </c>
      <c r="F2054" s="174">
        <f>MAX(INPUT!X80,INPUT!Y80)-INPUT!U80</f>
        <v>3700</v>
      </c>
      <c r="G2054" s="174">
        <f>INPUT!U80</f>
        <v>2400</v>
      </c>
      <c r="H2054" s="174">
        <f>MAX(INPUT!V80,INPUT!W80)-INPUT!U80/2</f>
        <v>1200</v>
      </c>
      <c r="I2054" s="174">
        <f>INPUT!P80</f>
        <v>0.125</v>
      </c>
      <c r="J2054" s="191">
        <f>IF(OR(L276="1",L276="a"),M276,IF(OR(L276="b",L276="c",L276="d",L276="8"),H779-M276,0))/COS(I2054)</f>
        <v>1566.9520768766395</v>
      </c>
      <c r="K2054" s="343">
        <f>INPUT!O80</f>
        <v>12</v>
      </c>
      <c r="L2054" s="291" t="str">
        <f>IF(B2054="Positive",IF(C2054=0,(IF(AND(INPUT!AO80&lt;=455,INPUT!AQ80&lt;455,E2054&lt;=IF(D2054=0,1000,150),0.8*G2054&lt;=F2054,1.2*G2054&gt;=F2054,I2054&lt;=0.25,H2054&lt;=MIN(F2054,1800),2*J2054/K2054&lt;=3.76*SQRT(INPUT!$B$2/INPUT!AO80)),"compact","noncompact")),"noncompact"),"-")</f>
        <v>-</v>
      </c>
      <c r="M2054" s="379"/>
      <c r="N2054" s="4"/>
    </row>
    <row r="2055">
      <c r="A2055" s="187">
        <f>A1899</f>
        <v>101</v>
      </c>
      <c r="B2055" s="174" t="str">
        <f>B1899</f>
        <v>Negative</v>
      </c>
      <c r="C2055" s="174">
        <f>INPUT!G81</f>
        <v>0</v>
      </c>
      <c r="D2055" s="174">
        <f>IF(INPUT!AB81=1,0.2,IF(INPUT!AB81=2,0.25,0))*INPUT!N81</f>
        <v>700</v>
      </c>
      <c r="E2055" s="191">
        <f>INPUT!N81/COS(I2055)/INPUT!O81</f>
        <v>235.16819383874085</v>
      </c>
      <c r="F2055" s="174">
        <f>MAX(INPUT!X81,INPUT!Y81)-INPUT!U81</f>
        <v>3700</v>
      </c>
      <c r="G2055" s="174">
        <f>INPUT!U81</f>
        <v>2400</v>
      </c>
      <c r="H2055" s="174">
        <f>MAX(INPUT!V81,INPUT!W81)-INPUT!U81/2</f>
        <v>1200</v>
      </c>
      <c r="I2055" s="174">
        <f>INPUT!P81</f>
        <v>0.125</v>
      </c>
      <c r="J2055" s="191">
        <f>IF(OR(L277="1",L277="a"),M277,IF(OR(L277="b",L277="c",L277="d",L277="8"),H780-M277,0))/COS(I2055)</f>
        <v>1566.9520768766395</v>
      </c>
      <c r="K2055" s="343">
        <f>INPUT!O81</f>
        <v>12</v>
      </c>
      <c r="L2055" s="291" t="str">
        <f>IF(B2055="Positive",IF(C2055=0,(IF(AND(INPUT!AO81&lt;=455,INPUT!AQ81&lt;455,E2055&lt;=IF(D2055=0,1000,150),0.8*G2055&lt;=F2055,1.2*G2055&gt;=F2055,I2055&lt;=0.25,H2055&lt;=MIN(F2055,1800),2*J2055/K2055&lt;=3.76*SQRT(INPUT!$B$2/INPUT!AO81)),"compact","noncompact")),"noncompact"),"-")</f>
        <v>-</v>
      </c>
      <c r="M2055" s="379"/>
      <c r="N2055" s="4"/>
    </row>
    <row r="2056">
      <c r="A2056" s="187">
        <f>A1900</f>
        <v>101</v>
      </c>
      <c r="B2056" s="174" t="str">
        <f>B1900</f>
        <v>Negative</v>
      </c>
      <c r="C2056" s="174">
        <f>INPUT!G82</f>
        <v>0</v>
      </c>
      <c r="D2056" s="174">
        <f>IF(INPUT!AB82=1,0.2,IF(INPUT!AB82=2,0.25,0))*INPUT!N82</f>
        <v>700</v>
      </c>
      <c r="E2056" s="191">
        <f>INPUT!N82/COS(I2056)/INPUT!O82</f>
        <v>235.16819383874085</v>
      </c>
      <c r="F2056" s="174">
        <f>MAX(INPUT!X82,INPUT!Y82)-INPUT!U82</f>
        <v>3700</v>
      </c>
      <c r="G2056" s="174">
        <f>INPUT!U82</f>
        <v>2400</v>
      </c>
      <c r="H2056" s="174">
        <f>MAX(INPUT!V82,INPUT!W82)-INPUT!U82/2</f>
        <v>1200</v>
      </c>
      <c r="I2056" s="174">
        <f>INPUT!P82</f>
        <v>0.125</v>
      </c>
      <c r="J2056" s="191">
        <f>IF(OR(L278="1",L278="a"),M278,IF(OR(L278="b",L278="c",L278="d",L278="8"),H781-M278,0))/COS(I2056)</f>
        <v>1566.9520768766395</v>
      </c>
      <c r="K2056" s="343">
        <f>INPUT!O82</f>
        <v>12</v>
      </c>
      <c r="L2056" s="291" t="str">
        <f>IF(B2056="Positive",IF(C2056=0,(IF(AND(INPUT!AO82&lt;=455,INPUT!AQ82&lt;455,E2056&lt;=IF(D2056=0,1000,150),0.8*G2056&lt;=F2056,1.2*G2056&gt;=F2056,I2056&lt;=0.25,H2056&lt;=MIN(F2056,1800),2*J2056/K2056&lt;=3.76*SQRT(INPUT!$B$2/INPUT!AO82)),"compact","noncompact")),"noncompact"),"-")</f>
        <v>-</v>
      </c>
      <c r="M2056" s="379"/>
      <c r="N2056" s="4"/>
    </row>
    <row r="2057">
      <c r="A2057" s="187">
        <f>A1901</f>
        <v>101</v>
      </c>
      <c r="B2057" s="174" t="str">
        <f>B1901</f>
        <v>Negative</v>
      </c>
      <c r="C2057" s="174">
        <f>INPUT!G83</f>
        <v>0</v>
      </c>
      <c r="D2057" s="174">
        <f>IF(INPUT!AB83=1,0.2,IF(INPUT!AB83=2,0.25,0))*INPUT!N83</f>
        <v>700</v>
      </c>
      <c r="E2057" s="191">
        <f>INPUT!N83/COS(I2057)/INPUT!O83</f>
        <v>235.16819383874085</v>
      </c>
      <c r="F2057" s="174">
        <f>MAX(INPUT!X83,INPUT!Y83)-INPUT!U83</f>
        <v>3700</v>
      </c>
      <c r="G2057" s="174">
        <f>INPUT!U83</f>
        <v>2400</v>
      </c>
      <c r="H2057" s="174">
        <f>MAX(INPUT!V83,INPUT!W83)-INPUT!U83/2</f>
        <v>1200</v>
      </c>
      <c r="I2057" s="174">
        <f>INPUT!P83</f>
        <v>0.125</v>
      </c>
      <c r="J2057" s="191">
        <f>IF(OR(L279="1",L279="a"),M279,IF(OR(L279="b",L279="c",L279="d",L279="8"),H782-M279,0))/COS(I2057)</f>
        <v>1566.9520768766395</v>
      </c>
      <c r="K2057" s="343">
        <f>INPUT!O83</f>
        <v>12</v>
      </c>
      <c r="L2057" s="291" t="str">
        <f>IF(B2057="Positive",IF(C2057=0,(IF(AND(INPUT!AO83&lt;=455,INPUT!AQ83&lt;455,E2057&lt;=IF(D2057=0,1000,150),0.8*G2057&lt;=F2057,1.2*G2057&gt;=F2057,I2057&lt;=0.25,H2057&lt;=MIN(F2057,1800),2*J2057/K2057&lt;=3.76*SQRT(INPUT!$B$2/INPUT!AO83)),"compact","noncompact")),"noncompact"),"-")</f>
        <v>-</v>
      </c>
      <c r="M2057" s="379"/>
      <c r="N2057" s="4"/>
    </row>
    <row r="2058">
      <c r="A2058" s="187">
        <f>A1902</f>
        <v>101</v>
      </c>
      <c r="B2058" s="174" t="str">
        <f>B1902</f>
        <v>Negative</v>
      </c>
      <c r="C2058" s="174">
        <f>INPUT!G84</f>
        <v>0</v>
      </c>
      <c r="D2058" s="174">
        <f>IF(INPUT!AB84=1,0.2,IF(INPUT!AB84=2,0.25,0))*INPUT!N84</f>
        <v>700</v>
      </c>
      <c r="E2058" s="191">
        <f>INPUT!N84/COS(I2058)/INPUT!O84</f>
        <v>235.16819383874085</v>
      </c>
      <c r="F2058" s="174">
        <f>MAX(INPUT!X84,INPUT!Y84)-INPUT!U84</f>
        <v>3700</v>
      </c>
      <c r="G2058" s="174">
        <f>INPUT!U84</f>
        <v>2400</v>
      </c>
      <c r="H2058" s="174">
        <f>MAX(INPUT!V84,INPUT!W84)-INPUT!U84/2</f>
        <v>1200</v>
      </c>
      <c r="I2058" s="174">
        <f>INPUT!P84</f>
        <v>0.125</v>
      </c>
      <c r="J2058" s="191">
        <f>IF(OR(L280="1",L280="a"),M280,IF(OR(L280="b",L280="c",L280="d",L280="8"),H783-M280,0))/COS(I2058)</f>
        <v>1566.9520768766395</v>
      </c>
      <c r="K2058" s="343">
        <f>INPUT!O84</f>
        <v>12</v>
      </c>
      <c r="L2058" s="291" t="str">
        <f>IF(B2058="Positive",IF(C2058=0,(IF(AND(INPUT!AO84&lt;=455,INPUT!AQ84&lt;455,E2058&lt;=IF(D2058=0,1000,150),0.8*G2058&lt;=F2058,1.2*G2058&gt;=F2058,I2058&lt;=0.25,H2058&lt;=MIN(F2058,1800),2*J2058/K2058&lt;=3.76*SQRT(INPUT!$B$2/INPUT!AO84)),"compact","noncompact")),"noncompact"),"-")</f>
        <v>-</v>
      </c>
      <c r="M2058" s="379"/>
      <c r="N2058" s="4"/>
    </row>
    <row r="2059">
      <c r="A2059" s="187">
        <f>A1903</f>
        <v>101</v>
      </c>
      <c r="B2059" s="174" t="str">
        <f>B1903</f>
        <v>Negative</v>
      </c>
      <c r="C2059" s="174">
        <f>INPUT!G85</f>
        <v>0</v>
      </c>
      <c r="D2059" s="174">
        <f>IF(INPUT!AB85=1,0.2,IF(INPUT!AB85=2,0.25,0))*INPUT!N85</f>
        <v>700</v>
      </c>
      <c r="E2059" s="191">
        <f>INPUT!N85/COS(I2059)/INPUT!O85</f>
        <v>235.16819383874085</v>
      </c>
      <c r="F2059" s="174">
        <f>MAX(INPUT!X85,INPUT!Y85)-INPUT!U85</f>
        <v>3700</v>
      </c>
      <c r="G2059" s="174">
        <f>INPUT!U85</f>
        <v>2400</v>
      </c>
      <c r="H2059" s="174">
        <f>MAX(INPUT!V85,INPUT!W85)-INPUT!U85/2</f>
        <v>1200</v>
      </c>
      <c r="I2059" s="174">
        <f>INPUT!P85</f>
        <v>0.125</v>
      </c>
      <c r="J2059" s="191">
        <f>IF(OR(L281="1",L281="a"),M281,IF(OR(L281="b",L281="c",L281="d",L281="8"),H784-M281,0))/COS(I2059)</f>
        <v>1566.9520768766395</v>
      </c>
      <c r="K2059" s="343">
        <f>INPUT!O85</f>
        <v>12</v>
      </c>
      <c r="L2059" s="291" t="str">
        <f>IF(B2059="Positive",IF(C2059=0,(IF(AND(INPUT!AO85&lt;=455,INPUT!AQ85&lt;455,E2059&lt;=IF(D2059=0,1000,150),0.8*G2059&lt;=F2059,1.2*G2059&gt;=F2059,I2059&lt;=0.25,H2059&lt;=MIN(F2059,1800),2*J2059/K2059&lt;=3.76*SQRT(INPUT!$B$2/INPUT!AO85)),"compact","noncompact")),"noncompact"),"-")</f>
        <v>-</v>
      </c>
      <c r="M2059" s="379"/>
      <c r="N2059" s="4"/>
    </row>
    <row r="2060">
      <c r="A2060" s="187">
        <f>A1904</f>
        <v>101</v>
      </c>
      <c r="B2060" s="174" t="str">
        <f>B1904</f>
        <v>Negative</v>
      </c>
      <c r="C2060" s="174">
        <f>INPUT!G86</f>
        <v>0</v>
      </c>
      <c r="D2060" s="174">
        <f>IF(INPUT!AB86=1,0.2,IF(INPUT!AB86=2,0.25,0))*INPUT!N86</f>
        <v>700</v>
      </c>
      <c r="E2060" s="191">
        <f>INPUT!N86/COS(I2060)/INPUT!O86</f>
        <v>235.16819383874085</v>
      </c>
      <c r="F2060" s="174">
        <f>MAX(INPUT!X86,INPUT!Y86)-INPUT!U86</f>
        <v>3700</v>
      </c>
      <c r="G2060" s="174">
        <f>INPUT!U86</f>
        <v>2400</v>
      </c>
      <c r="H2060" s="174">
        <f>MAX(INPUT!V86,INPUT!W86)-INPUT!U86/2</f>
        <v>1200</v>
      </c>
      <c r="I2060" s="174">
        <f>INPUT!P86</f>
        <v>0.125</v>
      </c>
      <c r="J2060" s="191">
        <f>IF(OR(L282="1",L282="a"),M282,IF(OR(L282="b",L282="c",L282="d",L282="8"),H785-M282,0))/COS(I2060)</f>
        <v>1566.9520768766395</v>
      </c>
      <c r="K2060" s="343">
        <f>INPUT!O86</f>
        <v>12</v>
      </c>
      <c r="L2060" s="291" t="str">
        <f>IF(B2060="Positive",IF(C2060=0,(IF(AND(INPUT!AO86&lt;=455,INPUT!AQ86&lt;455,E2060&lt;=IF(D2060=0,1000,150),0.8*G2060&lt;=F2060,1.2*G2060&gt;=F2060,I2060&lt;=0.25,H2060&lt;=MIN(F2060,1800),2*J2060/K2060&lt;=3.76*SQRT(INPUT!$B$2/INPUT!AO86)),"compact","noncompact")),"noncompact"),"-")</f>
        <v>-</v>
      </c>
      <c r="M2060" s="379"/>
      <c r="N2060" s="4"/>
    </row>
    <row r="2061">
      <c r="A2061" s="187">
        <f>A1905</f>
        <v>101</v>
      </c>
      <c r="B2061" s="174" t="str">
        <f>B1905</f>
        <v>Negative</v>
      </c>
      <c r="C2061" s="174">
        <f>INPUT!G87</f>
        <v>0</v>
      </c>
      <c r="D2061" s="174">
        <f>IF(INPUT!AB87=1,0.2,IF(INPUT!AB87=2,0.25,0))*INPUT!N87</f>
        <v>700</v>
      </c>
      <c r="E2061" s="191">
        <f>INPUT!N87/COS(I2061)/INPUT!O87</f>
        <v>235.16819383874085</v>
      </c>
      <c r="F2061" s="174">
        <f>MAX(INPUT!X87,INPUT!Y87)-INPUT!U87</f>
        <v>3700</v>
      </c>
      <c r="G2061" s="174">
        <f>INPUT!U87</f>
        <v>2400</v>
      </c>
      <c r="H2061" s="174">
        <f>MAX(INPUT!V87,INPUT!W87)-INPUT!U87/2</f>
        <v>1200</v>
      </c>
      <c r="I2061" s="174">
        <f>INPUT!P87</f>
        <v>0.125</v>
      </c>
      <c r="J2061" s="191">
        <f>IF(OR(L283="1",L283="a"),M283,IF(OR(L283="b",L283="c",L283="d",L283="8"),H786-M283,0))/COS(I2061)</f>
        <v>1566.9520768766395</v>
      </c>
      <c r="K2061" s="343">
        <f>INPUT!O87</f>
        <v>12</v>
      </c>
      <c r="L2061" s="291" t="str">
        <f>IF(B2061="Positive",IF(C2061=0,(IF(AND(INPUT!AO87&lt;=455,INPUT!AQ87&lt;455,E2061&lt;=IF(D2061=0,1000,150),0.8*G2061&lt;=F2061,1.2*G2061&gt;=F2061,I2061&lt;=0.25,H2061&lt;=MIN(F2061,1800),2*J2061/K2061&lt;=3.76*SQRT(INPUT!$B$2/INPUT!AO87)),"compact","noncompact")),"noncompact"),"-")</f>
        <v>-</v>
      </c>
      <c r="M2061" s="379"/>
      <c r="N2061" s="4"/>
    </row>
    <row r="2062">
      <c r="A2062" s="187">
        <f>A1906</f>
        <v>101</v>
      </c>
      <c r="B2062" s="174" t="str">
        <f>B1906</f>
        <v>Negative</v>
      </c>
      <c r="C2062" s="174">
        <f>INPUT!G88</f>
        <v>0</v>
      </c>
      <c r="D2062" s="174">
        <f>IF(INPUT!AB88=1,0.2,IF(INPUT!AB88=2,0.25,0))*INPUT!N88</f>
        <v>700</v>
      </c>
      <c r="E2062" s="191">
        <f>INPUT!N88/COS(I2062)/INPUT!O88</f>
        <v>235.16819383874085</v>
      </c>
      <c r="F2062" s="174">
        <f>MAX(INPUT!X88,INPUT!Y88)-INPUT!U88</f>
        <v>3700</v>
      </c>
      <c r="G2062" s="174">
        <f>INPUT!U88</f>
        <v>2400</v>
      </c>
      <c r="H2062" s="174">
        <f>MAX(INPUT!V88,INPUT!W88)-INPUT!U88/2</f>
        <v>1200</v>
      </c>
      <c r="I2062" s="174">
        <f>INPUT!P88</f>
        <v>0.125</v>
      </c>
      <c r="J2062" s="191">
        <f>IF(OR(L284="1",L284="a"),M284,IF(OR(L284="b",L284="c",L284="d",L284="8"),H787-M284,0))/COS(I2062)</f>
        <v>1566.9520768766395</v>
      </c>
      <c r="K2062" s="343">
        <f>INPUT!O88</f>
        <v>12</v>
      </c>
      <c r="L2062" s="291" t="str">
        <f>IF(B2062="Positive",IF(C2062=0,(IF(AND(INPUT!AO88&lt;=455,INPUT!AQ88&lt;455,E2062&lt;=IF(D2062=0,1000,150),0.8*G2062&lt;=F2062,1.2*G2062&gt;=F2062,I2062&lt;=0.25,H2062&lt;=MIN(F2062,1800),2*J2062/K2062&lt;=3.76*SQRT(INPUT!$B$2/INPUT!AO88)),"compact","noncompact")),"noncompact"),"-")</f>
        <v>-</v>
      </c>
      <c r="M2062" s="379"/>
      <c r="N2062" s="4"/>
    </row>
    <row r="2063">
      <c r="A2063" s="187">
        <f>A1907</f>
        <v>101</v>
      </c>
      <c r="B2063" s="174" t="str">
        <f>B1907</f>
        <v>Negative</v>
      </c>
      <c r="C2063" s="174">
        <f>INPUT!G89</f>
        <v>0</v>
      </c>
      <c r="D2063" s="174">
        <f>IF(INPUT!AB89=1,0.2,IF(INPUT!AB89=2,0.25,0))*INPUT!N89</f>
        <v>700</v>
      </c>
      <c r="E2063" s="191">
        <f>INPUT!N89/COS(I2063)/INPUT!O89</f>
        <v>235.16819383874085</v>
      </c>
      <c r="F2063" s="174">
        <f>MAX(INPUT!X89,INPUT!Y89)-INPUT!U89</f>
        <v>3700</v>
      </c>
      <c r="G2063" s="174">
        <f>INPUT!U89</f>
        <v>2400</v>
      </c>
      <c r="H2063" s="174">
        <f>MAX(INPUT!V89,INPUT!W89)-INPUT!U89/2</f>
        <v>1200</v>
      </c>
      <c r="I2063" s="174">
        <f>INPUT!P89</f>
        <v>0.125</v>
      </c>
      <c r="J2063" s="191">
        <f>IF(OR(L285="1",L285="a"),M285,IF(OR(L285="b",L285="c",L285="d",L285="8"),H788-M285,0))/COS(I2063)</f>
        <v>1566.9520768766395</v>
      </c>
      <c r="K2063" s="343">
        <f>INPUT!O89</f>
        <v>12</v>
      </c>
      <c r="L2063" s="291" t="str">
        <f>IF(B2063="Positive",IF(C2063=0,(IF(AND(INPUT!AO89&lt;=455,INPUT!AQ89&lt;455,E2063&lt;=IF(D2063=0,1000,150),0.8*G2063&lt;=F2063,1.2*G2063&gt;=F2063,I2063&lt;=0.25,H2063&lt;=MIN(F2063,1800),2*J2063/K2063&lt;=3.76*SQRT(INPUT!$B$2/INPUT!AO89)),"compact","noncompact")),"noncompact"),"-")</f>
        <v>-</v>
      </c>
      <c r="M2063" s="379"/>
      <c r="N2063" s="4"/>
    </row>
    <row r="2064">
      <c r="A2064" s="187">
        <f>A1908</f>
        <v>101</v>
      </c>
      <c r="B2064" s="174" t="str">
        <f>B1908</f>
        <v>Negative</v>
      </c>
      <c r="C2064" s="174">
        <f>INPUT!G90</f>
        <v>0</v>
      </c>
      <c r="D2064" s="174">
        <f>IF(INPUT!AB90=1,0.2,IF(INPUT!AB90=2,0.25,0))*INPUT!N90</f>
        <v>700</v>
      </c>
      <c r="E2064" s="191">
        <f>INPUT!N90/COS(I2064)/INPUT!O90</f>
        <v>235.16819383874085</v>
      </c>
      <c r="F2064" s="174">
        <f>MAX(INPUT!X90,INPUT!Y90)-INPUT!U90</f>
        <v>3700</v>
      </c>
      <c r="G2064" s="174">
        <f>INPUT!U90</f>
        <v>2400</v>
      </c>
      <c r="H2064" s="174">
        <f>MAX(INPUT!V90,INPUT!W90)-INPUT!U90/2</f>
        <v>1200</v>
      </c>
      <c r="I2064" s="174">
        <f>INPUT!P90</f>
        <v>0.125</v>
      </c>
      <c r="J2064" s="191">
        <f>IF(OR(L286="1",L286="a"),M286,IF(OR(L286="b",L286="c",L286="d",L286="8"),H789-M286,0))/COS(I2064)</f>
        <v>1566.9520768766395</v>
      </c>
      <c r="K2064" s="343">
        <f>INPUT!O90</f>
        <v>12</v>
      </c>
      <c r="L2064" s="291" t="str">
        <f>IF(B2064="Positive",IF(C2064=0,(IF(AND(INPUT!AO90&lt;=455,INPUT!AQ90&lt;455,E2064&lt;=IF(D2064=0,1000,150),0.8*G2064&lt;=F2064,1.2*G2064&gt;=F2064,I2064&lt;=0.25,H2064&lt;=MIN(F2064,1800),2*J2064/K2064&lt;=3.76*SQRT(INPUT!$B$2/INPUT!AO90)),"compact","noncompact")),"noncompact"),"-")</f>
        <v>-</v>
      </c>
      <c r="M2064" s="379"/>
      <c r="N2064" s="4"/>
    </row>
    <row r="2065">
      <c r="A2065" s="187">
        <f>A1909</f>
        <v>101</v>
      </c>
      <c r="B2065" s="174" t="str">
        <f>B1909</f>
        <v>Negative</v>
      </c>
      <c r="C2065" s="174">
        <f>INPUT!G91</f>
        <v>0</v>
      </c>
      <c r="D2065" s="174">
        <f>IF(INPUT!AB91=1,0.2,IF(INPUT!AB91=2,0.25,0))*INPUT!N91</f>
        <v>700</v>
      </c>
      <c r="E2065" s="191">
        <f>INPUT!N91/COS(I2065)/INPUT!O91</f>
        <v>235.16819383874085</v>
      </c>
      <c r="F2065" s="174">
        <f>MAX(INPUT!X91,INPUT!Y91)-INPUT!U91</f>
        <v>3700</v>
      </c>
      <c r="G2065" s="174">
        <f>INPUT!U91</f>
        <v>2400</v>
      </c>
      <c r="H2065" s="174">
        <f>MAX(INPUT!V91,INPUT!W91)-INPUT!U91/2</f>
        <v>1200</v>
      </c>
      <c r="I2065" s="174">
        <f>INPUT!P91</f>
        <v>0.125</v>
      </c>
      <c r="J2065" s="191">
        <f>IF(OR(L287="1",L287="a"),M287,IF(OR(L287="b",L287="c",L287="d",L287="8"),H790-M287,0))/COS(I2065)</f>
        <v>1566.9520768766395</v>
      </c>
      <c r="K2065" s="343">
        <f>INPUT!O91</f>
        <v>12</v>
      </c>
      <c r="L2065" s="291" t="str">
        <f>IF(B2065="Positive",IF(C2065=0,(IF(AND(INPUT!AO91&lt;=455,INPUT!AQ91&lt;455,E2065&lt;=IF(D2065=0,1000,150),0.8*G2065&lt;=F2065,1.2*G2065&gt;=F2065,I2065&lt;=0.25,H2065&lt;=MIN(F2065,1800),2*J2065/K2065&lt;=3.76*SQRT(INPUT!$B$2/INPUT!AO91)),"compact","noncompact")),"noncompact"),"-")</f>
        <v>-</v>
      </c>
      <c r="M2065" s="379"/>
      <c r="N2065" s="4"/>
    </row>
    <row r="2066">
      <c r="A2066" s="187">
        <f>A1910</f>
        <v>101</v>
      </c>
      <c r="B2066" s="174" t="str">
        <f>B1910</f>
        <v>Negative</v>
      </c>
      <c r="C2066" s="174">
        <f>INPUT!G92</f>
        <v>0</v>
      </c>
      <c r="D2066" s="174">
        <f>IF(INPUT!AB92=1,0.2,IF(INPUT!AB92=2,0.25,0))*INPUT!N92</f>
        <v>700</v>
      </c>
      <c r="E2066" s="191">
        <f>INPUT!N92/COS(I2066)/INPUT!O92</f>
        <v>235.16819383874085</v>
      </c>
      <c r="F2066" s="174">
        <f>MAX(INPUT!X92,INPUT!Y92)-INPUT!U92</f>
        <v>3700</v>
      </c>
      <c r="G2066" s="174">
        <f>INPUT!U92</f>
        <v>2400</v>
      </c>
      <c r="H2066" s="174">
        <f>MAX(INPUT!V92,INPUT!W92)-INPUT!U92/2</f>
        <v>1200</v>
      </c>
      <c r="I2066" s="174">
        <f>INPUT!P92</f>
        <v>0.125</v>
      </c>
      <c r="J2066" s="191">
        <f>IF(OR(L288="1",L288="a"),M288,IF(OR(L288="b",L288="c",L288="d",L288="8"),H791-M288,0))/COS(I2066)</f>
        <v>1566.9520768766395</v>
      </c>
      <c r="K2066" s="343">
        <f>INPUT!O92</f>
        <v>12</v>
      </c>
      <c r="L2066" s="291" t="str">
        <f>IF(B2066="Positive",IF(C2066=0,(IF(AND(INPUT!AO92&lt;=455,INPUT!AQ92&lt;455,E2066&lt;=IF(D2066=0,1000,150),0.8*G2066&lt;=F2066,1.2*G2066&gt;=F2066,I2066&lt;=0.25,H2066&lt;=MIN(F2066,1800),2*J2066/K2066&lt;=3.76*SQRT(INPUT!$B$2/INPUT!AO92)),"compact","noncompact")),"noncompact"),"-")</f>
        <v>-</v>
      </c>
      <c r="M2066" s="379"/>
      <c r="N2066" s="4"/>
    </row>
    <row r="2067">
      <c r="A2067" s="187">
        <f>A1911</f>
        <v>101</v>
      </c>
      <c r="B2067" s="174" t="str">
        <f>B1911</f>
        <v>Negative</v>
      </c>
      <c r="C2067" s="174">
        <f>INPUT!G93</f>
        <v>0</v>
      </c>
      <c r="D2067" s="174">
        <f>IF(INPUT!AB93=1,0.2,IF(INPUT!AB93=2,0.25,0))*INPUT!N93</f>
        <v>700</v>
      </c>
      <c r="E2067" s="191">
        <f>INPUT!N93/COS(I2067)/INPUT!O93</f>
        <v>235.16819383874085</v>
      </c>
      <c r="F2067" s="174">
        <f>MAX(INPUT!X93,INPUT!Y93)-INPUT!U93</f>
        <v>3700</v>
      </c>
      <c r="G2067" s="174">
        <f>INPUT!U93</f>
        <v>2400</v>
      </c>
      <c r="H2067" s="174">
        <f>MAX(INPUT!V93,INPUT!W93)-INPUT!U93/2</f>
        <v>1200</v>
      </c>
      <c r="I2067" s="174">
        <f>INPUT!P93</f>
        <v>0.125</v>
      </c>
      <c r="J2067" s="191">
        <f>IF(OR(L289="1",L289="a"),M289,IF(OR(L289="b",L289="c",L289="d",L289="8"),H792-M289,0))/COS(I2067)</f>
        <v>1566.9520768766395</v>
      </c>
      <c r="K2067" s="343">
        <f>INPUT!O93</f>
        <v>12</v>
      </c>
      <c r="L2067" s="291" t="str">
        <f>IF(B2067="Positive",IF(C2067=0,(IF(AND(INPUT!AO93&lt;=455,INPUT!AQ93&lt;455,E2067&lt;=IF(D2067=0,1000,150),0.8*G2067&lt;=F2067,1.2*G2067&gt;=F2067,I2067&lt;=0.25,H2067&lt;=MIN(F2067,1800),2*J2067/K2067&lt;=3.76*SQRT(INPUT!$B$2/INPUT!AO93)),"compact","noncompact")),"noncompact"),"-")</f>
        <v>-</v>
      </c>
      <c r="M2067" s="379"/>
      <c r="N2067" s="4"/>
    </row>
    <row r="2068">
      <c r="A2068" s="187">
        <f>A1912</f>
        <v>101</v>
      </c>
      <c r="B2068" s="174" t="str">
        <f>B1912</f>
        <v>Negative</v>
      </c>
      <c r="C2068" s="174">
        <f>INPUT!G94</f>
        <v>0</v>
      </c>
      <c r="D2068" s="174">
        <f>IF(INPUT!AB94=1,0.2,IF(INPUT!AB94=2,0.25,0))*INPUT!N94</f>
        <v>700</v>
      </c>
      <c r="E2068" s="191">
        <f>INPUT!N94/COS(I2068)/INPUT!O94</f>
        <v>235.16819383874085</v>
      </c>
      <c r="F2068" s="174">
        <f>MAX(INPUT!X94,INPUT!Y94)-INPUT!U94</f>
        <v>3700</v>
      </c>
      <c r="G2068" s="174">
        <f>INPUT!U94</f>
        <v>2400</v>
      </c>
      <c r="H2068" s="174">
        <f>MAX(INPUT!V94,INPUT!W94)-INPUT!U94/2</f>
        <v>1200</v>
      </c>
      <c r="I2068" s="174">
        <f>INPUT!P94</f>
        <v>0.125</v>
      </c>
      <c r="J2068" s="191">
        <f>IF(OR(L290="1",L290="a"),M290,IF(OR(L290="b",L290="c",L290="d",L290="8"),H793-M290,0))/COS(I2068)</f>
        <v>1566.9520768766395</v>
      </c>
      <c r="K2068" s="343">
        <f>INPUT!O94</f>
        <v>12</v>
      </c>
      <c r="L2068" s="291" t="str">
        <f>IF(B2068="Positive",IF(C2068=0,(IF(AND(INPUT!AO94&lt;=455,INPUT!AQ94&lt;455,E2068&lt;=IF(D2068=0,1000,150),0.8*G2068&lt;=F2068,1.2*G2068&gt;=F2068,I2068&lt;=0.25,H2068&lt;=MIN(F2068,1800),2*J2068/K2068&lt;=3.76*SQRT(INPUT!$B$2/INPUT!AO94)),"compact","noncompact")),"noncompact"),"-")</f>
        <v>-</v>
      </c>
      <c r="M2068" s="379"/>
      <c r="N2068" s="4"/>
    </row>
    <row r="2069">
      <c r="A2069" s="187">
        <f>A1913</f>
        <v>101</v>
      </c>
      <c r="B2069" s="174" t="str">
        <f>B1913</f>
        <v>Negative</v>
      </c>
      <c r="C2069" s="174">
        <f>INPUT!G95</f>
        <v>0</v>
      </c>
      <c r="D2069" s="174">
        <f>IF(INPUT!AB95=1,0.2,IF(INPUT!AB95=2,0.25,0))*INPUT!N95</f>
        <v>700</v>
      </c>
      <c r="E2069" s="191">
        <f>INPUT!N95/COS(I2069)/INPUT!O95</f>
        <v>235.16819383874085</v>
      </c>
      <c r="F2069" s="174">
        <f>MAX(INPUT!X95,INPUT!Y95)-INPUT!U95</f>
        <v>3700</v>
      </c>
      <c r="G2069" s="174">
        <f>INPUT!U95</f>
        <v>2400</v>
      </c>
      <c r="H2069" s="174">
        <f>MAX(INPUT!V95,INPUT!W95)-INPUT!U95/2</f>
        <v>1200</v>
      </c>
      <c r="I2069" s="174">
        <f>INPUT!P95</f>
        <v>0.125</v>
      </c>
      <c r="J2069" s="191">
        <f>IF(OR(L291="1",L291="a"),M291,IF(OR(L291="b",L291="c",L291="d",L291="8"),H794-M291,0))/COS(I2069)</f>
        <v>1566.9520768766395</v>
      </c>
      <c r="K2069" s="343">
        <f>INPUT!O95</f>
        <v>12</v>
      </c>
      <c r="L2069" s="291" t="str">
        <f>IF(B2069="Positive",IF(C2069=0,(IF(AND(INPUT!AO95&lt;=455,INPUT!AQ95&lt;455,E2069&lt;=IF(D2069=0,1000,150),0.8*G2069&lt;=F2069,1.2*G2069&gt;=F2069,I2069&lt;=0.25,H2069&lt;=MIN(F2069,1800),2*J2069/K2069&lt;=3.76*SQRT(INPUT!$B$2/INPUT!AO95)),"compact","noncompact")),"noncompact"),"-")</f>
        <v>-</v>
      </c>
      <c r="M2069" s="379"/>
      <c r="N2069" s="4"/>
    </row>
    <row r="2070">
      <c r="A2070" s="187">
        <f>A1914</f>
        <v>101</v>
      </c>
      <c r="B2070" s="174" t="str">
        <f>B1914</f>
        <v>Negative</v>
      </c>
      <c r="C2070" s="174">
        <f>INPUT!G96</f>
        <v>0</v>
      </c>
      <c r="D2070" s="174">
        <f>IF(INPUT!AB96=1,0.2,IF(INPUT!AB96=2,0.25,0))*INPUT!N96</f>
        <v>700</v>
      </c>
      <c r="E2070" s="191">
        <f>INPUT!N96/COS(I2070)/INPUT!O96</f>
        <v>235.16819383874085</v>
      </c>
      <c r="F2070" s="174">
        <f>MAX(INPUT!X96,INPUT!Y96)-INPUT!U96</f>
        <v>3700</v>
      </c>
      <c r="G2070" s="174">
        <f>INPUT!U96</f>
        <v>2400</v>
      </c>
      <c r="H2070" s="174">
        <f>MAX(INPUT!V96,INPUT!W96)-INPUT!U96/2</f>
        <v>1200</v>
      </c>
      <c r="I2070" s="174">
        <f>INPUT!P96</f>
        <v>0.125</v>
      </c>
      <c r="J2070" s="191">
        <f>IF(OR(L292="1",L292="a"),M292,IF(OR(L292="b",L292="c",L292="d",L292="8"),H795-M292,0))/COS(I2070)</f>
        <v>1566.9520768766395</v>
      </c>
      <c r="K2070" s="343">
        <f>INPUT!O96</f>
        <v>12</v>
      </c>
      <c r="L2070" s="291" t="str">
        <f>IF(B2070="Positive",IF(C2070=0,(IF(AND(INPUT!AO96&lt;=455,INPUT!AQ96&lt;455,E2070&lt;=IF(D2070=0,1000,150),0.8*G2070&lt;=F2070,1.2*G2070&gt;=F2070,I2070&lt;=0.25,H2070&lt;=MIN(F2070,1800),2*J2070/K2070&lt;=3.76*SQRT(INPUT!$B$2/INPUT!AO96)),"compact","noncompact")),"noncompact"),"-")</f>
        <v>-</v>
      </c>
      <c r="M2070" s="379"/>
      <c r="N2070" s="4"/>
    </row>
    <row r="2071">
      <c r="A2071" s="187">
        <f>A1915</f>
        <v>101</v>
      </c>
      <c r="B2071" s="174" t="str">
        <f>B1915</f>
        <v>Negative</v>
      </c>
      <c r="C2071" s="174">
        <f>INPUT!G97</f>
        <v>0</v>
      </c>
      <c r="D2071" s="174">
        <f>IF(INPUT!AB97=1,0.2,IF(INPUT!AB97=2,0.25,0))*INPUT!N97</f>
        <v>700</v>
      </c>
      <c r="E2071" s="191">
        <f>INPUT!N97/COS(I2071)/INPUT!O97</f>
        <v>235.16819383874085</v>
      </c>
      <c r="F2071" s="174">
        <f>MAX(INPUT!X97,INPUT!Y97)-INPUT!U97</f>
        <v>3700</v>
      </c>
      <c r="G2071" s="174">
        <f>INPUT!U97</f>
        <v>2400</v>
      </c>
      <c r="H2071" s="174">
        <f>MAX(INPUT!V97,INPUT!W97)-INPUT!U97/2</f>
        <v>1200</v>
      </c>
      <c r="I2071" s="174">
        <f>INPUT!P97</f>
        <v>0.125</v>
      </c>
      <c r="J2071" s="191">
        <f>IF(OR(L293="1",L293="a"),M293,IF(OR(L293="b",L293="c",L293="d",L293="8"),H796-M293,0))/COS(I2071)</f>
        <v>1566.9520768766395</v>
      </c>
      <c r="K2071" s="343">
        <f>INPUT!O97</f>
        <v>12</v>
      </c>
      <c r="L2071" s="291" t="str">
        <f>IF(B2071="Positive",IF(C2071=0,(IF(AND(INPUT!AO97&lt;=455,INPUT!AQ97&lt;455,E2071&lt;=IF(D2071=0,1000,150),0.8*G2071&lt;=F2071,1.2*G2071&gt;=F2071,I2071&lt;=0.25,H2071&lt;=MIN(F2071,1800),2*J2071/K2071&lt;=3.76*SQRT(INPUT!$B$2/INPUT!AO97)),"compact","noncompact")),"noncompact"),"-")</f>
        <v>-</v>
      </c>
      <c r="M2071" s="379"/>
      <c r="N2071" s="4"/>
    </row>
    <row r="2072">
      <c r="A2072" s="187">
        <f>A1916</f>
        <v>101</v>
      </c>
      <c r="B2072" s="174" t="str">
        <f>B1916</f>
        <v>Negative</v>
      </c>
      <c r="C2072" s="174">
        <f>INPUT!G98</f>
        <v>0</v>
      </c>
      <c r="D2072" s="174">
        <f>IF(INPUT!AB98=1,0.2,IF(INPUT!AB98=2,0.25,0))*INPUT!N98</f>
        <v>700</v>
      </c>
      <c r="E2072" s="191">
        <f>INPUT!N98/COS(I2072)/INPUT!O98</f>
        <v>235.16819383874085</v>
      </c>
      <c r="F2072" s="174">
        <f>MAX(INPUT!X98,INPUT!Y98)-INPUT!U98</f>
        <v>3700</v>
      </c>
      <c r="G2072" s="174">
        <f>INPUT!U98</f>
        <v>2400</v>
      </c>
      <c r="H2072" s="174">
        <f>MAX(INPUT!V98,INPUT!W98)-INPUT!U98/2</f>
        <v>1200</v>
      </c>
      <c r="I2072" s="174">
        <f>INPUT!P98</f>
        <v>0.125</v>
      </c>
      <c r="J2072" s="191">
        <f>IF(OR(L294="1",L294="a"),M294,IF(OR(L294="b",L294="c",L294="d",L294="8"),H797-M294,0))/COS(I2072)</f>
        <v>1566.9520768766395</v>
      </c>
      <c r="K2072" s="343">
        <f>INPUT!O98</f>
        <v>12</v>
      </c>
      <c r="L2072" s="291" t="str">
        <f>IF(B2072="Positive",IF(C2072=0,(IF(AND(INPUT!AO98&lt;=455,INPUT!AQ98&lt;455,E2072&lt;=IF(D2072=0,1000,150),0.8*G2072&lt;=F2072,1.2*G2072&gt;=F2072,I2072&lt;=0.25,H2072&lt;=MIN(F2072,1800),2*J2072/K2072&lt;=3.76*SQRT(INPUT!$B$2/INPUT!AO98)),"compact","noncompact")),"noncompact"),"-")</f>
        <v>-</v>
      </c>
      <c r="M2072" s="379"/>
      <c r="N2072" s="4"/>
    </row>
    <row r="2073">
      <c r="A2073" s="187">
        <f>A1917</f>
        <v>101</v>
      </c>
      <c r="B2073" s="174" t="str">
        <f>B1917</f>
        <v>Negative</v>
      </c>
      <c r="C2073" s="174">
        <f>INPUT!G99</f>
        <v>0</v>
      </c>
      <c r="D2073" s="174">
        <f>IF(INPUT!AB99=1,0.2,IF(INPUT!AB99=2,0.25,0))*INPUT!N99</f>
        <v>700</v>
      </c>
      <c r="E2073" s="191">
        <f>INPUT!N99/COS(I2073)/INPUT!O99</f>
        <v>235.16819383874085</v>
      </c>
      <c r="F2073" s="174">
        <f>MAX(INPUT!X99,INPUT!Y99)-INPUT!U99</f>
        <v>3700</v>
      </c>
      <c r="G2073" s="174">
        <f>INPUT!U99</f>
        <v>2400</v>
      </c>
      <c r="H2073" s="174">
        <f>MAX(INPUT!V99,INPUT!W99)-INPUT!U99/2</f>
        <v>1200</v>
      </c>
      <c r="I2073" s="174">
        <f>INPUT!P99</f>
        <v>0.125</v>
      </c>
      <c r="J2073" s="191">
        <f>IF(OR(L295="1",L295="a"),M295,IF(OR(L295="b",L295="c",L295="d",L295="8"),H798-M295,0))/COS(I2073)</f>
        <v>1566.9520768766395</v>
      </c>
      <c r="K2073" s="343">
        <f>INPUT!O99</f>
        <v>12</v>
      </c>
      <c r="L2073" s="291" t="str">
        <f>IF(B2073="Positive",IF(C2073=0,(IF(AND(INPUT!AO99&lt;=455,INPUT!AQ99&lt;455,E2073&lt;=IF(D2073=0,1000,150),0.8*G2073&lt;=F2073,1.2*G2073&gt;=F2073,I2073&lt;=0.25,H2073&lt;=MIN(F2073,1800),2*J2073/K2073&lt;=3.76*SQRT(INPUT!$B$2/INPUT!AO99)),"compact","noncompact")),"noncompact"),"-")</f>
        <v>-</v>
      </c>
      <c r="M2073" s="379"/>
      <c r="N2073" s="4"/>
    </row>
    <row r="2074">
      <c r="A2074" s="187">
        <f>A1918</f>
        <v>101</v>
      </c>
      <c r="B2074" s="174" t="str">
        <f>B1918</f>
        <v>Negative</v>
      </c>
      <c r="C2074" s="174">
        <f>INPUT!G100</f>
        <v>0</v>
      </c>
      <c r="D2074" s="174">
        <f>IF(INPUT!AB100=1,0.2,IF(INPUT!AB100=2,0.25,0))*INPUT!N100</f>
        <v>700</v>
      </c>
      <c r="E2074" s="191">
        <f>INPUT!N100/COS(I2074)/INPUT!O100</f>
        <v>235.16819383874085</v>
      </c>
      <c r="F2074" s="174">
        <f>MAX(INPUT!X100,INPUT!Y100)-INPUT!U100</f>
        <v>3700</v>
      </c>
      <c r="G2074" s="174">
        <f>INPUT!U100</f>
        <v>2400</v>
      </c>
      <c r="H2074" s="174">
        <f>MAX(INPUT!V100,INPUT!W100)-INPUT!U100/2</f>
        <v>1200</v>
      </c>
      <c r="I2074" s="174">
        <f>INPUT!P100</f>
        <v>0.125</v>
      </c>
      <c r="J2074" s="191">
        <f>IF(OR(L296="1",L296="a"),M296,IF(OR(L296="b",L296="c",L296="d",L296="8"),H799-M296,0))/COS(I2074)</f>
        <v>1566.9520768766395</v>
      </c>
      <c r="K2074" s="343">
        <f>INPUT!O100</f>
        <v>12</v>
      </c>
      <c r="L2074" s="291" t="str">
        <f>IF(B2074="Positive",IF(C2074=0,(IF(AND(INPUT!AO100&lt;=455,INPUT!AQ100&lt;455,E2074&lt;=IF(D2074=0,1000,150),0.8*G2074&lt;=F2074,1.2*G2074&gt;=F2074,I2074&lt;=0.25,H2074&lt;=MIN(F2074,1800),2*J2074/K2074&lt;=3.76*SQRT(INPUT!$B$2/INPUT!AO100)),"compact","noncompact")),"noncompact"),"-")</f>
        <v>-</v>
      </c>
      <c r="M2074" s="379"/>
      <c r="N2074" s="4"/>
    </row>
    <row r="2075">
      <c r="A2075" s="187">
        <f>A1919</f>
        <v>101</v>
      </c>
      <c r="B2075" s="174" t="str">
        <f>B1919</f>
        <v>Negative</v>
      </c>
      <c r="C2075" s="174">
        <f>INPUT!G101</f>
        <v>0</v>
      </c>
      <c r="D2075" s="174">
        <f>IF(INPUT!AB101=1,0.2,IF(INPUT!AB101=2,0.25,0))*INPUT!N101</f>
        <v>700</v>
      </c>
      <c r="E2075" s="191">
        <f>INPUT!N101/COS(I2075)/INPUT!O101</f>
        <v>235.16819383874085</v>
      </c>
      <c r="F2075" s="174">
        <f>MAX(INPUT!X101,INPUT!Y101)-INPUT!U101</f>
        <v>3700</v>
      </c>
      <c r="G2075" s="174">
        <f>INPUT!U101</f>
        <v>2400</v>
      </c>
      <c r="H2075" s="174">
        <f>MAX(INPUT!V101,INPUT!W101)-INPUT!U101/2</f>
        <v>1200</v>
      </c>
      <c r="I2075" s="174">
        <f>INPUT!P101</f>
        <v>0.125</v>
      </c>
      <c r="J2075" s="191">
        <f>IF(OR(L297="1",L297="a"),M297,IF(OR(L297="b",L297="c",L297="d",L297="8"),H800-M297,0))/COS(I2075)</f>
        <v>1566.9520768766395</v>
      </c>
      <c r="K2075" s="343">
        <f>INPUT!O101</f>
        <v>12</v>
      </c>
      <c r="L2075" s="291" t="str">
        <f>IF(B2075="Positive",IF(C2075=0,(IF(AND(INPUT!AO101&lt;=455,INPUT!AQ101&lt;455,E2075&lt;=IF(D2075=0,1000,150),0.8*G2075&lt;=F2075,1.2*G2075&gt;=F2075,I2075&lt;=0.25,H2075&lt;=MIN(F2075,1800),2*J2075/K2075&lt;=3.76*SQRT(INPUT!$B$2/INPUT!AO101)),"compact","noncompact")),"noncompact"),"-")</f>
        <v>-</v>
      </c>
      <c r="M2075" s="379"/>
      <c r="N2075" s="4"/>
    </row>
    <row r="2076">
      <c r="A2076" s="187">
        <f>A1920</f>
        <v>101</v>
      </c>
      <c r="B2076" s="174" t="str">
        <f>B1920</f>
        <v>Negative</v>
      </c>
      <c r="C2076" s="174">
        <f>INPUT!G102</f>
        <v>0</v>
      </c>
      <c r="D2076" s="174">
        <f>IF(INPUT!AB102=1,0.2,IF(INPUT!AB102=2,0.25,0))*INPUT!N102</f>
        <v>700</v>
      </c>
      <c r="E2076" s="191">
        <f>INPUT!N102/COS(I2076)/INPUT!O102</f>
        <v>235.16819383874085</v>
      </c>
      <c r="F2076" s="174">
        <f>MAX(INPUT!X102,INPUT!Y102)-INPUT!U102</f>
        <v>3700</v>
      </c>
      <c r="G2076" s="174">
        <f>INPUT!U102</f>
        <v>2400</v>
      </c>
      <c r="H2076" s="174">
        <f>MAX(INPUT!V102,INPUT!W102)-INPUT!U102/2</f>
        <v>1200</v>
      </c>
      <c r="I2076" s="174">
        <f>INPUT!P102</f>
        <v>0.125</v>
      </c>
      <c r="J2076" s="191">
        <f>IF(OR(L298="1",L298="a"),M298,IF(OR(L298="b",L298="c",L298="d",L298="8"),H801-M298,0))/COS(I2076)</f>
        <v>1566.9520768766395</v>
      </c>
      <c r="K2076" s="343">
        <f>INPUT!O102</f>
        <v>12</v>
      </c>
      <c r="L2076" s="291" t="str">
        <f>IF(B2076="Positive",IF(C2076=0,(IF(AND(INPUT!AO102&lt;=455,INPUT!AQ102&lt;455,E2076&lt;=IF(D2076=0,1000,150),0.8*G2076&lt;=F2076,1.2*G2076&gt;=F2076,I2076&lt;=0.25,H2076&lt;=MIN(F2076,1800),2*J2076/K2076&lt;=3.76*SQRT(INPUT!$B$2/INPUT!AO102)),"compact","noncompact")),"noncompact"),"-")</f>
        <v>-</v>
      </c>
      <c r="M2076" s="379"/>
      <c r="N2076" s="4"/>
    </row>
    <row r="2077">
      <c r="A2077" s="187">
        <f>A1921</f>
        <v>101</v>
      </c>
      <c r="B2077" s="174" t="str">
        <f>B1921</f>
        <v>Negative</v>
      </c>
      <c r="C2077" s="174">
        <f>INPUT!G103</f>
        <v>0</v>
      </c>
      <c r="D2077" s="174">
        <f>IF(INPUT!AB103=1,0.2,IF(INPUT!AB103=2,0.25,0))*INPUT!N103</f>
        <v>700</v>
      </c>
      <c r="E2077" s="191">
        <f>INPUT!N103/COS(I2077)/INPUT!O103</f>
        <v>235.16819383874085</v>
      </c>
      <c r="F2077" s="174">
        <f>MAX(INPUT!X103,INPUT!Y103)-INPUT!U103</f>
        <v>3700</v>
      </c>
      <c r="G2077" s="174">
        <f>INPUT!U103</f>
        <v>2400</v>
      </c>
      <c r="H2077" s="174">
        <f>MAX(INPUT!V103,INPUT!W103)-INPUT!U103/2</f>
        <v>1200</v>
      </c>
      <c r="I2077" s="174">
        <f>INPUT!P103</f>
        <v>0.125</v>
      </c>
      <c r="J2077" s="191">
        <f>IF(OR(L299="1",L299="a"),M299,IF(OR(L299="b",L299="c",L299="d",L299="8"),H802-M299,0))/COS(I2077)</f>
        <v>1566.9520768766395</v>
      </c>
      <c r="K2077" s="343">
        <f>INPUT!O103</f>
        <v>12</v>
      </c>
      <c r="L2077" s="291" t="str">
        <f>IF(B2077="Positive",IF(C2077=0,(IF(AND(INPUT!AO103&lt;=455,INPUT!AQ103&lt;455,E2077&lt;=IF(D2077=0,1000,150),0.8*G2077&lt;=F2077,1.2*G2077&gt;=F2077,I2077&lt;=0.25,H2077&lt;=MIN(F2077,1800),2*J2077/K2077&lt;=3.76*SQRT(INPUT!$B$2/INPUT!AO103)),"compact","noncompact")),"noncompact"),"-")</f>
        <v>-</v>
      </c>
      <c r="M2077" s="379"/>
      <c r="N2077" s="4"/>
    </row>
    <row r="2078">
      <c r="A2078" s="187">
        <f>A1922</f>
        <v>101</v>
      </c>
      <c r="B2078" s="174" t="str">
        <f>B1922</f>
        <v>Negative</v>
      </c>
      <c r="C2078" s="174">
        <f>INPUT!G104</f>
        <v>0</v>
      </c>
      <c r="D2078" s="174">
        <f>IF(INPUT!AB104=1,0.2,IF(INPUT!AB104=2,0.25,0))*INPUT!N104</f>
        <v>700</v>
      </c>
      <c r="E2078" s="191">
        <f>INPUT!N104/COS(I2078)/INPUT!O104</f>
        <v>235.16819383874085</v>
      </c>
      <c r="F2078" s="174">
        <f>MAX(INPUT!X104,INPUT!Y104)-INPUT!U104</f>
        <v>3700</v>
      </c>
      <c r="G2078" s="174">
        <f>INPUT!U104</f>
        <v>2400</v>
      </c>
      <c r="H2078" s="174">
        <f>MAX(INPUT!V104,INPUT!W104)-INPUT!U104/2</f>
        <v>1200</v>
      </c>
      <c r="I2078" s="174">
        <f>INPUT!P104</f>
        <v>0.125</v>
      </c>
      <c r="J2078" s="191">
        <f>IF(OR(L300="1",L300="a"),M300,IF(OR(L300="b",L300="c",L300="d",L300="8"),H803-M300,0))/COS(I2078)</f>
        <v>1566.9520768766395</v>
      </c>
      <c r="K2078" s="343">
        <f>INPUT!O104</f>
        <v>12</v>
      </c>
      <c r="L2078" s="291" t="str">
        <f>IF(B2078="Positive",IF(C2078=0,(IF(AND(INPUT!AO104&lt;=455,INPUT!AQ104&lt;455,E2078&lt;=IF(D2078=0,1000,150),0.8*G2078&lt;=F2078,1.2*G2078&gt;=F2078,I2078&lt;=0.25,H2078&lt;=MIN(F2078,1800),2*J2078/K2078&lt;=3.76*SQRT(INPUT!$B$2/INPUT!AO104)),"compact","noncompact")),"noncompact"),"-")</f>
        <v>-</v>
      </c>
      <c r="M2078" s="379"/>
      <c r="N2078" s="4"/>
    </row>
    <row r="2079">
      <c r="A2079" s="187">
        <f>A1923</f>
        <v>101</v>
      </c>
      <c r="B2079" s="174" t="str">
        <f>B1923</f>
        <v>Negative</v>
      </c>
      <c r="C2079" s="174">
        <f>INPUT!G105</f>
        <v>0</v>
      </c>
      <c r="D2079" s="174">
        <f>IF(INPUT!AB105=1,0.2,IF(INPUT!AB105=2,0.25,0))*INPUT!N105</f>
        <v>700</v>
      </c>
      <c r="E2079" s="191">
        <f>INPUT!N105/COS(I2079)/INPUT!O105</f>
        <v>235.16819383874085</v>
      </c>
      <c r="F2079" s="174">
        <f>MAX(INPUT!X105,INPUT!Y105)-INPUT!U105</f>
        <v>3700</v>
      </c>
      <c r="G2079" s="174">
        <f>INPUT!U105</f>
        <v>2400</v>
      </c>
      <c r="H2079" s="174">
        <f>MAX(INPUT!V105,INPUT!W105)-INPUT!U105/2</f>
        <v>1200</v>
      </c>
      <c r="I2079" s="174">
        <f>INPUT!P105</f>
        <v>0.125</v>
      </c>
      <c r="J2079" s="191">
        <f>IF(OR(L301="1",L301="a"),M301,IF(OR(L301="b",L301="c",L301="d",L301="8"),H804-M301,0))/COS(I2079)</f>
        <v>1566.9520768766395</v>
      </c>
      <c r="K2079" s="343">
        <f>INPUT!O105</f>
        <v>12</v>
      </c>
      <c r="L2079" s="291" t="str">
        <f>IF(B2079="Positive",IF(C2079=0,(IF(AND(INPUT!AO105&lt;=455,INPUT!AQ105&lt;455,E2079&lt;=IF(D2079=0,1000,150),0.8*G2079&lt;=F2079,1.2*G2079&gt;=F2079,I2079&lt;=0.25,H2079&lt;=MIN(F2079,1800),2*J2079/K2079&lt;=3.76*SQRT(INPUT!$B$2/INPUT!AO105)),"compact","noncompact")),"noncompact"),"-")</f>
        <v>-</v>
      </c>
      <c r="M2079" s="379"/>
      <c r="N2079" s="4"/>
    </row>
    <row r="2080">
      <c r="A2080" s="187">
        <f>A1924</f>
        <v>101</v>
      </c>
      <c r="B2080" s="174" t="str">
        <f>B1924</f>
        <v>Negative</v>
      </c>
      <c r="C2080" s="174">
        <f>INPUT!G106</f>
        <v>0</v>
      </c>
      <c r="D2080" s="174">
        <f>IF(INPUT!AB106=1,0.2,IF(INPUT!AB106=2,0.25,0))*INPUT!N106</f>
        <v>700</v>
      </c>
      <c r="E2080" s="191">
        <f>INPUT!N106/COS(I2080)/INPUT!O106</f>
        <v>235.16819383874085</v>
      </c>
      <c r="F2080" s="174">
        <f>MAX(INPUT!X106,INPUT!Y106)-INPUT!U106</f>
        <v>3700</v>
      </c>
      <c r="G2080" s="174">
        <f>INPUT!U106</f>
        <v>2400</v>
      </c>
      <c r="H2080" s="174">
        <f>MAX(INPUT!V106,INPUT!W106)-INPUT!U106/2</f>
        <v>1200</v>
      </c>
      <c r="I2080" s="174">
        <f>INPUT!P106</f>
        <v>0.125</v>
      </c>
      <c r="J2080" s="191">
        <f>IF(OR(L302="1",L302="a"),M302,IF(OR(L302="b",L302="c",L302="d",L302="8"),H805-M302,0))/COS(I2080)</f>
        <v>1566.9520768766395</v>
      </c>
      <c r="K2080" s="343">
        <f>INPUT!O106</f>
        <v>12</v>
      </c>
      <c r="L2080" s="291" t="str">
        <f>IF(B2080="Positive",IF(C2080=0,(IF(AND(INPUT!AO106&lt;=455,INPUT!AQ106&lt;455,E2080&lt;=IF(D2080=0,1000,150),0.8*G2080&lt;=F2080,1.2*G2080&gt;=F2080,I2080&lt;=0.25,H2080&lt;=MIN(F2080,1800),2*J2080/K2080&lt;=3.76*SQRT(INPUT!$B$2/INPUT!AO106)),"compact","noncompact")),"noncompact"),"-")</f>
        <v>-</v>
      </c>
      <c r="M2080" s="379"/>
      <c r="N2080" s="4"/>
    </row>
    <row r="2081">
      <c r="A2081" s="187">
        <f>A1925</f>
        <v>101</v>
      </c>
      <c r="B2081" s="174" t="str">
        <f>B1925</f>
        <v>Negative</v>
      </c>
      <c r="C2081" s="174">
        <f>INPUT!G107</f>
        <v>0</v>
      </c>
      <c r="D2081" s="174">
        <f>IF(INPUT!AB107=1,0.2,IF(INPUT!AB107=2,0.25,0))*INPUT!N107</f>
        <v>700</v>
      </c>
      <c r="E2081" s="191">
        <f>INPUT!N107/COS(I2081)/INPUT!O107</f>
        <v>235.16819383874085</v>
      </c>
      <c r="F2081" s="174">
        <f>MAX(INPUT!X107,INPUT!Y107)-INPUT!U107</f>
        <v>3700</v>
      </c>
      <c r="G2081" s="174">
        <f>INPUT!U107</f>
        <v>2400</v>
      </c>
      <c r="H2081" s="174">
        <f>MAX(INPUT!V107,INPUT!W107)-INPUT!U107/2</f>
        <v>1200</v>
      </c>
      <c r="I2081" s="174">
        <f>INPUT!P107</f>
        <v>0.125</v>
      </c>
      <c r="J2081" s="191">
        <f>IF(OR(L303="1",L303="a"),M303,IF(OR(L303="b",L303="c",L303="d",L303="8"),H806-M303,0))/COS(I2081)</f>
        <v>1566.9520768766395</v>
      </c>
      <c r="K2081" s="343">
        <f>INPUT!O107</f>
        <v>12</v>
      </c>
      <c r="L2081" s="291" t="str">
        <f>IF(B2081="Positive",IF(C2081=0,(IF(AND(INPUT!AO107&lt;=455,INPUT!AQ107&lt;455,E2081&lt;=IF(D2081=0,1000,150),0.8*G2081&lt;=F2081,1.2*G2081&gt;=F2081,I2081&lt;=0.25,H2081&lt;=MIN(F2081,1800),2*J2081/K2081&lt;=3.76*SQRT(INPUT!$B$2/INPUT!AO107)),"compact","noncompact")),"noncompact"),"-")</f>
        <v>-</v>
      </c>
      <c r="M2081" s="379"/>
      <c r="N2081" s="4"/>
    </row>
    <row r="2082">
      <c r="A2082" s="187">
        <f>A1926</f>
        <v>101</v>
      </c>
      <c r="B2082" s="174" t="str">
        <f>B1926</f>
        <v>Negative</v>
      </c>
      <c r="C2082" s="174">
        <f>INPUT!G108</f>
        <v>0</v>
      </c>
      <c r="D2082" s="174">
        <f>IF(INPUT!AB108=1,0.2,IF(INPUT!AB108=2,0.25,0))*INPUT!N108</f>
        <v>700</v>
      </c>
      <c r="E2082" s="191">
        <f>INPUT!N108/COS(I2082)/INPUT!O108</f>
        <v>235.16819383874085</v>
      </c>
      <c r="F2082" s="174">
        <f>MAX(INPUT!X108,INPUT!Y108)-INPUT!U108</f>
        <v>3700</v>
      </c>
      <c r="G2082" s="174">
        <f>INPUT!U108</f>
        <v>2400</v>
      </c>
      <c r="H2082" s="174">
        <f>MAX(INPUT!V108,INPUT!W108)-INPUT!U108/2</f>
        <v>1200</v>
      </c>
      <c r="I2082" s="174">
        <f>INPUT!P108</f>
        <v>0.125</v>
      </c>
      <c r="J2082" s="191">
        <f>IF(OR(L304="1",L304="a"),M304,IF(OR(L304="b",L304="c",L304="d",L304="8"),H807-M304,0))/COS(I2082)</f>
        <v>1566.9520768766395</v>
      </c>
      <c r="K2082" s="343">
        <f>INPUT!O108</f>
        <v>12</v>
      </c>
      <c r="L2082" s="291" t="str">
        <f>IF(B2082="Positive",IF(C2082=0,(IF(AND(INPUT!AO108&lt;=455,INPUT!AQ108&lt;455,E2082&lt;=IF(D2082=0,1000,150),0.8*G2082&lt;=F2082,1.2*G2082&gt;=F2082,I2082&lt;=0.25,H2082&lt;=MIN(F2082,1800),2*J2082/K2082&lt;=3.76*SQRT(INPUT!$B$2/INPUT!AO108)),"compact","noncompact")),"noncompact"),"-")</f>
        <v>-</v>
      </c>
      <c r="M2082" s="379"/>
      <c r="N2082" s="4"/>
    </row>
    <row r="2083">
      <c r="A2083" s="187">
        <f>A1927</f>
        <v>101</v>
      </c>
      <c r="B2083" s="174" t="str">
        <f>B1927</f>
        <v>Negative</v>
      </c>
      <c r="C2083" s="174">
        <f>INPUT!G109</f>
        <v>0</v>
      </c>
      <c r="D2083" s="174">
        <f>IF(INPUT!AB109=1,0.2,IF(INPUT!AB109=2,0.25,0))*INPUT!N109</f>
        <v>700</v>
      </c>
      <c r="E2083" s="191">
        <f>INPUT!N109/COS(I2083)/INPUT!O109</f>
        <v>235.16819383874085</v>
      </c>
      <c r="F2083" s="174">
        <f>MAX(INPUT!X109,INPUT!Y109)-INPUT!U109</f>
        <v>3700</v>
      </c>
      <c r="G2083" s="174">
        <f>INPUT!U109</f>
        <v>2400</v>
      </c>
      <c r="H2083" s="174">
        <f>MAX(INPUT!V109,INPUT!W109)-INPUT!U109/2</f>
        <v>1200</v>
      </c>
      <c r="I2083" s="174">
        <f>INPUT!P109</f>
        <v>0.125</v>
      </c>
      <c r="J2083" s="191">
        <f>IF(OR(L305="1",L305="a"),M305,IF(OR(L305="b",L305="c",L305="d",L305="8"),H808-M305,0))/COS(I2083)</f>
        <v>1566.9520768766395</v>
      </c>
      <c r="K2083" s="343">
        <f>INPUT!O109</f>
        <v>12</v>
      </c>
      <c r="L2083" s="291" t="str">
        <f>IF(B2083="Positive",IF(C2083=0,(IF(AND(INPUT!AO109&lt;=455,INPUT!AQ109&lt;455,E2083&lt;=IF(D2083=0,1000,150),0.8*G2083&lt;=F2083,1.2*G2083&gt;=F2083,I2083&lt;=0.25,H2083&lt;=MIN(F2083,1800),2*J2083/K2083&lt;=3.76*SQRT(INPUT!$B$2/INPUT!AO109)),"compact","noncompact")),"noncompact"),"-")</f>
        <v>-</v>
      </c>
      <c r="M2083" s="379"/>
      <c r="N2083" s="4"/>
    </row>
    <row r="2084">
      <c r="A2084" s="187">
        <f>A1928</f>
        <v>101</v>
      </c>
      <c r="B2084" s="174" t="str">
        <f>B1928</f>
        <v>Negative</v>
      </c>
      <c r="C2084" s="174">
        <f>INPUT!G110</f>
        <v>0</v>
      </c>
      <c r="D2084" s="174">
        <f>IF(INPUT!AB110=1,0.2,IF(INPUT!AB110=2,0.25,0))*INPUT!N110</f>
        <v>700</v>
      </c>
      <c r="E2084" s="191">
        <f>INPUT!N110/COS(I2084)/INPUT!O110</f>
        <v>235.16819383874085</v>
      </c>
      <c r="F2084" s="174">
        <f>MAX(INPUT!X110,INPUT!Y110)-INPUT!U110</f>
        <v>3700</v>
      </c>
      <c r="G2084" s="174">
        <f>INPUT!U110</f>
        <v>2400</v>
      </c>
      <c r="H2084" s="174">
        <f>MAX(INPUT!V110,INPUT!W110)-INPUT!U110/2</f>
        <v>1200</v>
      </c>
      <c r="I2084" s="174">
        <f>INPUT!P110</f>
        <v>0.125</v>
      </c>
      <c r="J2084" s="191">
        <f>IF(OR(L306="1",L306="a"),M306,IF(OR(L306="b",L306="c",L306="d",L306="8"),H809-M306,0))/COS(I2084)</f>
        <v>1566.9520768766395</v>
      </c>
      <c r="K2084" s="343">
        <f>INPUT!O110</f>
        <v>12</v>
      </c>
      <c r="L2084" s="291" t="str">
        <f>IF(B2084="Positive",IF(C2084=0,(IF(AND(INPUT!AO110&lt;=455,INPUT!AQ110&lt;455,E2084&lt;=IF(D2084=0,1000,150),0.8*G2084&lt;=F2084,1.2*G2084&gt;=F2084,I2084&lt;=0.25,H2084&lt;=MIN(F2084,1800),2*J2084/K2084&lt;=3.76*SQRT(INPUT!$B$2/INPUT!AO110)),"compact","noncompact")),"noncompact"),"-")</f>
        <v>-</v>
      </c>
      <c r="M2084" s="379"/>
      <c r="N2084" s="4"/>
    </row>
    <row r="2085">
      <c r="A2085" s="187">
        <f>A1929</f>
        <v>101</v>
      </c>
      <c r="B2085" s="174" t="str">
        <f>B1929</f>
        <v>Negative</v>
      </c>
      <c r="C2085" s="174">
        <f>INPUT!G111</f>
        <v>0</v>
      </c>
      <c r="D2085" s="174">
        <f>IF(INPUT!AB111=1,0.2,IF(INPUT!AB111=2,0.25,0))*INPUT!N111</f>
        <v>700</v>
      </c>
      <c r="E2085" s="191">
        <f>INPUT!N111/COS(I2085)/INPUT!O111</f>
        <v>235.16819383874085</v>
      </c>
      <c r="F2085" s="174">
        <f>MAX(INPUT!X111,INPUT!Y111)-INPUT!U111</f>
        <v>3700</v>
      </c>
      <c r="G2085" s="174">
        <f>INPUT!U111</f>
        <v>2400</v>
      </c>
      <c r="H2085" s="174">
        <f>MAX(INPUT!V111,INPUT!W111)-INPUT!U111/2</f>
        <v>1200</v>
      </c>
      <c r="I2085" s="174">
        <f>INPUT!P111</f>
        <v>0.125</v>
      </c>
      <c r="J2085" s="191">
        <f>IF(OR(L307="1",L307="a"),M307,IF(OR(L307="b",L307="c",L307="d",L307="8"),H810-M307,0))/COS(I2085)</f>
        <v>1566.9520768766395</v>
      </c>
      <c r="K2085" s="343">
        <f>INPUT!O111</f>
        <v>12</v>
      </c>
      <c r="L2085" s="291" t="str">
        <f>IF(B2085="Positive",IF(C2085=0,(IF(AND(INPUT!AO111&lt;=455,INPUT!AQ111&lt;455,E2085&lt;=IF(D2085=0,1000,150),0.8*G2085&lt;=F2085,1.2*G2085&gt;=F2085,I2085&lt;=0.25,H2085&lt;=MIN(F2085,1800),2*J2085/K2085&lt;=3.76*SQRT(INPUT!$B$2/INPUT!AO111)),"compact","noncompact")),"noncompact"),"-")</f>
        <v>-</v>
      </c>
      <c r="M2085" s="379"/>
      <c r="N2085" s="4"/>
    </row>
    <row r="2086">
      <c r="A2086" s="187">
        <f>A1930</f>
        <v>101</v>
      </c>
      <c r="B2086" s="174" t="str">
        <f>B1930</f>
        <v>Negative</v>
      </c>
      <c r="C2086" s="174">
        <f>INPUT!G112</f>
        <v>0</v>
      </c>
      <c r="D2086" s="174">
        <f>IF(INPUT!AB112=1,0.2,IF(INPUT!AB112=2,0.25,0))*INPUT!N112</f>
        <v>700</v>
      </c>
      <c r="E2086" s="191">
        <f>INPUT!N112/COS(I2086)/INPUT!O112</f>
        <v>235.16819383874085</v>
      </c>
      <c r="F2086" s="174">
        <f>MAX(INPUT!X112,INPUT!Y112)-INPUT!U112</f>
        <v>3700</v>
      </c>
      <c r="G2086" s="174">
        <f>INPUT!U112</f>
        <v>2400</v>
      </c>
      <c r="H2086" s="174">
        <f>MAX(INPUT!V112,INPUT!W112)-INPUT!U112/2</f>
        <v>1200</v>
      </c>
      <c r="I2086" s="174">
        <f>INPUT!P112</f>
        <v>0.125</v>
      </c>
      <c r="J2086" s="191">
        <f>IF(OR(L308="1",L308="a"),M308,IF(OR(L308="b",L308="c",L308="d",L308="8"),H811-M308,0))/COS(I2086)</f>
        <v>1566.9520768766395</v>
      </c>
      <c r="K2086" s="343">
        <f>INPUT!O112</f>
        <v>12</v>
      </c>
      <c r="L2086" s="291" t="str">
        <f>IF(B2086="Positive",IF(C2086=0,(IF(AND(INPUT!AO112&lt;=455,INPUT!AQ112&lt;455,E2086&lt;=IF(D2086=0,1000,150),0.8*G2086&lt;=F2086,1.2*G2086&gt;=F2086,I2086&lt;=0.25,H2086&lt;=MIN(F2086,1800),2*J2086/K2086&lt;=3.76*SQRT(INPUT!$B$2/INPUT!AO112)),"compact","noncompact")),"noncompact"),"-")</f>
        <v>-</v>
      </c>
      <c r="M2086" s="379"/>
      <c r="N2086" s="4"/>
    </row>
    <row r="2087">
      <c r="A2087" s="187">
        <f>A1931</f>
        <v>101</v>
      </c>
      <c r="B2087" s="174" t="str">
        <f>B1931</f>
        <v>Negative</v>
      </c>
      <c r="C2087" s="174">
        <f>INPUT!G113</f>
        <v>0</v>
      </c>
      <c r="D2087" s="174">
        <f>IF(INPUT!AB113=1,0.2,IF(INPUT!AB113=2,0.25,0))*INPUT!N113</f>
        <v>700</v>
      </c>
      <c r="E2087" s="191">
        <f>INPUT!N113/COS(I2087)/INPUT!O113</f>
        <v>235.16819383874085</v>
      </c>
      <c r="F2087" s="174">
        <f>MAX(INPUT!X113,INPUT!Y113)-INPUT!U113</f>
        <v>3700</v>
      </c>
      <c r="G2087" s="174">
        <f>INPUT!U113</f>
        <v>2400</v>
      </c>
      <c r="H2087" s="174">
        <f>MAX(INPUT!V113,INPUT!W113)-INPUT!U113/2</f>
        <v>1200</v>
      </c>
      <c r="I2087" s="174">
        <f>INPUT!P113</f>
        <v>0.125</v>
      </c>
      <c r="J2087" s="191">
        <f>IF(OR(L309="1",L309="a"),M309,IF(OR(L309="b",L309="c",L309="d",L309="8"),H812-M309,0))/COS(I2087)</f>
        <v>1566.9520768766395</v>
      </c>
      <c r="K2087" s="343">
        <f>INPUT!O113</f>
        <v>12</v>
      </c>
      <c r="L2087" s="291" t="str">
        <f>IF(B2087="Positive",IF(C2087=0,(IF(AND(INPUT!AO113&lt;=455,INPUT!AQ113&lt;455,E2087&lt;=IF(D2087=0,1000,150),0.8*G2087&lt;=F2087,1.2*G2087&gt;=F2087,I2087&lt;=0.25,H2087&lt;=MIN(F2087,1800),2*J2087/K2087&lt;=3.76*SQRT(INPUT!$B$2/INPUT!AO113)),"compact","noncompact")),"noncompact"),"-")</f>
        <v>-</v>
      </c>
      <c r="M2087" s="379"/>
      <c r="N2087" s="4"/>
    </row>
    <row r="2088">
      <c r="A2088" s="187">
        <f>A1932</f>
        <v>101</v>
      </c>
      <c r="B2088" s="174" t="str">
        <f>B1932</f>
        <v>Negative</v>
      </c>
      <c r="C2088" s="174">
        <f>INPUT!G114</f>
        <v>0</v>
      </c>
      <c r="D2088" s="174">
        <f>IF(INPUT!AB114=1,0.2,IF(INPUT!AB114=2,0.25,0))*INPUT!N114</f>
        <v>700</v>
      </c>
      <c r="E2088" s="191">
        <f>INPUT!N114/COS(I2088)/INPUT!O114</f>
        <v>235.16819383874085</v>
      </c>
      <c r="F2088" s="174">
        <f>MAX(INPUT!X114,INPUT!Y114)-INPUT!U114</f>
        <v>3700</v>
      </c>
      <c r="G2088" s="174">
        <f>INPUT!U114</f>
        <v>2400</v>
      </c>
      <c r="H2088" s="174">
        <f>MAX(INPUT!V114,INPUT!W114)-INPUT!U114/2</f>
        <v>1200</v>
      </c>
      <c r="I2088" s="174">
        <f>INPUT!P114</f>
        <v>0.125</v>
      </c>
      <c r="J2088" s="191">
        <f>IF(OR(L310="1",L310="a"),M310,IF(OR(L310="b",L310="c",L310="d",L310="8"),H813-M310,0))/COS(I2088)</f>
        <v>1566.9520768766395</v>
      </c>
      <c r="K2088" s="343">
        <f>INPUT!O114</f>
        <v>12</v>
      </c>
      <c r="L2088" s="291" t="str">
        <f>IF(B2088="Positive",IF(C2088=0,(IF(AND(INPUT!AO114&lt;=455,INPUT!AQ114&lt;455,E2088&lt;=IF(D2088=0,1000,150),0.8*G2088&lt;=F2088,1.2*G2088&gt;=F2088,I2088&lt;=0.25,H2088&lt;=MIN(F2088,1800),2*J2088/K2088&lt;=3.76*SQRT(INPUT!$B$2/INPUT!AO114)),"compact","noncompact")),"noncompact"),"-")</f>
        <v>-</v>
      </c>
      <c r="M2088" s="379"/>
      <c r="N2088" s="4"/>
    </row>
    <row r="2089">
      <c r="A2089" s="187">
        <f>A1933</f>
        <v>101</v>
      </c>
      <c r="B2089" s="174" t="str">
        <f>B1933</f>
        <v>Negative</v>
      </c>
      <c r="C2089" s="174">
        <f>INPUT!G115</f>
        <v>0</v>
      </c>
      <c r="D2089" s="174">
        <f>IF(INPUT!AB115=1,0.2,IF(INPUT!AB115=2,0.25,0))*INPUT!N115</f>
        <v>700</v>
      </c>
      <c r="E2089" s="191">
        <f>INPUT!N115/COS(I2089)/INPUT!O115</f>
        <v>235.16819383874085</v>
      </c>
      <c r="F2089" s="174">
        <f>MAX(INPUT!X115,INPUT!Y115)-INPUT!U115</f>
        <v>3700</v>
      </c>
      <c r="G2089" s="174">
        <f>INPUT!U115</f>
        <v>2400</v>
      </c>
      <c r="H2089" s="174">
        <f>MAX(INPUT!V115,INPUT!W115)-INPUT!U115/2</f>
        <v>1200</v>
      </c>
      <c r="I2089" s="174">
        <f>INPUT!P115</f>
        <v>0.125</v>
      </c>
      <c r="J2089" s="191">
        <f>IF(OR(L311="1",L311="a"),M311,IF(OR(L311="b",L311="c",L311="d",L311="8"),H814-M311,0))/COS(I2089)</f>
        <v>1566.9520768766395</v>
      </c>
      <c r="K2089" s="343">
        <f>INPUT!O115</f>
        <v>12</v>
      </c>
      <c r="L2089" s="291" t="str">
        <f>IF(B2089="Positive",IF(C2089=0,(IF(AND(INPUT!AO115&lt;=455,INPUT!AQ115&lt;455,E2089&lt;=IF(D2089=0,1000,150),0.8*G2089&lt;=F2089,1.2*G2089&gt;=F2089,I2089&lt;=0.25,H2089&lt;=MIN(F2089,1800),2*J2089/K2089&lt;=3.76*SQRT(INPUT!$B$2/INPUT!AO115)),"compact","noncompact")),"noncompact"),"-")</f>
        <v>-</v>
      </c>
      <c r="M2089" s="379"/>
      <c r="N2089" s="4"/>
    </row>
    <row r="2090">
      <c r="A2090" s="187">
        <f>A1934</f>
        <v>101</v>
      </c>
      <c r="B2090" s="174" t="str">
        <f>B1934</f>
        <v>Negative</v>
      </c>
      <c r="C2090" s="174">
        <f>INPUT!G116</f>
        <v>0</v>
      </c>
      <c r="D2090" s="174">
        <f>IF(INPUT!AB116=1,0.2,IF(INPUT!AB116=2,0.25,0))*INPUT!N116</f>
        <v>700</v>
      </c>
      <c r="E2090" s="191">
        <f>INPUT!N116/COS(I2090)/INPUT!O116</f>
        <v>235.16819383874085</v>
      </c>
      <c r="F2090" s="174">
        <f>MAX(INPUT!X116,INPUT!Y116)-INPUT!U116</f>
        <v>3700</v>
      </c>
      <c r="G2090" s="174">
        <f>INPUT!U116</f>
        <v>2400</v>
      </c>
      <c r="H2090" s="174">
        <f>MAX(INPUT!V116,INPUT!W116)-INPUT!U116/2</f>
        <v>1200</v>
      </c>
      <c r="I2090" s="174">
        <f>INPUT!P116</f>
        <v>0.125</v>
      </c>
      <c r="J2090" s="191">
        <f>IF(OR(L312="1",L312="a"),M312,IF(OR(L312="b",L312="c",L312="d",L312="8"),H815-M312,0))/COS(I2090)</f>
        <v>1566.9520768766395</v>
      </c>
      <c r="K2090" s="343">
        <f>INPUT!O116</f>
        <v>12</v>
      </c>
      <c r="L2090" s="291" t="str">
        <f>IF(B2090="Positive",IF(C2090=0,(IF(AND(INPUT!AO116&lt;=455,INPUT!AQ116&lt;455,E2090&lt;=IF(D2090=0,1000,150),0.8*G2090&lt;=F2090,1.2*G2090&gt;=F2090,I2090&lt;=0.25,H2090&lt;=MIN(F2090,1800),2*J2090/K2090&lt;=3.76*SQRT(INPUT!$B$2/INPUT!AO116)),"compact","noncompact")),"noncompact"),"-")</f>
        <v>-</v>
      </c>
      <c r="M2090" s="379"/>
      <c r="N2090" s="4"/>
    </row>
    <row r="2091">
      <c r="A2091" s="187">
        <f>A1935</f>
        <v>101</v>
      </c>
      <c r="B2091" s="174" t="str">
        <f>B1935</f>
        <v>Negative</v>
      </c>
      <c r="C2091" s="174">
        <f>INPUT!G117</f>
        <v>0</v>
      </c>
      <c r="D2091" s="174">
        <f>IF(INPUT!AB117=1,0.2,IF(INPUT!AB117=2,0.25,0))*INPUT!N117</f>
        <v>700</v>
      </c>
      <c r="E2091" s="191">
        <f>INPUT!N117/COS(I2091)/INPUT!O117</f>
        <v>235.16819383874085</v>
      </c>
      <c r="F2091" s="174">
        <f>MAX(INPUT!X117,INPUT!Y117)-INPUT!U117</f>
        <v>3700</v>
      </c>
      <c r="G2091" s="174">
        <f>INPUT!U117</f>
        <v>2400</v>
      </c>
      <c r="H2091" s="174">
        <f>MAX(INPUT!V117,INPUT!W117)-INPUT!U117/2</f>
        <v>1200</v>
      </c>
      <c r="I2091" s="174">
        <f>INPUT!P117</f>
        <v>0.125</v>
      </c>
      <c r="J2091" s="191">
        <f>IF(OR(L313="1",L313="a"),M313,IF(OR(L313="b",L313="c",L313="d",L313="8"),H816-M313,0))/COS(I2091)</f>
        <v>1566.9520768766395</v>
      </c>
      <c r="K2091" s="343">
        <f>INPUT!O117</f>
        <v>12</v>
      </c>
      <c r="L2091" s="291" t="str">
        <f>IF(B2091="Positive",IF(C2091=0,(IF(AND(INPUT!AO117&lt;=455,INPUT!AQ117&lt;455,E2091&lt;=IF(D2091=0,1000,150),0.8*G2091&lt;=F2091,1.2*G2091&gt;=F2091,I2091&lt;=0.25,H2091&lt;=MIN(F2091,1800),2*J2091/K2091&lt;=3.76*SQRT(INPUT!$B$2/INPUT!AO117)),"compact","noncompact")),"noncompact"),"-")</f>
        <v>-</v>
      </c>
      <c r="M2091" s="379"/>
      <c r="N2091" s="4"/>
    </row>
    <row r="2092">
      <c r="A2092" s="187">
        <f>A1936</f>
        <v>101</v>
      </c>
      <c r="B2092" s="174" t="str">
        <f>B1936</f>
        <v>Negative</v>
      </c>
      <c r="C2092" s="174">
        <f>INPUT!G118</f>
        <v>0</v>
      </c>
      <c r="D2092" s="174">
        <f>IF(INPUT!AB118=1,0.2,IF(INPUT!AB118=2,0.25,0))*INPUT!N118</f>
        <v>700</v>
      </c>
      <c r="E2092" s="191">
        <f>INPUT!N118/COS(I2092)/INPUT!O118</f>
        <v>235.16819383874085</v>
      </c>
      <c r="F2092" s="174">
        <f>MAX(INPUT!X118,INPUT!Y118)-INPUT!U118</f>
        <v>3700</v>
      </c>
      <c r="G2092" s="174">
        <f>INPUT!U118</f>
        <v>2400</v>
      </c>
      <c r="H2092" s="174">
        <f>MAX(INPUT!V118,INPUT!W118)-INPUT!U118/2</f>
        <v>1200</v>
      </c>
      <c r="I2092" s="174">
        <f>INPUT!P118</f>
        <v>0.125</v>
      </c>
      <c r="J2092" s="191">
        <f>IF(OR(L314="1",L314="a"),M314,IF(OR(L314="b",L314="c",L314="d",L314="8"),H817-M314,0))/COS(I2092)</f>
        <v>1566.9520768766395</v>
      </c>
      <c r="K2092" s="343">
        <f>INPUT!O118</f>
        <v>12</v>
      </c>
      <c r="L2092" s="291" t="str">
        <f>IF(B2092="Positive",IF(C2092=0,(IF(AND(INPUT!AO118&lt;=455,INPUT!AQ118&lt;455,E2092&lt;=IF(D2092=0,1000,150),0.8*G2092&lt;=F2092,1.2*G2092&gt;=F2092,I2092&lt;=0.25,H2092&lt;=MIN(F2092,1800),2*J2092/K2092&lt;=3.76*SQRT(INPUT!$B$2/INPUT!AO118)),"compact","noncompact")),"noncompact"),"-")</f>
        <v>-</v>
      </c>
      <c r="M2092" s="379"/>
      <c r="N2092" s="4"/>
    </row>
    <row r="2093">
      <c r="A2093" s="187">
        <f>A1937</f>
        <v>101</v>
      </c>
      <c r="B2093" s="174" t="str">
        <f>B1937</f>
        <v>Negative</v>
      </c>
      <c r="C2093" s="174">
        <f>INPUT!G119</f>
        <v>0</v>
      </c>
      <c r="D2093" s="174">
        <f>IF(INPUT!AB119=1,0.2,IF(INPUT!AB119=2,0.25,0))*INPUT!N119</f>
        <v>700</v>
      </c>
      <c r="E2093" s="191">
        <f>INPUT!N119/COS(I2093)/INPUT!O119</f>
        <v>235.16819383874085</v>
      </c>
      <c r="F2093" s="174">
        <f>MAX(INPUT!X119,INPUT!Y119)-INPUT!U119</f>
        <v>3700</v>
      </c>
      <c r="G2093" s="174">
        <f>INPUT!U119</f>
        <v>2400</v>
      </c>
      <c r="H2093" s="174">
        <f>MAX(INPUT!V119,INPUT!W119)-INPUT!U119/2</f>
        <v>1200</v>
      </c>
      <c r="I2093" s="174">
        <f>INPUT!P119</f>
        <v>0.125</v>
      </c>
      <c r="J2093" s="191">
        <f>IF(OR(L315="1",L315="a"),M315,IF(OR(L315="b",L315="c",L315="d",L315="8"),H818-M315,0))/COS(I2093)</f>
        <v>1566.9520768766395</v>
      </c>
      <c r="K2093" s="343">
        <f>INPUT!O119</f>
        <v>12</v>
      </c>
      <c r="L2093" s="291" t="str">
        <f>IF(B2093="Positive",IF(C2093=0,(IF(AND(INPUT!AO119&lt;=455,INPUT!AQ119&lt;455,E2093&lt;=IF(D2093=0,1000,150),0.8*G2093&lt;=F2093,1.2*G2093&gt;=F2093,I2093&lt;=0.25,H2093&lt;=MIN(F2093,1800),2*J2093/K2093&lt;=3.76*SQRT(INPUT!$B$2/INPUT!AO119)),"compact","noncompact")),"noncompact"),"-")</f>
        <v>-</v>
      </c>
      <c r="M2093" s="379"/>
      <c r="N2093" s="4"/>
    </row>
    <row r="2094">
      <c r="A2094" s="187">
        <f>A1938</f>
        <v>101</v>
      </c>
      <c r="B2094" s="174" t="str">
        <f>B1938</f>
        <v>Negative</v>
      </c>
      <c r="C2094" s="174">
        <f>INPUT!G120</f>
        <v>0</v>
      </c>
      <c r="D2094" s="174">
        <f>IF(INPUT!AB120=1,0.2,IF(INPUT!AB120=2,0.25,0))*INPUT!N120</f>
        <v>700</v>
      </c>
      <c r="E2094" s="191">
        <f>INPUT!N120/COS(I2094)/INPUT!O120</f>
        <v>235.16819383874085</v>
      </c>
      <c r="F2094" s="174">
        <f>MAX(INPUT!X120,INPUT!Y120)-INPUT!U120</f>
        <v>3700</v>
      </c>
      <c r="G2094" s="174">
        <f>INPUT!U120</f>
        <v>2400</v>
      </c>
      <c r="H2094" s="174">
        <f>MAX(INPUT!V120,INPUT!W120)-INPUT!U120/2</f>
        <v>1200</v>
      </c>
      <c r="I2094" s="174">
        <f>INPUT!P120</f>
        <v>0.125</v>
      </c>
      <c r="J2094" s="191">
        <f>IF(OR(L316="1",L316="a"),M316,IF(OR(L316="b",L316="c",L316="d",L316="8"),H819-M316,0))/COS(I2094)</f>
        <v>1566.9520768766395</v>
      </c>
      <c r="K2094" s="343">
        <f>INPUT!O120</f>
        <v>12</v>
      </c>
      <c r="L2094" s="291" t="str">
        <f>IF(B2094="Positive",IF(C2094=0,(IF(AND(INPUT!AO120&lt;=455,INPUT!AQ120&lt;455,E2094&lt;=IF(D2094=0,1000,150),0.8*G2094&lt;=F2094,1.2*G2094&gt;=F2094,I2094&lt;=0.25,H2094&lt;=MIN(F2094,1800),2*J2094/K2094&lt;=3.76*SQRT(INPUT!$B$2/INPUT!AO120)),"compact","noncompact")),"noncompact"),"-")</f>
        <v>-</v>
      </c>
      <c r="M2094" s="379"/>
      <c r="N2094" s="4"/>
    </row>
    <row r="2095">
      <c r="A2095" s="187">
        <f>A1939</f>
        <v>101</v>
      </c>
      <c r="B2095" s="174" t="str">
        <f>B1939</f>
        <v>Negative</v>
      </c>
      <c r="C2095" s="174">
        <f>INPUT!G121</f>
        <v>0</v>
      </c>
      <c r="D2095" s="174">
        <f>IF(INPUT!AB121=1,0.2,IF(INPUT!AB121=2,0.25,0))*INPUT!N121</f>
        <v>700</v>
      </c>
      <c r="E2095" s="191">
        <f>INPUT!N121/COS(I2095)/INPUT!O121</f>
        <v>235.16819383874085</v>
      </c>
      <c r="F2095" s="174">
        <f>MAX(INPUT!X121,INPUT!Y121)-INPUT!U121</f>
        <v>3700</v>
      </c>
      <c r="G2095" s="174">
        <f>INPUT!U121</f>
        <v>2400</v>
      </c>
      <c r="H2095" s="174">
        <f>MAX(INPUT!V121,INPUT!W121)-INPUT!U121/2</f>
        <v>1200</v>
      </c>
      <c r="I2095" s="174">
        <f>INPUT!P121</f>
        <v>0.125</v>
      </c>
      <c r="J2095" s="191">
        <f>IF(OR(L317="1",L317="a"),M317,IF(OR(L317="b",L317="c",L317="d",L317="8"),H820-M317,0))/COS(I2095)</f>
        <v>1566.9520768766395</v>
      </c>
      <c r="K2095" s="343">
        <f>INPUT!O121</f>
        <v>12</v>
      </c>
      <c r="L2095" s="291" t="str">
        <f>IF(B2095="Positive",IF(C2095=0,(IF(AND(INPUT!AO121&lt;=455,INPUT!AQ121&lt;455,E2095&lt;=IF(D2095=0,1000,150),0.8*G2095&lt;=F2095,1.2*G2095&gt;=F2095,I2095&lt;=0.25,H2095&lt;=MIN(F2095,1800),2*J2095/K2095&lt;=3.76*SQRT(INPUT!$B$2/INPUT!AO121)),"compact","noncompact")),"noncompact"),"-")</f>
        <v>-</v>
      </c>
      <c r="M2095" s="379"/>
      <c r="N2095" s="4"/>
    </row>
    <row r="2096">
      <c r="A2096" s="187">
        <f>A1940</f>
        <v>101</v>
      </c>
      <c r="B2096" s="174" t="str">
        <f>B1940</f>
        <v>Negative</v>
      </c>
      <c r="C2096" s="174">
        <f>INPUT!G122</f>
        <v>0</v>
      </c>
      <c r="D2096" s="174">
        <f>IF(INPUT!AB122=1,0.2,IF(INPUT!AB122=2,0.25,0))*INPUT!N122</f>
        <v>700</v>
      </c>
      <c r="E2096" s="191">
        <f>INPUT!N122/COS(I2096)/INPUT!O122</f>
        <v>235.16819383874085</v>
      </c>
      <c r="F2096" s="174">
        <f>MAX(INPUT!X122,INPUT!Y122)-INPUT!U122</f>
        <v>3700</v>
      </c>
      <c r="G2096" s="174">
        <f>INPUT!U122</f>
        <v>2400</v>
      </c>
      <c r="H2096" s="174">
        <f>MAX(INPUT!V122,INPUT!W122)-INPUT!U122/2</f>
        <v>1200</v>
      </c>
      <c r="I2096" s="174">
        <f>INPUT!P122</f>
        <v>0.125</v>
      </c>
      <c r="J2096" s="191">
        <f>IF(OR(L318="1",L318="a"),M318,IF(OR(L318="b",L318="c",L318="d",L318="8"),H821-M318,0))/COS(I2096)</f>
        <v>1566.9520768766395</v>
      </c>
      <c r="K2096" s="343">
        <f>INPUT!O122</f>
        <v>12</v>
      </c>
      <c r="L2096" s="291" t="str">
        <f>IF(B2096="Positive",IF(C2096=0,(IF(AND(INPUT!AO122&lt;=455,INPUT!AQ122&lt;455,E2096&lt;=IF(D2096=0,1000,150),0.8*G2096&lt;=F2096,1.2*G2096&gt;=F2096,I2096&lt;=0.25,H2096&lt;=MIN(F2096,1800),2*J2096/K2096&lt;=3.76*SQRT(INPUT!$B$2/INPUT!AO122)),"compact","noncompact")),"noncompact"),"-")</f>
        <v>-</v>
      </c>
      <c r="M2096" s="379"/>
      <c r="N2096" s="4"/>
    </row>
    <row r="2097">
      <c r="A2097" s="187">
        <f>A1941</f>
        <v>101</v>
      </c>
      <c r="B2097" s="174" t="str">
        <f>B1941</f>
        <v>Negative</v>
      </c>
      <c r="C2097" s="174">
        <f>INPUT!G123</f>
        <v>0</v>
      </c>
      <c r="D2097" s="174">
        <f>IF(INPUT!AB123=1,0.2,IF(INPUT!AB123=2,0.25,0))*INPUT!N123</f>
        <v>700</v>
      </c>
      <c r="E2097" s="191">
        <f>INPUT!N123/COS(I2097)/INPUT!O123</f>
        <v>235.16819383874085</v>
      </c>
      <c r="F2097" s="174">
        <f>MAX(INPUT!X123,INPUT!Y123)-INPUT!U123</f>
        <v>3700</v>
      </c>
      <c r="G2097" s="174">
        <f>INPUT!U123</f>
        <v>2400</v>
      </c>
      <c r="H2097" s="174">
        <f>MAX(INPUT!V123,INPUT!W123)-INPUT!U123/2</f>
        <v>1200</v>
      </c>
      <c r="I2097" s="174">
        <f>INPUT!P123</f>
        <v>0.125</v>
      </c>
      <c r="J2097" s="191">
        <f>IF(OR(L319="1",L319="a"),M319,IF(OR(L319="b",L319="c",L319="d",L319="8"),H822-M319,0))/COS(I2097)</f>
        <v>1566.9520768766395</v>
      </c>
      <c r="K2097" s="343">
        <f>INPUT!O123</f>
        <v>12</v>
      </c>
      <c r="L2097" s="291" t="str">
        <f>IF(B2097="Positive",IF(C2097=0,(IF(AND(INPUT!AO123&lt;=455,INPUT!AQ123&lt;455,E2097&lt;=IF(D2097=0,1000,150),0.8*G2097&lt;=F2097,1.2*G2097&gt;=F2097,I2097&lt;=0.25,H2097&lt;=MIN(F2097,1800),2*J2097/K2097&lt;=3.76*SQRT(INPUT!$B$2/INPUT!AO123)),"compact","noncompact")),"noncompact"),"-")</f>
        <v>-</v>
      </c>
      <c r="M2097" s="379"/>
      <c r="N2097" s="4"/>
    </row>
    <row r="2098">
      <c r="A2098" s="187">
        <f>A1942</f>
        <v>101</v>
      </c>
      <c r="B2098" s="174" t="str">
        <f>B1942</f>
        <v>Negative</v>
      </c>
      <c r="C2098" s="174">
        <f>INPUT!G124</f>
        <v>0</v>
      </c>
      <c r="D2098" s="174">
        <f>IF(INPUT!AB124=1,0.2,IF(INPUT!AB124=2,0.25,0))*INPUT!N124</f>
        <v>700</v>
      </c>
      <c r="E2098" s="191">
        <f>INPUT!N124/COS(I2098)/INPUT!O124</f>
        <v>235.16819383874085</v>
      </c>
      <c r="F2098" s="174">
        <f>MAX(INPUT!X124,INPUT!Y124)-INPUT!U124</f>
        <v>3700</v>
      </c>
      <c r="G2098" s="174">
        <f>INPUT!U124</f>
        <v>2400</v>
      </c>
      <c r="H2098" s="174">
        <f>MAX(INPUT!V124,INPUT!W124)-INPUT!U124/2</f>
        <v>1200</v>
      </c>
      <c r="I2098" s="174">
        <f>INPUT!P124</f>
        <v>0.125</v>
      </c>
      <c r="J2098" s="191">
        <f>IF(OR(L320="1",L320="a"),M320,IF(OR(L320="b",L320="c",L320="d",L320="8"),H823-M320,0))/COS(I2098)</f>
        <v>1566.9520768766395</v>
      </c>
      <c r="K2098" s="343">
        <f>INPUT!O124</f>
        <v>12</v>
      </c>
      <c r="L2098" s="291" t="str">
        <f>IF(B2098="Positive",IF(C2098=0,(IF(AND(INPUT!AO124&lt;=455,INPUT!AQ124&lt;455,E2098&lt;=IF(D2098=0,1000,150),0.8*G2098&lt;=F2098,1.2*G2098&gt;=F2098,I2098&lt;=0.25,H2098&lt;=MIN(F2098,1800),2*J2098/K2098&lt;=3.76*SQRT(INPUT!$B$2/INPUT!AO124)),"compact","noncompact")),"noncompact"),"-")</f>
        <v>-</v>
      </c>
      <c r="M2098" s="379"/>
      <c r="N2098" s="4"/>
    </row>
    <row r="2099">
      <c r="A2099" s="187">
        <f>A1943</f>
        <v>101</v>
      </c>
      <c r="B2099" s="174" t="str">
        <f>B1943</f>
        <v>Negative</v>
      </c>
      <c r="C2099" s="174">
        <f>INPUT!G125</f>
        <v>0</v>
      </c>
      <c r="D2099" s="174">
        <f>IF(INPUT!AB125=1,0.2,IF(INPUT!AB125=2,0.25,0))*INPUT!N125</f>
        <v>700</v>
      </c>
      <c r="E2099" s="191">
        <f>INPUT!N125/COS(I2099)/INPUT!O125</f>
        <v>235.16819383874085</v>
      </c>
      <c r="F2099" s="174">
        <f>MAX(INPUT!X125,INPUT!Y125)-INPUT!U125</f>
        <v>3700</v>
      </c>
      <c r="G2099" s="174">
        <f>INPUT!U125</f>
        <v>2400</v>
      </c>
      <c r="H2099" s="174">
        <f>MAX(INPUT!V125,INPUT!W125)-INPUT!U125/2</f>
        <v>1200</v>
      </c>
      <c r="I2099" s="174">
        <f>INPUT!P125</f>
        <v>0.125</v>
      </c>
      <c r="J2099" s="191">
        <f>IF(OR(L321="1",L321="a"),M321,IF(OR(L321="b",L321="c",L321="d",L321="8"),H824-M321,0))/COS(I2099)</f>
        <v>1566.9520768766395</v>
      </c>
      <c r="K2099" s="343">
        <f>INPUT!O125</f>
        <v>12</v>
      </c>
      <c r="L2099" s="291" t="str">
        <f>IF(B2099="Positive",IF(C2099=0,(IF(AND(INPUT!AO125&lt;=455,INPUT!AQ125&lt;455,E2099&lt;=IF(D2099=0,1000,150),0.8*G2099&lt;=F2099,1.2*G2099&gt;=F2099,I2099&lt;=0.25,H2099&lt;=MIN(F2099,1800),2*J2099/K2099&lt;=3.76*SQRT(INPUT!$B$2/INPUT!AO125)),"compact","noncompact")),"noncompact"),"-")</f>
        <v>-</v>
      </c>
      <c r="M2099" s="379"/>
      <c r="N2099" s="4"/>
    </row>
    <row r="2100">
      <c r="A2100" s="187">
        <f>A1944</f>
        <v>101</v>
      </c>
      <c r="B2100" s="174" t="str">
        <f>B1944</f>
        <v>Negative</v>
      </c>
      <c r="C2100" s="174">
        <f>INPUT!G126</f>
        <v>0</v>
      </c>
      <c r="D2100" s="174">
        <f>IF(INPUT!AB126=1,0.2,IF(INPUT!AB126=2,0.25,0))*INPUT!N126</f>
        <v>700</v>
      </c>
      <c r="E2100" s="191">
        <f>INPUT!N126/COS(I2100)/INPUT!O126</f>
        <v>235.16819383874085</v>
      </c>
      <c r="F2100" s="174">
        <f>MAX(INPUT!X126,INPUT!Y126)-INPUT!U126</f>
        <v>3700</v>
      </c>
      <c r="G2100" s="174">
        <f>INPUT!U126</f>
        <v>2400</v>
      </c>
      <c r="H2100" s="174">
        <f>MAX(INPUT!V126,INPUT!W126)-INPUT!U126/2</f>
        <v>1200</v>
      </c>
      <c r="I2100" s="174">
        <f>INPUT!P126</f>
        <v>0.125</v>
      </c>
      <c r="J2100" s="191">
        <f>IF(OR(L322="1",L322="a"),M322,IF(OR(L322="b",L322="c",L322="d",L322="8"),H825-M322,0))/COS(I2100)</f>
        <v>1566.9520768766395</v>
      </c>
      <c r="K2100" s="343">
        <f>INPUT!O126</f>
        <v>12</v>
      </c>
      <c r="L2100" s="291" t="str">
        <f>IF(B2100="Positive",IF(C2100=0,(IF(AND(INPUT!AO126&lt;=455,INPUT!AQ126&lt;455,E2100&lt;=IF(D2100=0,1000,150),0.8*G2100&lt;=F2100,1.2*G2100&gt;=F2100,I2100&lt;=0.25,H2100&lt;=MIN(F2100,1800),2*J2100/K2100&lt;=3.76*SQRT(INPUT!$B$2/INPUT!AO126)),"compact","noncompact")),"noncompact"),"-")</f>
        <v>-</v>
      </c>
      <c r="M2100" s="379"/>
      <c r="N2100" s="4"/>
    </row>
    <row r="2101">
      <c r="A2101" s="187">
        <f>A1945</f>
        <v>101</v>
      </c>
      <c r="B2101" s="174" t="str">
        <f>B1945</f>
        <v>Negative</v>
      </c>
      <c r="C2101" s="174">
        <f>INPUT!G127</f>
        <v>0</v>
      </c>
      <c r="D2101" s="174">
        <f>IF(INPUT!AB127=1,0.2,IF(INPUT!AB127=2,0.25,0))*INPUT!N127</f>
        <v>700</v>
      </c>
      <c r="E2101" s="191">
        <f>INPUT!N127/COS(I2101)/INPUT!O127</f>
        <v>235.16819383874085</v>
      </c>
      <c r="F2101" s="174">
        <f>MAX(INPUT!X127,INPUT!Y127)-INPUT!U127</f>
        <v>3700</v>
      </c>
      <c r="G2101" s="174">
        <f>INPUT!U127</f>
        <v>2400</v>
      </c>
      <c r="H2101" s="174">
        <f>MAX(INPUT!V127,INPUT!W127)-INPUT!U127/2</f>
        <v>1200</v>
      </c>
      <c r="I2101" s="174">
        <f>INPUT!P127</f>
        <v>0.125</v>
      </c>
      <c r="J2101" s="191">
        <f>IF(OR(L323="1",L323="a"),M323,IF(OR(L323="b",L323="c",L323="d",L323="8"),H826-M323,0))/COS(I2101)</f>
        <v>1566.9520768766395</v>
      </c>
      <c r="K2101" s="343">
        <f>INPUT!O127</f>
        <v>12</v>
      </c>
      <c r="L2101" s="291" t="str">
        <f>IF(B2101="Positive",IF(C2101=0,(IF(AND(INPUT!AO127&lt;=455,INPUT!AQ127&lt;455,E2101&lt;=IF(D2101=0,1000,150),0.8*G2101&lt;=F2101,1.2*G2101&gt;=F2101,I2101&lt;=0.25,H2101&lt;=MIN(F2101,1800),2*J2101/K2101&lt;=3.76*SQRT(INPUT!$B$2/INPUT!AO127)),"compact","noncompact")),"noncompact"),"-")</f>
        <v>-</v>
      </c>
      <c r="M2101" s="379"/>
      <c r="N2101" s="4"/>
    </row>
    <row r="2102">
      <c r="A2102" s="187">
        <f>A1946</f>
        <v>101</v>
      </c>
      <c r="B2102" s="174" t="str">
        <f>B1946</f>
        <v>Negative</v>
      </c>
      <c r="C2102" s="174">
        <f>INPUT!G128</f>
        <v>0</v>
      </c>
      <c r="D2102" s="174">
        <f>IF(INPUT!AB128=1,0.2,IF(INPUT!AB128=2,0.25,0))*INPUT!N128</f>
        <v>700</v>
      </c>
      <c r="E2102" s="191">
        <f>INPUT!N128/COS(I2102)/INPUT!O128</f>
        <v>235.16819383874085</v>
      </c>
      <c r="F2102" s="174">
        <f>MAX(INPUT!X128,INPUT!Y128)-INPUT!U128</f>
        <v>3700</v>
      </c>
      <c r="G2102" s="174">
        <f>INPUT!U128</f>
        <v>2400</v>
      </c>
      <c r="H2102" s="174">
        <f>MAX(INPUT!V128,INPUT!W128)-INPUT!U128/2</f>
        <v>1200</v>
      </c>
      <c r="I2102" s="174">
        <f>INPUT!P128</f>
        <v>0.125</v>
      </c>
      <c r="J2102" s="191">
        <f>IF(OR(L324="1",L324="a"),M324,IF(OR(L324="b",L324="c",L324="d",L324="8"),H827-M324,0))/COS(I2102)</f>
        <v>1566.9520768766395</v>
      </c>
      <c r="K2102" s="343">
        <f>INPUT!O128</f>
        <v>12</v>
      </c>
      <c r="L2102" s="291" t="str">
        <f>IF(B2102="Positive",IF(C2102=0,(IF(AND(INPUT!AO128&lt;=455,INPUT!AQ128&lt;455,E2102&lt;=IF(D2102=0,1000,150),0.8*G2102&lt;=F2102,1.2*G2102&gt;=F2102,I2102&lt;=0.25,H2102&lt;=MIN(F2102,1800),2*J2102/K2102&lt;=3.76*SQRT(INPUT!$B$2/INPUT!AO128)),"compact","noncompact")),"noncompact"),"-")</f>
        <v>-</v>
      </c>
      <c r="M2102" s="379"/>
      <c r="N2102" s="4"/>
    </row>
    <row r="2103">
      <c r="A2103" s="187">
        <f>A1947</f>
        <v>101</v>
      </c>
      <c r="B2103" s="174" t="str">
        <f>B1947</f>
        <v>Negative</v>
      </c>
      <c r="C2103" s="174">
        <f>INPUT!G129</f>
        <v>0</v>
      </c>
      <c r="D2103" s="174">
        <f>IF(INPUT!AB129=1,0.2,IF(INPUT!AB129=2,0.25,0))*INPUT!N129</f>
        <v>700</v>
      </c>
      <c r="E2103" s="191">
        <f>INPUT!N129/COS(I2103)/INPUT!O129</f>
        <v>235.16819383874085</v>
      </c>
      <c r="F2103" s="174">
        <f>MAX(INPUT!X129,INPUT!Y129)-INPUT!U129</f>
        <v>3700</v>
      </c>
      <c r="G2103" s="174">
        <f>INPUT!U129</f>
        <v>2400</v>
      </c>
      <c r="H2103" s="174">
        <f>MAX(INPUT!V129,INPUT!W129)-INPUT!U129/2</f>
        <v>1200</v>
      </c>
      <c r="I2103" s="174">
        <f>INPUT!P129</f>
        <v>0.125</v>
      </c>
      <c r="J2103" s="191">
        <f>IF(OR(L325="1",L325="a"),M325,IF(OR(L325="b",L325="c",L325="d",L325="8"),H828-M325,0))/COS(I2103)</f>
        <v>1566.9520768766395</v>
      </c>
      <c r="K2103" s="343">
        <f>INPUT!O129</f>
        <v>12</v>
      </c>
      <c r="L2103" s="291" t="str">
        <f>IF(B2103="Positive",IF(C2103=0,(IF(AND(INPUT!AO129&lt;=455,INPUT!AQ129&lt;455,E2103&lt;=IF(D2103=0,1000,150),0.8*G2103&lt;=F2103,1.2*G2103&gt;=F2103,I2103&lt;=0.25,H2103&lt;=MIN(F2103,1800),2*J2103/K2103&lt;=3.76*SQRT(INPUT!$B$2/INPUT!AO129)),"compact","noncompact")),"noncompact"),"-")</f>
        <v>-</v>
      </c>
      <c r="M2103" s="379"/>
      <c r="N2103" s="4"/>
    </row>
    <row r="2104">
      <c r="A2104" s="187">
        <f>A1948</f>
        <v>101</v>
      </c>
      <c r="B2104" s="174" t="str">
        <f>B1948</f>
        <v>Negative</v>
      </c>
      <c r="C2104" s="174">
        <f>INPUT!G130</f>
        <v>0</v>
      </c>
      <c r="D2104" s="174">
        <f>IF(INPUT!AB130=1,0.2,IF(INPUT!AB130=2,0.25,0))*INPUT!N130</f>
        <v>700</v>
      </c>
      <c r="E2104" s="191">
        <f>INPUT!N130/COS(I2104)/INPUT!O130</f>
        <v>235.16819383874085</v>
      </c>
      <c r="F2104" s="174">
        <f>MAX(INPUT!X130,INPUT!Y130)-INPUT!U130</f>
        <v>3700</v>
      </c>
      <c r="G2104" s="174">
        <f>INPUT!U130</f>
        <v>2400</v>
      </c>
      <c r="H2104" s="174">
        <f>MAX(INPUT!V130,INPUT!W130)-INPUT!U130/2</f>
        <v>1200</v>
      </c>
      <c r="I2104" s="174">
        <f>INPUT!P130</f>
        <v>0.125</v>
      </c>
      <c r="J2104" s="191">
        <f>IF(OR(L326="1",L326="a"),M326,IF(OR(L326="b",L326="c",L326="d",L326="8"),H829-M326,0))/COS(I2104)</f>
        <v>1566.9520768766395</v>
      </c>
      <c r="K2104" s="343">
        <f>INPUT!O130</f>
        <v>12</v>
      </c>
      <c r="L2104" s="291" t="str">
        <f>IF(B2104="Positive",IF(C2104=0,(IF(AND(INPUT!AO130&lt;=455,INPUT!AQ130&lt;455,E2104&lt;=IF(D2104=0,1000,150),0.8*G2104&lt;=F2104,1.2*G2104&gt;=F2104,I2104&lt;=0.25,H2104&lt;=MIN(F2104,1800),2*J2104/K2104&lt;=3.76*SQRT(INPUT!$B$2/INPUT!AO130)),"compact","noncompact")),"noncompact"),"-")</f>
        <v>-</v>
      </c>
      <c r="M2104" s="379"/>
      <c r="N2104" s="4"/>
    </row>
    <row r="2105">
      <c r="A2105" s="187">
        <f>A1949</f>
        <v>101</v>
      </c>
      <c r="B2105" s="174" t="str">
        <f>B1949</f>
        <v>Negative</v>
      </c>
      <c r="C2105" s="174">
        <f>INPUT!G131</f>
        <v>0</v>
      </c>
      <c r="D2105" s="174">
        <f>IF(INPUT!AB131=1,0.2,IF(INPUT!AB131=2,0.25,0))*INPUT!N131</f>
        <v>700</v>
      </c>
      <c r="E2105" s="191">
        <f>INPUT!N131/COS(I2105)/INPUT!O131</f>
        <v>235.16819383874085</v>
      </c>
      <c r="F2105" s="174">
        <f>MAX(INPUT!X131,INPUT!Y131)-INPUT!U131</f>
        <v>3700</v>
      </c>
      <c r="G2105" s="174">
        <f>INPUT!U131</f>
        <v>2400</v>
      </c>
      <c r="H2105" s="174">
        <f>MAX(INPUT!V131,INPUT!W131)-INPUT!U131/2</f>
        <v>1200</v>
      </c>
      <c r="I2105" s="174">
        <f>INPUT!P131</f>
        <v>0.125</v>
      </c>
      <c r="J2105" s="191">
        <f>IF(OR(L327="1",L327="a"),M327,IF(OR(L327="b",L327="c",L327="d",L327="8"),H830-M327,0))/COS(I2105)</f>
        <v>1566.9520768766395</v>
      </c>
      <c r="K2105" s="343">
        <f>INPUT!O131</f>
        <v>12</v>
      </c>
      <c r="L2105" s="291" t="str">
        <f>IF(B2105="Positive",IF(C2105=0,(IF(AND(INPUT!AO131&lt;=455,INPUT!AQ131&lt;455,E2105&lt;=IF(D2105=0,1000,150),0.8*G2105&lt;=F2105,1.2*G2105&gt;=F2105,I2105&lt;=0.25,H2105&lt;=MIN(F2105,1800),2*J2105/K2105&lt;=3.76*SQRT(INPUT!$B$2/INPUT!AO131)),"compact","noncompact")),"noncompact"),"-")</f>
        <v>-</v>
      </c>
      <c r="M2105" s="379"/>
      <c r="N2105" s="4"/>
    </row>
    <row r="2106">
      <c r="A2106" s="187">
        <f>A1950</f>
        <v>101</v>
      </c>
      <c r="B2106" s="174" t="str">
        <f>B1950</f>
        <v>Negative</v>
      </c>
      <c r="C2106" s="174">
        <f>INPUT!G132</f>
        <v>0</v>
      </c>
      <c r="D2106" s="174">
        <f>IF(INPUT!AB132=1,0.2,IF(INPUT!AB132=2,0.25,0))*INPUT!N132</f>
        <v>700</v>
      </c>
      <c r="E2106" s="191">
        <f>INPUT!N132/COS(I2106)/INPUT!O132</f>
        <v>235.16819383874085</v>
      </c>
      <c r="F2106" s="174">
        <f>MAX(INPUT!X132,INPUT!Y132)-INPUT!U132</f>
        <v>3700</v>
      </c>
      <c r="G2106" s="174">
        <f>INPUT!U132</f>
        <v>2400</v>
      </c>
      <c r="H2106" s="174">
        <f>MAX(INPUT!V132,INPUT!W132)-INPUT!U132/2</f>
        <v>1200</v>
      </c>
      <c r="I2106" s="174">
        <f>INPUT!P132</f>
        <v>0.125</v>
      </c>
      <c r="J2106" s="191">
        <f>IF(OR(L328="1",L328="a"),M328,IF(OR(L328="b",L328="c",L328="d",L328="8"),H831-M328,0))/COS(I2106)</f>
        <v>1566.9520768766395</v>
      </c>
      <c r="K2106" s="343">
        <f>INPUT!O132</f>
        <v>12</v>
      </c>
      <c r="L2106" s="291" t="str">
        <f>IF(B2106="Positive",IF(C2106=0,(IF(AND(INPUT!AO132&lt;=455,INPUT!AQ132&lt;455,E2106&lt;=IF(D2106=0,1000,150),0.8*G2106&lt;=F2106,1.2*G2106&gt;=F2106,I2106&lt;=0.25,H2106&lt;=MIN(F2106,1800),2*J2106/K2106&lt;=3.76*SQRT(INPUT!$B$2/INPUT!AO132)),"compact","noncompact")),"noncompact"),"-")</f>
        <v>-</v>
      </c>
      <c r="M2106" s="379"/>
      <c r="N2106" s="4"/>
    </row>
    <row r="2107">
      <c r="A2107" s="187">
        <f>A1951</f>
        <v>101</v>
      </c>
      <c r="B2107" s="174" t="str">
        <f>B1951</f>
        <v>Negative</v>
      </c>
      <c r="C2107" s="174">
        <f>INPUT!G133</f>
        <v>0</v>
      </c>
      <c r="D2107" s="174">
        <f>IF(INPUT!AB133=1,0.2,IF(INPUT!AB133=2,0.25,0))*INPUT!N133</f>
        <v>700</v>
      </c>
      <c r="E2107" s="191">
        <f>INPUT!N133/COS(I2107)/INPUT!O133</f>
        <v>235.16819383874085</v>
      </c>
      <c r="F2107" s="174">
        <f>MAX(INPUT!X133,INPUT!Y133)-INPUT!U133</f>
        <v>3700</v>
      </c>
      <c r="G2107" s="174">
        <f>INPUT!U133</f>
        <v>2400</v>
      </c>
      <c r="H2107" s="174">
        <f>MAX(INPUT!V133,INPUT!W133)-INPUT!U133/2</f>
        <v>1200</v>
      </c>
      <c r="I2107" s="174">
        <f>INPUT!P133</f>
        <v>0.125</v>
      </c>
      <c r="J2107" s="191">
        <f>IF(OR(L329="1",L329="a"),M329,IF(OR(L329="b",L329="c",L329="d",L329="8"),H832-M329,0))/COS(I2107)</f>
        <v>1566.9520768766395</v>
      </c>
      <c r="K2107" s="343">
        <f>INPUT!O133</f>
        <v>12</v>
      </c>
      <c r="L2107" s="291" t="str">
        <f>IF(B2107="Positive",IF(C2107=0,(IF(AND(INPUT!AO133&lt;=455,INPUT!AQ133&lt;455,E2107&lt;=IF(D2107=0,1000,150),0.8*G2107&lt;=F2107,1.2*G2107&gt;=F2107,I2107&lt;=0.25,H2107&lt;=MIN(F2107,1800),2*J2107/K2107&lt;=3.76*SQRT(INPUT!$B$2/INPUT!AO133)),"compact","noncompact")),"noncompact"),"-")</f>
        <v>-</v>
      </c>
      <c r="M2107" s="379"/>
      <c r="N2107" s="4"/>
    </row>
    <row r="2108">
      <c r="A2108" s="187">
        <f>A1952</f>
        <v>101</v>
      </c>
      <c r="B2108" s="174" t="str">
        <f>B1952</f>
        <v>Negative</v>
      </c>
      <c r="C2108" s="174">
        <f>INPUT!G134</f>
        <v>0</v>
      </c>
      <c r="D2108" s="174">
        <f>IF(INPUT!AB134=1,0.2,IF(INPUT!AB134=2,0.25,0))*INPUT!N134</f>
        <v>700</v>
      </c>
      <c r="E2108" s="191">
        <f>INPUT!N134/COS(I2108)/INPUT!O134</f>
        <v>235.16819383874085</v>
      </c>
      <c r="F2108" s="174">
        <f>MAX(INPUT!X134,INPUT!Y134)-INPUT!U134</f>
        <v>3700</v>
      </c>
      <c r="G2108" s="174">
        <f>INPUT!U134</f>
        <v>2400</v>
      </c>
      <c r="H2108" s="174">
        <f>MAX(INPUT!V134,INPUT!W134)-INPUT!U134/2</f>
        <v>1200</v>
      </c>
      <c r="I2108" s="174">
        <f>INPUT!P134</f>
        <v>0.125</v>
      </c>
      <c r="J2108" s="191">
        <f>IF(OR(L330="1",L330="a"),M330,IF(OR(L330="b",L330="c",L330="d",L330="8"),H833-M330,0))/COS(I2108)</f>
        <v>1566.9520768766395</v>
      </c>
      <c r="K2108" s="343">
        <f>INPUT!O134</f>
        <v>12</v>
      </c>
      <c r="L2108" s="291" t="str">
        <f>IF(B2108="Positive",IF(C2108=0,(IF(AND(INPUT!AO134&lt;=455,INPUT!AQ134&lt;455,E2108&lt;=IF(D2108=0,1000,150),0.8*G2108&lt;=F2108,1.2*G2108&gt;=F2108,I2108&lt;=0.25,H2108&lt;=MIN(F2108,1800),2*J2108/K2108&lt;=3.76*SQRT(INPUT!$B$2/INPUT!AO134)),"compact","noncompact")),"noncompact"),"-")</f>
        <v>-</v>
      </c>
      <c r="M2108" s="379"/>
      <c r="N2108" s="4"/>
    </row>
    <row r="2109">
      <c r="A2109" s="187">
        <f>A1953</f>
        <v>101</v>
      </c>
      <c r="B2109" s="174" t="str">
        <f>B1953</f>
        <v>Negative</v>
      </c>
      <c r="C2109" s="174">
        <f>INPUT!G135</f>
        <v>0</v>
      </c>
      <c r="D2109" s="174">
        <f>IF(INPUT!AB135=1,0.2,IF(INPUT!AB135=2,0.25,0))*INPUT!N135</f>
        <v>700</v>
      </c>
      <c r="E2109" s="191">
        <f>INPUT!N135/COS(I2109)/INPUT!O135</f>
        <v>235.16819383874085</v>
      </c>
      <c r="F2109" s="174">
        <f>MAX(INPUT!X135,INPUT!Y135)-INPUT!U135</f>
        <v>3700</v>
      </c>
      <c r="G2109" s="174">
        <f>INPUT!U135</f>
        <v>2400</v>
      </c>
      <c r="H2109" s="174">
        <f>MAX(INPUT!V135,INPUT!W135)-INPUT!U135/2</f>
        <v>1200</v>
      </c>
      <c r="I2109" s="174">
        <f>INPUT!P135</f>
        <v>0.125</v>
      </c>
      <c r="J2109" s="191">
        <f>IF(OR(L331="1",L331="a"),M331,IF(OR(L331="b",L331="c",L331="d",L331="8"),H834-M331,0))/COS(I2109)</f>
        <v>1566.9520768766395</v>
      </c>
      <c r="K2109" s="343">
        <f>INPUT!O135</f>
        <v>12</v>
      </c>
      <c r="L2109" s="291" t="str">
        <f>IF(B2109="Positive",IF(C2109=0,(IF(AND(INPUT!AO135&lt;=455,INPUT!AQ135&lt;455,E2109&lt;=IF(D2109=0,1000,150),0.8*G2109&lt;=F2109,1.2*G2109&gt;=F2109,I2109&lt;=0.25,H2109&lt;=MIN(F2109,1800),2*J2109/K2109&lt;=3.76*SQRT(INPUT!$B$2/INPUT!AO135)),"compact","noncompact")),"noncompact"),"-")</f>
        <v>-</v>
      </c>
      <c r="M2109" s="379"/>
      <c r="N2109" s="4"/>
    </row>
    <row r="2110">
      <c r="A2110" s="187">
        <f>A1954</f>
        <v>101</v>
      </c>
      <c r="B2110" s="174" t="str">
        <f>B1954</f>
        <v>Negative</v>
      </c>
      <c r="C2110" s="174">
        <f>INPUT!G136</f>
        <v>0</v>
      </c>
      <c r="D2110" s="174">
        <f>IF(INPUT!AB136=1,0.2,IF(INPUT!AB136=2,0.25,0))*INPUT!N136</f>
        <v>700</v>
      </c>
      <c r="E2110" s="191">
        <f>INPUT!N136/COS(I2110)/INPUT!O136</f>
        <v>235.16819383874085</v>
      </c>
      <c r="F2110" s="174">
        <f>MAX(INPUT!X136,INPUT!Y136)-INPUT!U136</f>
        <v>3700</v>
      </c>
      <c r="G2110" s="174">
        <f>INPUT!U136</f>
        <v>2400</v>
      </c>
      <c r="H2110" s="174">
        <f>MAX(INPUT!V136,INPUT!W136)-INPUT!U136/2</f>
        <v>1200</v>
      </c>
      <c r="I2110" s="174">
        <f>INPUT!P136</f>
        <v>0.125</v>
      </c>
      <c r="J2110" s="191">
        <f>IF(OR(L332="1",L332="a"),M332,IF(OR(L332="b",L332="c",L332="d",L332="8"),H835-M332,0))/COS(I2110)</f>
        <v>1566.9520768766395</v>
      </c>
      <c r="K2110" s="343">
        <f>INPUT!O136</f>
        <v>12</v>
      </c>
      <c r="L2110" s="291" t="str">
        <f>IF(B2110="Positive",IF(C2110=0,(IF(AND(INPUT!AO136&lt;=455,INPUT!AQ136&lt;455,E2110&lt;=IF(D2110=0,1000,150),0.8*G2110&lt;=F2110,1.2*G2110&gt;=F2110,I2110&lt;=0.25,H2110&lt;=MIN(F2110,1800),2*J2110/K2110&lt;=3.76*SQRT(INPUT!$B$2/INPUT!AO136)),"compact","noncompact")),"noncompact"),"-")</f>
        <v>-</v>
      </c>
      <c r="M2110" s="379"/>
      <c r="N2110" s="4"/>
    </row>
    <row r="2111">
      <c r="A2111" s="187">
        <f>A1955</f>
        <v>101</v>
      </c>
      <c r="B2111" s="174" t="str">
        <f>B1955</f>
        <v>Negative</v>
      </c>
      <c r="C2111" s="174">
        <f>INPUT!G137</f>
        <v>0</v>
      </c>
      <c r="D2111" s="174">
        <f>IF(INPUT!AB137=1,0.2,IF(INPUT!AB137=2,0.25,0))*INPUT!N137</f>
        <v>700</v>
      </c>
      <c r="E2111" s="191">
        <f>INPUT!N137/COS(I2111)/INPUT!O137</f>
        <v>235.16819383874085</v>
      </c>
      <c r="F2111" s="174">
        <f>MAX(INPUT!X137,INPUT!Y137)-INPUT!U137</f>
        <v>3700</v>
      </c>
      <c r="G2111" s="174">
        <f>INPUT!U137</f>
        <v>2400</v>
      </c>
      <c r="H2111" s="174">
        <f>MAX(INPUT!V137,INPUT!W137)-INPUT!U137/2</f>
        <v>1200</v>
      </c>
      <c r="I2111" s="174">
        <f>INPUT!P137</f>
        <v>0.125</v>
      </c>
      <c r="J2111" s="191">
        <f>IF(OR(L333="1",L333="a"),M333,IF(OR(L333="b",L333="c",L333="d",L333="8"),H836-M333,0))/COS(I2111)</f>
        <v>1566.9520768766395</v>
      </c>
      <c r="K2111" s="343">
        <f>INPUT!O137</f>
        <v>12</v>
      </c>
      <c r="L2111" s="291" t="str">
        <f>IF(B2111="Positive",IF(C2111=0,(IF(AND(INPUT!AO137&lt;=455,INPUT!AQ137&lt;455,E2111&lt;=IF(D2111=0,1000,150),0.8*G2111&lt;=F2111,1.2*G2111&gt;=F2111,I2111&lt;=0.25,H2111&lt;=MIN(F2111,1800),2*J2111/K2111&lt;=3.76*SQRT(INPUT!$B$2/INPUT!AO137)),"compact","noncompact")),"noncompact"),"-")</f>
        <v>-</v>
      </c>
      <c r="M2111" s="379"/>
      <c r="N2111" s="4"/>
    </row>
    <row r="2112">
      <c r="A2112" s="187">
        <f>A1956</f>
        <v>101</v>
      </c>
      <c r="B2112" s="174" t="str">
        <f>B1956</f>
        <v>Negative</v>
      </c>
      <c r="C2112" s="174">
        <f>INPUT!G138</f>
        <v>0</v>
      </c>
      <c r="D2112" s="174">
        <f>IF(INPUT!AB138=1,0.2,IF(INPUT!AB138=2,0.25,0))*INPUT!N138</f>
        <v>700</v>
      </c>
      <c r="E2112" s="191">
        <f>INPUT!N138/COS(I2112)/INPUT!O138</f>
        <v>235.16819383874085</v>
      </c>
      <c r="F2112" s="174">
        <f>MAX(INPUT!X138,INPUT!Y138)-INPUT!U138</f>
        <v>3700</v>
      </c>
      <c r="G2112" s="174">
        <f>INPUT!U138</f>
        <v>2400</v>
      </c>
      <c r="H2112" s="174">
        <f>MAX(INPUT!V138,INPUT!W138)-INPUT!U138/2</f>
        <v>1200</v>
      </c>
      <c r="I2112" s="174">
        <f>INPUT!P138</f>
        <v>0.125</v>
      </c>
      <c r="J2112" s="191">
        <f>IF(OR(L334="1",L334="a"),M334,IF(OR(L334="b",L334="c",L334="d",L334="8"),H837-M334,0))/COS(I2112)</f>
        <v>1566.9520768766395</v>
      </c>
      <c r="K2112" s="343">
        <f>INPUT!O138</f>
        <v>12</v>
      </c>
      <c r="L2112" s="291" t="str">
        <f>IF(B2112="Positive",IF(C2112=0,(IF(AND(INPUT!AO138&lt;=455,INPUT!AQ138&lt;455,E2112&lt;=IF(D2112=0,1000,150),0.8*G2112&lt;=F2112,1.2*G2112&gt;=F2112,I2112&lt;=0.25,H2112&lt;=MIN(F2112,1800),2*J2112/K2112&lt;=3.76*SQRT(INPUT!$B$2/INPUT!AO138)),"compact","noncompact")),"noncompact"),"-")</f>
        <v>-</v>
      </c>
      <c r="M2112" s="379"/>
      <c r="N2112" s="4"/>
    </row>
    <row r="2113">
      <c r="A2113" s="187">
        <f>A1957</f>
        <v>101</v>
      </c>
      <c r="B2113" s="174" t="str">
        <f>B1957</f>
        <v>Negative</v>
      </c>
      <c r="C2113" s="174">
        <f>INPUT!G139</f>
        <v>0</v>
      </c>
      <c r="D2113" s="174">
        <f>IF(INPUT!AB139=1,0.2,IF(INPUT!AB139=2,0.25,0))*INPUT!N139</f>
        <v>700</v>
      </c>
      <c r="E2113" s="191">
        <f>INPUT!N139/COS(I2113)/INPUT!O139</f>
        <v>235.16819383874085</v>
      </c>
      <c r="F2113" s="174">
        <f>MAX(INPUT!X139,INPUT!Y139)-INPUT!U139</f>
        <v>3700</v>
      </c>
      <c r="G2113" s="174">
        <f>INPUT!U139</f>
        <v>2400</v>
      </c>
      <c r="H2113" s="174">
        <f>MAX(INPUT!V139,INPUT!W139)-INPUT!U139/2</f>
        <v>1200</v>
      </c>
      <c r="I2113" s="174">
        <f>INPUT!P139</f>
        <v>0.125</v>
      </c>
      <c r="J2113" s="191">
        <f>IF(OR(L335="1",L335="a"),M335,IF(OR(L335="b",L335="c",L335="d",L335="8"),H838-M335,0))/COS(I2113)</f>
        <v>1566.9520768766395</v>
      </c>
      <c r="K2113" s="343">
        <f>INPUT!O139</f>
        <v>12</v>
      </c>
      <c r="L2113" s="291" t="str">
        <f>IF(B2113="Positive",IF(C2113=0,(IF(AND(INPUT!AO139&lt;=455,INPUT!AQ139&lt;455,E2113&lt;=IF(D2113=0,1000,150),0.8*G2113&lt;=F2113,1.2*G2113&gt;=F2113,I2113&lt;=0.25,H2113&lt;=MIN(F2113,1800),2*J2113/K2113&lt;=3.76*SQRT(INPUT!$B$2/INPUT!AO139)),"compact","noncompact")),"noncompact"),"-")</f>
        <v>-</v>
      </c>
      <c r="M2113" s="379"/>
      <c r="N2113" s="4"/>
    </row>
    <row r="2114">
      <c r="A2114" s="187">
        <f>A1958</f>
        <v>101</v>
      </c>
      <c r="B2114" s="174" t="str">
        <f>B1958</f>
        <v>Negative</v>
      </c>
      <c r="C2114" s="174">
        <f>INPUT!G140</f>
        <v>0</v>
      </c>
      <c r="D2114" s="174">
        <f>IF(INPUT!AB140=1,0.2,IF(INPUT!AB140=2,0.25,0))*INPUT!N140</f>
        <v>700</v>
      </c>
      <c r="E2114" s="191">
        <f>INPUT!N140/COS(I2114)/INPUT!O140</f>
        <v>235.16819383874085</v>
      </c>
      <c r="F2114" s="174">
        <f>MAX(INPUT!X140,INPUT!Y140)-INPUT!U140</f>
        <v>3700</v>
      </c>
      <c r="G2114" s="174">
        <f>INPUT!U140</f>
        <v>2400</v>
      </c>
      <c r="H2114" s="174">
        <f>MAX(INPUT!V140,INPUT!W140)-INPUT!U140/2</f>
        <v>1200</v>
      </c>
      <c r="I2114" s="174">
        <f>INPUT!P140</f>
        <v>0.125</v>
      </c>
      <c r="J2114" s="191">
        <f>IF(OR(L336="1",L336="a"),M336,IF(OR(L336="b",L336="c",L336="d",L336="8"),H839-M336,0))/COS(I2114)</f>
        <v>1566.9520768766395</v>
      </c>
      <c r="K2114" s="343">
        <f>INPUT!O140</f>
        <v>12</v>
      </c>
      <c r="L2114" s="291" t="str">
        <f>IF(B2114="Positive",IF(C2114=0,(IF(AND(INPUT!AO140&lt;=455,INPUT!AQ140&lt;455,E2114&lt;=IF(D2114=0,1000,150),0.8*G2114&lt;=F2114,1.2*G2114&gt;=F2114,I2114&lt;=0.25,H2114&lt;=MIN(F2114,1800),2*J2114/K2114&lt;=3.76*SQRT(INPUT!$B$2/INPUT!AO140)),"compact","noncompact")),"noncompact"),"-")</f>
        <v>-</v>
      </c>
      <c r="M2114" s="379"/>
      <c r="N2114" s="4"/>
    </row>
    <row r="2115">
      <c r="A2115" s="187">
        <f>A1959</f>
        <v>101</v>
      </c>
      <c r="B2115" s="174" t="str">
        <f>B1959</f>
        <v>Negative</v>
      </c>
      <c r="C2115" s="174">
        <f>INPUT!G141</f>
        <v>0</v>
      </c>
      <c r="D2115" s="174">
        <f>IF(INPUT!AB141=1,0.2,IF(INPUT!AB141=2,0.25,0))*INPUT!N141</f>
        <v>700</v>
      </c>
      <c r="E2115" s="191">
        <f>INPUT!N141/COS(I2115)/INPUT!O141</f>
        <v>235.16819383874085</v>
      </c>
      <c r="F2115" s="174">
        <f>MAX(INPUT!X141,INPUT!Y141)-INPUT!U141</f>
        <v>3700</v>
      </c>
      <c r="G2115" s="174">
        <f>INPUT!U141</f>
        <v>2400</v>
      </c>
      <c r="H2115" s="174">
        <f>MAX(INPUT!V141,INPUT!W141)-INPUT!U141/2</f>
        <v>1200</v>
      </c>
      <c r="I2115" s="174">
        <f>INPUT!P141</f>
        <v>0.125</v>
      </c>
      <c r="J2115" s="191">
        <f>IF(OR(L337="1",L337="a"),M337,IF(OR(L337="b",L337="c",L337="d",L337="8"),H840-M337,0))/COS(I2115)</f>
        <v>1566.9520768766395</v>
      </c>
      <c r="K2115" s="343">
        <f>INPUT!O141</f>
        <v>12</v>
      </c>
      <c r="L2115" s="291" t="str">
        <f>IF(B2115="Positive",IF(C2115=0,(IF(AND(INPUT!AO141&lt;=455,INPUT!AQ141&lt;455,E2115&lt;=IF(D2115=0,1000,150),0.8*G2115&lt;=F2115,1.2*G2115&gt;=F2115,I2115&lt;=0.25,H2115&lt;=MIN(F2115,1800),2*J2115/K2115&lt;=3.76*SQRT(INPUT!$B$2/INPUT!AO141)),"compact","noncompact")),"noncompact"),"-")</f>
        <v>-</v>
      </c>
      <c r="M2115" s="379"/>
      <c r="N2115" s="4"/>
    </row>
    <row r="2116">
      <c r="A2116" s="187">
        <f>A1960</f>
        <v>101</v>
      </c>
      <c r="B2116" s="174" t="str">
        <f>B1960</f>
        <v>Negative</v>
      </c>
      <c r="C2116" s="174">
        <f>INPUT!G142</f>
        <v>0</v>
      </c>
      <c r="D2116" s="174">
        <f>IF(INPUT!AB142=1,0.2,IF(INPUT!AB142=2,0.25,0))*INPUT!N142</f>
        <v>700</v>
      </c>
      <c r="E2116" s="191">
        <f>INPUT!N142/COS(I2116)/INPUT!O142</f>
        <v>235.16819383874085</v>
      </c>
      <c r="F2116" s="174">
        <f>MAX(INPUT!X142,INPUT!Y142)-INPUT!U142</f>
        <v>3700</v>
      </c>
      <c r="G2116" s="174">
        <f>INPUT!U142</f>
        <v>2400</v>
      </c>
      <c r="H2116" s="174">
        <f>MAX(INPUT!V142,INPUT!W142)-INPUT!U142/2</f>
        <v>1200</v>
      </c>
      <c r="I2116" s="174">
        <f>INPUT!P142</f>
        <v>0.125</v>
      </c>
      <c r="J2116" s="191">
        <f>IF(OR(L338="1",L338="a"),M338,IF(OR(L338="b",L338="c",L338="d",L338="8"),H841-M338,0))/COS(I2116)</f>
        <v>1566.9520768766395</v>
      </c>
      <c r="K2116" s="343">
        <f>INPUT!O142</f>
        <v>12</v>
      </c>
      <c r="L2116" s="291" t="str">
        <f>IF(B2116="Positive",IF(C2116=0,(IF(AND(INPUT!AO142&lt;=455,INPUT!AQ142&lt;455,E2116&lt;=IF(D2116=0,1000,150),0.8*G2116&lt;=F2116,1.2*G2116&gt;=F2116,I2116&lt;=0.25,H2116&lt;=MIN(F2116,1800),2*J2116/K2116&lt;=3.76*SQRT(INPUT!$B$2/INPUT!AO142)),"compact","noncompact")),"noncompact"),"-")</f>
        <v>-</v>
      </c>
      <c r="M2116" s="379"/>
      <c r="N2116" s="4"/>
    </row>
    <row r="2117">
      <c r="A2117" s="187">
        <f>A1961</f>
        <v>101</v>
      </c>
      <c r="B2117" s="174" t="str">
        <f>B1961</f>
        <v>Negative</v>
      </c>
      <c r="C2117" s="174">
        <f>INPUT!G143</f>
        <v>0</v>
      </c>
      <c r="D2117" s="174">
        <f>IF(INPUT!AB143=1,0.2,IF(INPUT!AB143=2,0.25,0))*INPUT!N143</f>
        <v>700</v>
      </c>
      <c r="E2117" s="191">
        <f>INPUT!N143/COS(I2117)/INPUT!O143</f>
        <v>235.16819383874085</v>
      </c>
      <c r="F2117" s="174">
        <f>MAX(INPUT!X143,INPUT!Y143)-INPUT!U143</f>
        <v>3700</v>
      </c>
      <c r="G2117" s="174">
        <f>INPUT!U143</f>
        <v>2400</v>
      </c>
      <c r="H2117" s="174">
        <f>MAX(INPUT!V143,INPUT!W143)-INPUT!U143/2</f>
        <v>1200</v>
      </c>
      <c r="I2117" s="174">
        <f>INPUT!P143</f>
        <v>0.125</v>
      </c>
      <c r="J2117" s="191">
        <f>IF(OR(L339="1",L339="a"),M339,IF(OR(L339="b",L339="c",L339="d",L339="8"),H842-M339,0))/COS(I2117)</f>
        <v>1566.9520768766395</v>
      </c>
      <c r="K2117" s="343">
        <f>INPUT!O143</f>
        <v>12</v>
      </c>
      <c r="L2117" s="291" t="str">
        <f>IF(B2117="Positive",IF(C2117=0,(IF(AND(INPUT!AO143&lt;=455,INPUT!AQ143&lt;455,E2117&lt;=IF(D2117=0,1000,150),0.8*G2117&lt;=F2117,1.2*G2117&gt;=F2117,I2117&lt;=0.25,H2117&lt;=MIN(F2117,1800),2*J2117/K2117&lt;=3.76*SQRT(INPUT!$B$2/INPUT!AO143)),"compact","noncompact")),"noncompact"),"-")</f>
        <v>-</v>
      </c>
      <c r="M2117" s="379"/>
      <c r="N2117" s="4"/>
    </row>
    <row r="2118">
      <c r="A2118" s="187">
        <f>A1962</f>
        <v>101</v>
      </c>
      <c r="B2118" s="174" t="str">
        <f>B1962</f>
        <v>Negative</v>
      </c>
      <c r="C2118" s="174">
        <f>INPUT!G144</f>
        <v>0</v>
      </c>
      <c r="D2118" s="174">
        <f>IF(INPUT!AB144=1,0.2,IF(INPUT!AB144=2,0.25,0))*INPUT!N144</f>
        <v>700</v>
      </c>
      <c r="E2118" s="191">
        <f>INPUT!N144/COS(I2118)/INPUT!O144</f>
        <v>235.16819383874085</v>
      </c>
      <c r="F2118" s="174">
        <f>MAX(INPUT!X144,INPUT!Y144)-INPUT!U144</f>
        <v>3700</v>
      </c>
      <c r="G2118" s="174">
        <f>INPUT!U144</f>
        <v>2400</v>
      </c>
      <c r="H2118" s="174">
        <f>MAX(INPUT!V144,INPUT!W144)-INPUT!U144/2</f>
        <v>1200</v>
      </c>
      <c r="I2118" s="174">
        <f>INPUT!P144</f>
        <v>0.125</v>
      </c>
      <c r="J2118" s="191">
        <f>IF(OR(L340="1",L340="a"),M340,IF(OR(L340="b",L340="c",L340="d",L340="8"),H843-M340,0))/COS(I2118)</f>
        <v>1566.9520768766395</v>
      </c>
      <c r="K2118" s="343">
        <f>INPUT!O144</f>
        <v>12</v>
      </c>
      <c r="L2118" s="291" t="str">
        <f>IF(B2118="Positive",IF(C2118=0,(IF(AND(INPUT!AO144&lt;=455,INPUT!AQ144&lt;455,E2118&lt;=IF(D2118=0,1000,150),0.8*G2118&lt;=F2118,1.2*G2118&gt;=F2118,I2118&lt;=0.25,H2118&lt;=MIN(F2118,1800),2*J2118/K2118&lt;=3.76*SQRT(INPUT!$B$2/INPUT!AO144)),"compact","noncompact")),"noncompact"),"-")</f>
        <v>-</v>
      </c>
      <c r="M2118" s="379"/>
      <c r="N2118" s="4"/>
    </row>
    <row r="2119">
      <c r="A2119" s="187">
        <f>A1963</f>
        <v>101</v>
      </c>
      <c r="B2119" s="174" t="str">
        <f>B1963</f>
        <v>Negative</v>
      </c>
      <c r="C2119" s="174">
        <f>INPUT!G145</f>
        <v>0</v>
      </c>
      <c r="D2119" s="174">
        <f>IF(INPUT!AB145=1,0.2,IF(INPUT!AB145=2,0.25,0))*INPUT!N145</f>
        <v>700</v>
      </c>
      <c r="E2119" s="191">
        <f>INPUT!N145/COS(I2119)/INPUT!O145</f>
        <v>235.16819383874085</v>
      </c>
      <c r="F2119" s="174">
        <f>MAX(INPUT!X145,INPUT!Y145)-INPUT!U145</f>
        <v>3700</v>
      </c>
      <c r="G2119" s="174">
        <f>INPUT!U145</f>
        <v>2400</v>
      </c>
      <c r="H2119" s="174">
        <f>MAX(INPUT!V145,INPUT!W145)-INPUT!U145/2</f>
        <v>1200</v>
      </c>
      <c r="I2119" s="174">
        <f>INPUT!P145</f>
        <v>0.125</v>
      </c>
      <c r="J2119" s="191">
        <f>IF(OR(L341="1",L341="a"),M341,IF(OR(L341="b",L341="c",L341="d",L341="8"),H844-M341,0))/COS(I2119)</f>
        <v>1566.9520768766395</v>
      </c>
      <c r="K2119" s="343">
        <f>INPUT!O145</f>
        <v>12</v>
      </c>
      <c r="L2119" s="291" t="str">
        <f>IF(B2119="Positive",IF(C2119=0,(IF(AND(INPUT!AO145&lt;=455,INPUT!AQ145&lt;455,E2119&lt;=IF(D2119=0,1000,150),0.8*G2119&lt;=F2119,1.2*G2119&gt;=F2119,I2119&lt;=0.25,H2119&lt;=MIN(F2119,1800),2*J2119/K2119&lt;=3.76*SQRT(INPUT!$B$2/INPUT!AO145)),"compact","noncompact")),"noncompact"),"-")</f>
        <v>-</v>
      </c>
      <c r="M2119" s="379"/>
      <c r="N2119" s="4"/>
    </row>
    <row r="2120">
      <c r="A2120" s="187">
        <f>A1964</f>
        <v>101</v>
      </c>
      <c r="B2120" s="174" t="str">
        <f>B1964</f>
        <v>Negative</v>
      </c>
      <c r="C2120" s="174">
        <f>INPUT!G146</f>
        <v>0</v>
      </c>
      <c r="D2120" s="174">
        <f>IF(INPUT!AB146=1,0.2,IF(INPUT!AB146=2,0.25,0))*INPUT!N146</f>
        <v>700</v>
      </c>
      <c r="E2120" s="191">
        <f>INPUT!N146/COS(I2120)/INPUT!O146</f>
        <v>235.16819383874085</v>
      </c>
      <c r="F2120" s="174">
        <f>MAX(INPUT!X146,INPUT!Y146)-INPUT!U146</f>
        <v>3700</v>
      </c>
      <c r="G2120" s="174">
        <f>INPUT!U146</f>
        <v>2400</v>
      </c>
      <c r="H2120" s="174">
        <f>MAX(INPUT!V146,INPUT!W146)-INPUT!U146/2</f>
        <v>1200</v>
      </c>
      <c r="I2120" s="174">
        <f>INPUT!P146</f>
        <v>0.125</v>
      </c>
      <c r="J2120" s="191">
        <f>IF(OR(L342="1",L342="a"),M342,IF(OR(L342="b",L342="c",L342="d",L342="8"),H845-M342,0))/COS(I2120)</f>
        <v>1566.9520768766395</v>
      </c>
      <c r="K2120" s="343">
        <f>INPUT!O146</f>
        <v>12</v>
      </c>
      <c r="L2120" s="291" t="str">
        <f>IF(B2120="Positive",IF(C2120=0,(IF(AND(INPUT!AO146&lt;=455,INPUT!AQ146&lt;455,E2120&lt;=IF(D2120=0,1000,150),0.8*G2120&lt;=F2120,1.2*G2120&gt;=F2120,I2120&lt;=0.25,H2120&lt;=MIN(F2120,1800),2*J2120/K2120&lt;=3.76*SQRT(INPUT!$B$2/INPUT!AO146)),"compact","noncompact")),"noncompact"),"-")</f>
        <v>-</v>
      </c>
      <c r="M2120" s="379"/>
      <c r="N2120" s="4"/>
    </row>
    <row r="2121">
      <c r="A2121" s="187">
        <f>A1965</f>
        <v>101</v>
      </c>
      <c r="B2121" s="174" t="str">
        <f>B1965</f>
        <v>Negative</v>
      </c>
      <c r="C2121" s="174">
        <f>INPUT!G147</f>
        <v>0</v>
      </c>
      <c r="D2121" s="174">
        <f>IF(INPUT!AB147=1,0.2,IF(INPUT!AB147=2,0.25,0))*INPUT!N147</f>
        <v>700</v>
      </c>
      <c r="E2121" s="191">
        <f>INPUT!N147/COS(I2121)/INPUT!O147</f>
        <v>235.16819383874085</v>
      </c>
      <c r="F2121" s="174">
        <f>MAX(INPUT!X147,INPUT!Y147)-INPUT!U147</f>
        <v>3700</v>
      </c>
      <c r="G2121" s="174">
        <f>INPUT!U147</f>
        <v>2400</v>
      </c>
      <c r="H2121" s="174">
        <f>MAX(INPUT!V147,INPUT!W147)-INPUT!U147/2</f>
        <v>1200</v>
      </c>
      <c r="I2121" s="174">
        <f>INPUT!P147</f>
        <v>0.125</v>
      </c>
      <c r="J2121" s="191">
        <f>IF(OR(L343="1",L343="a"),M343,IF(OR(L343="b",L343="c",L343="d",L343="8"),H846-M343,0))/COS(I2121)</f>
        <v>1566.9520768766395</v>
      </c>
      <c r="K2121" s="343">
        <f>INPUT!O147</f>
        <v>12</v>
      </c>
      <c r="L2121" s="291" t="str">
        <f>IF(B2121="Positive",IF(C2121=0,(IF(AND(INPUT!AO147&lt;=455,INPUT!AQ147&lt;455,E2121&lt;=IF(D2121=0,1000,150),0.8*G2121&lt;=F2121,1.2*G2121&gt;=F2121,I2121&lt;=0.25,H2121&lt;=MIN(F2121,1800),2*J2121/K2121&lt;=3.76*SQRT(INPUT!$B$2/INPUT!AO147)),"compact","noncompact")),"noncompact"),"-")</f>
        <v>-</v>
      </c>
      <c r="M2121" s="379"/>
      <c r="N2121" s="4"/>
    </row>
    <row r="2122">
      <c r="A2122" s="187">
        <f>A1966</f>
        <v>101</v>
      </c>
      <c r="B2122" s="174" t="str">
        <f>B1966</f>
        <v>Negative</v>
      </c>
      <c r="C2122" s="174">
        <f>INPUT!G148</f>
        <v>0</v>
      </c>
      <c r="D2122" s="174">
        <f>IF(INPUT!AB148=1,0.2,IF(INPUT!AB148=2,0.25,0))*INPUT!N148</f>
        <v>700</v>
      </c>
      <c r="E2122" s="191">
        <f>INPUT!N148/COS(I2122)/INPUT!O148</f>
        <v>235.16819383874085</v>
      </c>
      <c r="F2122" s="174">
        <f>MAX(INPUT!X148,INPUT!Y148)-INPUT!U148</f>
        <v>3700</v>
      </c>
      <c r="G2122" s="174">
        <f>INPUT!U148</f>
        <v>2400</v>
      </c>
      <c r="H2122" s="174">
        <f>MAX(INPUT!V148,INPUT!W148)-INPUT!U148/2</f>
        <v>1200</v>
      </c>
      <c r="I2122" s="174">
        <f>INPUT!P148</f>
        <v>0.125</v>
      </c>
      <c r="J2122" s="191">
        <f>IF(OR(L344="1",L344="a"),M344,IF(OR(L344="b",L344="c",L344="d",L344="8"),H847-M344,0))/COS(I2122)</f>
        <v>1566.9520768766395</v>
      </c>
      <c r="K2122" s="343">
        <f>INPUT!O148</f>
        <v>12</v>
      </c>
      <c r="L2122" s="291" t="str">
        <f>IF(B2122="Positive",IF(C2122=0,(IF(AND(INPUT!AO148&lt;=455,INPUT!AQ148&lt;455,E2122&lt;=IF(D2122=0,1000,150),0.8*G2122&lt;=F2122,1.2*G2122&gt;=F2122,I2122&lt;=0.25,H2122&lt;=MIN(F2122,1800),2*J2122/K2122&lt;=3.76*SQRT(INPUT!$B$2/INPUT!AO148)),"compact","noncompact")),"noncompact"),"-")</f>
        <v>-</v>
      </c>
      <c r="M2122" s="379"/>
      <c r="N2122" s="4"/>
    </row>
    <row r="2123">
      <c r="A2123" s="187">
        <f>A1967</f>
        <v>101</v>
      </c>
      <c r="B2123" s="174" t="str">
        <f>B1967</f>
        <v>Negative</v>
      </c>
      <c r="C2123" s="174">
        <f>INPUT!G149</f>
        <v>0</v>
      </c>
      <c r="D2123" s="174">
        <f>IF(INPUT!AB149=1,0.2,IF(INPUT!AB149=2,0.25,0))*INPUT!N149</f>
        <v>700</v>
      </c>
      <c r="E2123" s="191">
        <f>INPUT!N149/COS(I2123)/INPUT!O149</f>
        <v>235.16819383874085</v>
      </c>
      <c r="F2123" s="174">
        <f>MAX(INPUT!X149,INPUT!Y149)-INPUT!U149</f>
        <v>3700</v>
      </c>
      <c r="G2123" s="174">
        <f>INPUT!U149</f>
        <v>2400</v>
      </c>
      <c r="H2123" s="174">
        <f>MAX(INPUT!V149,INPUT!W149)-INPUT!U149/2</f>
        <v>1200</v>
      </c>
      <c r="I2123" s="174">
        <f>INPUT!P149</f>
        <v>0.125</v>
      </c>
      <c r="J2123" s="191">
        <f>IF(OR(L345="1",L345="a"),M345,IF(OR(L345="b",L345="c",L345="d",L345="8"),H848-M345,0))/COS(I2123)</f>
        <v>1566.9520768766395</v>
      </c>
      <c r="K2123" s="343">
        <f>INPUT!O149</f>
        <v>12</v>
      </c>
      <c r="L2123" s="291" t="str">
        <f>IF(B2123="Positive",IF(C2123=0,(IF(AND(INPUT!AO149&lt;=455,INPUT!AQ149&lt;455,E2123&lt;=IF(D2123=0,1000,150),0.8*G2123&lt;=F2123,1.2*G2123&gt;=F2123,I2123&lt;=0.25,H2123&lt;=MIN(F2123,1800),2*J2123/K2123&lt;=3.76*SQRT(INPUT!$B$2/INPUT!AO149)),"compact","noncompact")),"noncompact"),"-")</f>
        <v>-</v>
      </c>
      <c r="M2123" s="379"/>
      <c r="N2123" s="4"/>
    </row>
    <row r="2124">
      <c r="A2124" s="187">
        <f>A1968</f>
        <v>101</v>
      </c>
      <c r="B2124" s="174" t="str">
        <f>B1968</f>
        <v>Negative</v>
      </c>
      <c r="C2124" s="174">
        <f>INPUT!G150</f>
        <v>0</v>
      </c>
      <c r="D2124" s="174">
        <f>IF(INPUT!AB150=1,0.2,IF(INPUT!AB150=2,0.25,0))*INPUT!N150</f>
        <v>700</v>
      </c>
      <c r="E2124" s="191">
        <f>INPUT!N150/COS(I2124)/INPUT!O150</f>
        <v>235.16819383874085</v>
      </c>
      <c r="F2124" s="174">
        <f>MAX(INPUT!X150,INPUT!Y150)-INPUT!U150</f>
        <v>3700</v>
      </c>
      <c r="G2124" s="174">
        <f>INPUT!U150</f>
        <v>2400</v>
      </c>
      <c r="H2124" s="174">
        <f>MAX(INPUT!V150,INPUT!W150)-INPUT!U150/2</f>
        <v>1200</v>
      </c>
      <c r="I2124" s="174">
        <f>INPUT!P150</f>
        <v>0.125</v>
      </c>
      <c r="J2124" s="191">
        <f>IF(OR(L346="1",L346="a"),M346,IF(OR(L346="b",L346="c",L346="d",L346="8"),H849-M346,0))/COS(I2124)</f>
        <v>1566.9520768766395</v>
      </c>
      <c r="K2124" s="343">
        <f>INPUT!O150</f>
        <v>12</v>
      </c>
      <c r="L2124" s="291" t="str">
        <f>IF(B2124="Positive",IF(C2124=0,(IF(AND(INPUT!AO150&lt;=455,INPUT!AQ150&lt;455,E2124&lt;=IF(D2124=0,1000,150),0.8*G2124&lt;=F2124,1.2*G2124&gt;=F2124,I2124&lt;=0.25,H2124&lt;=MIN(F2124,1800),2*J2124/K2124&lt;=3.76*SQRT(INPUT!$B$2/INPUT!AO150)),"compact","noncompact")),"noncompact"),"-")</f>
        <v>-</v>
      </c>
      <c r="M2124" s="379"/>
      <c r="N2124" s="4"/>
    </row>
    <row r="2125">
      <c r="A2125" s="187">
        <f>A1969</f>
        <v>101</v>
      </c>
      <c r="B2125" s="174" t="str">
        <f>B1969</f>
        <v>Negative</v>
      </c>
      <c r="C2125" s="174">
        <f>INPUT!G151</f>
        <v>0</v>
      </c>
      <c r="D2125" s="174">
        <f>IF(INPUT!AB151=1,0.2,IF(INPUT!AB151=2,0.25,0))*INPUT!N151</f>
        <v>700</v>
      </c>
      <c r="E2125" s="191">
        <f>INPUT!N151/COS(I2125)/INPUT!O151</f>
        <v>235.16819383874085</v>
      </c>
      <c r="F2125" s="174">
        <f>MAX(INPUT!X151,INPUT!Y151)-INPUT!U151</f>
        <v>3700</v>
      </c>
      <c r="G2125" s="174">
        <f>INPUT!U151</f>
        <v>2400</v>
      </c>
      <c r="H2125" s="174">
        <f>MAX(INPUT!V151,INPUT!W151)-INPUT!U151/2</f>
        <v>1200</v>
      </c>
      <c r="I2125" s="174">
        <f>INPUT!P151</f>
        <v>0.125</v>
      </c>
      <c r="J2125" s="191">
        <f>IF(OR(L347="1",L347="a"),M347,IF(OR(L347="b",L347="c",L347="d",L347="8"),H850-M347,0))/COS(I2125)</f>
        <v>1566.9520768766395</v>
      </c>
      <c r="K2125" s="343">
        <f>INPUT!O151</f>
        <v>12</v>
      </c>
      <c r="L2125" s="291" t="str">
        <f>IF(B2125="Positive",IF(C2125=0,(IF(AND(INPUT!AO151&lt;=455,INPUT!AQ151&lt;455,E2125&lt;=IF(D2125=0,1000,150),0.8*G2125&lt;=F2125,1.2*G2125&gt;=F2125,I2125&lt;=0.25,H2125&lt;=MIN(F2125,1800),2*J2125/K2125&lt;=3.76*SQRT(INPUT!$B$2/INPUT!AO151)),"compact","noncompact")),"noncompact"),"-")</f>
        <v>-</v>
      </c>
      <c r="M2125" s="379"/>
      <c r="N2125" s="4"/>
    </row>
    <row r="2126">
      <c r="A2126" s="187">
        <f>A1970</f>
        <v>101</v>
      </c>
      <c r="B2126" s="174" t="str">
        <f>B1970</f>
        <v>Negative</v>
      </c>
      <c r="C2126" s="174">
        <f>INPUT!G152</f>
        <v>0</v>
      </c>
      <c r="D2126" s="174">
        <f>IF(INPUT!AB152=1,0.2,IF(INPUT!AB152=2,0.25,0))*INPUT!N152</f>
        <v>700</v>
      </c>
      <c r="E2126" s="191">
        <f>INPUT!N152/COS(I2126)/INPUT!O152</f>
        <v>235.16819383874085</v>
      </c>
      <c r="F2126" s="174">
        <f>MAX(INPUT!X152,INPUT!Y152)-INPUT!U152</f>
        <v>3700</v>
      </c>
      <c r="G2126" s="174">
        <f>INPUT!U152</f>
        <v>2400</v>
      </c>
      <c r="H2126" s="174">
        <f>MAX(INPUT!V152,INPUT!W152)-INPUT!U152/2</f>
        <v>1200</v>
      </c>
      <c r="I2126" s="174">
        <f>INPUT!P152</f>
        <v>0.125</v>
      </c>
      <c r="J2126" s="191">
        <f>IF(OR(L348="1",L348="a"),M348,IF(OR(L348="b",L348="c",L348="d",L348="8"),H851-M348,0))/COS(I2126)</f>
        <v>1566.9520768766395</v>
      </c>
      <c r="K2126" s="343">
        <f>INPUT!O152</f>
        <v>12</v>
      </c>
      <c r="L2126" s="291" t="str">
        <f>IF(B2126="Positive",IF(C2126=0,(IF(AND(INPUT!AO152&lt;=455,INPUT!AQ152&lt;455,E2126&lt;=IF(D2126=0,1000,150),0.8*G2126&lt;=F2126,1.2*G2126&gt;=F2126,I2126&lt;=0.25,H2126&lt;=MIN(F2126,1800),2*J2126/K2126&lt;=3.76*SQRT(INPUT!$B$2/INPUT!AO152)),"compact","noncompact")),"noncompact"),"-")</f>
        <v>-</v>
      </c>
      <c r="M2126" s="379"/>
      <c r="N2126" s="4"/>
    </row>
    <row r="2127">
      <c r="A2127" s="187">
        <f>A1971</f>
        <v>101</v>
      </c>
      <c r="B2127" s="174" t="str">
        <f>B1971</f>
        <v>Negative</v>
      </c>
      <c r="C2127" s="174">
        <f>INPUT!G153</f>
        <v>0</v>
      </c>
      <c r="D2127" s="174">
        <f>IF(INPUT!AB153=1,0.2,IF(INPUT!AB153=2,0.25,0))*INPUT!N153</f>
        <v>700</v>
      </c>
      <c r="E2127" s="191">
        <f>INPUT!N153/COS(I2127)/INPUT!O153</f>
        <v>235.16819383874085</v>
      </c>
      <c r="F2127" s="174">
        <f>MAX(INPUT!X153,INPUT!Y153)-INPUT!U153</f>
        <v>3700</v>
      </c>
      <c r="G2127" s="174">
        <f>INPUT!U153</f>
        <v>2400</v>
      </c>
      <c r="H2127" s="174">
        <f>MAX(INPUT!V153,INPUT!W153)-INPUT!U153/2</f>
        <v>1200</v>
      </c>
      <c r="I2127" s="174">
        <f>INPUT!P153</f>
        <v>0.125</v>
      </c>
      <c r="J2127" s="191">
        <f>IF(OR(L349="1",L349="a"),M349,IF(OR(L349="b",L349="c",L349="d",L349="8"),H852-M349,0))/COS(I2127)</f>
        <v>1566.9520768766395</v>
      </c>
      <c r="K2127" s="343">
        <f>INPUT!O153</f>
        <v>12</v>
      </c>
      <c r="L2127" s="291" t="str">
        <f>IF(B2127="Positive",IF(C2127=0,(IF(AND(INPUT!AO153&lt;=455,INPUT!AQ153&lt;455,E2127&lt;=IF(D2127=0,1000,150),0.8*G2127&lt;=F2127,1.2*G2127&gt;=F2127,I2127&lt;=0.25,H2127&lt;=MIN(F2127,1800),2*J2127/K2127&lt;=3.76*SQRT(INPUT!$B$2/INPUT!AO153)),"compact","noncompact")),"noncompact"),"-")</f>
        <v>-</v>
      </c>
      <c r="M2127" s="379"/>
      <c r="N2127" s="4"/>
    </row>
    <row r="2128">
      <c r="A2128" s="187">
        <f>A1972</f>
        <v>101</v>
      </c>
      <c r="B2128" s="174" t="str">
        <f>B1972</f>
        <v>Negative</v>
      </c>
      <c r="C2128" s="174">
        <f>INPUT!G154</f>
        <v>0</v>
      </c>
      <c r="D2128" s="174">
        <f>IF(INPUT!AB154=1,0.2,IF(INPUT!AB154=2,0.25,0))*INPUT!N154</f>
        <v>700</v>
      </c>
      <c r="E2128" s="191">
        <f>INPUT!N154/COS(I2128)/INPUT!O154</f>
        <v>235.16819383874085</v>
      </c>
      <c r="F2128" s="174">
        <f>MAX(INPUT!X154,INPUT!Y154)-INPUT!U154</f>
        <v>3700</v>
      </c>
      <c r="G2128" s="174">
        <f>INPUT!U154</f>
        <v>2400</v>
      </c>
      <c r="H2128" s="174">
        <f>MAX(INPUT!V154,INPUT!W154)-INPUT!U154/2</f>
        <v>1200</v>
      </c>
      <c r="I2128" s="174">
        <f>INPUT!P154</f>
        <v>0.125</v>
      </c>
      <c r="J2128" s="191">
        <f>IF(OR(L350="1",L350="a"),M350,IF(OR(L350="b",L350="c",L350="d",L350="8"),H853-M350,0))/COS(I2128)</f>
        <v>1566.9520768766395</v>
      </c>
      <c r="K2128" s="343">
        <f>INPUT!O154</f>
        <v>12</v>
      </c>
      <c r="L2128" s="291" t="str">
        <f>IF(B2128="Positive",IF(C2128=0,(IF(AND(INPUT!AO154&lt;=455,INPUT!AQ154&lt;455,E2128&lt;=IF(D2128=0,1000,150),0.8*G2128&lt;=F2128,1.2*G2128&gt;=F2128,I2128&lt;=0.25,H2128&lt;=MIN(F2128,1800),2*J2128/K2128&lt;=3.76*SQRT(INPUT!$B$2/INPUT!AO154)),"compact","noncompact")),"noncompact"),"-")</f>
        <v>-</v>
      </c>
      <c r="M2128" s="379"/>
      <c r="N2128" s="4"/>
    </row>
    <row r="2129" ht="15" customHeight="1" s="4" customFormat="1">
      <c r="A2129" s="207"/>
      <c r="B2129" s="207"/>
      <c r="C2129" s="19"/>
      <c r="G2129" s="133"/>
      <c r="H2129" s="313"/>
      <c r="I2129" s="312"/>
      <c r="J2129" s="312"/>
      <c r="L2129" s="207"/>
      <c r="N2129" s="312"/>
      <c r="O2129" s="329"/>
      <c r="P2129" s="369"/>
      <c r="Q2129" s="312"/>
      <c r="R2129" s="312"/>
      <c r="S2129" s="312"/>
      <c r="T2129" s="312"/>
      <c r="U2129" s="312"/>
      <c r="V2129" s="312"/>
      <c r="W2129" s="312"/>
      <c r="X2129" s="312"/>
      <c r="Y2129" s="312"/>
      <c r="Z2129" s="312"/>
      <c r="AB2129" s="207"/>
      <c r="AE2129" s="207"/>
      <c r="AL2129" s="30"/>
      <c r="AM2129" s="30"/>
      <c r="AN2129" s="30"/>
      <c r="AO2129" s="30"/>
      <c r="AP2129" s="30"/>
    </row>
    <row r="2130" ht="15" customHeight="1" s="4" customFormat="1">
      <c r="A2130" s="212" t="s">
        <v>197</v>
      </c>
      <c r="B2130" s="19" t="s">
        <v>951</v>
      </c>
      <c r="C2130" s="312"/>
      <c r="D2130" s="312"/>
      <c r="E2130" s="312"/>
      <c r="F2130" s="312"/>
      <c r="G2130" s="133"/>
      <c r="H2130" s="133"/>
      <c r="I2130" s="312"/>
      <c r="J2130" s="312"/>
      <c r="K2130" s="312"/>
      <c r="L2130" s="312"/>
      <c r="M2130" s="312"/>
      <c r="N2130" s="312"/>
      <c r="O2130" s="329"/>
      <c r="P2130" s="369"/>
      <c r="Q2130" s="312"/>
      <c r="R2130" s="312"/>
      <c r="S2130" s="312"/>
      <c r="T2130" s="312"/>
      <c r="U2130" s="312"/>
      <c r="V2130" s="312"/>
      <c r="W2130" s="312"/>
      <c r="X2130" s="312"/>
      <c r="Y2130" s="312"/>
      <c r="Z2130" s="312"/>
      <c r="AB2130" s="132"/>
      <c r="AC2130" s="132"/>
      <c r="AD2130" s="312"/>
      <c r="AE2130" s="207"/>
      <c r="AL2130" s="30"/>
      <c r="AM2130" s="30"/>
      <c r="AN2130" s="30"/>
      <c r="AO2130" s="30"/>
      <c r="AP2130" s="30"/>
      <c r="AR2130" s="296"/>
      <c r="AS2130" s="296"/>
      <c r="AT2130" s="296"/>
      <c r="AU2130" s="296"/>
      <c r="AV2130" s="296"/>
      <c r="AW2130" s="332"/>
      <c r="AX2130" s="296"/>
    </row>
    <row r="2131" ht="15" customHeight="1" s="4" customFormat="1">
      <c r="A2131" s="19"/>
      <c r="B2131" s="207"/>
      <c r="C2131" s="312"/>
      <c r="D2131" s="312"/>
      <c r="E2131" s="312"/>
      <c r="F2131" s="312"/>
      <c r="G2131" s="133"/>
      <c r="H2131" s="133"/>
      <c r="I2131" s="312"/>
      <c r="J2131" s="312"/>
      <c r="K2131" s="312"/>
      <c r="L2131" s="312"/>
      <c r="M2131" s="312"/>
      <c r="N2131" s="312"/>
      <c r="O2131" s="329"/>
      <c r="P2131" s="369"/>
      <c r="Q2131" s="312"/>
      <c r="R2131" s="312"/>
      <c r="S2131" s="312"/>
      <c r="T2131" s="312"/>
      <c r="U2131" s="312"/>
      <c r="V2131" s="312"/>
      <c r="W2131" s="312"/>
      <c r="X2131" s="312"/>
      <c r="Y2131" s="312"/>
      <c r="Z2131" s="312"/>
      <c r="AB2131" s="132"/>
      <c r="AC2131" s="132"/>
      <c r="AD2131" s="312"/>
      <c r="AE2131" s="207"/>
      <c r="AL2131" s="30"/>
      <c r="AM2131" s="30"/>
      <c r="AN2131" s="30"/>
      <c r="AO2131" s="30"/>
      <c r="AP2131" s="30"/>
      <c r="AR2131" s="296"/>
      <c r="AS2131" s="296"/>
      <c r="AT2131" s="296"/>
      <c r="AU2131" s="296"/>
      <c r="AV2131" s="296"/>
      <c r="AW2131" s="332"/>
      <c r="AX2131" s="296"/>
    </row>
    <row r="2132" ht="15" customHeight="1" s="4" customFormat="1">
      <c r="A2132" s="40"/>
      <c r="B2132" s="586" t="s">
        <v>815</v>
      </c>
      <c r="C2132" s="498"/>
      <c r="D2132" s="498"/>
      <c r="E2132" s="498"/>
      <c r="F2132" s="498"/>
      <c r="G2132" s="498"/>
      <c r="H2132" s="498"/>
      <c r="I2132" s="587"/>
      <c r="J2132" s="588" t="s">
        <v>816</v>
      </c>
      <c r="K2132" s="589"/>
      <c r="L2132" s="589"/>
      <c r="M2132" s="590"/>
      <c r="O2132" s="296"/>
      <c r="P2132" s="64"/>
      <c r="Z2132" s="207"/>
      <c r="AB2132" s="207"/>
      <c r="AE2132" s="207"/>
    </row>
    <row r="2133" ht="15" customHeight="1" s="4" customFormat="1">
      <c r="A2133" s="40"/>
      <c r="B2133" s="594" t="s">
        <v>419</v>
      </c>
      <c r="C2133" s="595"/>
      <c r="D2133" s="595"/>
      <c r="E2133" s="596"/>
      <c r="F2133" s="597" t="s">
        <v>420</v>
      </c>
      <c r="G2133" s="598"/>
      <c r="H2133" s="598"/>
      <c r="I2133" s="599"/>
      <c r="J2133" s="591"/>
      <c r="K2133" s="592"/>
      <c r="L2133" s="592"/>
      <c r="M2133" s="593"/>
      <c r="O2133" s="296"/>
      <c r="P2133" s="64"/>
      <c r="Z2133" s="207"/>
      <c r="AB2133" s="207"/>
      <c r="AE2133" s="207"/>
    </row>
    <row r="2134" ht="15" customHeight="1" s="4" customFormat="1">
      <c r="A2134" s="40"/>
      <c r="B2134" s="605" t="s">
        <v>817</v>
      </c>
      <c r="C2134" s="606"/>
      <c r="D2134" s="606"/>
      <c r="E2134" s="607"/>
      <c r="F2134" s="608" t="s">
        <v>818</v>
      </c>
      <c r="G2134" s="606"/>
      <c r="H2134" s="606"/>
      <c r="I2134" s="609"/>
      <c r="J2134" s="610" t="s">
        <v>819</v>
      </c>
      <c r="K2134" s="606"/>
      <c r="L2134" s="606"/>
      <c r="M2134" s="611"/>
      <c r="O2134" s="296"/>
      <c r="P2134" s="64"/>
      <c r="Z2134" s="207"/>
      <c r="AB2134" s="207"/>
      <c r="AE2134" s="207"/>
    </row>
    <row r="2135" ht="15" customHeight="1" s="4" customFormat="1">
      <c r="A2135" s="40"/>
      <c r="B2135" s="612" t="s">
        <v>536</v>
      </c>
      <c r="C2135" s="613"/>
      <c r="D2135" s="613"/>
      <c r="E2135" s="614"/>
      <c r="F2135" s="615" t="s">
        <v>444</v>
      </c>
      <c r="G2135" s="613"/>
      <c r="H2135" s="613"/>
      <c r="I2135" s="616"/>
      <c r="J2135" s="617" t="s">
        <v>539</v>
      </c>
      <c r="K2135" s="613"/>
      <c r="L2135" s="613"/>
      <c r="M2135" s="618"/>
      <c r="O2135" s="296"/>
      <c r="P2135" s="64"/>
      <c r="Z2135" s="207"/>
      <c r="AB2135" s="207"/>
      <c r="AE2135" s="207"/>
    </row>
    <row r="2136" ht="15" customHeight="1" s="4" customFormat="1">
      <c r="A2136" s="40"/>
      <c r="B2136" s="34"/>
      <c r="C2136" s="147"/>
      <c r="D2136" s="147"/>
      <c r="E2136" s="147"/>
      <c r="F2136" s="309"/>
      <c r="G2136" s="310"/>
      <c r="H2136" s="147"/>
      <c r="I2136" s="147"/>
      <c r="J2136" s="311"/>
      <c r="K2136" s="147"/>
      <c r="L2136" s="35"/>
      <c r="M2136" s="37"/>
      <c r="O2136" s="296"/>
      <c r="P2136" s="64"/>
      <c r="Z2136" s="207"/>
      <c r="AB2136" s="207"/>
      <c r="AE2136" s="207"/>
    </row>
    <row r="2137" ht="15" customHeight="1" s="4" customFormat="1">
      <c r="A2137" s="205"/>
      <c r="B2137" s="207"/>
      <c r="C2137" s="312"/>
      <c r="D2137" s="312"/>
      <c r="E2137" s="312"/>
      <c r="F2137" s="312"/>
      <c r="G2137" s="312"/>
      <c r="H2137" s="312"/>
      <c r="I2137" s="312"/>
      <c r="J2137" s="312"/>
      <c r="K2137" s="133"/>
      <c r="L2137" s="133"/>
      <c r="M2137" s="312"/>
      <c r="N2137" s="312"/>
      <c r="O2137" s="350"/>
      <c r="P2137" s="367"/>
      <c r="Q2137" s="312"/>
      <c r="R2137" s="312"/>
      <c r="S2137" s="300"/>
      <c r="T2137" s="300"/>
      <c r="U2137" s="312"/>
      <c r="V2137" s="312"/>
      <c r="W2137" s="312"/>
      <c r="X2137" s="312"/>
      <c r="Y2137" s="312"/>
      <c r="Z2137" s="312"/>
      <c r="AB2137" s="207"/>
      <c r="AE2137" s="207"/>
    </row>
    <row r="2138" ht="15" customHeight="1" s="4" customFormat="1">
      <c r="A2138" s="333" t="s">
        <v>952</v>
      </c>
      <c r="B2138" s="207"/>
      <c r="C2138" s="312"/>
      <c r="D2138" s="312"/>
      <c r="E2138" s="312"/>
      <c r="F2138" s="312"/>
      <c r="G2138" s="312"/>
      <c r="H2138" s="312"/>
      <c r="I2138" s="312"/>
      <c r="J2138" s="312"/>
      <c r="K2138" s="133"/>
      <c r="L2138" s="133"/>
      <c r="M2138" s="312"/>
      <c r="N2138" s="312"/>
      <c r="O2138" s="350"/>
      <c r="P2138" s="367"/>
      <c r="Q2138" s="312"/>
      <c r="R2138" s="312"/>
      <c r="S2138" s="300"/>
      <c r="T2138" s="300"/>
      <c r="U2138" s="312"/>
      <c r="V2138" s="312"/>
      <c r="W2138" s="312"/>
      <c r="X2138" s="312"/>
      <c r="Y2138" s="312"/>
      <c r="Z2138" s="312"/>
      <c r="AB2138" s="207"/>
      <c r="AE2138" s="207"/>
    </row>
    <row r="2139" ht="15" customHeight="1" s="4" customFormat="1">
      <c r="A2139" s="135" t="s">
        <v>230</v>
      </c>
      <c r="B2139" s="78" t="s">
        <v>953</v>
      </c>
      <c r="C2139" s="78" t="s">
        <v>954</v>
      </c>
      <c r="D2139" s="452" t="s">
        <v>496</v>
      </c>
      <c r="E2139" s="494" t="s">
        <v>955</v>
      </c>
      <c r="F2139" s="498"/>
      <c r="G2139" s="498"/>
      <c r="H2139" s="495"/>
      <c r="I2139" s="452" t="s">
        <v>496</v>
      </c>
      <c r="J2139" s="494" t="s">
        <v>956</v>
      </c>
      <c r="K2139" s="498"/>
      <c r="L2139" s="498"/>
      <c r="M2139" s="537"/>
      <c r="O2139" s="350"/>
    </row>
    <row r="2140" ht="15" customHeight="1" s="4" customFormat="1">
      <c r="A2140" s="136"/>
      <c r="B2140" s="79"/>
      <c r="C2140" s="79"/>
      <c r="D2140" s="453" t="s">
        <v>957</v>
      </c>
      <c r="E2140" s="603" t="s">
        <v>958</v>
      </c>
      <c r="F2140" s="596"/>
      <c r="G2140" s="603" t="s">
        <v>959</v>
      </c>
      <c r="H2140" s="596"/>
      <c r="I2140" s="453" t="s">
        <v>960</v>
      </c>
      <c r="J2140" s="603" t="s">
        <v>958</v>
      </c>
      <c r="K2140" s="596"/>
      <c r="L2140" s="603" t="s">
        <v>959</v>
      </c>
      <c r="M2140" s="604"/>
      <c r="O2140" s="350"/>
    </row>
    <row r="2141" ht="15" customHeight="1">
      <c r="A2141" s="187">
        <f>A1977</f>
        <v>101</v>
      </c>
      <c r="B2141" s="191" t="e">
        <f>F1821</f>
        <v>#DIV/0!</v>
      </c>
      <c r="C2141" s="698">
        <f>G1821</f>
        <v>379.50847042889387</v>
      </c>
      <c r="D2141" s="699">
        <f>INPUT!CH3</f>
        <v>0.9348580328415943</v>
      </c>
      <c r="E2141" s="201" t="str">
        <f>IF(OR(L1977="compact",D2141&gt;=0),"-",IF(ABS(D2141)&lt;=B2141,"OK","NG"))</f>
        <v>-</v>
      </c>
      <c r="F2141" s="200" t="str">
        <f>IF(OR(L1977="compact",D2141&gt;=0),"-",B2141/ABS(D2141))</f>
        <v>-</v>
      </c>
      <c r="G2141" s="201" t="str">
        <f>IF(OR(L1977="compact",D2141&lt;=0),"-",IF(ABS(D2141)&lt;=C2141,"OK","NG"))</f>
        <v>OK</v>
      </c>
      <c r="H2141" s="200">
        <f>IF(OR(L1977="compact",D2141&lt;=0),"-",C2141/ABS(D2141))</f>
        <v>405.95305072722113</v>
      </c>
      <c r="I2141" s="699">
        <f>INPUT!CI3</f>
        <v>-0.88604962936538267</v>
      </c>
      <c r="J2141" s="201" t="e">
        <f>IF(OR(L1977="compact",I2141&gt;=0),"-",IF(ABS(I2141)&lt;=B2141,"OK","NG"))</f>
        <v>#DIV/0!</v>
      </c>
      <c r="K2141" s="200" t="e">
        <f>IF(OR(L1977="compact",I2141&gt;=0),"-",B2141/ABS(I2141))</f>
        <v>#DIV/0!</v>
      </c>
      <c r="L2141" s="201" t="str">
        <f>IF(OR(L1977="compact",I2141&lt;=0),"-",IF(ABS(I2141)&lt;=C2141,"OK","NG"))</f>
        <v>-</v>
      </c>
      <c r="M2141" s="203" t="str">
        <f>IF(OR(L1977="compact",I2141&lt;=0),"-",C2141/ABS(I2141))</f>
        <v>-</v>
      </c>
      <c r="O2141" s="350"/>
    </row>
    <row r="2142">
      <c r="A2142" s="187">
        <f>A1978</f>
        <v>101</v>
      </c>
      <c r="B2142" s="191" t="e">
        <f>F1822</f>
        <v>#DIV/0!</v>
      </c>
      <c r="C2142" s="698">
        <f>G1822</f>
        <v>379.50847042889387</v>
      </c>
      <c r="D2142" s="699">
        <f>INPUT!CH4</f>
        <v>0.9348580328415943</v>
      </c>
      <c r="E2142" s="201" t="str">
        <f>IF(OR(L1978="compact",D2142&gt;=0),"-",IF(ABS(D2142)&lt;=B2142,"OK","NG"))</f>
        <v>-</v>
      </c>
      <c r="F2142" s="200" t="str">
        <f>IF(OR(L1978="compact",D2142&gt;=0),"-",B2142/ABS(D2142))</f>
        <v>-</v>
      </c>
      <c r="G2142" s="201" t="str">
        <f>IF(OR(L1978="compact",D2142&lt;=0),"-",IF(ABS(D2142)&lt;=C2142,"OK","NG"))</f>
        <v>OK</v>
      </c>
      <c r="H2142" s="200">
        <f>IF(OR(L1978="compact",D2142&lt;=0),"-",C2142/ABS(D2142))</f>
        <v>405.95305072722113</v>
      </c>
      <c r="I2142" s="699">
        <f>INPUT!CI4</f>
        <v>-0.88604962936538267</v>
      </c>
      <c r="J2142" s="201" t="e">
        <f>IF(OR(L1978="compact",I2142&gt;=0),"-",IF(ABS(I2142)&lt;=B2142,"OK","NG"))</f>
        <v>#DIV/0!</v>
      </c>
      <c r="K2142" s="200" t="e">
        <f>IF(OR(L1978="compact",I2142&gt;=0),"-",B2142/ABS(I2142))</f>
        <v>#DIV/0!</v>
      </c>
      <c r="L2142" s="201" t="str">
        <f>IF(OR(L1978="compact",I2142&lt;=0),"-",IF(ABS(I2142)&lt;=C2142,"OK","NG"))</f>
        <v>-</v>
      </c>
      <c r="M2142" s="203" t="str">
        <f>IF(OR(L1978="compact",I2142&lt;=0),"-",C2142/ABS(I2142))</f>
        <v>-</v>
      </c>
      <c r="O2142" s="350"/>
    </row>
    <row r="2143">
      <c r="A2143" s="187">
        <f>A1979</f>
        <v>101</v>
      </c>
      <c r="B2143" s="191" t="e">
        <f>F1823</f>
        <v>#DIV/0!</v>
      </c>
      <c r="C2143" s="698">
        <f>G1823</f>
        <v>379.50847042889387</v>
      </c>
      <c r="D2143" s="699">
        <f>INPUT!CH5</f>
        <v>0.9348580328415943</v>
      </c>
      <c r="E2143" s="201" t="str">
        <f>IF(OR(L1979="compact",D2143&gt;=0),"-",IF(ABS(D2143)&lt;=B2143,"OK","NG"))</f>
        <v>-</v>
      </c>
      <c r="F2143" s="200" t="str">
        <f>IF(OR(L1979="compact",D2143&gt;=0),"-",B2143/ABS(D2143))</f>
        <v>-</v>
      </c>
      <c r="G2143" s="201" t="str">
        <f>IF(OR(L1979="compact",D2143&lt;=0),"-",IF(ABS(D2143)&lt;=C2143,"OK","NG"))</f>
        <v>OK</v>
      </c>
      <c r="H2143" s="200">
        <f>IF(OR(L1979="compact",D2143&lt;=0),"-",C2143/ABS(D2143))</f>
        <v>405.95305072722113</v>
      </c>
      <c r="I2143" s="699">
        <f>INPUT!CI5</f>
        <v>-0.88604962936538267</v>
      </c>
      <c r="J2143" s="201" t="e">
        <f>IF(OR(L1979="compact",I2143&gt;=0),"-",IF(ABS(I2143)&lt;=B2143,"OK","NG"))</f>
        <v>#DIV/0!</v>
      </c>
      <c r="K2143" s="200" t="e">
        <f>IF(OR(L1979="compact",I2143&gt;=0),"-",B2143/ABS(I2143))</f>
        <v>#DIV/0!</v>
      </c>
      <c r="L2143" s="201" t="str">
        <f>IF(OR(L1979="compact",I2143&lt;=0),"-",IF(ABS(I2143)&lt;=C2143,"OK","NG"))</f>
        <v>-</v>
      </c>
      <c r="M2143" s="203" t="str">
        <f>IF(OR(L1979="compact",I2143&lt;=0),"-",C2143/ABS(I2143))</f>
        <v>-</v>
      </c>
      <c r="O2143" s="350"/>
    </row>
    <row r="2144">
      <c r="A2144" s="187">
        <f>A1980</f>
        <v>101</v>
      </c>
      <c r="B2144" s="191" t="e">
        <f>F1824</f>
        <v>#DIV/0!</v>
      </c>
      <c r="C2144" s="698">
        <f>G1824</f>
        <v>379.50847042889387</v>
      </c>
      <c r="D2144" s="699">
        <f>INPUT!CH6</f>
        <v>0.9348580328415943</v>
      </c>
      <c r="E2144" s="201" t="str">
        <f>IF(OR(L1980="compact",D2144&gt;=0),"-",IF(ABS(D2144)&lt;=B2144,"OK","NG"))</f>
        <v>-</v>
      </c>
      <c r="F2144" s="200" t="str">
        <f>IF(OR(L1980="compact",D2144&gt;=0),"-",B2144/ABS(D2144))</f>
        <v>-</v>
      </c>
      <c r="G2144" s="201" t="str">
        <f>IF(OR(L1980="compact",D2144&lt;=0),"-",IF(ABS(D2144)&lt;=C2144,"OK","NG"))</f>
        <v>OK</v>
      </c>
      <c r="H2144" s="200">
        <f>IF(OR(L1980="compact",D2144&lt;=0),"-",C2144/ABS(D2144))</f>
        <v>405.95305072722113</v>
      </c>
      <c r="I2144" s="699">
        <f>INPUT!CI6</f>
        <v>-0.88604962936538267</v>
      </c>
      <c r="J2144" s="201" t="e">
        <f>IF(OR(L1980="compact",I2144&gt;=0),"-",IF(ABS(I2144)&lt;=B2144,"OK","NG"))</f>
        <v>#DIV/0!</v>
      </c>
      <c r="K2144" s="200" t="e">
        <f>IF(OR(L1980="compact",I2144&gt;=0),"-",B2144/ABS(I2144))</f>
        <v>#DIV/0!</v>
      </c>
      <c r="L2144" s="201" t="str">
        <f>IF(OR(L1980="compact",I2144&lt;=0),"-",IF(ABS(I2144)&lt;=C2144,"OK","NG"))</f>
        <v>-</v>
      </c>
      <c r="M2144" s="203" t="str">
        <f>IF(OR(L1980="compact",I2144&lt;=0),"-",C2144/ABS(I2144))</f>
        <v>-</v>
      </c>
      <c r="O2144" s="350"/>
    </row>
    <row r="2145">
      <c r="A2145" s="187">
        <f>A1981</f>
        <v>101</v>
      </c>
      <c r="B2145" s="191" t="e">
        <f>F1825</f>
        <v>#DIV/0!</v>
      </c>
      <c r="C2145" s="698">
        <f>G1825</f>
        <v>379.50847042889387</v>
      </c>
      <c r="D2145" s="699">
        <f>INPUT!CH7</f>
        <v>0.9348580328415943</v>
      </c>
      <c r="E2145" s="201" t="str">
        <f>IF(OR(L1981="compact",D2145&gt;=0),"-",IF(ABS(D2145)&lt;=B2145,"OK","NG"))</f>
        <v>-</v>
      </c>
      <c r="F2145" s="200" t="str">
        <f>IF(OR(L1981="compact",D2145&gt;=0),"-",B2145/ABS(D2145))</f>
        <v>-</v>
      </c>
      <c r="G2145" s="201" t="str">
        <f>IF(OR(L1981="compact",D2145&lt;=0),"-",IF(ABS(D2145)&lt;=C2145,"OK","NG"))</f>
        <v>OK</v>
      </c>
      <c r="H2145" s="200">
        <f>IF(OR(L1981="compact",D2145&lt;=0),"-",C2145/ABS(D2145))</f>
        <v>405.95305072722113</v>
      </c>
      <c r="I2145" s="699">
        <f>INPUT!CI7</f>
        <v>-0.88604962936538267</v>
      </c>
      <c r="J2145" s="201" t="e">
        <f>IF(OR(L1981="compact",I2145&gt;=0),"-",IF(ABS(I2145)&lt;=B2145,"OK","NG"))</f>
        <v>#DIV/0!</v>
      </c>
      <c r="K2145" s="200" t="e">
        <f>IF(OR(L1981="compact",I2145&gt;=0),"-",B2145/ABS(I2145))</f>
        <v>#DIV/0!</v>
      </c>
      <c r="L2145" s="201" t="str">
        <f>IF(OR(L1981="compact",I2145&lt;=0),"-",IF(ABS(I2145)&lt;=C2145,"OK","NG"))</f>
        <v>-</v>
      </c>
      <c r="M2145" s="203" t="str">
        <f>IF(OR(L1981="compact",I2145&lt;=0),"-",C2145/ABS(I2145))</f>
        <v>-</v>
      </c>
      <c r="O2145" s="350"/>
    </row>
    <row r="2146">
      <c r="A2146" s="187">
        <f>A1982</f>
        <v>101</v>
      </c>
      <c r="B2146" s="191" t="e">
        <f>F1826</f>
        <v>#DIV/0!</v>
      </c>
      <c r="C2146" s="698">
        <f>G1826</f>
        <v>379.50847042889387</v>
      </c>
      <c r="D2146" s="699">
        <f>INPUT!CH8</f>
        <v>0.9348580328415943</v>
      </c>
      <c r="E2146" s="201" t="str">
        <f>IF(OR(L1982="compact",D2146&gt;=0),"-",IF(ABS(D2146)&lt;=B2146,"OK","NG"))</f>
        <v>-</v>
      </c>
      <c r="F2146" s="200" t="str">
        <f>IF(OR(L1982="compact",D2146&gt;=0),"-",B2146/ABS(D2146))</f>
        <v>-</v>
      </c>
      <c r="G2146" s="201" t="str">
        <f>IF(OR(L1982="compact",D2146&lt;=0),"-",IF(ABS(D2146)&lt;=C2146,"OK","NG"))</f>
        <v>OK</v>
      </c>
      <c r="H2146" s="200">
        <f>IF(OR(L1982="compact",D2146&lt;=0),"-",C2146/ABS(D2146))</f>
        <v>405.95305072722113</v>
      </c>
      <c r="I2146" s="699">
        <f>INPUT!CI8</f>
        <v>-0.88604962936538267</v>
      </c>
      <c r="J2146" s="201" t="e">
        <f>IF(OR(L1982="compact",I2146&gt;=0),"-",IF(ABS(I2146)&lt;=B2146,"OK","NG"))</f>
        <v>#DIV/0!</v>
      </c>
      <c r="K2146" s="200" t="e">
        <f>IF(OR(L1982="compact",I2146&gt;=0),"-",B2146/ABS(I2146))</f>
        <v>#DIV/0!</v>
      </c>
      <c r="L2146" s="201" t="str">
        <f>IF(OR(L1982="compact",I2146&lt;=0),"-",IF(ABS(I2146)&lt;=C2146,"OK","NG"))</f>
        <v>-</v>
      </c>
      <c r="M2146" s="203" t="str">
        <f>IF(OR(L1982="compact",I2146&lt;=0),"-",C2146/ABS(I2146))</f>
        <v>-</v>
      </c>
      <c r="O2146" s="350"/>
    </row>
    <row r="2147">
      <c r="A2147" s="187">
        <f>A1983</f>
        <v>101</v>
      </c>
      <c r="B2147" s="191" t="e">
        <f>F1827</f>
        <v>#DIV/0!</v>
      </c>
      <c r="C2147" s="698">
        <f>G1827</f>
        <v>379.50847042889387</v>
      </c>
      <c r="D2147" s="699">
        <f>INPUT!CH9</f>
        <v>0.9348580328415943</v>
      </c>
      <c r="E2147" s="201" t="str">
        <f>IF(OR(L1983="compact",D2147&gt;=0),"-",IF(ABS(D2147)&lt;=B2147,"OK","NG"))</f>
        <v>-</v>
      </c>
      <c r="F2147" s="200" t="str">
        <f>IF(OR(L1983="compact",D2147&gt;=0),"-",B2147/ABS(D2147))</f>
        <v>-</v>
      </c>
      <c r="G2147" s="201" t="str">
        <f>IF(OR(L1983="compact",D2147&lt;=0),"-",IF(ABS(D2147)&lt;=C2147,"OK","NG"))</f>
        <v>OK</v>
      </c>
      <c r="H2147" s="200">
        <f>IF(OR(L1983="compact",D2147&lt;=0),"-",C2147/ABS(D2147))</f>
        <v>405.95305072722113</v>
      </c>
      <c r="I2147" s="699">
        <f>INPUT!CI9</f>
        <v>-0.88604962936538267</v>
      </c>
      <c r="J2147" s="201" t="e">
        <f>IF(OR(L1983="compact",I2147&gt;=0),"-",IF(ABS(I2147)&lt;=B2147,"OK","NG"))</f>
        <v>#DIV/0!</v>
      </c>
      <c r="K2147" s="200" t="e">
        <f>IF(OR(L1983="compact",I2147&gt;=0),"-",B2147/ABS(I2147))</f>
        <v>#DIV/0!</v>
      </c>
      <c r="L2147" s="201" t="str">
        <f>IF(OR(L1983="compact",I2147&lt;=0),"-",IF(ABS(I2147)&lt;=C2147,"OK","NG"))</f>
        <v>-</v>
      </c>
      <c r="M2147" s="203" t="str">
        <f>IF(OR(L1983="compact",I2147&lt;=0),"-",C2147/ABS(I2147))</f>
        <v>-</v>
      </c>
      <c r="O2147" s="350"/>
    </row>
    <row r="2148">
      <c r="A2148" s="187">
        <f>A1984</f>
        <v>101</v>
      </c>
      <c r="B2148" s="191" t="e">
        <f>F1828</f>
        <v>#DIV/0!</v>
      </c>
      <c r="C2148" s="698">
        <f>G1828</f>
        <v>379.50847042889387</v>
      </c>
      <c r="D2148" s="699">
        <f>INPUT!CH10</f>
        <v>0.9348580328415943</v>
      </c>
      <c r="E2148" s="201" t="str">
        <f>IF(OR(L1984="compact",D2148&gt;=0),"-",IF(ABS(D2148)&lt;=B2148,"OK","NG"))</f>
        <v>-</v>
      </c>
      <c r="F2148" s="200" t="str">
        <f>IF(OR(L1984="compact",D2148&gt;=0),"-",B2148/ABS(D2148))</f>
        <v>-</v>
      </c>
      <c r="G2148" s="201" t="str">
        <f>IF(OR(L1984="compact",D2148&lt;=0),"-",IF(ABS(D2148)&lt;=C2148,"OK","NG"))</f>
        <v>OK</v>
      </c>
      <c r="H2148" s="200">
        <f>IF(OR(L1984="compact",D2148&lt;=0),"-",C2148/ABS(D2148))</f>
        <v>405.95305072722113</v>
      </c>
      <c r="I2148" s="699">
        <f>INPUT!CI10</f>
        <v>-0.88604962936538267</v>
      </c>
      <c r="J2148" s="201" t="e">
        <f>IF(OR(L1984="compact",I2148&gt;=0),"-",IF(ABS(I2148)&lt;=B2148,"OK","NG"))</f>
        <v>#DIV/0!</v>
      </c>
      <c r="K2148" s="200" t="e">
        <f>IF(OR(L1984="compact",I2148&gt;=0),"-",B2148/ABS(I2148))</f>
        <v>#DIV/0!</v>
      </c>
      <c r="L2148" s="201" t="str">
        <f>IF(OR(L1984="compact",I2148&lt;=0),"-",IF(ABS(I2148)&lt;=C2148,"OK","NG"))</f>
        <v>-</v>
      </c>
      <c r="M2148" s="203" t="str">
        <f>IF(OR(L1984="compact",I2148&lt;=0),"-",C2148/ABS(I2148))</f>
        <v>-</v>
      </c>
      <c r="O2148" s="350"/>
    </row>
    <row r="2149">
      <c r="A2149" s="187">
        <f>A1985</f>
        <v>101</v>
      </c>
      <c r="B2149" s="191" t="e">
        <f>F1829</f>
        <v>#DIV/0!</v>
      </c>
      <c r="C2149" s="698">
        <f>G1829</f>
        <v>379.50847042889387</v>
      </c>
      <c r="D2149" s="699">
        <f>INPUT!CH11</f>
        <v>0.9348580328415943</v>
      </c>
      <c r="E2149" s="201" t="str">
        <f>IF(OR(L1985="compact",D2149&gt;=0),"-",IF(ABS(D2149)&lt;=B2149,"OK","NG"))</f>
        <v>-</v>
      </c>
      <c r="F2149" s="200" t="str">
        <f>IF(OR(L1985="compact",D2149&gt;=0),"-",B2149/ABS(D2149))</f>
        <v>-</v>
      </c>
      <c r="G2149" s="201" t="str">
        <f>IF(OR(L1985="compact",D2149&lt;=0),"-",IF(ABS(D2149)&lt;=C2149,"OK","NG"))</f>
        <v>OK</v>
      </c>
      <c r="H2149" s="200">
        <f>IF(OR(L1985="compact",D2149&lt;=0),"-",C2149/ABS(D2149))</f>
        <v>405.95305072722113</v>
      </c>
      <c r="I2149" s="699">
        <f>INPUT!CI11</f>
        <v>-0.88604962936538267</v>
      </c>
      <c r="J2149" s="201" t="e">
        <f>IF(OR(L1985="compact",I2149&gt;=0),"-",IF(ABS(I2149)&lt;=B2149,"OK","NG"))</f>
        <v>#DIV/0!</v>
      </c>
      <c r="K2149" s="200" t="e">
        <f>IF(OR(L1985="compact",I2149&gt;=0),"-",B2149/ABS(I2149))</f>
        <v>#DIV/0!</v>
      </c>
      <c r="L2149" s="201" t="str">
        <f>IF(OR(L1985="compact",I2149&lt;=0),"-",IF(ABS(I2149)&lt;=C2149,"OK","NG"))</f>
        <v>-</v>
      </c>
      <c r="M2149" s="203" t="str">
        <f>IF(OR(L1985="compact",I2149&lt;=0),"-",C2149/ABS(I2149))</f>
        <v>-</v>
      </c>
      <c r="O2149" s="350"/>
    </row>
    <row r="2150">
      <c r="A2150" s="187">
        <f>A1986</f>
        <v>101</v>
      </c>
      <c r="B2150" s="191" t="e">
        <f>F1830</f>
        <v>#DIV/0!</v>
      </c>
      <c r="C2150" s="698">
        <f>G1830</f>
        <v>379.50847042889387</v>
      </c>
      <c r="D2150" s="699">
        <f>INPUT!CH12</f>
        <v>0.9348580328415943</v>
      </c>
      <c r="E2150" s="201" t="str">
        <f>IF(OR(L1986="compact",D2150&gt;=0),"-",IF(ABS(D2150)&lt;=B2150,"OK","NG"))</f>
        <v>-</v>
      </c>
      <c r="F2150" s="200" t="str">
        <f>IF(OR(L1986="compact",D2150&gt;=0),"-",B2150/ABS(D2150))</f>
        <v>-</v>
      </c>
      <c r="G2150" s="201" t="str">
        <f>IF(OR(L1986="compact",D2150&lt;=0),"-",IF(ABS(D2150)&lt;=C2150,"OK","NG"))</f>
        <v>OK</v>
      </c>
      <c r="H2150" s="200">
        <f>IF(OR(L1986="compact",D2150&lt;=0),"-",C2150/ABS(D2150))</f>
        <v>405.95305072722113</v>
      </c>
      <c r="I2150" s="699">
        <f>INPUT!CI12</f>
        <v>-0.88604962936538267</v>
      </c>
      <c r="J2150" s="201" t="e">
        <f>IF(OR(L1986="compact",I2150&gt;=0),"-",IF(ABS(I2150)&lt;=B2150,"OK","NG"))</f>
        <v>#DIV/0!</v>
      </c>
      <c r="K2150" s="200" t="e">
        <f>IF(OR(L1986="compact",I2150&gt;=0),"-",B2150/ABS(I2150))</f>
        <v>#DIV/0!</v>
      </c>
      <c r="L2150" s="201" t="str">
        <f>IF(OR(L1986="compact",I2150&lt;=0),"-",IF(ABS(I2150)&lt;=C2150,"OK","NG"))</f>
        <v>-</v>
      </c>
      <c r="M2150" s="203" t="str">
        <f>IF(OR(L1986="compact",I2150&lt;=0),"-",C2150/ABS(I2150))</f>
        <v>-</v>
      </c>
      <c r="O2150" s="350"/>
    </row>
    <row r="2151">
      <c r="A2151" s="187">
        <f>A1987</f>
        <v>101</v>
      </c>
      <c r="B2151" s="191" t="e">
        <f>F1831</f>
        <v>#DIV/0!</v>
      </c>
      <c r="C2151" s="698">
        <f>G1831</f>
        <v>379.50847042889387</v>
      </c>
      <c r="D2151" s="699">
        <f>INPUT!CH13</f>
        <v>0.9348580328415943</v>
      </c>
      <c r="E2151" s="201" t="str">
        <f>IF(OR(L1987="compact",D2151&gt;=0),"-",IF(ABS(D2151)&lt;=B2151,"OK","NG"))</f>
        <v>-</v>
      </c>
      <c r="F2151" s="200" t="str">
        <f>IF(OR(L1987="compact",D2151&gt;=0),"-",B2151/ABS(D2151))</f>
        <v>-</v>
      </c>
      <c r="G2151" s="201" t="str">
        <f>IF(OR(L1987="compact",D2151&lt;=0),"-",IF(ABS(D2151)&lt;=C2151,"OK","NG"))</f>
        <v>OK</v>
      </c>
      <c r="H2151" s="200">
        <f>IF(OR(L1987="compact",D2151&lt;=0),"-",C2151/ABS(D2151))</f>
        <v>405.95305072722113</v>
      </c>
      <c r="I2151" s="699">
        <f>INPUT!CI13</f>
        <v>-0.88604962936538267</v>
      </c>
      <c r="J2151" s="201" t="e">
        <f>IF(OR(L1987="compact",I2151&gt;=0),"-",IF(ABS(I2151)&lt;=B2151,"OK","NG"))</f>
        <v>#DIV/0!</v>
      </c>
      <c r="K2151" s="200" t="e">
        <f>IF(OR(L1987="compact",I2151&gt;=0),"-",B2151/ABS(I2151))</f>
        <v>#DIV/0!</v>
      </c>
      <c r="L2151" s="201" t="str">
        <f>IF(OR(L1987="compact",I2151&lt;=0),"-",IF(ABS(I2151)&lt;=C2151,"OK","NG"))</f>
        <v>-</v>
      </c>
      <c r="M2151" s="203" t="str">
        <f>IF(OR(L1987="compact",I2151&lt;=0),"-",C2151/ABS(I2151))</f>
        <v>-</v>
      </c>
      <c r="O2151" s="350"/>
    </row>
    <row r="2152">
      <c r="A2152" s="187">
        <f>A1988</f>
        <v>101</v>
      </c>
      <c r="B2152" s="191" t="e">
        <f>F1832</f>
        <v>#DIV/0!</v>
      </c>
      <c r="C2152" s="698">
        <f>G1832</f>
        <v>379.50847042889387</v>
      </c>
      <c r="D2152" s="699">
        <f>INPUT!CH14</f>
        <v>0.9348580328415943</v>
      </c>
      <c r="E2152" s="201" t="str">
        <f>IF(OR(L1988="compact",D2152&gt;=0),"-",IF(ABS(D2152)&lt;=B2152,"OK","NG"))</f>
        <v>-</v>
      </c>
      <c r="F2152" s="200" t="str">
        <f>IF(OR(L1988="compact",D2152&gt;=0),"-",B2152/ABS(D2152))</f>
        <v>-</v>
      </c>
      <c r="G2152" s="201" t="str">
        <f>IF(OR(L1988="compact",D2152&lt;=0),"-",IF(ABS(D2152)&lt;=C2152,"OK","NG"))</f>
        <v>OK</v>
      </c>
      <c r="H2152" s="200">
        <f>IF(OR(L1988="compact",D2152&lt;=0),"-",C2152/ABS(D2152))</f>
        <v>405.95305072722113</v>
      </c>
      <c r="I2152" s="699">
        <f>INPUT!CI14</f>
        <v>-0.88604962936538267</v>
      </c>
      <c r="J2152" s="201" t="e">
        <f>IF(OR(L1988="compact",I2152&gt;=0),"-",IF(ABS(I2152)&lt;=B2152,"OK","NG"))</f>
        <v>#DIV/0!</v>
      </c>
      <c r="K2152" s="200" t="e">
        <f>IF(OR(L1988="compact",I2152&gt;=0),"-",B2152/ABS(I2152))</f>
        <v>#DIV/0!</v>
      </c>
      <c r="L2152" s="201" t="str">
        <f>IF(OR(L1988="compact",I2152&lt;=0),"-",IF(ABS(I2152)&lt;=C2152,"OK","NG"))</f>
        <v>-</v>
      </c>
      <c r="M2152" s="203" t="str">
        <f>IF(OR(L1988="compact",I2152&lt;=0),"-",C2152/ABS(I2152))</f>
        <v>-</v>
      </c>
      <c r="O2152" s="350"/>
    </row>
    <row r="2153">
      <c r="A2153" s="187">
        <f>A1989</f>
        <v>101</v>
      </c>
      <c r="B2153" s="191" t="e">
        <f>F1833</f>
        <v>#DIV/0!</v>
      </c>
      <c r="C2153" s="698">
        <f>G1833</f>
        <v>379.50847042889387</v>
      </c>
      <c r="D2153" s="699">
        <f>INPUT!CH15</f>
        <v>0.9348580328415943</v>
      </c>
      <c r="E2153" s="201" t="str">
        <f>IF(OR(L1989="compact",D2153&gt;=0),"-",IF(ABS(D2153)&lt;=B2153,"OK","NG"))</f>
        <v>-</v>
      </c>
      <c r="F2153" s="200" t="str">
        <f>IF(OR(L1989="compact",D2153&gt;=0),"-",B2153/ABS(D2153))</f>
        <v>-</v>
      </c>
      <c r="G2153" s="201" t="str">
        <f>IF(OR(L1989="compact",D2153&lt;=0),"-",IF(ABS(D2153)&lt;=C2153,"OK","NG"))</f>
        <v>OK</v>
      </c>
      <c r="H2153" s="200">
        <f>IF(OR(L1989="compact",D2153&lt;=0),"-",C2153/ABS(D2153))</f>
        <v>405.95305072722113</v>
      </c>
      <c r="I2153" s="699">
        <f>INPUT!CI15</f>
        <v>-0.88604962936538267</v>
      </c>
      <c r="J2153" s="201" t="e">
        <f>IF(OR(L1989="compact",I2153&gt;=0),"-",IF(ABS(I2153)&lt;=B2153,"OK","NG"))</f>
        <v>#DIV/0!</v>
      </c>
      <c r="K2153" s="200" t="e">
        <f>IF(OR(L1989="compact",I2153&gt;=0),"-",B2153/ABS(I2153))</f>
        <v>#DIV/0!</v>
      </c>
      <c r="L2153" s="201" t="str">
        <f>IF(OR(L1989="compact",I2153&lt;=0),"-",IF(ABS(I2153)&lt;=C2153,"OK","NG"))</f>
        <v>-</v>
      </c>
      <c r="M2153" s="203" t="str">
        <f>IF(OR(L1989="compact",I2153&lt;=0),"-",C2153/ABS(I2153))</f>
        <v>-</v>
      </c>
      <c r="O2153" s="350"/>
    </row>
    <row r="2154">
      <c r="A2154" s="187">
        <f>A1990</f>
        <v>101</v>
      </c>
      <c r="B2154" s="191" t="e">
        <f>F1834</f>
        <v>#DIV/0!</v>
      </c>
      <c r="C2154" s="698">
        <f>G1834</f>
        <v>379.50847042889387</v>
      </c>
      <c r="D2154" s="699">
        <f>INPUT!CH16</f>
        <v>0.9348580328415943</v>
      </c>
      <c r="E2154" s="201" t="str">
        <f>IF(OR(L1990="compact",D2154&gt;=0),"-",IF(ABS(D2154)&lt;=B2154,"OK","NG"))</f>
        <v>-</v>
      </c>
      <c r="F2154" s="200" t="str">
        <f>IF(OR(L1990="compact",D2154&gt;=0),"-",B2154/ABS(D2154))</f>
        <v>-</v>
      </c>
      <c r="G2154" s="201" t="str">
        <f>IF(OR(L1990="compact",D2154&lt;=0),"-",IF(ABS(D2154)&lt;=C2154,"OK","NG"))</f>
        <v>OK</v>
      </c>
      <c r="H2154" s="200">
        <f>IF(OR(L1990="compact",D2154&lt;=0),"-",C2154/ABS(D2154))</f>
        <v>405.95305072722113</v>
      </c>
      <c r="I2154" s="699">
        <f>INPUT!CI16</f>
        <v>-0.88604962936538267</v>
      </c>
      <c r="J2154" s="201" t="e">
        <f>IF(OR(L1990="compact",I2154&gt;=0),"-",IF(ABS(I2154)&lt;=B2154,"OK","NG"))</f>
        <v>#DIV/0!</v>
      </c>
      <c r="K2154" s="200" t="e">
        <f>IF(OR(L1990="compact",I2154&gt;=0),"-",B2154/ABS(I2154))</f>
        <v>#DIV/0!</v>
      </c>
      <c r="L2154" s="201" t="str">
        <f>IF(OR(L1990="compact",I2154&lt;=0),"-",IF(ABS(I2154)&lt;=C2154,"OK","NG"))</f>
        <v>-</v>
      </c>
      <c r="M2154" s="203" t="str">
        <f>IF(OR(L1990="compact",I2154&lt;=0),"-",C2154/ABS(I2154))</f>
        <v>-</v>
      </c>
      <c r="O2154" s="350"/>
    </row>
    <row r="2155">
      <c r="A2155" s="187">
        <f>A1991</f>
        <v>101</v>
      </c>
      <c r="B2155" s="191" t="e">
        <f>F1835</f>
        <v>#DIV/0!</v>
      </c>
      <c r="C2155" s="698">
        <f>G1835</f>
        <v>379.50847042889387</v>
      </c>
      <c r="D2155" s="699">
        <f>INPUT!CH17</f>
        <v>0.9348580328415943</v>
      </c>
      <c r="E2155" s="201" t="str">
        <f>IF(OR(L1991="compact",D2155&gt;=0),"-",IF(ABS(D2155)&lt;=B2155,"OK","NG"))</f>
        <v>-</v>
      </c>
      <c r="F2155" s="200" t="str">
        <f>IF(OR(L1991="compact",D2155&gt;=0),"-",B2155/ABS(D2155))</f>
        <v>-</v>
      </c>
      <c r="G2155" s="201" t="str">
        <f>IF(OR(L1991="compact",D2155&lt;=0),"-",IF(ABS(D2155)&lt;=C2155,"OK","NG"))</f>
        <v>OK</v>
      </c>
      <c r="H2155" s="200">
        <f>IF(OR(L1991="compact",D2155&lt;=0),"-",C2155/ABS(D2155))</f>
        <v>405.95305072722113</v>
      </c>
      <c r="I2155" s="699">
        <f>INPUT!CI17</f>
        <v>-0.88604962936538267</v>
      </c>
      <c r="J2155" s="201" t="e">
        <f>IF(OR(L1991="compact",I2155&gt;=0),"-",IF(ABS(I2155)&lt;=B2155,"OK","NG"))</f>
        <v>#DIV/0!</v>
      </c>
      <c r="K2155" s="200" t="e">
        <f>IF(OR(L1991="compact",I2155&gt;=0),"-",B2155/ABS(I2155))</f>
        <v>#DIV/0!</v>
      </c>
      <c r="L2155" s="201" t="str">
        <f>IF(OR(L1991="compact",I2155&lt;=0),"-",IF(ABS(I2155)&lt;=C2155,"OK","NG"))</f>
        <v>-</v>
      </c>
      <c r="M2155" s="203" t="str">
        <f>IF(OR(L1991="compact",I2155&lt;=0),"-",C2155/ABS(I2155))</f>
        <v>-</v>
      </c>
      <c r="O2155" s="350"/>
    </row>
    <row r="2156">
      <c r="A2156" s="187">
        <f>A1992</f>
        <v>101</v>
      </c>
      <c r="B2156" s="191" t="e">
        <f>F1836</f>
        <v>#DIV/0!</v>
      </c>
      <c r="C2156" s="698">
        <f>G1836</f>
        <v>379.50847042889387</v>
      </c>
      <c r="D2156" s="699">
        <f>INPUT!CH18</f>
        <v>0.9348580328415943</v>
      </c>
      <c r="E2156" s="201" t="str">
        <f>IF(OR(L1992="compact",D2156&gt;=0),"-",IF(ABS(D2156)&lt;=B2156,"OK","NG"))</f>
        <v>-</v>
      </c>
      <c r="F2156" s="200" t="str">
        <f>IF(OR(L1992="compact",D2156&gt;=0),"-",B2156/ABS(D2156))</f>
        <v>-</v>
      </c>
      <c r="G2156" s="201" t="str">
        <f>IF(OR(L1992="compact",D2156&lt;=0),"-",IF(ABS(D2156)&lt;=C2156,"OK","NG"))</f>
        <v>OK</v>
      </c>
      <c r="H2156" s="200">
        <f>IF(OR(L1992="compact",D2156&lt;=0),"-",C2156/ABS(D2156))</f>
        <v>405.95305072722113</v>
      </c>
      <c r="I2156" s="699">
        <f>INPUT!CI18</f>
        <v>-0.88604962936538267</v>
      </c>
      <c r="J2156" s="201" t="e">
        <f>IF(OR(L1992="compact",I2156&gt;=0),"-",IF(ABS(I2156)&lt;=B2156,"OK","NG"))</f>
        <v>#DIV/0!</v>
      </c>
      <c r="K2156" s="200" t="e">
        <f>IF(OR(L1992="compact",I2156&gt;=0),"-",B2156/ABS(I2156))</f>
        <v>#DIV/0!</v>
      </c>
      <c r="L2156" s="201" t="str">
        <f>IF(OR(L1992="compact",I2156&lt;=0),"-",IF(ABS(I2156)&lt;=C2156,"OK","NG"))</f>
        <v>-</v>
      </c>
      <c r="M2156" s="203" t="str">
        <f>IF(OR(L1992="compact",I2156&lt;=0),"-",C2156/ABS(I2156))</f>
        <v>-</v>
      </c>
      <c r="O2156" s="350"/>
    </row>
    <row r="2157">
      <c r="A2157" s="187">
        <f>A1993</f>
        <v>101</v>
      </c>
      <c r="B2157" s="191" t="e">
        <f>F1837</f>
        <v>#DIV/0!</v>
      </c>
      <c r="C2157" s="698">
        <f>G1837</f>
        <v>379.50847042889387</v>
      </c>
      <c r="D2157" s="699">
        <f>INPUT!CH19</f>
        <v>0.9348580328415943</v>
      </c>
      <c r="E2157" s="201" t="str">
        <f>IF(OR(L1993="compact",D2157&gt;=0),"-",IF(ABS(D2157)&lt;=B2157,"OK","NG"))</f>
        <v>-</v>
      </c>
      <c r="F2157" s="200" t="str">
        <f>IF(OR(L1993="compact",D2157&gt;=0),"-",B2157/ABS(D2157))</f>
        <v>-</v>
      </c>
      <c r="G2157" s="201" t="str">
        <f>IF(OR(L1993="compact",D2157&lt;=0),"-",IF(ABS(D2157)&lt;=C2157,"OK","NG"))</f>
        <v>OK</v>
      </c>
      <c r="H2157" s="200">
        <f>IF(OR(L1993="compact",D2157&lt;=0),"-",C2157/ABS(D2157))</f>
        <v>405.95305072722113</v>
      </c>
      <c r="I2157" s="699">
        <f>INPUT!CI19</f>
        <v>-0.88604962936538267</v>
      </c>
      <c r="J2157" s="201" t="e">
        <f>IF(OR(L1993="compact",I2157&gt;=0),"-",IF(ABS(I2157)&lt;=B2157,"OK","NG"))</f>
        <v>#DIV/0!</v>
      </c>
      <c r="K2157" s="200" t="e">
        <f>IF(OR(L1993="compact",I2157&gt;=0),"-",B2157/ABS(I2157))</f>
        <v>#DIV/0!</v>
      </c>
      <c r="L2157" s="201" t="str">
        <f>IF(OR(L1993="compact",I2157&lt;=0),"-",IF(ABS(I2157)&lt;=C2157,"OK","NG"))</f>
        <v>-</v>
      </c>
      <c r="M2157" s="203" t="str">
        <f>IF(OR(L1993="compact",I2157&lt;=0),"-",C2157/ABS(I2157))</f>
        <v>-</v>
      </c>
      <c r="O2157" s="350"/>
    </row>
    <row r="2158">
      <c r="A2158" s="187">
        <f>A1994</f>
        <v>101</v>
      </c>
      <c r="B2158" s="191" t="e">
        <f>F1838</f>
        <v>#DIV/0!</v>
      </c>
      <c r="C2158" s="698">
        <f>G1838</f>
        <v>379.50847042889387</v>
      </c>
      <c r="D2158" s="699">
        <f>INPUT!CH20</f>
        <v>0.9348580328415943</v>
      </c>
      <c r="E2158" s="201" t="str">
        <f>IF(OR(L1994="compact",D2158&gt;=0),"-",IF(ABS(D2158)&lt;=B2158,"OK","NG"))</f>
        <v>-</v>
      </c>
      <c r="F2158" s="200" t="str">
        <f>IF(OR(L1994="compact",D2158&gt;=0),"-",B2158/ABS(D2158))</f>
        <v>-</v>
      </c>
      <c r="G2158" s="201" t="str">
        <f>IF(OR(L1994="compact",D2158&lt;=0),"-",IF(ABS(D2158)&lt;=C2158,"OK","NG"))</f>
        <v>OK</v>
      </c>
      <c r="H2158" s="200">
        <f>IF(OR(L1994="compact",D2158&lt;=0),"-",C2158/ABS(D2158))</f>
        <v>405.95305072722113</v>
      </c>
      <c r="I2158" s="699">
        <f>INPUT!CI20</f>
        <v>-0.88604962936538267</v>
      </c>
      <c r="J2158" s="201" t="e">
        <f>IF(OR(L1994="compact",I2158&gt;=0),"-",IF(ABS(I2158)&lt;=B2158,"OK","NG"))</f>
        <v>#DIV/0!</v>
      </c>
      <c r="K2158" s="200" t="e">
        <f>IF(OR(L1994="compact",I2158&gt;=0),"-",B2158/ABS(I2158))</f>
        <v>#DIV/0!</v>
      </c>
      <c r="L2158" s="201" t="str">
        <f>IF(OR(L1994="compact",I2158&lt;=0),"-",IF(ABS(I2158)&lt;=C2158,"OK","NG"))</f>
        <v>-</v>
      </c>
      <c r="M2158" s="203" t="str">
        <f>IF(OR(L1994="compact",I2158&lt;=0),"-",C2158/ABS(I2158))</f>
        <v>-</v>
      </c>
      <c r="O2158" s="350"/>
    </row>
    <row r="2159">
      <c r="A2159" s="187">
        <f>A1995</f>
        <v>101</v>
      </c>
      <c r="B2159" s="191" t="e">
        <f>F1839</f>
        <v>#DIV/0!</v>
      </c>
      <c r="C2159" s="698">
        <f>G1839</f>
        <v>379.50847042889387</v>
      </c>
      <c r="D2159" s="699">
        <f>INPUT!CH21</f>
        <v>0.9348580328415943</v>
      </c>
      <c r="E2159" s="201" t="str">
        <f>IF(OR(L1995="compact",D2159&gt;=0),"-",IF(ABS(D2159)&lt;=B2159,"OK","NG"))</f>
        <v>-</v>
      </c>
      <c r="F2159" s="200" t="str">
        <f>IF(OR(L1995="compact",D2159&gt;=0),"-",B2159/ABS(D2159))</f>
        <v>-</v>
      </c>
      <c r="G2159" s="201" t="str">
        <f>IF(OR(L1995="compact",D2159&lt;=0),"-",IF(ABS(D2159)&lt;=C2159,"OK","NG"))</f>
        <v>OK</v>
      </c>
      <c r="H2159" s="200">
        <f>IF(OR(L1995="compact",D2159&lt;=0),"-",C2159/ABS(D2159))</f>
        <v>405.95305072722113</v>
      </c>
      <c r="I2159" s="699">
        <f>INPUT!CI21</f>
        <v>-0.88604962936538267</v>
      </c>
      <c r="J2159" s="201" t="e">
        <f>IF(OR(L1995="compact",I2159&gt;=0),"-",IF(ABS(I2159)&lt;=B2159,"OK","NG"))</f>
        <v>#DIV/0!</v>
      </c>
      <c r="K2159" s="200" t="e">
        <f>IF(OR(L1995="compact",I2159&gt;=0),"-",B2159/ABS(I2159))</f>
        <v>#DIV/0!</v>
      </c>
      <c r="L2159" s="201" t="str">
        <f>IF(OR(L1995="compact",I2159&lt;=0),"-",IF(ABS(I2159)&lt;=C2159,"OK","NG"))</f>
        <v>-</v>
      </c>
      <c r="M2159" s="203" t="str">
        <f>IF(OR(L1995="compact",I2159&lt;=0),"-",C2159/ABS(I2159))</f>
        <v>-</v>
      </c>
      <c r="O2159" s="350"/>
    </row>
    <row r="2160">
      <c r="A2160" s="187">
        <f>A1996</f>
        <v>101</v>
      </c>
      <c r="B2160" s="191" t="e">
        <f>F1840</f>
        <v>#DIV/0!</v>
      </c>
      <c r="C2160" s="698">
        <f>G1840</f>
        <v>379.50847042889387</v>
      </c>
      <c r="D2160" s="699">
        <f>INPUT!CH22</f>
        <v>0.9348580328415943</v>
      </c>
      <c r="E2160" s="201" t="str">
        <f>IF(OR(L1996="compact",D2160&gt;=0),"-",IF(ABS(D2160)&lt;=B2160,"OK","NG"))</f>
        <v>-</v>
      </c>
      <c r="F2160" s="200" t="str">
        <f>IF(OR(L1996="compact",D2160&gt;=0),"-",B2160/ABS(D2160))</f>
        <v>-</v>
      </c>
      <c r="G2160" s="201" t="str">
        <f>IF(OR(L1996="compact",D2160&lt;=0),"-",IF(ABS(D2160)&lt;=C2160,"OK","NG"))</f>
        <v>OK</v>
      </c>
      <c r="H2160" s="200">
        <f>IF(OR(L1996="compact",D2160&lt;=0),"-",C2160/ABS(D2160))</f>
        <v>405.95305072722113</v>
      </c>
      <c r="I2160" s="699">
        <f>INPUT!CI22</f>
        <v>-0.88604962936538267</v>
      </c>
      <c r="J2160" s="201" t="e">
        <f>IF(OR(L1996="compact",I2160&gt;=0),"-",IF(ABS(I2160)&lt;=B2160,"OK","NG"))</f>
        <v>#DIV/0!</v>
      </c>
      <c r="K2160" s="200" t="e">
        <f>IF(OR(L1996="compact",I2160&gt;=0),"-",B2160/ABS(I2160))</f>
        <v>#DIV/0!</v>
      </c>
      <c r="L2160" s="201" t="str">
        <f>IF(OR(L1996="compact",I2160&lt;=0),"-",IF(ABS(I2160)&lt;=C2160,"OK","NG"))</f>
        <v>-</v>
      </c>
      <c r="M2160" s="203" t="str">
        <f>IF(OR(L1996="compact",I2160&lt;=0),"-",C2160/ABS(I2160))</f>
        <v>-</v>
      </c>
      <c r="O2160" s="350"/>
    </row>
    <row r="2161">
      <c r="A2161" s="187">
        <f>A1997</f>
        <v>101</v>
      </c>
      <c r="B2161" s="191" t="e">
        <f>F1841</f>
        <v>#DIV/0!</v>
      </c>
      <c r="C2161" s="698">
        <f>G1841</f>
        <v>379.50847042889387</v>
      </c>
      <c r="D2161" s="699">
        <f>INPUT!CH23</f>
        <v>0.9348580328415943</v>
      </c>
      <c r="E2161" s="201" t="str">
        <f>IF(OR(L1997="compact",D2161&gt;=0),"-",IF(ABS(D2161)&lt;=B2161,"OK","NG"))</f>
        <v>-</v>
      </c>
      <c r="F2161" s="200" t="str">
        <f>IF(OR(L1997="compact",D2161&gt;=0),"-",B2161/ABS(D2161))</f>
        <v>-</v>
      </c>
      <c r="G2161" s="201" t="str">
        <f>IF(OR(L1997="compact",D2161&lt;=0),"-",IF(ABS(D2161)&lt;=C2161,"OK","NG"))</f>
        <v>OK</v>
      </c>
      <c r="H2161" s="200">
        <f>IF(OR(L1997="compact",D2161&lt;=0),"-",C2161/ABS(D2161))</f>
        <v>405.95305072722113</v>
      </c>
      <c r="I2161" s="699">
        <f>INPUT!CI23</f>
        <v>-0.88604962936538267</v>
      </c>
      <c r="J2161" s="201" t="e">
        <f>IF(OR(L1997="compact",I2161&gt;=0),"-",IF(ABS(I2161)&lt;=B2161,"OK","NG"))</f>
        <v>#DIV/0!</v>
      </c>
      <c r="K2161" s="200" t="e">
        <f>IF(OR(L1997="compact",I2161&gt;=0),"-",B2161/ABS(I2161))</f>
        <v>#DIV/0!</v>
      </c>
      <c r="L2161" s="201" t="str">
        <f>IF(OR(L1997="compact",I2161&lt;=0),"-",IF(ABS(I2161)&lt;=C2161,"OK","NG"))</f>
        <v>-</v>
      </c>
      <c r="M2161" s="203" t="str">
        <f>IF(OR(L1997="compact",I2161&lt;=0),"-",C2161/ABS(I2161))</f>
        <v>-</v>
      </c>
      <c r="O2161" s="350"/>
    </row>
    <row r="2162">
      <c r="A2162" s="187">
        <f>A1998</f>
        <v>101</v>
      </c>
      <c r="B2162" s="191" t="e">
        <f>F1842</f>
        <v>#DIV/0!</v>
      </c>
      <c r="C2162" s="698">
        <f>G1842</f>
        <v>379.50847042889387</v>
      </c>
      <c r="D2162" s="699">
        <f>INPUT!CH24</f>
        <v>0.9348580328415943</v>
      </c>
      <c r="E2162" s="201" t="str">
        <f>IF(OR(L1998="compact",D2162&gt;=0),"-",IF(ABS(D2162)&lt;=B2162,"OK","NG"))</f>
        <v>-</v>
      </c>
      <c r="F2162" s="200" t="str">
        <f>IF(OR(L1998="compact",D2162&gt;=0),"-",B2162/ABS(D2162))</f>
        <v>-</v>
      </c>
      <c r="G2162" s="201" t="str">
        <f>IF(OR(L1998="compact",D2162&lt;=0),"-",IF(ABS(D2162)&lt;=C2162,"OK","NG"))</f>
        <v>OK</v>
      </c>
      <c r="H2162" s="200">
        <f>IF(OR(L1998="compact",D2162&lt;=0),"-",C2162/ABS(D2162))</f>
        <v>405.95305072722113</v>
      </c>
      <c r="I2162" s="699">
        <f>INPUT!CI24</f>
        <v>-0.88604962936538267</v>
      </c>
      <c r="J2162" s="201" t="e">
        <f>IF(OR(L1998="compact",I2162&gt;=0),"-",IF(ABS(I2162)&lt;=B2162,"OK","NG"))</f>
        <v>#DIV/0!</v>
      </c>
      <c r="K2162" s="200" t="e">
        <f>IF(OR(L1998="compact",I2162&gt;=0),"-",B2162/ABS(I2162))</f>
        <v>#DIV/0!</v>
      </c>
      <c r="L2162" s="201" t="str">
        <f>IF(OR(L1998="compact",I2162&lt;=0),"-",IF(ABS(I2162)&lt;=C2162,"OK","NG"))</f>
        <v>-</v>
      </c>
      <c r="M2162" s="203" t="str">
        <f>IF(OR(L1998="compact",I2162&lt;=0),"-",C2162/ABS(I2162))</f>
        <v>-</v>
      </c>
      <c r="O2162" s="350"/>
    </row>
    <row r="2163">
      <c r="A2163" s="187">
        <f>A1999</f>
        <v>101</v>
      </c>
      <c r="B2163" s="191" t="e">
        <f>F1843</f>
        <v>#DIV/0!</v>
      </c>
      <c r="C2163" s="698">
        <f>G1843</f>
        <v>379.50847042889387</v>
      </c>
      <c r="D2163" s="699">
        <f>INPUT!CH25</f>
        <v>0.9348580328415943</v>
      </c>
      <c r="E2163" s="201" t="str">
        <f>IF(OR(L1999="compact",D2163&gt;=0),"-",IF(ABS(D2163)&lt;=B2163,"OK","NG"))</f>
        <v>-</v>
      </c>
      <c r="F2163" s="200" t="str">
        <f>IF(OR(L1999="compact",D2163&gt;=0),"-",B2163/ABS(D2163))</f>
        <v>-</v>
      </c>
      <c r="G2163" s="201" t="str">
        <f>IF(OR(L1999="compact",D2163&lt;=0),"-",IF(ABS(D2163)&lt;=C2163,"OK","NG"))</f>
        <v>OK</v>
      </c>
      <c r="H2163" s="200">
        <f>IF(OR(L1999="compact",D2163&lt;=0),"-",C2163/ABS(D2163))</f>
        <v>405.95305072722113</v>
      </c>
      <c r="I2163" s="699">
        <f>INPUT!CI25</f>
        <v>-0.88604962936538267</v>
      </c>
      <c r="J2163" s="201" t="e">
        <f>IF(OR(L1999="compact",I2163&gt;=0),"-",IF(ABS(I2163)&lt;=B2163,"OK","NG"))</f>
        <v>#DIV/0!</v>
      </c>
      <c r="K2163" s="200" t="e">
        <f>IF(OR(L1999="compact",I2163&gt;=0),"-",B2163/ABS(I2163))</f>
        <v>#DIV/0!</v>
      </c>
      <c r="L2163" s="201" t="str">
        <f>IF(OR(L1999="compact",I2163&lt;=0),"-",IF(ABS(I2163)&lt;=C2163,"OK","NG"))</f>
        <v>-</v>
      </c>
      <c r="M2163" s="203" t="str">
        <f>IF(OR(L1999="compact",I2163&lt;=0),"-",C2163/ABS(I2163))</f>
        <v>-</v>
      </c>
      <c r="O2163" s="350"/>
    </row>
    <row r="2164">
      <c r="A2164" s="187">
        <f>A2000</f>
        <v>101</v>
      </c>
      <c r="B2164" s="191" t="e">
        <f>F1844</f>
        <v>#DIV/0!</v>
      </c>
      <c r="C2164" s="698">
        <f>G1844</f>
        <v>379.50847042889387</v>
      </c>
      <c r="D2164" s="699">
        <f>INPUT!CH26</f>
        <v>0.9348580328415943</v>
      </c>
      <c r="E2164" s="201" t="str">
        <f>IF(OR(L2000="compact",D2164&gt;=0),"-",IF(ABS(D2164)&lt;=B2164,"OK","NG"))</f>
        <v>-</v>
      </c>
      <c r="F2164" s="200" t="str">
        <f>IF(OR(L2000="compact",D2164&gt;=0),"-",B2164/ABS(D2164))</f>
        <v>-</v>
      </c>
      <c r="G2164" s="201" t="str">
        <f>IF(OR(L2000="compact",D2164&lt;=0),"-",IF(ABS(D2164)&lt;=C2164,"OK","NG"))</f>
        <v>OK</v>
      </c>
      <c r="H2164" s="200">
        <f>IF(OR(L2000="compact",D2164&lt;=0),"-",C2164/ABS(D2164))</f>
        <v>405.95305072722113</v>
      </c>
      <c r="I2164" s="699">
        <f>INPUT!CI26</f>
        <v>-0.88604962936538267</v>
      </c>
      <c r="J2164" s="201" t="e">
        <f>IF(OR(L2000="compact",I2164&gt;=0),"-",IF(ABS(I2164)&lt;=B2164,"OK","NG"))</f>
        <v>#DIV/0!</v>
      </c>
      <c r="K2164" s="200" t="e">
        <f>IF(OR(L2000="compact",I2164&gt;=0),"-",B2164/ABS(I2164))</f>
        <v>#DIV/0!</v>
      </c>
      <c r="L2164" s="201" t="str">
        <f>IF(OR(L2000="compact",I2164&lt;=0),"-",IF(ABS(I2164)&lt;=C2164,"OK","NG"))</f>
        <v>-</v>
      </c>
      <c r="M2164" s="203" t="str">
        <f>IF(OR(L2000="compact",I2164&lt;=0),"-",C2164/ABS(I2164))</f>
        <v>-</v>
      </c>
      <c r="O2164" s="350"/>
    </row>
    <row r="2165">
      <c r="A2165" s="187">
        <f>A2001</f>
        <v>101</v>
      </c>
      <c r="B2165" s="191" t="e">
        <f>F1845</f>
        <v>#DIV/0!</v>
      </c>
      <c r="C2165" s="698">
        <f>G1845</f>
        <v>379.50847042889387</v>
      </c>
      <c r="D2165" s="699">
        <f>INPUT!CH27</f>
        <v>0.9348580328415943</v>
      </c>
      <c r="E2165" s="201" t="str">
        <f>IF(OR(L2001="compact",D2165&gt;=0),"-",IF(ABS(D2165)&lt;=B2165,"OK","NG"))</f>
        <v>-</v>
      </c>
      <c r="F2165" s="200" t="str">
        <f>IF(OR(L2001="compact",D2165&gt;=0),"-",B2165/ABS(D2165))</f>
        <v>-</v>
      </c>
      <c r="G2165" s="201" t="str">
        <f>IF(OR(L2001="compact",D2165&lt;=0),"-",IF(ABS(D2165)&lt;=C2165,"OK","NG"))</f>
        <v>OK</v>
      </c>
      <c r="H2165" s="200">
        <f>IF(OR(L2001="compact",D2165&lt;=0),"-",C2165/ABS(D2165))</f>
        <v>405.95305072722113</v>
      </c>
      <c r="I2165" s="699">
        <f>INPUT!CI27</f>
        <v>-0.88604962936538267</v>
      </c>
      <c r="J2165" s="201" t="e">
        <f>IF(OR(L2001="compact",I2165&gt;=0),"-",IF(ABS(I2165)&lt;=B2165,"OK","NG"))</f>
        <v>#DIV/0!</v>
      </c>
      <c r="K2165" s="200" t="e">
        <f>IF(OR(L2001="compact",I2165&gt;=0),"-",B2165/ABS(I2165))</f>
        <v>#DIV/0!</v>
      </c>
      <c r="L2165" s="201" t="str">
        <f>IF(OR(L2001="compact",I2165&lt;=0),"-",IF(ABS(I2165)&lt;=C2165,"OK","NG"))</f>
        <v>-</v>
      </c>
      <c r="M2165" s="203" t="str">
        <f>IF(OR(L2001="compact",I2165&lt;=0),"-",C2165/ABS(I2165))</f>
        <v>-</v>
      </c>
      <c r="O2165" s="350"/>
    </row>
    <row r="2166">
      <c r="A2166" s="187">
        <f>A2002</f>
        <v>101</v>
      </c>
      <c r="B2166" s="191" t="e">
        <f>F1846</f>
        <v>#DIV/0!</v>
      </c>
      <c r="C2166" s="698">
        <f>G1846</f>
        <v>379.50847042889387</v>
      </c>
      <c r="D2166" s="699">
        <f>INPUT!CH28</f>
        <v>0.9348580328415943</v>
      </c>
      <c r="E2166" s="201" t="str">
        <f>IF(OR(L2002="compact",D2166&gt;=0),"-",IF(ABS(D2166)&lt;=B2166,"OK","NG"))</f>
        <v>-</v>
      </c>
      <c r="F2166" s="200" t="str">
        <f>IF(OR(L2002="compact",D2166&gt;=0),"-",B2166/ABS(D2166))</f>
        <v>-</v>
      </c>
      <c r="G2166" s="201" t="str">
        <f>IF(OR(L2002="compact",D2166&lt;=0),"-",IF(ABS(D2166)&lt;=C2166,"OK","NG"))</f>
        <v>OK</v>
      </c>
      <c r="H2166" s="200">
        <f>IF(OR(L2002="compact",D2166&lt;=0),"-",C2166/ABS(D2166))</f>
        <v>405.95305072722113</v>
      </c>
      <c r="I2166" s="699">
        <f>INPUT!CI28</f>
        <v>-0.88604962936538267</v>
      </c>
      <c r="J2166" s="201" t="e">
        <f>IF(OR(L2002="compact",I2166&gt;=0),"-",IF(ABS(I2166)&lt;=B2166,"OK","NG"))</f>
        <v>#DIV/0!</v>
      </c>
      <c r="K2166" s="200" t="e">
        <f>IF(OR(L2002="compact",I2166&gt;=0),"-",B2166/ABS(I2166))</f>
        <v>#DIV/0!</v>
      </c>
      <c r="L2166" s="201" t="str">
        <f>IF(OR(L2002="compact",I2166&lt;=0),"-",IF(ABS(I2166)&lt;=C2166,"OK","NG"))</f>
        <v>-</v>
      </c>
      <c r="M2166" s="203" t="str">
        <f>IF(OR(L2002="compact",I2166&lt;=0),"-",C2166/ABS(I2166))</f>
        <v>-</v>
      </c>
      <c r="O2166" s="350"/>
    </row>
    <row r="2167">
      <c r="A2167" s="187">
        <f>A2003</f>
        <v>101</v>
      </c>
      <c r="B2167" s="191" t="e">
        <f>F1847</f>
        <v>#DIV/0!</v>
      </c>
      <c r="C2167" s="698">
        <f>G1847</f>
        <v>379.50847042889387</v>
      </c>
      <c r="D2167" s="699">
        <f>INPUT!CH29</f>
        <v>0.9348580328415943</v>
      </c>
      <c r="E2167" s="201" t="str">
        <f>IF(OR(L2003="compact",D2167&gt;=0),"-",IF(ABS(D2167)&lt;=B2167,"OK","NG"))</f>
        <v>-</v>
      </c>
      <c r="F2167" s="200" t="str">
        <f>IF(OR(L2003="compact",D2167&gt;=0),"-",B2167/ABS(D2167))</f>
        <v>-</v>
      </c>
      <c r="G2167" s="201" t="str">
        <f>IF(OR(L2003="compact",D2167&lt;=0),"-",IF(ABS(D2167)&lt;=C2167,"OK","NG"))</f>
        <v>OK</v>
      </c>
      <c r="H2167" s="200">
        <f>IF(OR(L2003="compact",D2167&lt;=0),"-",C2167/ABS(D2167))</f>
        <v>405.95305072722113</v>
      </c>
      <c r="I2167" s="699">
        <f>INPUT!CI29</f>
        <v>-0.88604962936538267</v>
      </c>
      <c r="J2167" s="201" t="e">
        <f>IF(OR(L2003="compact",I2167&gt;=0),"-",IF(ABS(I2167)&lt;=B2167,"OK","NG"))</f>
        <v>#DIV/0!</v>
      </c>
      <c r="K2167" s="200" t="e">
        <f>IF(OR(L2003="compact",I2167&gt;=0),"-",B2167/ABS(I2167))</f>
        <v>#DIV/0!</v>
      </c>
      <c r="L2167" s="201" t="str">
        <f>IF(OR(L2003="compact",I2167&lt;=0),"-",IF(ABS(I2167)&lt;=C2167,"OK","NG"))</f>
        <v>-</v>
      </c>
      <c r="M2167" s="203" t="str">
        <f>IF(OR(L2003="compact",I2167&lt;=0),"-",C2167/ABS(I2167))</f>
        <v>-</v>
      </c>
      <c r="O2167" s="350"/>
    </row>
    <row r="2168">
      <c r="A2168" s="187">
        <f>A2004</f>
        <v>101</v>
      </c>
      <c r="B2168" s="191" t="e">
        <f>F1848</f>
        <v>#DIV/0!</v>
      </c>
      <c r="C2168" s="698">
        <f>G1848</f>
        <v>379.50847042889387</v>
      </c>
      <c r="D2168" s="699">
        <f>INPUT!CH30</f>
        <v>0.9348580328415943</v>
      </c>
      <c r="E2168" s="201" t="str">
        <f>IF(OR(L2004="compact",D2168&gt;=0),"-",IF(ABS(D2168)&lt;=B2168,"OK","NG"))</f>
        <v>-</v>
      </c>
      <c r="F2168" s="200" t="str">
        <f>IF(OR(L2004="compact",D2168&gt;=0),"-",B2168/ABS(D2168))</f>
        <v>-</v>
      </c>
      <c r="G2168" s="201" t="str">
        <f>IF(OR(L2004="compact",D2168&lt;=0),"-",IF(ABS(D2168)&lt;=C2168,"OK","NG"))</f>
        <v>OK</v>
      </c>
      <c r="H2168" s="200">
        <f>IF(OR(L2004="compact",D2168&lt;=0),"-",C2168/ABS(D2168))</f>
        <v>405.95305072722113</v>
      </c>
      <c r="I2168" s="699">
        <f>INPUT!CI30</f>
        <v>-0.88604962936538267</v>
      </c>
      <c r="J2168" s="201" t="e">
        <f>IF(OR(L2004="compact",I2168&gt;=0),"-",IF(ABS(I2168)&lt;=B2168,"OK","NG"))</f>
        <v>#DIV/0!</v>
      </c>
      <c r="K2168" s="200" t="e">
        <f>IF(OR(L2004="compact",I2168&gt;=0),"-",B2168/ABS(I2168))</f>
        <v>#DIV/0!</v>
      </c>
      <c r="L2168" s="201" t="str">
        <f>IF(OR(L2004="compact",I2168&lt;=0),"-",IF(ABS(I2168)&lt;=C2168,"OK","NG"))</f>
        <v>-</v>
      </c>
      <c r="M2168" s="203" t="str">
        <f>IF(OR(L2004="compact",I2168&lt;=0),"-",C2168/ABS(I2168))</f>
        <v>-</v>
      </c>
      <c r="O2168" s="350"/>
    </row>
    <row r="2169">
      <c r="A2169" s="187">
        <f>A2005</f>
        <v>101</v>
      </c>
      <c r="B2169" s="191" t="e">
        <f>F1849</f>
        <v>#DIV/0!</v>
      </c>
      <c r="C2169" s="698">
        <f>G1849</f>
        <v>379.50847042889387</v>
      </c>
      <c r="D2169" s="699">
        <f>INPUT!CH31</f>
        <v>0.9348580328415943</v>
      </c>
      <c r="E2169" s="201" t="str">
        <f>IF(OR(L2005="compact",D2169&gt;=0),"-",IF(ABS(D2169)&lt;=B2169,"OK","NG"))</f>
        <v>-</v>
      </c>
      <c r="F2169" s="200" t="str">
        <f>IF(OR(L2005="compact",D2169&gt;=0),"-",B2169/ABS(D2169))</f>
        <v>-</v>
      </c>
      <c r="G2169" s="201" t="str">
        <f>IF(OR(L2005="compact",D2169&lt;=0),"-",IF(ABS(D2169)&lt;=C2169,"OK","NG"))</f>
        <v>OK</v>
      </c>
      <c r="H2169" s="200">
        <f>IF(OR(L2005="compact",D2169&lt;=0),"-",C2169/ABS(D2169))</f>
        <v>405.95305072722113</v>
      </c>
      <c r="I2169" s="699">
        <f>INPUT!CI31</f>
        <v>-0.88604962936538267</v>
      </c>
      <c r="J2169" s="201" t="e">
        <f>IF(OR(L2005="compact",I2169&gt;=0),"-",IF(ABS(I2169)&lt;=B2169,"OK","NG"))</f>
        <v>#DIV/0!</v>
      </c>
      <c r="K2169" s="200" t="e">
        <f>IF(OR(L2005="compact",I2169&gt;=0),"-",B2169/ABS(I2169))</f>
        <v>#DIV/0!</v>
      </c>
      <c r="L2169" s="201" t="str">
        <f>IF(OR(L2005="compact",I2169&lt;=0),"-",IF(ABS(I2169)&lt;=C2169,"OK","NG"))</f>
        <v>-</v>
      </c>
      <c r="M2169" s="203" t="str">
        <f>IF(OR(L2005="compact",I2169&lt;=0),"-",C2169/ABS(I2169))</f>
        <v>-</v>
      </c>
      <c r="O2169" s="350"/>
    </row>
    <row r="2170">
      <c r="A2170" s="187">
        <f>A2006</f>
        <v>101</v>
      </c>
      <c r="B2170" s="191" t="e">
        <f>F1850</f>
        <v>#DIV/0!</v>
      </c>
      <c r="C2170" s="698">
        <f>G1850</f>
        <v>379.50847042889387</v>
      </c>
      <c r="D2170" s="699">
        <f>INPUT!CH32</f>
        <v>0.9348580328415943</v>
      </c>
      <c r="E2170" s="201" t="str">
        <f>IF(OR(L2006="compact",D2170&gt;=0),"-",IF(ABS(D2170)&lt;=B2170,"OK","NG"))</f>
        <v>-</v>
      </c>
      <c r="F2170" s="200" t="str">
        <f>IF(OR(L2006="compact",D2170&gt;=0),"-",B2170/ABS(D2170))</f>
        <v>-</v>
      </c>
      <c r="G2170" s="201" t="str">
        <f>IF(OR(L2006="compact",D2170&lt;=0),"-",IF(ABS(D2170)&lt;=C2170,"OK","NG"))</f>
        <v>OK</v>
      </c>
      <c r="H2170" s="200">
        <f>IF(OR(L2006="compact",D2170&lt;=0),"-",C2170/ABS(D2170))</f>
        <v>405.95305072722113</v>
      </c>
      <c r="I2170" s="699">
        <f>INPUT!CI32</f>
        <v>-0.88604962936538267</v>
      </c>
      <c r="J2170" s="201" t="e">
        <f>IF(OR(L2006="compact",I2170&gt;=0),"-",IF(ABS(I2170)&lt;=B2170,"OK","NG"))</f>
        <v>#DIV/0!</v>
      </c>
      <c r="K2170" s="200" t="e">
        <f>IF(OR(L2006="compact",I2170&gt;=0),"-",B2170/ABS(I2170))</f>
        <v>#DIV/0!</v>
      </c>
      <c r="L2170" s="201" t="str">
        <f>IF(OR(L2006="compact",I2170&lt;=0),"-",IF(ABS(I2170)&lt;=C2170,"OK","NG"))</f>
        <v>-</v>
      </c>
      <c r="M2170" s="203" t="str">
        <f>IF(OR(L2006="compact",I2170&lt;=0),"-",C2170/ABS(I2170))</f>
        <v>-</v>
      </c>
      <c r="O2170" s="350"/>
    </row>
    <row r="2171">
      <c r="A2171" s="187">
        <f>A2007</f>
        <v>101</v>
      </c>
      <c r="B2171" s="191" t="e">
        <f>F1851</f>
        <v>#DIV/0!</v>
      </c>
      <c r="C2171" s="698">
        <f>G1851</f>
        <v>379.50847042889387</v>
      </c>
      <c r="D2171" s="699">
        <f>INPUT!CH33</f>
        <v>0.9348580328415943</v>
      </c>
      <c r="E2171" s="201" t="str">
        <f>IF(OR(L2007="compact",D2171&gt;=0),"-",IF(ABS(D2171)&lt;=B2171,"OK","NG"))</f>
        <v>-</v>
      </c>
      <c r="F2171" s="200" t="str">
        <f>IF(OR(L2007="compact",D2171&gt;=0),"-",B2171/ABS(D2171))</f>
        <v>-</v>
      </c>
      <c r="G2171" s="201" t="str">
        <f>IF(OR(L2007="compact",D2171&lt;=0),"-",IF(ABS(D2171)&lt;=C2171,"OK","NG"))</f>
        <v>OK</v>
      </c>
      <c r="H2171" s="200">
        <f>IF(OR(L2007="compact",D2171&lt;=0),"-",C2171/ABS(D2171))</f>
        <v>405.95305072722113</v>
      </c>
      <c r="I2171" s="699">
        <f>INPUT!CI33</f>
        <v>-0.88604962936538267</v>
      </c>
      <c r="J2171" s="201" t="e">
        <f>IF(OR(L2007="compact",I2171&gt;=0),"-",IF(ABS(I2171)&lt;=B2171,"OK","NG"))</f>
        <v>#DIV/0!</v>
      </c>
      <c r="K2171" s="200" t="e">
        <f>IF(OR(L2007="compact",I2171&gt;=0),"-",B2171/ABS(I2171))</f>
        <v>#DIV/0!</v>
      </c>
      <c r="L2171" s="201" t="str">
        <f>IF(OR(L2007="compact",I2171&lt;=0),"-",IF(ABS(I2171)&lt;=C2171,"OK","NG"))</f>
        <v>-</v>
      </c>
      <c r="M2171" s="203" t="str">
        <f>IF(OR(L2007="compact",I2171&lt;=0),"-",C2171/ABS(I2171))</f>
        <v>-</v>
      </c>
      <c r="O2171" s="350"/>
    </row>
    <row r="2172">
      <c r="A2172" s="187">
        <f>A2008</f>
        <v>101</v>
      </c>
      <c r="B2172" s="191" t="e">
        <f>F1852</f>
        <v>#DIV/0!</v>
      </c>
      <c r="C2172" s="698">
        <f>G1852</f>
        <v>379.50847042889387</v>
      </c>
      <c r="D2172" s="699">
        <f>INPUT!CH34</f>
        <v>0.9348580328415943</v>
      </c>
      <c r="E2172" s="201" t="str">
        <f>IF(OR(L2008="compact",D2172&gt;=0),"-",IF(ABS(D2172)&lt;=B2172,"OK","NG"))</f>
        <v>-</v>
      </c>
      <c r="F2172" s="200" t="str">
        <f>IF(OR(L2008="compact",D2172&gt;=0),"-",B2172/ABS(D2172))</f>
        <v>-</v>
      </c>
      <c r="G2172" s="201" t="str">
        <f>IF(OR(L2008="compact",D2172&lt;=0),"-",IF(ABS(D2172)&lt;=C2172,"OK","NG"))</f>
        <v>OK</v>
      </c>
      <c r="H2172" s="200">
        <f>IF(OR(L2008="compact",D2172&lt;=0),"-",C2172/ABS(D2172))</f>
        <v>405.95305072722113</v>
      </c>
      <c r="I2172" s="699">
        <f>INPUT!CI34</f>
        <v>-0.88604962936538267</v>
      </c>
      <c r="J2172" s="201" t="e">
        <f>IF(OR(L2008="compact",I2172&gt;=0),"-",IF(ABS(I2172)&lt;=B2172,"OK","NG"))</f>
        <v>#DIV/0!</v>
      </c>
      <c r="K2172" s="200" t="e">
        <f>IF(OR(L2008="compact",I2172&gt;=0),"-",B2172/ABS(I2172))</f>
        <v>#DIV/0!</v>
      </c>
      <c r="L2172" s="201" t="str">
        <f>IF(OR(L2008="compact",I2172&lt;=0),"-",IF(ABS(I2172)&lt;=C2172,"OK","NG"))</f>
        <v>-</v>
      </c>
      <c r="M2172" s="203" t="str">
        <f>IF(OR(L2008="compact",I2172&lt;=0),"-",C2172/ABS(I2172))</f>
        <v>-</v>
      </c>
      <c r="O2172" s="350"/>
    </row>
    <row r="2173">
      <c r="A2173" s="187">
        <f>A2009</f>
        <v>101</v>
      </c>
      <c r="B2173" s="191" t="e">
        <f>F1853</f>
        <v>#DIV/0!</v>
      </c>
      <c r="C2173" s="698">
        <f>G1853</f>
        <v>379.50847042889387</v>
      </c>
      <c r="D2173" s="699">
        <f>INPUT!CH35</f>
        <v>0.9348580328415943</v>
      </c>
      <c r="E2173" s="201" t="str">
        <f>IF(OR(L2009="compact",D2173&gt;=0),"-",IF(ABS(D2173)&lt;=B2173,"OK","NG"))</f>
        <v>-</v>
      </c>
      <c r="F2173" s="200" t="str">
        <f>IF(OR(L2009="compact",D2173&gt;=0),"-",B2173/ABS(D2173))</f>
        <v>-</v>
      </c>
      <c r="G2173" s="201" t="str">
        <f>IF(OR(L2009="compact",D2173&lt;=0),"-",IF(ABS(D2173)&lt;=C2173,"OK","NG"))</f>
        <v>OK</v>
      </c>
      <c r="H2173" s="200">
        <f>IF(OR(L2009="compact",D2173&lt;=0),"-",C2173/ABS(D2173))</f>
        <v>405.95305072722113</v>
      </c>
      <c r="I2173" s="699">
        <f>INPUT!CI35</f>
        <v>-0.88604962936538267</v>
      </c>
      <c r="J2173" s="201" t="e">
        <f>IF(OR(L2009="compact",I2173&gt;=0),"-",IF(ABS(I2173)&lt;=B2173,"OK","NG"))</f>
        <v>#DIV/0!</v>
      </c>
      <c r="K2173" s="200" t="e">
        <f>IF(OR(L2009="compact",I2173&gt;=0),"-",B2173/ABS(I2173))</f>
        <v>#DIV/0!</v>
      </c>
      <c r="L2173" s="201" t="str">
        <f>IF(OR(L2009="compact",I2173&lt;=0),"-",IF(ABS(I2173)&lt;=C2173,"OK","NG"))</f>
        <v>-</v>
      </c>
      <c r="M2173" s="203" t="str">
        <f>IF(OR(L2009="compact",I2173&lt;=0),"-",C2173/ABS(I2173))</f>
        <v>-</v>
      </c>
      <c r="O2173" s="350"/>
    </row>
    <row r="2174">
      <c r="A2174" s="187">
        <f>A2010</f>
        <v>101</v>
      </c>
      <c r="B2174" s="191" t="e">
        <f>F1854</f>
        <v>#DIV/0!</v>
      </c>
      <c r="C2174" s="698">
        <f>G1854</f>
        <v>379.50847042889387</v>
      </c>
      <c r="D2174" s="699">
        <f>INPUT!CH36</f>
        <v>0.9348580328415943</v>
      </c>
      <c r="E2174" s="201" t="str">
        <f>IF(OR(L2010="compact",D2174&gt;=0),"-",IF(ABS(D2174)&lt;=B2174,"OK","NG"))</f>
        <v>-</v>
      </c>
      <c r="F2174" s="200" t="str">
        <f>IF(OR(L2010="compact",D2174&gt;=0),"-",B2174/ABS(D2174))</f>
        <v>-</v>
      </c>
      <c r="G2174" s="201" t="str">
        <f>IF(OR(L2010="compact",D2174&lt;=0),"-",IF(ABS(D2174)&lt;=C2174,"OK","NG"))</f>
        <v>OK</v>
      </c>
      <c r="H2174" s="200">
        <f>IF(OR(L2010="compact",D2174&lt;=0),"-",C2174/ABS(D2174))</f>
        <v>405.95305072722113</v>
      </c>
      <c r="I2174" s="699">
        <f>INPUT!CI36</f>
        <v>-0.88604962936538267</v>
      </c>
      <c r="J2174" s="201" t="e">
        <f>IF(OR(L2010="compact",I2174&gt;=0),"-",IF(ABS(I2174)&lt;=B2174,"OK","NG"))</f>
        <v>#DIV/0!</v>
      </c>
      <c r="K2174" s="200" t="e">
        <f>IF(OR(L2010="compact",I2174&gt;=0),"-",B2174/ABS(I2174))</f>
        <v>#DIV/0!</v>
      </c>
      <c r="L2174" s="201" t="str">
        <f>IF(OR(L2010="compact",I2174&lt;=0),"-",IF(ABS(I2174)&lt;=C2174,"OK","NG"))</f>
        <v>-</v>
      </c>
      <c r="M2174" s="203" t="str">
        <f>IF(OR(L2010="compact",I2174&lt;=0),"-",C2174/ABS(I2174))</f>
        <v>-</v>
      </c>
      <c r="O2174" s="350"/>
    </row>
    <row r="2175">
      <c r="A2175" s="187">
        <f>A2011</f>
        <v>101</v>
      </c>
      <c r="B2175" s="191" t="e">
        <f>F1855</f>
        <v>#DIV/0!</v>
      </c>
      <c r="C2175" s="698">
        <f>G1855</f>
        <v>379.50847042889387</v>
      </c>
      <c r="D2175" s="699">
        <f>INPUT!CH37</f>
        <v>0.9348580328415943</v>
      </c>
      <c r="E2175" s="201" t="str">
        <f>IF(OR(L2011="compact",D2175&gt;=0),"-",IF(ABS(D2175)&lt;=B2175,"OK","NG"))</f>
        <v>-</v>
      </c>
      <c r="F2175" s="200" t="str">
        <f>IF(OR(L2011="compact",D2175&gt;=0),"-",B2175/ABS(D2175))</f>
        <v>-</v>
      </c>
      <c r="G2175" s="201" t="str">
        <f>IF(OR(L2011="compact",D2175&lt;=0),"-",IF(ABS(D2175)&lt;=C2175,"OK","NG"))</f>
        <v>OK</v>
      </c>
      <c r="H2175" s="200">
        <f>IF(OR(L2011="compact",D2175&lt;=0),"-",C2175/ABS(D2175))</f>
        <v>405.95305072722113</v>
      </c>
      <c r="I2175" s="699">
        <f>INPUT!CI37</f>
        <v>-0.88604962936538267</v>
      </c>
      <c r="J2175" s="201" t="e">
        <f>IF(OR(L2011="compact",I2175&gt;=0),"-",IF(ABS(I2175)&lt;=B2175,"OK","NG"))</f>
        <v>#DIV/0!</v>
      </c>
      <c r="K2175" s="200" t="e">
        <f>IF(OR(L2011="compact",I2175&gt;=0),"-",B2175/ABS(I2175))</f>
        <v>#DIV/0!</v>
      </c>
      <c r="L2175" s="201" t="str">
        <f>IF(OR(L2011="compact",I2175&lt;=0),"-",IF(ABS(I2175)&lt;=C2175,"OK","NG"))</f>
        <v>-</v>
      </c>
      <c r="M2175" s="203" t="str">
        <f>IF(OR(L2011="compact",I2175&lt;=0),"-",C2175/ABS(I2175))</f>
        <v>-</v>
      </c>
      <c r="O2175" s="350"/>
    </row>
    <row r="2176">
      <c r="A2176" s="187">
        <f>A2012</f>
        <v>101</v>
      </c>
      <c r="B2176" s="191" t="e">
        <f>F1856</f>
        <v>#DIV/0!</v>
      </c>
      <c r="C2176" s="698">
        <f>G1856</f>
        <v>379.50847042889387</v>
      </c>
      <c r="D2176" s="699">
        <f>INPUT!CH38</f>
        <v>0.9348580328415943</v>
      </c>
      <c r="E2176" s="201" t="str">
        <f>IF(OR(L2012="compact",D2176&gt;=0),"-",IF(ABS(D2176)&lt;=B2176,"OK","NG"))</f>
        <v>-</v>
      </c>
      <c r="F2176" s="200" t="str">
        <f>IF(OR(L2012="compact",D2176&gt;=0),"-",B2176/ABS(D2176))</f>
        <v>-</v>
      </c>
      <c r="G2176" s="201" t="str">
        <f>IF(OR(L2012="compact",D2176&lt;=0),"-",IF(ABS(D2176)&lt;=C2176,"OK","NG"))</f>
        <v>OK</v>
      </c>
      <c r="H2176" s="200">
        <f>IF(OR(L2012="compact",D2176&lt;=0),"-",C2176/ABS(D2176))</f>
        <v>405.95305072722113</v>
      </c>
      <c r="I2176" s="699">
        <f>INPUT!CI38</f>
        <v>-0.88604962936538267</v>
      </c>
      <c r="J2176" s="201" t="e">
        <f>IF(OR(L2012="compact",I2176&gt;=0),"-",IF(ABS(I2176)&lt;=B2176,"OK","NG"))</f>
        <v>#DIV/0!</v>
      </c>
      <c r="K2176" s="200" t="e">
        <f>IF(OR(L2012="compact",I2176&gt;=0),"-",B2176/ABS(I2176))</f>
        <v>#DIV/0!</v>
      </c>
      <c r="L2176" s="201" t="str">
        <f>IF(OR(L2012="compact",I2176&lt;=0),"-",IF(ABS(I2176)&lt;=C2176,"OK","NG"))</f>
        <v>-</v>
      </c>
      <c r="M2176" s="203" t="str">
        <f>IF(OR(L2012="compact",I2176&lt;=0),"-",C2176/ABS(I2176))</f>
        <v>-</v>
      </c>
      <c r="O2176" s="350"/>
    </row>
    <row r="2177">
      <c r="A2177" s="187">
        <f>A2013</f>
        <v>101</v>
      </c>
      <c r="B2177" s="191" t="e">
        <f>F1857</f>
        <v>#DIV/0!</v>
      </c>
      <c r="C2177" s="698">
        <f>G1857</f>
        <v>379.50847042889387</v>
      </c>
      <c r="D2177" s="699">
        <f>INPUT!CH39</f>
        <v>0.9348580328415943</v>
      </c>
      <c r="E2177" s="201" t="str">
        <f>IF(OR(L2013="compact",D2177&gt;=0),"-",IF(ABS(D2177)&lt;=B2177,"OK","NG"))</f>
        <v>-</v>
      </c>
      <c r="F2177" s="200" t="str">
        <f>IF(OR(L2013="compact",D2177&gt;=0),"-",B2177/ABS(D2177))</f>
        <v>-</v>
      </c>
      <c r="G2177" s="201" t="str">
        <f>IF(OR(L2013="compact",D2177&lt;=0),"-",IF(ABS(D2177)&lt;=C2177,"OK","NG"))</f>
        <v>OK</v>
      </c>
      <c r="H2177" s="200">
        <f>IF(OR(L2013="compact",D2177&lt;=0),"-",C2177/ABS(D2177))</f>
        <v>405.95305072722113</v>
      </c>
      <c r="I2177" s="699">
        <f>INPUT!CI39</f>
        <v>-0.88604962936538267</v>
      </c>
      <c r="J2177" s="201" t="e">
        <f>IF(OR(L2013="compact",I2177&gt;=0),"-",IF(ABS(I2177)&lt;=B2177,"OK","NG"))</f>
        <v>#DIV/0!</v>
      </c>
      <c r="K2177" s="200" t="e">
        <f>IF(OR(L2013="compact",I2177&gt;=0),"-",B2177/ABS(I2177))</f>
        <v>#DIV/0!</v>
      </c>
      <c r="L2177" s="201" t="str">
        <f>IF(OR(L2013="compact",I2177&lt;=0),"-",IF(ABS(I2177)&lt;=C2177,"OK","NG"))</f>
        <v>-</v>
      </c>
      <c r="M2177" s="203" t="str">
        <f>IF(OR(L2013="compact",I2177&lt;=0),"-",C2177/ABS(I2177))</f>
        <v>-</v>
      </c>
      <c r="O2177" s="350"/>
    </row>
    <row r="2178">
      <c r="A2178" s="187">
        <f>A2014</f>
        <v>101</v>
      </c>
      <c r="B2178" s="191" t="e">
        <f>F1858</f>
        <v>#DIV/0!</v>
      </c>
      <c r="C2178" s="698">
        <f>G1858</f>
        <v>379.50847042889387</v>
      </c>
      <c r="D2178" s="699">
        <f>INPUT!CH40</f>
        <v>0.9348580328415943</v>
      </c>
      <c r="E2178" s="201" t="str">
        <f>IF(OR(L2014="compact",D2178&gt;=0),"-",IF(ABS(D2178)&lt;=B2178,"OK","NG"))</f>
        <v>-</v>
      </c>
      <c r="F2178" s="200" t="str">
        <f>IF(OR(L2014="compact",D2178&gt;=0),"-",B2178/ABS(D2178))</f>
        <v>-</v>
      </c>
      <c r="G2178" s="201" t="str">
        <f>IF(OR(L2014="compact",D2178&lt;=0),"-",IF(ABS(D2178)&lt;=C2178,"OK","NG"))</f>
        <v>OK</v>
      </c>
      <c r="H2178" s="200">
        <f>IF(OR(L2014="compact",D2178&lt;=0),"-",C2178/ABS(D2178))</f>
        <v>405.95305072722113</v>
      </c>
      <c r="I2178" s="699">
        <f>INPUT!CI40</f>
        <v>-0.88604962936538267</v>
      </c>
      <c r="J2178" s="201" t="e">
        <f>IF(OR(L2014="compact",I2178&gt;=0),"-",IF(ABS(I2178)&lt;=B2178,"OK","NG"))</f>
        <v>#DIV/0!</v>
      </c>
      <c r="K2178" s="200" t="e">
        <f>IF(OR(L2014="compact",I2178&gt;=0),"-",B2178/ABS(I2178))</f>
        <v>#DIV/0!</v>
      </c>
      <c r="L2178" s="201" t="str">
        <f>IF(OR(L2014="compact",I2178&lt;=0),"-",IF(ABS(I2178)&lt;=C2178,"OK","NG"))</f>
        <v>-</v>
      </c>
      <c r="M2178" s="203" t="str">
        <f>IF(OR(L2014="compact",I2178&lt;=0),"-",C2178/ABS(I2178))</f>
        <v>-</v>
      </c>
      <c r="O2178" s="350"/>
    </row>
    <row r="2179">
      <c r="A2179" s="187">
        <f>A2015</f>
        <v>101</v>
      </c>
      <c r="B2179" s="191" t="e">
        <f>F1859</f>
        <v>#DIV/0!</v>
      </c>
      <c r="C2179" s="698">
        <f>G1859</f>
        <v>379.50847042889387</v>
      </c>
      <c r="D2179" s="699">
        <f>INPUT!CH41</f>
        <v>0.9348580328415943</v>
      </c>
      <c r="E2179" s="201" t="str">
        <f>IF(OR(L2015="compact",D2179&gt;=0),"-",IF(ABS(D2179)&lt;=B2179,"OK","NG"))</f>
        <v>-</v>
      </c>
      <c r="F2179" s="200" t="str">
        <f>IF(OR(L2015="compact",D2179&gt;=0),"-",B2179/ABS(D2179))</f>
        <v>-</v>
      </c>
      <c r="G2179" s="201" t="str">
        <f>IF(OR(L2015="compact",D2179&lt;=0),"-",IF(ABS(D2179)&lt;=C2179,"OK","NG"))</f>
        <v>OK</v>
      </c>
      <c r="H2179" s="200">
        <f>IF(OR(L2015="compact",D2179&lt;=0),"-",C2179/ABS(D2179))</f>
        <v>405.95305072722113</v>
      </c>
      <c r="I2179" s="699">
        <f>INPUT!CI41</f>
        <v>-0.88604962936538267</v>
      </c>
      <c r="J2179" s="201" t="e">
        <f>IF(OR(L2015="compact",I2179&gt;=0),"-",IF(ABS(I2179)&lt;=B2179,"OK","NG"))</f>
        <v>#DIV/0!</v>
      </c>
      <c r="K2179" s="200" t="e">
        <f>IF(OR(L2015="compact",I2179&gt;=0),"-",B2179/ABS(I2179))</f>
        <v>#DIV/0!</v>
      </c>
      <c r="L2179" s="201" t="str">
        <f>IF(OR(L2015="compact",I2179&lt;=0),"-",IF(ABS(I2179)&lt;=C2179,"OK","NG"))</f>
        <v>-</v>
      </c>
      <c r="M2179" s="203" t="str">
        <f>IF(OR(L2015="compact",I2179&lt;=0),"-",C2179/ABS(I2179))</f>
        <v>-</v>
      </c>
      <c r="O2179" s="350"/>
    </row>
    <row r="2180">
      <c r="A2180" s="187">
        <f>A2016</f>
        <v>101</v>
      </c>
      <c r="B2180" s="191" t="e">
        <f>F1860</f>
        <v>#DIV/0!</v>
      </c>
      <c r="C2180" s="698">
        <f>G1860</f>
        <v>379.50847042889387</v>
      </c>
      <c r="D2180" s="699">
        <f>INPUT!CH42</f>
        <v>0.9348580328415943</v>
      </c>
      <c r="E2180" s="201" t="str">
        <f>IF(OR(L2016="compact",D2180&gt;=0),"-",IF(ABS(D2180)&lt;=B2180,"OK","NG"))</f>
        <v>-</v>
      </c>
      <c r="F2180" s="200" t="str">
        <f>IF(OR(L2016="compact",D2180&gt;=0),"-",B2180/ABS(D2180))</f>
        <v>-</v>
      </c>
      <c r="G2180" s="201" t="str">
        <f>IF(OR(L2016="compact",D2180&lt;=0),"-",IF(ABS(D2180)&lt;=C2180,"OK","NG"))</f>
        <v>OK</v>
      </c>
      <c r="H2180" s="200">
        <f>IF(OR(L2016="compact",D2180&lt;=0),"-",C2180/ABS(D2180))</f>
        <v>405.95305072722113</v>
      </c>
      <c r="I2180" s="699">
        <f>INPUT!CI42</f>
        <v>-0.88604962936538267</v>
      </c>
      <c r="J2180" s="201" t="e">
        <f>IF(OR(L2016="compact",I2180&gt;=0),"-",IF(ABS(I2180)&lt;=B2180,"OK","NG"))</f>
        <v>#DIV/0!</v>
      </c>
      <c r="K2180" s="200" t="e">
        <f>IF(OR(L2016="compact",I2180&gt;=0),"-",B2180/ABS(I2180))</f>
        <v>#DIV/0!</v>
      </c>
      <c r="L2180" s="201" t="str">
        <f>IF(OR(L2016="compact",I2180&lt;=0),"-",IF(ABS(I2180)&lt;=C2180,"OK","NG"))</f>
        <v>-</v>
      </c>
      <c r="M2180" s="203" t="str">
        <f>IF(OR(L2016="compact",I2180&lt;=0),"-",C2180/ABS(I2180))</f>
        <v>-</v>
      </c>
      <c r="O2180" s="350"/>
    </row>
    <row r="2181">
      <c r="A2181" s="187">
        <f>A2017</f>
        <v>101</v>
      </c>
      <c r="B2181" s="191" t="e">
        <f>F1861</f>
        <v>#DIV/0!</v>
      </c>
      <c r="C2181" s="698">
        <f>G1861</f>
        <v>379.50847042889387</v>
      </c>
      <c r="D2181" s="699">
        <f>INPUT!CH43</f>
        <v>0.9348580328415943</v>
      </c>
      <c r="E2181" s="201" t="str">
        <f>IF(OR(L2017="compact",D2181&gt;=0),"-",IF(ABS(D2181)&lt;=B2181,"OK","NG"))</f>
        <v>-</v>
      </c>
      <c r="F2181" s="200" t="str">
        <f>IF(OR(L2017="compact",D2181&gt;=0),"-",B2181/ABS(D2181))</f>
        <v>-</v>
      </c>
      <c r="G2181" s="201" t="str">
        <f>IF(OR(L2017="compact",D2181&lt;=0),"-",IF(ABS(D2181)&lt;=C2181,"OK","NG"))</f>
        <v>OK</v>
      </c>
      <c r="H2181" s="200">
        <f>IF(OR(L2017="compact",D2181&lt;=0),"-",C2181/ABS(D2181))</f>
        <v>405.95305072722113</v>
      </c>
      <c r="I2181" s="699">
        <f>INPUT!CI43</f>
        <v>-0.88604962936538267</v>
      </c>
      <c r="J2181" s="201" t="e">
        <f>IF(OR(L2017="compact",I2181&gt;=0),"-",IF(ABS(I2181)&lt;=B2181,"OK","NG"))</f>
        <v>#DIV/0!</v>
      </c>
      <c r="K2181" s="200" t="e">
        <f>IF(OR(L2017="compact",I2181&gt;=0),"-",B2181/ABS(I2181))</f>
        <v>#DIV/0!</v>
      </c>
      <c r="L2181" s="201" t="str">
        <f>IF(OR(L2017="compact",I2181&lt;=0),"-",IF(ABS(I2181)&lt;=C2181,"OK","NG"))</f>
        <v>-</v>
      </c>
      <c r="M2181" s="203" t="str">
        <f>IF(OR(L2017="compact",I2181&lt;=0),"-",C2181/ABS(I2181))</f>
        <v>-</v>
      </c>
      <c r="O2181" s="350"/>
    </row>
    <row r="2182">
      <c r="A2182" s="187">
        <f>A2018</f>
        <v>101</v>
      </c>
      <c r="B2182" s="191" t="e">
        <f>F1862</f>
        <v>#DIV/0!</v>
      </c>
      <c r="C2182" s="698">
        <f>G1862</f>
        <v>379.50847042889387</v>
      </c>
      <c r="D2182" s="699">
        <f>INPUT!CH44</f>
        <v>0.9348580328415943</v>
      </c>
      <c r="E2182" s="201" t="str">
        <f>IF(OR(L2018="compact",D2182&gt;=0),"-",IF(ABS(D2182)&lt;=B2182,"OK","NG"))</f>
        <v>-</v>
      </c>
      <c r="F2182" s="200" t="str">
        <f>IF(OR(L2018="compact",D2182&gt;=0),"-",B2182/ABS(D2182))</f>
        <v>-</v>
      </c>
      <c r="G2182" s="201" t="str">
        <f>IF(OR(L2018="compact",D2182&lt;=0),"-",IF(ABS(D2182)&lt;=C2182,"OK","NG"))</f>
        <v>OK</v>
      </c>
      <c r="H2182" s="200">
        <f>IF(OR(L2018="compact",D2182&lt;=0),"-",C2182/ABS(D2182))</f>
        <v>405.95305072722113</v>
      </c>
      <c r="I2182" s="699">
        <f>INPUT!CI44</f>
        <v>-0.88604962936538267</v>
      </c>
      <c r="J2182" s="201" t="e">
        <f>IF(OR(L2018="compact",I2182&gt;=0),"-",IF(ABS(I2182)&lt;=B2182,"OK","NG"))</f>
        <v>#DIV/0!</v>
      </c>
      <c r="K2182" s="200" t="e">
        <f>IF(OR(L2018="compact",I2182&gt;=0),"-",B2182/ABS(I2182))</f>
        <v>#DIV/0!</v>
      </c>
      <c r="L2182" s="201" t="str">
        <f>IF(OR(L2018="compact",I2182&lt;=0),"-",IF(ABS(I2182)&lt;=C2182,"OK","NG"))</f>
        <v>-</v>
      </c>
      <c r="M2182" s="203" t="str">
        <f>IF(OR(L2018="compact",I2182&lt;=0),"-",C2182/ABS(I2182))</f>
        <v>-</v>
      </c>
      <c r="O2182" s="350"/>
    </row>
    <row r="2183">
      <c r="A2183" s="187">
        <f>A2019</f>
        <v>101</v>
      </c>
      <c r="B2183" s="191" t="e">
        <f>F1863</f>
        <v>#DIV/0!</v>
      </c>
      <c r="C2183" s="698">
        <f>G1863</f>
        <v>379.50847042889387</v>
      </c>
      <c r="D2183" s="699">
        <f>INPUT!CH45</f>
        <v>0.9348580328415943</v>
      </c>
      <c r="E2183" s="201" t="str">
        <f>IF(OR(L2019="compact",D2183&gt;=0),"-",IF(ABS(D2183)&lt;=B2183,"OK","NG"))</f>
        <v>-</v>
      </c>
      <c r="F2183" s="200" t="str">
        <f>IF(OR(L2019="compact",D2183&gt;=0),"-",B2183/ABS(D2183))</f>
        <v>-</v>
      </c>
      <c r="G2183" s="201" t="str">
        <f>IF(OR(L2019="compact",D2183&lt;=0),"-",IF(ABS(D2183)&lt;=C2183,"OK","NG"))</f>
        <v>OK</v>
      </c>
      <c r="H2183" s="200">
        <f>IF(OR(L2019="compact",D2183&lt;=0),"-",C2183/ABS(D2183))</f>
        <v>405.95305072722113</v>
      </c>
      <c r="I2183" s="699">
        <f>INPUT!CI45</f>
        <v>-0.88604962936538267</v>
      </c>
      <c r="J2183" s="201" t="e">
        <f>IF(OR(L2019="compact",I2183&gt;=0),"-",IF(ABS(I2183)&lt;=B2183,"OK","NG"))</f>
        <v>#DIV/0!</v>
      </c>
      <c r="K2183" s="200" t="e">
        <f>IF(OR(L2019="compact",I2183&gt;=0),"-",B2183/ABS(I2183))</f>
        <v>#DIV/0!</v>
      </c>
      <c r="L2183" s="201" t="str">
        <f>IF(OR(L2019="compact",I2183&lt;=0),"-",IF(ABS(I2183)&lt;=C2183,"OK","NG"))</f>
        <v>-</v>
      </c>
      <c r="M2183" s="203" t="str">
        <f>IF(OR(L2019="compact",I2183&lt;=0),"-",C2183/ABS(I2183))</f>
        <v>-</v>
      </c>
      <c r="O2183" s="350"/>
    </row>
    <row r="2184">
      <c r="A2184" s="187">
        <f>A2020</f>
        <v>101</v>
      </c>
      <c r="B2184" s="191" t="e">
        <f>F1864</f>
        <v>#DIV/0!</v>
      </c>
      <c r="C2184" s="698">
        <f>G1864</f>
        <v>379.50847042889387</v>
      </c>
      <c r="D2184" s="699">
        <f>INPUT!CH46</f>
        <v>0.9348580328415943</v>
      </c>
      <c r="E2184" s="201" t="str">
        <f>IF(OR(L2020="compact",D2184&gt;=0),"-",IF(ABS(D2184)&lt;=B2184,"OK","NG"))</f>
        <v>-</v>
      </c>
      <c r="F2184" s="200" t="str">
        <f>IF(OR(L2020="compact",D2184&gt;=0),"-",B2184/ABS(D2184))</f>
        <v>-</v>
      </c>
      <c r="G2184" s="201" t="str">
        <f>IF(OR(L2020="compact",D2184&lt;=0),"-",IF(ABS(D2184)&lt;=C2184,"OK","NG"))</f>
        <v>OK</v>
      </c>
      <c r="H2184" s="200">
        <f>IF(OR(L2020="compact",D2184&lt;=0),"-",C2184/ABS(D2184))</f>
        <v>405.95305072722113</v>
      </c>
      <c r="I2184" s="699">
        <f>INPUT!CI46</f>
        <v>-0.88604962936538267</v>
      </c>
      <c r="J2184" s="201" t="e">
        <f>IF(OR(L2020="compact",I2184&gt;=0),"-",IF(ABS(I2184)&lt;=B2184,"OK","NG"))</f>
        <v>#DIV/0!</v>
      </c>
      <c r="K2184" s="200" t="e">
        <f>IF(OR(L2020="compact",I2184&gt;=0),"-",B2184/ABS(I2184))</f>
        <v>#DIV/0!</v>
      </c>
      <c r="L2184" s="201" t="str">
        <f>IF(OR(L2020="compact",I2184&lt;=0),"-",IF(ABS(I2184)&lt;=C2184,"OK","NG"))</f>
        <v>-</v>
      </c>
      <c r="M2184" s="203" t="str">
        <f>IF(OR(L2020="compact",I2184&lt;=0),"-",C2184/ABS(I2184))</f>
        <v>-</v>
      </c>
      <c r="O2184" s="350"/>
    </row>
    <row r="2185">
      <c r="A2185" s="187">
        <f>A2021</f>
        <v>101</v>
      </c>
      <c r="B2185" s="191" t="e">
        <f>F1865</f>
        <v>#DIV/0!</v>
      </c>
      <c r="C2185" s="698">
        <f>G1865</f>
        <v>379.50847042889387</v>
      </c>
      <c r="D2185" s="699">
        <f>INPUT!CH47</f>
        <v>0.9348580328415943</v>
      </c>
      <c r="E2185" s="201" t="str">
        <f>IF(OR(L2021="compact",D2185&gt;=0),"-",IF(ABS(D2185)&lt;=B2185,"OK","NG"))</f>
        <v>-</v>
      </c>
      <c r="F2185" s="200" t="str">
        <f>IF(OR(L2021="compact",D2185&gt;=0),"-",B2185/ABS(D2185))</f>
        <v>-</v>
      </c>
      <c r="G2185" s="201" t="str">
        <f>IF(OR(L2021="compact",D2185&lt;=0),"-",IF(ABS(D2185)&lt;=C2185,"OK","NG"))</f>
        <v>OK</v>
      </c>
      <c r="H2185" s="200">
        <f>IF(OR(L2021="compact",D2185&lt;=0),"-",C2185/ABS(D2185))</f>
        <v>405.95305072722113</v>
      </c>
      <c r="I2185" s="699">
        <f>INPUT!CI47</f>
        <v>-0.88604962936538267</v>
      </c>
      <c r="J2185" s="201" t="e">
        <f>IF(OR(L2021="compact",I2185&gt;=0),"-",IF(ABS(I2185)&lt;=B2185,"OK","NG"))</f>
        <v>#DIV/0!</v>
      </c>
      <c r="K2185" s="200" t="e">
        <f>IF(OR(L2021="compact",I2185&gt;=0),"-",B2185/ABS(I2185))</f>
        <v>#DIV/0!</v>
      </c>
      <c r="L2185" s="201" t="str">
        <f>IF(OR(L2021="compact",I2185&lt;=0),"-",IF(ABS(I2185)&lt;=C2185,"OK","NG"))</f>
        <v>-</v>
      </c>
      <c r="M2185" s="203" t="str">
        <f>IF(OR(L2021="compact",I2185&lt;=0),"-",C2185/ABS(I2185))</f>
        <v>-</v>
      </c>
      <c r="O2185" s="350"/>
    </row>
    <row r="2186">
      <c r="A2186" s="187">
        <f>A2022</f>
        <v>101</v>
      </c>
      <c r="B2186" s="191" t="e">
        <f>F1866</f>
        <v>#DIV/0!</v>
      </c>
      <c r="C2186" s="698">
        <f>G1866</f>
        <v>379.50847042889387</v>
      </c>
      <c r="D2186" s="699">
        <f>INPUT!CH48</f>
        <v>0.9348580328415943</v>
      </c>
      <c r="E2186" s="201" t="str">
        <f>IF(OR(L2022="compact",D2186&gt;=0),"-",IF(ABS(D2186)&lt;=B2186,"OK","NG"))</f>
        <v>-</v>
      </c>
      <c r="F2186" s="200" t="str">
        <f>IF(OR(L2022="compact",D2186&gt;=0),"-",B2186/ABS(D2186))</f>
        <v>-</v>
      </c>
      <c r="G2186" s="201" t="str">
        <f>IF(OR(L2022="compact",D2186&lt;=0),"-",IF(ABS(D2186)&lt;=C2186,"OK","NG"))</f>
        <v>OK</v>
      </c>
      <c r="H2186" s="200">
        <f>IF(OR(L2022="compact",D2186&lt;=0),"-",C2186/ABS(D2186))</f>
        <v>405.95305072722113</v>
      </c>
      <c r="I2186" s="699">
        <f>INPUT!CI48</f>
        <v>-0.88604962936538267</v>
      </c>
      <c r="J2186" s="201" t="e">
        <f>IF(OR(L2022="compact",I2186&gt;=0),"-",IF(ABS(I2186)&lt;=B2186,"OK","NG"))</f>
        <v>#DIV/0!</v>
      </c>
      <c r="K2186" s="200" t="e">
        <f>IF(OR(L2022="compact",I2186&gt;=0),"-",B2186/ABS(I2186))</f>
        <v>#DIV/0!</v>
      </c>
      <c r="L2186" s="201" t="str">
        <f>IF(OR(L2022="compact",I2186&lt;=0),"-",IF(ABS(I2186)&lt;=C2186,"OK","NG"))</f>
        <v>-</v>
      </c>
      <c r="M2186" s="203" t="str">
        <f>IF(OR(L2022="compact",I2186&lt;=0),"-",C2186/ABS(I2186))</f>
        <v>-</v>
      </c>
      <c r="O2186" s="350"/>
    </row>
    <row r="2187">
      <c r="A2187" s="187">
        <f>A2023</f>
        <v>101</v>
      </c>
      <c r="B2187" s="191" t="e">
        <f>F1867</f>
        <v>#DIV/0!</v>
      </c>
      <c r="C2187" s="698">
        <f>G1867</f>
        <v>379.50847042889387</v>
      </c>
      <c r="D2187" s="699">
        <f>INPUT!CH49</f>
        <v>0.9348580328415943</v>
      </c>
      <c r="E2187" s="201" t="str">
        <f>IF(OR(L2023="compact",D2187&gt;=0),"-",IF(ABS(D2187)&lt;=B2187,"OK","NG"))</f>
        <v>-</v>
      </c>
      <c r="F2187" s="200" t="str">
        <f>IF(OR(L2023="compact",D2187&gt;=0),"-",B2187/ABS(D2187))</f>
        <v>-</v>
      </c>
      <c r="G2187" s="201" t="str">
        <f>IF(OR(L2023="compact",D2187&lt;=0),"-",IF(ABS(D2187)&lt;=C2187,"OK","NG"))</f>
        <v>OK</v>
      </c>
      <c r="H2187" s="200">
        <f>IF(OR(L2023="compact",D2187&lt;=0),"-",C2187/ABS(D2187))</f>
        <v>405.95305072722113</v>
      </c>
      <c r="I2187" s="699">
        <f>INPUT!CI49</f>
        <v>-0.88604962936538267</v>
      </c>
      <c r="J2187" s="201" t="e">
        <f>IF(OR(L2023="compact",I2187&gt;=0),"-",IF(ABS(I2187)&lt;=B2187,"OK","NG"))</f>
        <v>#DIV/0!</v>
      </c>
      <c r="K2187" s="200" t="e">
        <f>IF(OR(L2023="compact",I2187&gt;=0),"-",B2187/ABS(I2187))</f>
        <v>#DIV/0!</v>
      </c>
      <c r="L2187" s="201" t="str">
        <f>IF(OR(L2023="compact",I2187&lt;=0),"-",IF(ABS(I2187)&lt;=C2187,"OK","NG"))</f>
        <v>-</v>
      </c>
      <c r="M2187" s="203" t="str">
        <f>IF(OR(L2023="compact",I2187&lt;=0),"-",C2187/ABS(I2187))</f>
        <v>-</v>
      </c>
      <c r="O2187" s="350"/>
    </row>
    <row r="2188">
      <c r="A2188" s="187">
        <f>A2024</f>
        <v>101</v>
      </c>
      <c r="B2188" s="191" t="e">
        <f>F1868</f>
        <v>#DIV/0!</v>
      </c>
      <c r="C2188" s="698">
        <f>G1868</f>
        <v>379.50847042889387</v>
      </c>
      <c r="D2188" s="699">
        <f>INPUT!CH50</f>
        <v>0.9348580328415943</v>
      </c>
      <c r="E2188" s="201" t="str">
        <f>IF(OR(L2024="compact",D2188&gt;=0),"-",IF(ABS(D2188)&lt;=B2188,"OK","NG"))</f>
        <v>-</v>
      </c>
      <c r="F2188" s="200" t="str">
        <f>IF(OR(L2024="compact",D2188&gt;=0),"-",B2188/ABS(D2188))</f>
        <v>-</v>
      </c>
      <c r="G2188" s="201" t="str">
        <f>IF(OR(L2024="compact",D2188&lt;=0),"-",IF(ABS(D2188)&lt;=C2188,"OK","NG"))</f>
        <v>OK</v>
      </c>
      <c r="H2188" s="200">
        <f>IF(OR(L2024="compact",D2188&lt;=0),"-",C2188/ABS(D2188))</f>
        <v>405.95305072722113</v>
      </c>
      <c r="I2188" s="699">
        <f>INPUT!CI50</f>
        <v>-0.88604962936538267</v>
      </c>
      <c r="J2188" s="201" t="e">
        <f>IF(OR(L2024="compact",I2188&gt;=0),"-",IF(ABS(I2188)&lt;=B2188,"OK","NG"))</f>
        <v>#DIV/0!</v>
      </c>
      <c r="K2188" s="200" t="e">
        <f>IF(OR(L2024="compact",I2188&gt;=0),"-",B2188/ABS(I2188))</f>
        <v>#DIV/0!</v>
      </c>
      <c r="L2188" s="201" t="str">
        <f>IF(OR(L2024="compact",I2188&lt;=0),"-",IF(ABS(I2188)&lt;=C2188,"OK","NG"))</f>
        <v>-</v>
      </c>
      <c r="M2188" s="203" t="str">
        <f>IF(OR(L2024="compact",I2188&lt;=0),"-",C2188/ABS(I2188))</f>
        <v>-</v>
      </c>
      <c r="O2188" s="350"/>
    </row>
    <row r="2189">
      <c r="A2189" s="187">
        <f>A2025</f>
        <v>101</v>
      </c>
      <c r="B2189" s="191" t="e">
        <f>F1869</f>
        <v>#DIV/0!</v>
      </c>
      <c r="C2189" s="698">
        <f>G1869</f>
        <v>379.50847042889387</v>
      </c>
      <c r="D2189" s="699">
        <f>INPUT!CH51</f>
        <v>0.9348580328415943</v>
      </c>
      <c r="E2189" s="201" t="str">
        <f>IF(OR(L2025="compact",D2189&gt;=0),"-",IF(ABS(D2189)&lt;=B2189,"OK","NG"))</f>
        <v>-</v>
      </c>
      <c r="F2189" s="200" t="str">
        <f>IF(OR(L2025="compact",D2189&gt;=0),"-",B2189/ABS(D2189))</f>
        <v>-</v>
      </c>
      <c r="G2189" s="201" t="str">
        <f>IF(OR(L2025="compact",D2189&lt;=0),"-",IF(ABS(D2189)&lt;=C2189,"OK","NG"))</f>
        <v>OK</v>
      </c>
      <c r="H2189" s="200">
        <f>IF(OR(L2025="compact",D2189&lt;=0),"-",C2189/ABS(D2189))</f>
        <v>405.95305072722113</v>
      </c>
      <c r="I2189" s="699">
        <f>INPUT!CI51</f>
        <v>-0.88604962936538267</v>
      </c>
      <c r="J2189" s="201" t="e">
        <f>IF(OR(L2025="compact",I2189&gt;=0),"-",IF(ABS(I2189)&lt;=B2189,"OK","NG"))</f>
        <v>#DIV/0!</v>
      </c>
      <c r="K2189" s="200" t="e">
        <f>IF(OR(L2025="compact",I2189&gt;=0),"-",B2189/ABS(I2189))</f>
        <v>#DIV/0!</v>
      </c>
      <c r="L2189" s="201" t="str">
        <f>IF(OR(L2025="compact",I2189&lt;=0),"-",IF(ABS(I2189)&lt;=C2189,"OK","NG"))</f>
        <v>-</v>
      </c>
      <c r="M2189" s="203" t="str">
        <f>IF(OR(L2025="compact",I2189&lt;=0),"-",C2189/ABS(I2189))</f>
        <v>-</v>
      </c>
      <c r="O2189" s="350"/>
    </row>
    <row r="2190">
      <c r="A2190" s="187">
        <f>A2026</f>
        <v>101</v>
      </c>
      <c r="B2190" s="191" t="e">
        <f>F1870</f>
        <v>#DIV/0!</v>
      </c>
      <c r="C2190" s="698">
        <f>G1870</f>
        <v>379.50847042889387</v>
      </c>
      <c r="D2190" s="699">
        <f>INPUT!CH52</f>
        <v>0.9348580328415943</v>
      </c>
      <c r="E2190" s="201" t="str">
        <f>IF(OR(L2026="compact",D2190&gt;=0),"-",IF(ABS(D2190)&lt;=B2190,"OK","NG"))</f>
        <v>-</v>
      </c>
      <c r="F2190" s="200" t="str">
        <f>IF(OR(L2026="compact",D2190&gt;=0),"-",B2190/ABS(D2190))</f>
        <v>-</v>
      </c>
      <c r="G2190" s="201" t="str">
        <f>IF(OR(L2026="compact",D2190&lt;=0),"-",IF(ABS(D2190)&lt;=C2190,"OK","NG"))</f>
        <v>OK</v>
      </c>
      <c r="H2190" s="200">
        <f>IF(OR(L2026="compact",D2190&lt;=0),"-",C2190/ABS(D2190))</f>
        <v>405.95305072722113</v>
      </c>
      <c r="I2190" s="699">
        <f>INPUT!CI52</f>
        <v>-0.88604962936538267</v>
      </c>
      <c r="J2190" s="201" t="e">
        <f>IF(OR(L2026="compact",I2190&gt;=0),"-",IF(ABS(I2190)&lt;=B2190,"OK","NG"))</f>
        <v>#DIV/0!</v>
      </c>
      <c r="K2190" s="200" t="e">
        <f>IF(OR(L2026="compact",I2190&gt;=0),"-",B2190/ABS(I2190))</f>
        <v>#DIV/0!</v>
      </c>
      <c r="L2190" s="201" t="str">
        <f>IF(OR(L2026="compact",I2190&lt;=0),"-",IF(ABS(I2190)&lt;=C2190,"OK","NG"))</f>
        <v>-</v>
      </c>
      <c r="M2190" s="203" t="str">
        <f>IF(OR(L2026="compact",I2190&lt;=0),"-",C2190/ABS(I2190))</f>
        <v>-</v>
      </c>
      <c r="O2190" s="350"/>
    </row>
    <row r="2191">
      <c r="A2191" s="187">
        <f>A2027</f>
        <v>101</v>
      </c>
      <c r="B2191" s="191" t="e">
        <f>F1871</f>
        <v>#DIV/0!</v>
      </c>
      <c r="C2191" s="698">
        <f>G1871</f>
        <v>379.50847042889387</v>
      </c>
      <c r="D2191" s="699">
        <f>INPUT!CH53</f>
        <v>0.9348580328415943</v>
      </c>
      <c r="E2191" s="201" t="str">
        <f>IF(OR(L2027="compact",D2191&gt;=0),"-",IF(ABS(D2191)&lt;=B2191,"OK","NG"))</f>
        <v>-</v>
      </c>
      <c r="F2191" s="200" t="str">
        <f>IF(OR(L2027="compact",D2191&gt;=0),"-",B2191/ABS(D2191))</f>
        <v>-</v>
      </c>
      <c r="G2191" s="201" t="str">
        <f>IF(OR(L2027="compact",D2191&lt;=0),"-",IF(ABS(D2191)&lt;=C2191,"OK","NG"))</f>
        <v>OK</v>
      </c>
      <c r="H2191" s="200">
        <f>IF(OR(L2027="compact",D2191&lt;=0),"-",C2191/ABS(D2191))</f>
        <v>405.95305072722113</v>
      </c>
      <c r="I2191" s="699">
        <f>INPUT!CI53</f>
        <v>-0.88604962936538267</v>
      </c>
      <c r="J2191" s="201" t="e">
        <f>IF(OR(L2027="compact",I2191&gt;=0),"-",IF(ABS(I2191)&lt;=B2191,"OK","NG"))</f>
        <v>#DIV/0!</v>
      </c>
      <c r="K2191" s="200" t="e">
        <f>IF(OR(L2027="compact",I2191&gt;=0),"-",B2191/ABS(I2191))</f>
        <v>#DIV/0!</v>
      </c>
      <c r="L2191" s="201" t="str">
        <f>IF(OR(L2027="compact",I2191&lt;=0),"-",IF(ABS(I2191)&lt;=C2191,"OK","NG"))</f>
        <v>-</v>
      </c>
      <c r="M2191" s="203" t="str">
        <f>IF(OR(L2027="compact",I2191&lt;=0),"-",C2191/ABS(I2191))</f>
        <v>-</v>
      </c>
      <c r="O2191" s="350"/>
    </row>
    <row r="2192">
      <c r="A2192" s="187">
        <f>A2028</f>
        <v>101</v>
      </c>
      <c r="B2192" s="191" t="e">
        <f>F1872</f>
        <v>#DIV/0!</v>
      </c>
      <c r="C2192" s="698">
        <f>G1872</f>
        <v>379.50847042889387</v>
      </c>
      <c r="D2192" s="699">
        <f>INPUT!CH54</f>
        <v>0.9348580328415943</v>
      </c>
      <c r="E2192" s="201" t="str">
        <f>IF(OR(L2028="compact",D2192&gt;=0),"-",IF(ABS(D2192)&lt;=B2192,"OK","NG"))</f>
        <v>-</v>
      </c>
      <c r="F2192" s="200" t="str">
        <f>IF(OR(L2028="compact",D2192&gt;=0),"-",B2192/ABS(D2192))</f>
        <v>-</v>
      </c>
      <c r="G2192" s="201" t="str">
        <f>IF(OR(L2028="compact",D2192&lt;=0),"-",IF(ABS(D2192)&lt;=C2192,"OK","NG"))</f>
        <v>OK</v>
      </c>
      <c r="H2192" s="200">
        <f>IF(OR(L2028="compact",D2192&lt;=0),"-",C2192/ABS(D2192))</f>
        <v>405.95305072722113</v>
      </c>
      <c r="I2192" s="699">
        <f>INPUT!CI54</f>
        <v>-0.88604962936538267</v>
      </c>
      <c r="J2192" s="201" t="e">
        <f>IF(OR(L2028="compact",I2192&gt;=0),"-",IF(ABS(I2192)&lt;=B2192,"OK","NG"))</f>
        <v>#DIV/0!</v>
      </c>
      <c r="K2192" s="200" t="e">
        <f>IF(OR(L2028="compact",I2192&gt;=0),"-",B2192/ABS(I2192))</f>
        <v>#DIV/0!</v>
      </c>
      <c r="L2192" s="201" t="str">
        <f>IF(OR(L2028="compact",I2192&lt;=0),"-",IF(ABS(I2192)&lt;=C2192,"OK","NG"))</f>
        <v>-</v>
      </c>
      <c r="M2192" s="203" t="str">
        <f>IF(OR(L2028="compact",I2192&lt;=0),"-",C2192/ABS(I2192))</f>
        <v>-</v>
      </c>
      <c r="O2192" s="350"/>
    </row>
    <row r="2193">
      <c r="A2193" s="187">
        <f>A2029</f>
        <v>101</v>
      </c>
      <c r="B2193" s="191" t="e">
        <f>F1873</f>
        <v>#DIV/0!</v>
      </c>
      <c r="C2193" s="698">
        <f>G1873</f>
        <v>379.50847042889387</v>
      </c>
      <c r="D2193" s="699">
        <f>INPUT!CH55</f>
        <v>0.9348580328415943</v>
      </c>
      <c r="E2193" s="201" t="str">
        <f>IF(OR(L2029="compact",D2193&gt;=0),"-",IF(ABS(D2193)&lt;=B2193,"OK","NG"))</f>
        <v>-</v>
      </c>
      <c r="F2193" s="200" t="str">
        <f>IF(OR(L2029="compact",D2193&gt;=0),"-",B2193/ABS(D2193))</f>
        <v>-</v>
      </c>
      <c r="G2193" s="201" t="str">
        <f>IF(OR(L2029="compact",D2193&lt;=0),"-",IF(ABS(D2193)&lt;=C2193,"OK","NG"))</f>
        <v>OK</v>
      </c>
      <c r="H2193" s="200">
        <f>IF(OR(L2029="compact",D2193&lt;=0),"-",C2193/ABS(D2193))</f>
        <v>405.95305072722113</v>
      </c>
      <c r="I2193" s="699">
        <f>INPUT!CI55</f>
        <v>-0.88604962936538267</v>
      </c>
      <c r="J2193" s="201" t="e">
        <f>IF(OR(L2029="compact",I2193&gt;=0),"-",IF(ABS(I2193)&lt;=B2193,"OK","NG"))</f>
        <v>#DIV/0!</v>
      </c>
      <c r="K2193" s="200" t="e">
        <f>IF(OR(L2029="compact",I2193&gt;=0),"-",B2193/ABS(I2193))</f>
        <v>#DIV/0!</v>
      </c>
      <c r="L2193" s="201" t="str">
        <f>IF(OR(L2029="compact",I2193&lt;=0),"-",IF(ABS(I2193)&lt;=C2193,"OK","NG"))</f>
        <v>-</v>
      </c>
      <c r="M2193" s="203" t="str">
        <f>IF(OR(L2029="compact",I2193&lt;=0),"-",C2193/ABS(I2193))</f>
        <v>-</v>
      </c>
      <c r="O2193" s="350"/>
    </row>
    <row r="2194">
      <c r="A2194" s="187">
        <f>A2030</f>
        <v>101</v>
      </c>
      <c r="B2194" s="191" t="e">
        <f>F1874</f>
        <v>#DIV/0!</v>
      </c>
      <c r="C2194" s="698">
        <f>G1874</f>
        <v>379.50847042889387</v>
      </c>
      <c r="D2194" s="699">
        <f>INPUT!CH56</f>
        <v>0.9348580328415943</v>
      </c>
      <c r="E2194" s="201" t="str">
        <f>IF(OR(L2030="compact",D2194&gt;=0),"-",IF(ABS(D2194)&lt;=B2194,"OK","NG"))</f>
        <v>-</v>
      </c>
      <c r="F2194" s="200" t="str">
        <f>IF(OR(L2030="compact",D2194&gt;=0),"-",B2194/ABS(D2194))</f>
        <v>-</v>
      </c>
      <c r="G2194" s="201" t="str">
        <f>IF(OR(L2030="compact",D2194&lt;=0),"-",IF(ABS(D2194)&lt;=C2194,"OK","NG"))</f>
        <v>OK</v>
      </c>
      <c r="H2194" s="200">
        <f>IF(OR(L2030="compact",D2194&lt;=0),"-",C2194/ABS(D2194))</f>
        <v>405.95305072722113</v>
      </c>
      <c r="I2194" s="699">
        <f>INPUT!CI56</f>
        <v>-0.88604962936538267</v>
      </c>
      <c r="J2194" s="201" t="e">
        <f>IF(OR(L2030="compact",I2194&gt;=0),"-",IF(ABS(I2194)&lt;=B2194,"OK","NG"))</f>
        <v>#DIV/0!</v>
      </c>
      <c r="K2194" s="200" t="e">
        <f>IF(OR(L2030="compact",I2194&gt;=0),"-",B2194/ABS(I2194))</f>
        <v>#DIV/0!</v>
      </c>
      <c r="L2194" s="201" t="str">
        <f>IF(OR(L2030="compact",I2194&lt;=0),"-",IF(ABS(I2194)&lt;=C2194,"OK","NG"))</f>
        <v>-</v>
      </c>
      <c r="M2194" s="203" t="str">
        <f>IF(OR(L2030="compact",I2194&lt;=0),"-",C2194/ABS(I2194))</f>
        <v>-</v>
      </c>
      <c r="O2194" s="350"/>
    </row>
    <row r="2195">
      <c r="A2195" s="187">
        <f>A2031</f>
        <v>101</v>
      </c>
      <c r="B2195" s="191" t="e">
        <f>F1875</f>
        <v>#DIV/0!</v>
      </c>
      <c r="C2195" s="698">
        <f>G1875</f>
        <v>379.50847042889387</v>
      </c>
      <c r="D2195" s="699">
        <f>INPUT!CH57</f>
        <v>0.9348580328415943</v>
      </c>
      <c r="E2195" s="201" t="str">
        <f>IF(OR(L2031="compact",D2195&gt;=0),"-",IF(ABS(D2195)&lt;=B2195,"OK","NG"))</f>
        <v>-</v>
      </c>
      <c r="F2195" s="200" t="str">
        <f>IF(OR(L2031="compact",D2195&gt;=0),"-",B2195/ABS(D2195))</f>
        <v>-</v>
      </c>
      <c r="G2195" s="201" t="str">
        <f>IF(OR(L2031="compact",D2195&lt;=0),"-",IF(ABS(D2195)&lt;=C2195,"OK","NG"))</f>
        <v>OK</v>
      </c>
      <c r="H2195" s="200">
        <f>IF(OR(L2031="compact",D2195&lt;=0),"-",C2195/ABS(D2195))</f>
        <v>405.95305072722113</v>
      </c>
      <c r="I2195" s="699">
        <f>INPUT!CI57</f>
        <v>-0.88604962936538267</v>
      </c>
      <c r="J2195" s="201" t="e">
        <f>IF(OR(L2031="compact",I2195&gt;=0),"-",IF(ABS(I2195)&lt;=B2195,"OK","NG"))</f>
        <v>#DIV/0!</v>
      </c>
      <c r="K2195" s="200" t="e">
        <f>IF(OR(L2031="compact",I2195&gt;=0),"-",B2195/ABS(I2195))</f>
        <v>#DIV/0!</v>
      </c>
      <c r="L2195" s="201" t="str">
        <f>IF(OR(L2031="compact",I2195&lt;=0),"-",IF(ABS(I2195)&lt;=C2195,"OK","NG"))</f>
        <v>-</v>
      </c>
      <c r="M2195" s="203" t="str">
        <f>IF(OR(L2031="compact",I2195&lt;=0),"-",C2195/ABS(I2195))</f>
        <v>-</v>
      </c>
      <c r="O2195" s="350"/>
    </row>
    <row r="2196">
      <c r="A2196" s="187">
        <f>A2032</f>
        <v>101</v>
      </c>
      <c r="B2196" s="191" t="e">
        <f>F1876</f>
        <v>#DIV/0!</v>
      </c>
      <c r="C2196" s="698">
        <f>G1876</f>
        <v>379.50847042889387</v>
      </c>
      <c r="D2196" s="699">
        <f>INPUT!CH58</f>
        <v>0.9348580328415943</v>
      </c>
      <c r="E2196" s="201" t="str">
        <f>IF(OR(L2032="compact",D2196&gt;=0),"-",IF(ABS(D2196)&lt;=B2196,"OK","NG"))</f>
        <v>-</v>
      </c>
      <c r="F2196" s="200" t="str">
        <f>IF(OR(L2032="compact",D2196&gt;=0),"-",B2196/ABS(D2196))</f>
        <v>-</v>
      </c>
      <c r="G2196" s="201" t="str">
        <f>IF(OR(L2032="compact",D2196&lt;=0),"-",IF(ABS(D2196)&lt;=C2196,"OK","NG"))</f>
        <v>OK</v>
      </c>
      <c r="H2196" s="200">
        <f>IF(OR(L2032="compact",D2196&lt;=0),"-",C2196/ABS(D2196))</f>
        <v>405.95305072722113</v>
      </c>
      <c r="I2196" s="699">
        <f>INPUT!CI58</f>
        <v>-0.88604962936538267</v>
      </c>
      <c r="J2196" s="201" t="e">
        <f>IF(OR(L2032="compact",I2196&gt;=0),"-",IF(ABS(I2196)&lt;=B2196,"OK","NG"))</f>
        <v>#DIV/0!</v>
      </c>
      <c r="K2196" s="200" t="e">
        <f>IF(OR(L2032="compact",I2196&gt;=0),"-",B2196/ABS(I2196))</f>
        <v>#DIV/0!</v>
      </c>
      <c r="L2196" s="201" t="str">
        <f>IF(OR(L2032="compact",I2196&lt;=0),"-",IF(ABS(I2196)&lt;=C2196,"OK","NG"))</f>
        <v>-</v>
      </c>
      <c r="M2196" s="203" t="str">
        <f>IF(OR(L2032="compact",I2196&lt;=0),"-",C2196/ABS(I2196))</f>
        <v>-</v>
      </c>
      <c r="O2196" s="350"/>
    </row>
    <row r="2197">
      <c r="A2197" s="187">
        <f>A2033</f>
        <v>101</v>
      </c>
      <c r="B2197" s="191" t="e">
        <f>F1877</f>
        <v>#DIV/0!</v>
      </c>
      <c r="C2197" s="698">
        <f>G1877</f>
        <v>379.50847042889387</v>
      </c>
      <c r="D2197" s="699">
        <f>INPUT!CH59</f>
        <v>0.9348580328415943</v>
      </c>
      <c r="E2197" s="201" t="str">
        <f>IF(OR(L2033="compact",D2197&gt;=0),"-",IF(ABS(D2197)&lt;=B2197,"OK","NG"))</f>
        <v>-</v>
      </c>
      <c r="F2197" s="200" t="str">
        <f>IF(OR(L2033="compact",D2197&gt;=0),"-",B2197/ABS(D2197))</f>
        <v>-</v>
      </c>
      <c r="G2197" s="201" t="str">
        <f>IF(OR(L2033="compact",D2197&lt;=0),"-",IF(ABS(D2197)&lt;=C2197,"OK","NG"))</f>
        <v>OK</v>
      </c>
      <c r="H2197" s="200">
        <f>IF(OR(L2033="compact",D2197&lt;=0),"-",C2197/ABS(D2197))</f>
        <v>405.95305072722113</v>
      </c>
      <c r="I2197" s="699">
        <f>INPUT!CI59</f>
        <v>-0.88604962936538267</v>
      </c>
      <c r="J2197" s="201" t="e">
        <f>IF(OR(L2033="compact",I2197&gt;=0),"-",IF(ABS(I2197)&lt;=B2197,"OK","NG"))</f>
        <v>#DIV/0!</v>
      </c>
      <c r="K2197" s="200" t="e">
        <f>IF(OR(L2033="compact",I2197&gt;=0),"-",B2197/ABS(I2197))</f>
        <v>#DIV/0!</v>
      </c>
      <c r="L2197" s="201" t="str">
        <f>IF(OR(L2033="compact",I2197&lt;=0),"-",IF(ABS(I2197)&lt;=C2197,"OK","NG"))</f>
        <v>-</v>
      </c>
      <c r="M2197" s="203" t="str">
        <f>IF(OR(L2033="compact",I2197&lt;=0),"-",C2197/ABS(I2197))</f>
        <v>-</v>
      </c>
      <c r="O2197" s="350"/>
    </row>
    <row r="2198">
      <c r="A2198" s="187">
        <f>A2034</f>
        <v>101</v>
      </c>
      <c r="B2198" s="191" t="e">
        <f>F1878</f>
        <v>#DIV/0!</v>
      </c>
      <c r="C2198" s="698">
        <f>G1878</f>
        <v>379.50847042889387</v>
      </c>
      <c r="D2198" s="699">
        <f>INPUT!CH60</f>
        <v>0.9348580328415943</v>
      </c>
      <c r="E2198" s="201" t="str">
        <f>IF(OR(L2034="compact",D2198&gt;=0),"-",IF(ABS(D2198)&lt;=B2198,"OK","NG"))</f>
        <v>-</v>
      </c>
      <c r="F2198" s="200" t="str">
        <f>IF(OR(L2034="compact",D2198&gt;=0),"-",B2198/ABS(D2198))</f>
        <v>-</v>
      </c>
      <c r="G2198" s="201" t="str">
        <f>IF(OR(L2034="compact",D2198&lt;=0),"-",IF(ABS(D2198)&lt;=C2198,"OK","NG"))</f>
        <v>OK</v>
      </c>
      <c r="H2198" s="200">
        <f>IF(OR(L2034="compact",D2198&lt;=0),"-",C2198/ABS(D2198))</f>
        <v>405.95305072722113</v>
      </c>
      <c r="I2198" s="699">
        <f>INPUT!CI60</f>
        <v>-0.88604962936538267</v>
      </c>
      <c r="J2198" s="201" t="e">
        <f>IF(OR(L2034="compact",I2198&gt;=0),"-",IF(ABS(I2198)&lt;=B2198,"OK","NG"))</f>
        <v>#DIV/0!</v>
      </c>
      <c r="K2198" s="200" t="e">
        <f>IF(OR(L2034="compact",I2198&gt;=0),"-",B2198/ABS(I2198))</f>
        <v>#DIV/0!</v>
      </c>
      <c r="L2198" s="201" t="str">
        <f>IF(OR(L2034="compact",I2198&lt;=0),"-",IF(ABS(I2198)&lt;=C2198,"OK","NG"))</f>
        <v>-</v>
      </c>
      <c r="M2198" s="203" t="str">
        <f>IF(OR(L2034="compact",I2198&lt;=0),"-",C2198/ABS(I2198))</f>
        <v>-</v>
      </c>
      <c r="O2198" s="350"/>
    </row>
    <row r="2199">
      <c r="A2199" s="187">
        <f>A2035</f>
        <v>101</v>
      </c>
      <c r="B2199" s="191" t="e">
        <f>F1879</f>
        <v>#DIV/0!</v>
      </c>
      <c r="C2199" s="698">
        <f>G1879</f>
        <v>379.50847042889387</v>
      </c>
      <c r="D2199" s="699">
        <f>INPUT!CH61</f>
        <v>0.9348580328415943</v>
      </c>
      <c r="E2199" s="201" t="str">
        <f>IF(OR(L2035="compact",D2199&gt;=0),"-",IF(ABS(D2199)&lt;=B2199,"OK","NG"))</f>
        <v>-</v>
      </c>
      <c r="F2199" s="200" t="str">
        <f>IF(OR(L2035="compact",D2199&gt;=0),"-",B2199/ABS(D2199))</f>
        <v>-</v>
      </c>
      <c r="G2199" s="201" t="str">
        <f>IF(OR(L2035="compact",D2199&lt;=0),"-",IF(ABS(D2199)&lt;=C2199,"OK","NG"))</f>
        <v>OK</v>
      </c>
      <c r="H2199" s="200">
        <f>IF(OR(L2035="compact",D2199&lt;=0),"-",C2199/ABS(D2199))</f>
        <v>405.95305072722113</v>
      </c>
      <c r="I2199" s="699">
        <f>INPUT!CI61</f>
        <v>-0.88604962936538267</v>
      </c>
      <c r="J2199" s="201" t="e">
        <f>IF(OR(L2035="compact",I2199&gt;=0),"-",IF(ABS(I2199)&lt;=B2199,"OK","NG"))</f>
        <v>#DIV/0!</v>
      </c>
      <c r="K2199" s="200" t="e">
        <f>IF(OR(L2035="compact",I2199&gt;=0),"-",B2199/ABS(I2199))</f>
        <v>#DIV/0!</v>
      </c>
      <c r="L2199" s="201" t="str">
        <f>IF(OR(L2035="compact",I2199&lt;=0),"-",IF(ABS(I2199)&lt;=C2199,"OK","NG"))</f>
        <v>-</v>
      </c>
      <c r="M2199" s="203" t="str">
        <f>IF(OR(L2035="compact",I2199&lt;=0),"-",C2199/ABS(I2199))</f>
        <v>-</v>
      </c>
      <c r="O2199" s="350"/>
    </row>
    <row r="2200">
      <c r="A2200" s="187">
        <f>A2036</f>
        <v>101</v>
      </c>
      <c r="B2200" s="191" t="e">
        <f>F1880</f>
        <v>#DIV/0!</v>
      </c>
      <c r="C2200" s="698">
        <f>G1880</f>
        <v>379.50847042889387</v>
      </c>
      <c r="D2200" s="699">
        <f>INPUT!CH62</f>
        <v>0.9348580328415943</v>
      </c>
      <c r="E2200" s="201" t="str">
        <f>IF(OR(L2036="compact",D2200&gt;=0),"-",IF(ABS(D2200)&lt;=B2200,"OK","NG"))</f>
        <v>-</v>
      </c>
      <c r="F2200" s="200" t="str">
        <f>IF(OR(L2036="compact",D2200&gt;=0),"-",B2200/ABS(D2200))</f>
        <v>-</v>
      </c>
      <c r="G2200" s="201" t="str">
        <f>IF(OR(L2036="compact",D2200&lt;=0),"-",IF(ABS(D2200)&lt;=C2200,"OK","NG"))</f>
        <v>OK</v>
      </c>
      <c r="H2200" s="200">
        <f>IF(OR(L2036="compact",D2200&lt;=0),"-",C2200/ABS(D2200))</f>
        <v>405.95305072722113</v>
      </c>
      <c r="I2200" s="699">
        <f>INPUT!CI62</f>
        <v>-0.88604962936538267</v>
      </c>
      <c r="J2200" s="201" t="e">
        <f>IF(OR(L2036="compact",I2200&gt;=0),"-",IF(ABS(I2200)&lt;=B2200,"OK","NG"))</f>
        <v>#DIV/0!</v>
      </c>
      <c r="K2200" s="200" t="e">
        <f>IF(OR(L2036="compact",I2200&gt;=0),"-",B2200/ABS(I2200))</f>
        <v>#DIV/0!</v>
      </c>
      <c r="L2200" s="201" t="str">
        <f>IF(OR(L2036="compact",I2200&lt;=0),"-",IF(ABS(I2200)&lt;=C2200,"OK","NG"))</f>
        <v>-</v>
      </c>
      <c r="M2200" s="203" t="str">
        <f>IF(OR(L2036="compact",I2200&lt;=0),"-",C2200/ABS(I2200))</f>
        <v>-</v>
      </c>
      <c r="O2200" s="350"/>
    </row>
    <row r="2201">
      <c r="A2201" s="187">
        <f>A2037</f>
        <v>101</v>
      </c>
      <c r="B2201" s="191" t="e">
        <f>F1881</f>
        <v>#DIV/0!</v>
      </c>
      <c r="C2201" s="698">
        <f>G1881</f>
        <v>379.50847042889387</v>
      </c>
      <c r="D2201" s="699">
        <f>INPUT!CH63</f>
        <v>0.9348580328415943</v>
      </c>
      <c r="E2201" s="201" t="str">
        <f>IF(OR(L2037="compact",D2201&gt;=0),"-",IF(ABS(D2201)&lt;=B2201,"OK","NG"))</f>
        <v>-</v>
      </c>
      <c r="F2201" s="200" t="str">
        <f>IF(OR(L2037="compact",D2201&gt;=0),"-",B2201/ABS(D2201))</f>
        <v>-</v>
      </c>
      <c r="G2201" s="201" t="str">
        <f>IF(OR(L2037="compact",D2201&lt;=0),"-",IF(ABS(D2201)&lt;=C2201,"OK","NG"))</f>
        <v>OK</v>
      </c>
      <c r="H2201" s="200">
        <f>IF(OR(L2037="compact",D2201&lt;=0),"-",C2201/ABS(D2201))</f>
        <v>405.95305072722113</v>
      </c>
      <c r="I2201" s="699">
        <f>INPUT!CI63</f>
        <v>-0.88604962936538267</v>
      </c>
      <c r="J2201" s="201" t="e">
        <f>IF(OR(L2037="compact",I2201&gt;=0),"-",IF(ABS(I2201)&lt;=B2201,"OK","NG"))</f>
        <v>#DIV/0!</v>
      </c>
      <c r="K2201" s="200" t="e">
        <f>IF(OR(L2037="compact",I2201&gt;=0),"-",B2201/ABS(I2201))</f>
        <v>#DIV/0!</v>
      </c>
      <c r="L2201" s="201" t="str">
        <f>IF(OR(L2037="compact",I2201&lt;=0),"-",IF(ABS(I2201)&lt;=C2201,"OK","NG"))</f>
        <v>-</v>
      </c>
      <c r="M2201" s="203" t="str">
        <f>IF(OR(L2037="compact",I2201&lt;=0),"-",C2201/ABS(I2201))</f>
        <v>-</v>
      </c>
      <c r="O2201" s="350"/>
    </row>
    <row r="2202">
      <c r="A2202" s="187">
        <f>A2038</f>
        <v>101</v>
      </c>
      <c r="B2202" s="191" t="e">
        <f>F1882</f>
        <v>#DIV/0!</v>
      </c>
      <c r="C2202" s="698">
        <f>G1882</f>
        <v>379.50847042889387</v>
      </c>
      <c r="D2202" s="699">
        <f>INPUT!CH64</f>
        <v>0.9348580328415943</v>
      </c>
      <c r="E2202" s="201" t="str">
        <f>IF(OR(L2038="compact",D2202&gt;=0),"-",IF(ABS(D2202)&lt;=B2202,"OK","NG"))</f>
        <v>-</v>
      </c>
      <c r="F2202" s="200" t="str">
        <f>IF(OR(L2038="compact",D2202&gt;=0),"-",B2202/ABS(D2202))</f>
        <v>-</v>
      </c>
      <c r="G2202" s="201" t="str">
        <f>IF(OR(L2038="compact",D2202&lt;=0),"-",IF(ABS(D2202)&lt;=C2202,"OK","NG"))</f>
        <v>OK</v>
      </c>
      <c r="H2202" s="200">
        <f>IF(OR(L2038="compact",D2202&lt;=0),"-",C2202/ABS(D2202))</f>
        <v>405.95305072722113</v>
      </c>
      <c r="I2202" s="699">
        <f>INPUT!CI64</f>
        <v>-0.88604962936538267</v>
      </c>
      <c r="J2202" s="201" t="e">
        <f>IF(OR(L2038="compact",I2202&gt;=0),"-",IF(ABS(I2202)&lt;=B2202,"OK","NG"))</f>
        <v>#DIV/0!</v>
      </c>
      <c r="K2202" s="200" t="e">
        <f>IF(OR(L2038="compact",I2202&gt;=0),"-",B2202/ABS(I2202))</f>
        <v>#DIV/0!</v>
      </c>
      <c r="L2202" s="201" t="str">
        <f>IF(OR(L2038="compact",I2202&lt;=0),"-",IF(ABS(I2202)&lt;=C2202,"OK","NG"))</f>
        <v>-</v>
      </c>
      <c r="M2202" s="203" t="str">
        <f>IF(OR(L2038="compact",I2202&lt;=0),"-",C2202/ABS(I2202))</f>
        <v>-</v>
      </c>
      <c r="O2202" s="350"/>
    </row>
    <row r="2203">
      <c r="A2203" s="187">
        <f>A2039</f>
        <v>101</v>
      </c>
      <c r="B2203" s="191" t="e">
        <f>F1883</f>
        <v>#DIV/0!</v>
      </c>
      <c r="C2203" s="698">
        <f>G1883</f>
        <v>379.50847042889387</v>
      </c>
      <c r="D2203" s="699">
        <f>INPUT!CH65</f>
        <v>0.9348580328415943</v>
      </c>
      <c r="E2203" s="201" t="str">
        <f>IF(OR(L2039="compact",D2203&gt;=0),"-",IF(ABS(D2203)&lt;=B2203,"OK","NG"))</f>
        <v>-</v>
      </c>
      <c r="F2203" s="200" t="str">
        <f>IF(OR(L2039="compact",D2203&gt;=0),"-",B2203/ABS(D2203))</f>
        <v>-</v>
      </c>
      <c r="G2203" s="201" t="str">
        <f>IF(OR(L2039="compact",D2203&lt;=0),"-",IF(ABS(D2203)&lt;=C2203,"OK","NG"))</f>
        <v>OK</v>
      </c>
      <c r="H2203" s="200">
        <f>IF(OR(L2039="compact",D2203&lt;=0),"-",C2203/ABS(D2203))</f>
        <v>405.95305072722113</v>
      </c>
      <c r="I2203" s="699">
        <f>INPUT!CI65</f>
        <v>-0.88604962936538267</v>
      </c>
      <c r="J2203" s="201" t="e">
        <f>IF(OR(L2039="compact",I2203&gt;=0),"-",IF(ABS(I2203)&lt;=B2203,"OK","NG"))</f>
        <v>#DIV/0!</v>
      </c>
      <c r="K2203" s="200" t="e">
        <f>IF(OR(L2039="compact",I2203&gt;=0),"-",B2203/ABS(I2203))</f>
        <v>#DIV/0!</v>
      </c>
      <c r="L2203" s="201" t="str">
        <f>IF(OR(L2039="compact",I2203&lt;=0),"-",IF(ABS(I2203)&lt;=C2203,"OK","NG"))</f>
        <v>-</v>
      </c>
      <c r="M2203" s="203" t="str">
        <f>IF(OR(L2039="compact",I2203&lt;=0),"-",C2203/ABS(I2203))</f>
        <v>-</v>
      </c>
      <c r="O2203" s="350"/>
    </row>
    <row r="2204">
      <c r="A2204" s="187">
        <f>A2040</f>
        <v>101</v>
      </c>
      <c r="B2204" s="191" t="e">
        <f>F1884</f>
        <v>#DIV/0!</v>
      </c>
      <c r="C2204" s="698">
        <f>G1884</f>
        <v>379.50847042889387</v>
      </c>
      <c r="D2204" s="699">
        <f>INPUT!CH66</f>
        <v>0.9348580328415943</v>
      </c>
      <c r="E2204" s="201" t="str">
        <f>IF(OR(L2040="compact",D2204&gt;=0),"-",IF(ABS(D2204)&lt;=B2204,"OK","NG"))</f>
        <v>-</v>
      </c>
      <c r="F2204" s="200" t="str">
        <f>IF(OR(L2040="compact",D2204&gt;=0),"-",B2204/ABS(D2204))</f>
        <v>-</v>
      </c>
      <c r="G2204" s="201" t="str">
        <f>IF(OR(L2040="compact",D2204&lt;=0),"-",IF(ABS(D2204)&lt;=C2204,"OK","NG"))</f>
        <v>OK</v>
      </c>
      <c r="H2204" s="200">
        <f>IF(OR(L2040="compact",D2204&lt;=0),"-",C2204/ABS(D2204))</f>
        <v>405.95305072722113</v>
      </c>
      <c r="I2204" s="699">
        <f>INPUT!CI66</f>
        <v>-0.88604962936538267</v>
      </c>
      <c r="J2204" s="201" t="e">
        <f>IF(OR(L2040="compact",I2204&gt;=0),"-",IF(ABS(I2204)&lt;=B2204,"OK","NG"))</f>
        <v>#DIV/0!</v>
      </c>
      <c r="K2204" s="200" t="e">
        <f>IF(OR(L2040="compact",I2204&gt;=0),"-",B2204/ABS(I2204))</f>
        <v>#DIV/0!</v>
      </c>
      <c r="L2204" s="201" t="str">
        <f>IF(OR(L2040="compact",I2204&lt;=0),"-",IF(ABS(I2204)&lt;=C2204,"OK","NG"))</f>
        <v>-</v>
      </c>
      <c r="M2204" s="203" t="str">
        <f>IF(OR(L2040="compact",I2204&lt;=0),"-",C2204/ABS(I2204))</f>
        <v>-</v>
      </c>
      <c r="O2204" s="350"/>
    </row>
    <row r="2205">
      <c r="A2205" s="187">
        <f>A2041</f>
        <v>101</v>
      </c>
      <c r="B2205" s="191" t="e">
        <f>F1885</f>
        <v>#DIV/0!</v>
      </c>
      <c r="C2205" s="698">
        <f>G1885</f>
        <v>379.50847042889387</v>
      </c>
      <c r="D2205" s="699">
        <f>INPUT!CH67</f>
        <v>0.9348580328415943</v>
      </c>
      <c r="E2205" s="201" t="str">
        <f>IF(OR(L2041="compact",D2205&gt;=0),"-",IF(ABS(D2205)&lt;=B2205,"OK","NG"))</f>
        <v>-</v>
      </c>
      <c r="F2205" s="200" t="str">
        <f>IF(OR(L2041="compact",D2205&gt;=0),"-",B2205/ABS(D2205))</f>
        <v>-</v>
      </c>
      <c r="G2205" s="201" t="str">
        <f>IF(OR(L2041="compact",D2205&lt;=0),"-",IF(ABS(D2205)&lt;=C2205,"OK","NG"))</f>
        <v>OK</v>
      </c>
      <c r="H2205" s="200">
        <f>IF(OR(L2041="compact",D2205&lt;=0),"-",C2205/ABS(D2205))</f>
        <v>405.95305072722113</v>
      </c>
      <c r="I2205" s="699">
        <f>INPUT!CI67</f>
        <v>-0.88604962936538267</v>
      </c>
      <c r="J2205" s="201" t="e">
        <f>IF(OR(L2041="compact",I2205&gt;=0),"-",IF(ABS(I2205)&lt;=B2205,"OK","NG"))</f>
        <v>#DIV/0!</v>
      </c>
      <c r="K2205" s="200" t="e">
        <f>IF(OR(L2041="compact",I2205&gt;=0),"-",B2205/ABS(I2205))</f>
        <v>#DIV/0!</v>
      </c>
      <c r="L2205" s="201" t="str">
        <f>IF(OR(L2041="compact",I2205&lt;=0),"-",IF(ABS(I2205)&lt;=C2205,"OK","NG"))</f>
        <v>-</v>
      </c>
      <c r="M2205" s="203" t="str">
        <f>IF(OR(L2041="compact",I2205&lt;=0),"-",C2205/ABS(I2205))</f>
        <v>-</v>
      </c>
      <c r="O2205" s="350"/>
    </row>
    <row r="2206">
      <c r="A2206" s="187">
        <f>A2042</f>
        <v>101</v>
      </c>
      <c r="B2206" s="191" t="e">
        <f>F1886</f>
        <v>#DIV/0!</v>
      </c>
      <c r="C2206" s="698">
        <f>G1886</f>
        <v>379.50847042889387</v>
      </c>
      <c r="D2206" s="699">
        <f>INPUT!CH68</f>
        <v>0.9348580328415943</v>
      </c>
      <c r="E2206" s="201" t="str">
        <f>IF(OR(L2042="compact",D2206&gt;=0),"-",IF(ABS(D2206)&lt;=B2206,"OK","NG"))</f>
        <v>-</v>
      </c>
      <c r="F2206" s="200" t="str">
        <f>IF(OR(L2042="compact",D2206&gt;=0),"-",B2206/ABS(D2206))</f>
        <v>-</v>
      </c>
      <c r="G2206" s="201" t="str">
        <f>IF(OR(L2042="compact",D2206&lt;=0),"-",IF(ABS(D2206)&lt;=C2206,"OK","NG"))</f>
        <v>OK</v>
      </c>
      <c r="H2206" s="200">
        <f>IF(OR(L2042="compact",D2206&lt;=0),"-",C2206/ABS(D2206))</f>
        <v>405.95305072722113</v>
      </c>
      <c r="I2206" s="699">
        <f>INPUT!CI68</f>
        <v>-0.88604962936538267</v>
      </c>
      <c r="J2206" s="201" t="e">
        <f>IF(OR(L2042="compact",I2206&gt;=0),"-",IF(ABS(I2206)&lt;=B2206,"OK","NG"))</f>
        <v>#DIV/0!</v>
      </c>
      <c r="K2206" s="200" t="e">
        <f>IF(OR(L2042="compact",I2206&gt;=0),"-",B2206/ABS(I2206))</f>
        <v>#DIV/0!</v>
      </c>
      <c r="L2206" s="201" t="str">
        <f>IF(OR(L2042="compact",I2206&lt;=0),"-",IF(ABS(I2206)&lt;=C2206,"OK","NG"))</f>
        <v>-</v>
      </c>
      <c r="M2206" s="203" t="str">
        <f>IF(OR(L2042="compact",I2206&lt;=0),"-",C2206/ABS(I2206))</f>
        <v>-</v>
      </c>
      <c r="O2206" s="350"/>
    </row>
    <row r="2207">
      <c r="A2207" s="187">
        <f>A2043</f>
        <v>101</v>
      </c>
      <c r="B2207" s="191" t="e">
        <f>F1887</f>
        <v>#DIV/0!</v>
      </c>
      <c r="C2207" s="698">
        <f>G1887</f>
        <v>379.50847042889387</v>
      </c>
      <c r="D2207" s="699">
        <f>INPUT!CH69</f>
        <v>0.9348580328415943</v>
      </c>
      <c r="E2207" s="201" t="str">
        <f>IF(OR(L2043="compact",D2207&gt;=0),"-",IF(ABS(D2207)&lt;=B2207,"OK","NG"))</f>
        <v>-</v>
      </c>
      <c r="F2207" s="200" t="str">
        <f>IF(OR(L2043="compact",D2207&gt;=0),"-",B2207/ABS(D2207))</f>
        <v>-</v>
      </c>
      <c r="G2207" s="201" t="str">
        <f>IF(OR(L2043="compact",D2207&lt;=0),"-",IF(ABS(D2207)&lt;=C2207,"OK","NG"))</f>
        <v>OK</v>
      </c>
      <c r="H2207" s="200">
        <f>IF(OR(L2043="compact",D2207&lt;=0),"-",C2207/ABS(D2207))</f>
        <v>405.95305072722113</v>
      </c>
      <c r="I2207" s="699">
        <f>INPUT!CI69</f>
        <v>-0.88604962936538267</v>
      </c>
      <c r="J2207" s="201" t="e">
        <f>IF(OR(L2043="compact",I2207&gt;=0),"-",IF(ABS(I2207)&lt;=B2207,"OK","NG"))</f>
        <v>#DIV/0!</v>
      </c>
      <c r="K2207" s="200" t="e">
        <f>IF(OR(L2043="compact",I2207&gt;=0),"-",B2207/ABS(I2207))</f>
        <v>#DIV/0!</v>
      </c>
      <c r="L2207" s="201" t="str">
        <f>IF(OR(L2043="compact",I2207&lt;=0),"-",IF(ABS(I2207)&lt;=C2207,"OK","NG"))</f>
        <v>-</v>
      </c>
      <c r="M2207" s="203" t="str">
        <f>IF(OR(L2043="compact",I2207&lt;=0),"-",C2207/ABS(I2207))</f>
        <v>-</v>
      </c>
      <c r="O2207" s="350"/>
    </row>
    <row r="2208">
      <c r="A2208" s="187">
        <f>A2044</f>
        <v>101</v>
      </c>
      <c r="B2208" s="191" t="e">
        <f>F1888</f>
        <v>#DIV/0!</v>
      </c>
      <c r="C2208" s="698">
        <f>G1888</f>
        <v>379.50847042889387</v>
      </c>
      <c r="D2208" s="699">
        <f>INPUT!CH70</f>
        <v>0.9348580328415943</v>
      </c>
      <c r="E2208" s="201" t="str">
        <f>IF(OR(L2044="compact",D2208&gt;=0),"-",IF(ABS(D2208)&lt;=B2208,"OK","NG"))</f>
        <v>-</v>
      </c>
      <c r="F2208" s="200" t="str">
        <f>IF(OR(L2044="compact",D2208&gt;=0),"-",B2208/ABS(D2208))</f>
        <v>-</v>
      </c>
      <c r="G2208" s="201" t="str">
        <f>IF(OR(L2044="compact",D2208&lt;=0),"-",IF(ABS(D2208)&lt;=C2208,"OK","NG"))</f>
        <v>OK</v>
      </c>
      <c r="H2208" s="200">
        <f>IF(OR(L2044="compact",D2208&lt;=0),"-",C2208/ABS(D2208))</f>
        <v>405.95305072722113</v>
      </c>
      <c r="I2208" s="699">
        <f>INPUT!CI70</f>
        <v>-0.88604962936538267</v>
      </c>
      <c r="J2208" s="201" t="e">
        <f>IF(OR(L2044="compact",I2208&gt;=0),"-",IF(ABS(I2208)&lt;=B2208,"OK","NG"))</f>
        <v>#DIV/0!</v>
      </c>
      <c r="K2208" s="200" t="e">
        <f>IF(OR(L2044="compact",I2208&gt;=0),"-",B2208/ABS(I2208))</f>
        <v>#DIV/0!</v>
      </c>
      <c r="L2208" s="201" t="str">
        <f>IF(OR(L2044="compact",I2208&lt;=0),"-",IF(ABS(I2208)&lt;=C2208,"OK","NG"))</f>
        <v>-</v>
      </c>
      <c r="M2208" s="203" t="str">
        <f>IF(OR(L2044="compact",I2208&lt;=0),"-",C2208/ABS(I2208))</f>
        <v>-</v>
      </c>
      <c r="O2208" s="350"/>
    </row>
    <row r="2209">
      <c r="A2209" s="187">
        <f>A2045</f>
        <v>101</v>
      </c>
      <c r="B2209" s="191" t="e">
        <f>F1889</f>
        <v>#DIV/0!</v>
      </c>
      <c r="C2209" s="698">
        <f>G1889</f>
        <v>379.50847042889387</v>
      </c>
      <c r="D2209" s="699">
        <f>INPUT!CH71</f>
        <v>0.9348580328415943</v>
      </c>
      <c r="E2209" s="201" t="str">
        <f>IF(OR(L2045="compact",D2209&gt;=0),"-",IF(ABS(D2209)&lt;=B2209,"OK","NG"))</f>
        <v>-</v>
      </c>
      <c r="F2209" s="200" t="str">
        <f>IF(OR(L2045="compact",D2209&gt;=0),"-",B2209/ABS(D2209))</f>
        <v>-</v>
      </c>
      <c r="G2209" s="201" t="str">
        <f>IF(OR(L2045="compact",D2209&lt;=0),"-",IF(ABS(D2209)&lt;=C2209,"OK","NG"))</f>
        <v>OK</v>
      </c>
      <c r="H2209" s="200">
        <f>IF(OR(L2045="compact",D2209&lt;=0),"-",C2209/ABS(D2209))</f>
        <v>405.95305072722113</v>
      </c>
      <c r="I2209" s="699">
        <f>INPUT!CI71</f>
        <v>-0.88604962936538267</v>
      </c>
      <c r="J2209" s="201" t="e">
        <f>IF(OR(L2045="compact",I2209&gt;=0),"-",IF(ABS(I2209)&lt;=B2209,"OK","NG"))</f>
        <v>#DIV/0!</v>
      </c>
      <c r="K2209" s="200" t="e">
        <f>IF(OR(L2045="compact",I2209&gt;=0),"-",B2209/ABS(I2209))</f>
        <v>#DIV/0!</v>
      </c>
      <c r="L2209" s="201" t="str">
        <f>IF(OR(L2045="compact",I2209&lt;=0),"-",IF(ABS(I2209)&lt;=C2209,"OK","NG"))</f>
        <v>-</v>
      </c>
      <c r="M2209" s="203" t="str">
        <f>IF(OR(L2045="compact",I2209&lt;=0),"-",C2209/ABS(I2209))</f>
        <v>-</v>
      </c>
      <c r="O2209" s="350"/>
    </row>
    <row r="2210">
      <c r="A2210" s="187">
        <f>A2046</f>
        <v>101</v>
      </c>
      <c r="B2210" s="191" t="e">
        <f>F1890</f>
        <v>#DIV/0!</v>
      </c>
      <c r="C2210" s="698">
        <f>G1890</f>
        <v>379.50847042889387</v>
      </c>
      <c r="D2210" s="699">
        <f>INPUT!CH72</f>
        <v>0.9348580328415943</v>
      </c>
      <c r="E2210" s="201" t="str">
        <f>IF(OR(L2046="compact",D2210&gt;=0),"-",IF(ABS(D2210)&lt;=B2210,"OK","NG"))</f>
        <v>-</v>
      </c>
      <c r="F2210" s="200" t="str">
        <f>IF(OR(L2046="compact",D2210&gt;=0),"-",B2210/ABS(D2210))</f>
        <v>-</v>
      </c>
      <c r="G2210" s="201" t="str">
        <f>IF(OR(L2046="compact",D2210&lt;=0),"-",IF(ABS(D2210)&lt;=C2210,"OK","NG"))</f>
        <v>OK</v>
      </c>
      <c r="H2210" s="200">
        <f>IF(OR(L2046="compact",D2210&lt;=0),"-",C2210/ABS(D2210))</f>
        <v>405.95305072722113</v>
      </c>
      <c r="I2210" s="699">
        <f>INPUT!CI72</f>
        <v>-0.88604962936538267</v>
      </c>
      <c r="J2210" s="201" t="e">
        <f>IF(OR(L2046="compact",I2210&gt;=0),"-",IF(ABS(I2210)&lt;=B2210,"OK","NG"))</f>
        <v>#DIV/0!</v>
      </c>
      <c r="K2210" s="200" t="e">
        <f>IF(OR(L2046="compact",I2210&gt;=0),"-",B2210/ABS(I2210))</f>
        <v>#DIV/0!</v>
      </c>
      <c r="L2210" s="201" t="str">
        <f>IF(OR(L2046="compact",I2210&lt;=0),"-",IF(ABS(I2210)&lt;=C2210,"OK","NG"))</f>
        <v>-</v>
      </c>
      <c r="M2210" s="203" t="str">
        <f>IF(OR(L2046="compact",I2210&lt;=0),"-",C2210/ABS(I2210))</f>
        <v>-</v>
      </c>
      <c r="O2210" s="350"/>
    </row>
    <row r="2211">
      <c r="A2211" s="187">
        <f>A2047</f>
        <v>101</v>
      </c>
      <c r="B2211" s="191" t="e">
        <f>F1891</f>
        <v>#DIV/0!</v>
      </c>
      <c r="C2211" s="698">
        <f>G1891</f>
        <v>379.50847042889387</v>
      </c>
      <c r="D2211" s="699">
        <f>INPUT!CH73</f>
        <v>0.9348580328415943</v>
      </c>
      <c r="E2211" s="201" t="str">
        <f>IF(OR(L2047="compact",D2211&gt;=0),"-",IF(ABS(D2211)&lt;=B2211,"OK","NG"))</f>
        <v>-</v>
      </c>
      <c r="F2211" s="200" t="str">
        <f>IF(OR(L2047="compact",D2211&gt;=0),"-",B2211/ABS(D2211))</f>
        <v>-</v>
      </c>
      <c r="G2211" s="201" t="str">
        <f>IF(OR(L2047="compact",D2211&lt;=0),"-",IF(ABS(D2211)&lt;=C2211,"OK","NG"))</f>
        <v>OK</v>
      </c>
      <c r="H2211" s="200">
        <f>IF(OR(L2047="compact",D2211&lt;=0),"-",C2211/ABS(D2211))</f>
        <v>405.95305072722113</v>
      </c>
      <c r="I2211" s="699">
        <f>INPUT!CI73</f>
        <v>-0.88604962936538267</v>
      </c>
      <c r="J2211" s="201" t="e">
        <f>IF(OR(L2047="compact",I2211&gt;=0),"-",IF(ABS(I2211)&lt;=B2211,"OK","NG"))</f>
        <v>#DIV/0!</v>
      </c>
      <c r="K2211" s="200" t="e">
        <f>IF(OR(L2047="compact",I2211&gt;=0),"-",B2211/ABS(I2211))</f>
        <v>#DIV/0!</v>
      </c>
      <c r="L2211" s="201" t="str">
        <f>IF(OR(L2047="compact",I2211&lt;=0),"-",IF(ABS(I2211)&lt;=C2211,"OK","NG"))</f>
        <v>-</v>
      </c>
      <c r="M2211" s="203" t="str">
        <f>IF(OR(L2047="compact",I2211&lt;=0),"-",C2211/ABS(I2211))</f>
        <v>-</v>
      </c>
      <c r="O2211" s="350"/>
    </row>
    <row r="2212">
      <c r="A2212" s="187">
        <f>A2048</f>
        <v>101</v>
      </c>
      <c r="B2212" s="191" t="e">
        <f>F1892</f>
        <v>#DIV/0!</v>
      </c>
      <c r="C2212" s="698">
        <f>G1892</f>
        <v>379.50847042889387</v>
      </c>
      <c r="D2212" s="699">
        <f>INPUT!CH74</f>
        <v>0.9348580328415943</v>
      </c>
      <c r="E2212" s="201" t="str">
        <f>IF(OR(L2048="compact",D2212&gt;=0),"-",IF(ABS(D2212)&lt;=B2212,"OK","NG"))</f>
        <v>-</v>
      </c>
      <c r="F2212" s="200" t="str">
        <f>IF(OR(L2048="compact",D2212&gt;=0),"-",B2212/ABS(D2212))</f>
        <v>-</v>
      </c>
      <c r="G2212" s="201" t="str">
        <f>IF(OR(L2048="compact",D2212&lt;=0),"-",IF(ABS(D2212)&lt;=C2212,"OK","NG"))</f>
        <v>OK</v>
      </c>
      <c r="H2212" s="200">
        <f>IF(OR(L2048="compact",D2212&lt;=0),"-",C2212/ABS(D2212))</f>
        <v>405.95305072722113</v>
      </c>
      <c r="I2212" s="699">
        <f>INPUT!CI74</f>
        <v>-0.88604962936538267</v>
      </c>
      <c r="J2212" s="201" t="e">
        <f>IF(OR(L2048="compact",I2212&gt;=0),"-",IF(ABS(I2212)&lt;=B2212,"OK","NG"))</f>
        <v>#DIV/0!</v>
      </c>
      <c r="K2212" s="200" t="e">
        <f>IF(OR(L2048="compact",I2212&gt;=0),"-",B2212/ABS(I2212))</f>
        <v>#DIV/0!</v>
      </c>
      <c r="L2212" s="201" t="str">
        <f>IF(OR(L2048="compact",I2212&lt;=0),"-",IF(ABS(I2212)&lt;=C2212,"OK","NG"))</f>
        <v>-</v>
      </c>
      <c r="M2212" s="203" t="str">
        <f>IF(OR(L2048="compact",I2212&lt;=0),"-",C2212/ABS(I2212))</f>
        <v>-</v>
      </c>
      <c r="O2212" s="350"/>
    </row>
    <row r="2213">
      <c r="A2213" s="187">
        <f>A2049</f>
        <v>101</v>
      </c>
      <c r="B2213" s="191" t="e">
        <f>F1893</f>
        <v>#DIV/0!</v>
      </c>
      <c r="C2213" s="698">
        <f>G1893</f>
        <v>379.50847042889387</v>
      </c>
      <c r="D2213" s="699">
        <f>INPUT!CH75</f>
        <v>0.9348580328415943</v>
      </c>
      <c r="E2213" s="201" t="str">
        <f>IF(OR(L2049="compact",D2213&gt;=0),"-",IF(ABS(D2213)&lt;=B2213,"OK","NG"))</f>
        <v>-</v>
      </c>
      <c r="F2213" s="200" t="str">
        <f>IF(OR(L2049="compact",D2213&gt;=0),"-",B2213/ABS(D2213))</f>
        <v>-</v>
      </c>
      <c r="G2213" s="201" t="str">
        <f>IF(OR(L2049="compact",D2213&lt;=0),"-",IF(ABS(D2213)&lt;=C2213,"OK","NG"))</f>
        <v>OK</v>
      </c>
      <c r="H2213" s="200">
        <f>IF(OR(L2049="compact",D2213&lt;=0),"-",C2213/ABS(D2213))</f>
        <v>405.95305072722113</v>
      </c>
      <c r="I2213" s="699">
        <f>INPUT!CI75</f>
        <v>-0.88604962936538267</v>
      </c>
      <c r="J2213" s="201" t="e">
        <f>IF(OR(L2049="compact",I2213&gt;=0),"-",IF(ABS(I2213)&lt;=B2213,"OK","NG"))</f>
        <v>#DIV/0!</v>
      </c>
      <c r="K2213" s="200" t="e">
        <f>IF(OR(L2049="compact",I2213&gt;=0),"-",B2213/ABS(I2213))</f>
        <v>#DIV/0!</v>
      </c>
      <c r="L2213" s="201" t="str">
        <f>IF(OR(L2049="compact",I2213&lt;=0),"-",IF(ABS(I2213)&lt;=C2213,"OK","NG"))</f>
        <v>-</v>
      </c>
      <c r="M2213" s="203" t="str">
        <f>IF(OR(L2049="compact",I2213&lt;=0),"-",C2213/ABS(I2213))</f>
        <v>-</v>
      </c>
      <c r="O2213" s="350"/>
    </row>
    <row r="2214">
      <c r="A2214" s="187">
        <f>A2050</f>
        <v>101</v>
      </c>
      <c r="B2214" s="191" t="e">
        <f>F1894</f>
        <v>#DIV/0!</v>
      </c>
      <c r="C2214" s="698">
        <f>G1894</f>
        <v>379.50847042889387</v>
      </c>
      <c r="D2214" s="699">
        <f>INPUT!CH76</f>
        <v>0.9348580328415943</v>
      </c>
      <c r="E2214" s="201" t="str">
        <f>IF(OR(L2050="compact",D2214&gt;=0),"-",IF(ABS(D2214)&lt;=B2214,"OK","NG"))</f>
        <v>-</v>
      </c>
      <c r="F2214" s="200" t="str">
        <f>IF(OR(L2050="compact",D2214&gt;=0),"-",B2214/ABS(D2214))</f>
        <v>-</v>
      </c>
      <c r="G2214" s="201" t="str">
        <f>IF(OR(L2050="compact",D2214&lt;=0),"-",IF(ABS(D2214)&lt;=C2214,"OK","NG"))</f>
        <v>OK</v>
      </c>
      <c r="H2214" s="200">
        <f>IF(OR(L2050="compact",D2214&lt;=0),"-",C2214/ABS(D2214))</f>
        <v>405.95305072722113</v>
      </c>
      <c r="I2214" s="699">
        <f>INPUT!CI76</f>
        <v>-0.88604962936538267</v>
      </c>
      <c r="J2214" s="201" t="e">
        <f>IF(OR(L2050="compact",I2214&gt;=0),"-",IF(ABS(I2214)&lt;=B2214,"OK","NG"))</f>
        <v>#DIV/0!</v>
      </c>
      <c r="K2214" s="200" t="e">
        <f>IF(OR(L2050="compact",I2214&gt;=0),"-",B2214/ABS(I2214))</f>
        <v>#DIV/0!</v>
      </c>
      <c r="L2214" s="201" t="str">
        <f>IF(OR(L2050="compact",I2214&lt;=0),"-",IF(ABS(I2214)&lt;=C2214,"OK","NG"))</f>
        <v>-</v>
      </c>
      <c r="M2214" s="203" t="str">
        <f>IF(OR(L2050="compact",I2214&lt;=0),"-",C2214/ABS(I2214))</f>
        <v>-</v>
      </c>
      <c r="O2214" s="350"/>
    </row>
    <row r="2215">
      <c r="A2215" s="187">
        <f>A2051</f>
        <v>101</v>
      </c>
      <c r="B2215" s="191" t="e">
        <f>F1895</f>
        <v>#DIV/0!</v>
      </c>
      <c r="C2215" s="698">
        <f>G1895</f>
        <v>379.50847042889387</v>
      </c>
      <c r="D2215" s="699">
        <f>INPUT!CH77</f>
        <v>0.9348580328415943</v>
      </c>
      <c r="E2215" s="201" t="str">
        <f>IF(OR(L2051="compact",D2215&gt;=0),"-",IF(ABS(D2215)&lt;=B2215,"OK","NG"))</f>
        <v>-</v>
      </c>
      <c r="F2215" s="200" t="str">
        <f>IF(OR(L2051="compact",D2215&gt;=0),"-",B2215/ABS(D2215))</f>
        <v>-</v>
      </c>
      <c r="G2215" s="201" t="str">
        <f>IF(OR(L2051="compact",D2215&lt;=0),"-",IF(ABS(D2215)&lt;=C2215,"OK","NG"))</f>
        <v>OK</v>
      </c>
      <c r="H2215" s="200">
        <f>IF(OR(L2051="compact",D2215&lt;=0),"-",C2215/ABS(D2215))</f>
        <v>405.95305072722113</v>
      </c>
      <c r="I2215" s="699">
        <f>INPUT!CI77</f>
        <v>-0.88604962936538267</v>
      </c>
      <c r="J2215" s="201" t="e">
        <f>IF(OR(L2051="compact",I2215&gt;=0),"-",IF(ABS(I2215)&lt;=B2215,"OK","NG"))</f>
        <v>#DIV/0!</v>
      </c>
      <c r="K2215" s="200" t="e">
        <f>IF(OR(L2051="compact",I2215&gt;=0),"-",B2215/ABS(I2215))</f>
        <v>#DIV/0!</v>
      </c>
      <c r="L2215" s="201" t="str">
        <f>IF(OR(L2051="compact",I2215&lt;=0),"-",IF(ABS(I2215)&lt;=C2215,"OK","NG"))</f>
        <v>-</v>
      </c>
      <c r="M2215" s="203" t="str">
        <f>IF(OR(L2051="compact",I2215&lt;=0),"-",C2215/ABS(I2215))</f>
        <v>-</v>
      </c>
      <c r="O2215" s="350"/>
    </row>
    <row r="2216">
      <c r="A2216" s="187">
        <f>A2052</f>
        <v>101</v>
      </c>
      <c r="B2216" s="191" t="e">
        <f>F1896</f>
        <v>#DIV/0!</v>
      </c>
      <c r="C2216" s="698">
        <f>G1896</f>
        <v>379.50847042889387</v>
      </c>
      <c r="D2216" s="699">
        <f>INPUT!CH78</f>
        <v>0.9348580328415943</v>
      </c>
      <c r="E2216" s="201" t="str">
        <f>IF(OR(L2052="compact",D2216&gt;=0),"-",IF(ABS(D2216)&lt;=B2216,"OK","NG"))</f>
        <v>-</v>
      </c>
      <c r="F2216" s="200" t="str">
        <f>IF(OR(L2052="compact",D2216&gt;=0),"-",B2216/ABS(D2216))</f>
        <v>-</v>
      </c>
      <c r="G2216" s="201" t="str">
        <f>IF(OR(L2052="compact",D2216&lt;=0),"-",IF(ABS(D2216)&lt;=C2216,"OK","NG"))</f>
        <v>OK</v>
      </c>
      <c r="H2216" s="200">
        <f>IF(OR(L2052="compact",D2216&lt;=0),"-",C2216/ABS(D2216))</f>
        <v>405.95305072722113</v>
      </c>
      <c r="I2216" s="699">
        <f>INPUT!CI78</f>
        <v>-0.88604962936538267</v>
      </c>
      <c r="J2216" s="201" t="e">
        <f>IF(OR(L2052="compact",I2216&gt;=0),"-",IF(ABS(I2216)&lt;=B2216,"OK","NG"))</f>
        <v>#DIV/0!</v>
      </c>
      <c r="K2216" s="200" t="e">
        <f>IF(OR(L2052="compact",I2216&gt;=0),"-",B2216/ABS(I2216))</f>
        <v>#DIV/0!</v>
      </c>
      <c r="L2216" s="201" t="str">
        <f>IF(OR(L2052="compact",I2216&lt;=0),"-",IF(ABS(I2216)&lt;=C2216,"OK","NG"))</f>
        <v>-</v>
      </c>
      <c r="M2216" s="203" t="str">
        <f>IF(OR(L2052="compact",I2216&lt;=0),"-",C2216/ABS(I2216))</f>
        <v>-</v>
      </c>
      <c r="O2216" s="350"/>
    </row>
    <row r="2217">
      <c r="A2217" s="187">
        <f>A2053</f>
        <v>101</v>
      </c>
      <c r="B2217" s="191" t="e">
        <f>F1897</f>
        <v>#DIV/0!</v>
      </c>
      <c r="C2217" s="698">
        <f>G1897</f>
        <v>379.50847042889387</v>
      </c>
      <c r="D2217" s="699">
        <f>INPUT!CH79</f>
        <v>0.9348580328415943</v>
      </c>
      <c r="E2217" s="201" t="str">
        <f>IF(OR(L2053="compact",D2217&gt;=0),"-",IF(ABS(D2217)&lt;=B2217,"OK","NG"))</f>
        <v>-</v>
      </c>
      <c r="F2217" s="200" t="str">
        <f>IF(OR(L2053="compact",D2217&gt;=0),"-",B2217/ABS(D2217))</f>
        <v>-</v>
      </c>
      <c r="G2217" s="201" t="str">
        <f>IF(OR(L2053="compact",D2217&lt;=0),"-",IF(ABS(D2217)&lt;=C2217,"OK","NG"))</f>
        <v>OK</v>
      </c>
      <c r="H2217" s="200">
        <f>IF(OR(L2053="compact",D2217&lt;=0),"-",C2217/ABS(D2217))</f>
        <v>405.95305072722113</v>
      </c>
      <c r="I2217" s="699">
        <f>INPUT!CI79</f>
        <v>-0.88604962936538267</v>
      </c>
      <c r="J2217" s="201" t="e">
        <f>IF(OR(L2053="compact",I2217&gt;=0),"-",IF(ABS(I2217)&lt;=B2217,"OK","NG"))</f>
        <v>#DIV/0!</v>
      </c>
      <c r="K2217" s="200" t="e">
        <f>IF(OR(L2053="compact",I2217&gt;=0),"-",B2217/ABS(I2217))</f>
        <v>#DIV/0!</v>
      </c>
      <c r="L2217" s="201" t="str">
        <f>IF(OR(L2053="compact",I2217&lt;=0),"-",IF(ABS(I2217)&lt;=C2217,"OK","NG"))</f>
        <v>-</v>
      </c>
      <c r="M2217" s="203" t="str">
        <f>IF(OR(L2053="compact",I2217&lt;=0),"-",C2217/ABS(I2217))</f>
        <v>-</v>
      </c>
      <c r="O2217" s="350"/>
    </row>
    <row r="2218">
      <c r="A2218" s="187">
        <f>A2054</f>
        <v>101</v>
      </c>
      <c r="B2218" s="191" t="e">
        <f>F1898</f>
        <v>#DIV/0!</v>
      </c>
      <c r="C2218" s="698">
        <f>G1898</f>
        <v>379.50847042889387</v>
      </c>
      <c r="D2218" s="699">
        <f>INPUT!CH80</f>
        <v>0.9348580328415943</v>
      </c>
      <c r="E2218" s="201" t="str">
        <f>IF(OR(L2054="compact",D2218&gt;=0),"-",IF(ABS(D2218)&lt;=B2218,"OK","NG"))</f>
        <v>-</v>
      </c>
      <c r="F2218" s="200" t="str">
        <f>IF(OR(L2054="compact",D2218&gt;=0),"-",B2218/ABS(D2218))</f>
        <v>-</v>
      </c>
      <c r="G2218" s="201" t="str">
        <f>IF(OR(L2054="compact",D2218&lt;=0),"-",IF(ABS(D2218)&lt;=C2218,"OK","NG"))</f>
        <v>OK</v>
      </c>
      <c r="H2218" s="200">
        <f>IF(OR(L2054="compact",D2218&lt;=0),"-",C2218/ABS(D2218))</f>
        <v>405.95305072722113</v>
      </c>
      <c r="I2218" s="699">
        <f>INPUT!CI80</f>
        <v>-0.88604962936538267</v>
      </c>
      <c r="J2218" s="201" t="e">
        <f>IF(OR(L2054="compact",I2218&gt;=0),"-",IF(ABS(I2218)&lt;=B2218,"OK","NG"))</f>
        <v>#DIV/0!</v>
      </c>
      <c r="K2218" s="200" t="e">
        <f>IF(OR(L2054="compact",I2218&gt;=0),"-",B2218/ABS(I2218))</f>
        <v>#DIV/0!</v>
      </c>
      <c r="L2218" s="201" t="str">
        <f>IF(OR(L2054="compact",I2218&lt;=0),"-",IF(ABS(I2218)&lt;=C2218,"OK","NG"))</f>
        <v>-</v>
      </c>
      <c r="M2218" s="203" t="str">
        <f>IF(OR(L2054="compact",I2218&lt;=0),"-",C2218/ABS(I2218))</f>
        <v>-</v>
      </c>
      <c r="O2218" s="350"/>
    </row>
    <row r="2219">
      <c r="A2219" s="187">
        <f>A2055</f>
        <v>101</v>
      </c>
      <c r="B2219" s="191" t="e">
        <f>F1899</f>
        <v>#DIV/0!</v>
      </c>
      <c r="C2219" s="698">
        <f>G1899</f>
        <v>379.50847042889387</v>
      </c>
      <c r="D2219" s="699">
        <f>INPUT!CH81</f>
        <v>0.9348580328415943</v>
      </c>
      <c r="E2219" s="201" t="str">
        <f>IF(OR(L2055="compact",D2219&gt;=0),"-",IF(ABS(D2219)&lt;=B2219,"OK","NG"))</f>
        <v>-</v>
      </c>
      <c r="F2219" s="200" t="str">
        <f>IF(OR(L2055="compact",D2219&gt;=0),"-",B2219/ABS(D2219))</f>
        <v>-</v>
      </c>
      <c r="G2219" s="201" t="str">
        <f>IF(OR(L2055="compact",D2219&lt;=0),"-",IF(ABS(D2219)&lt;=C2219,"OK","NG"))</f>
        <v>OK</v>
      </c>
      <c r="H2219" s="200">
        <f>IF(OR(L2055="compact",D2219&lt;=0),"-",C2219/ABS(D2219))</f>
        <v>405.95305072722113</v>
      </c>
      <c r="I2219" s="699">
        <f>INPUT!CI81</f>
        <v>-0.88604962936538267</v>
      </c>
      <c r="J2219" s="201" t="e">
        <f>IF(OR(L2055="compact",I2219&gt;=0),"-",IF(ABS(I2219)&lt;=B2219,"OK","NG"))</f>
        <v>#DIV/0!</v>
      </c>
      <c r="K2219" s="200" t="e">
        <f>IF(OR(L2055="compact",I2219&gt;=0),"-",B2219/ABS(I2219))</f>
        <v>#DIV/0!</v>
      </c>
      <c r="L2219" s="201" t="str">
        <f>IF(OR(L2055="compact",I2219&lt;=0),"-",IF(ABS(I2219)&lt;=C2219,"OK","NG"))</f>
        <v>-</v>
      </c>
      <c r="M2219" s="203" t="str">
        <f>IF(OR(L2055="compact",I2219&lt;=0),"-",C2219/ABS(I2219))</f>
        <v>-</v>
      </c>
      <c r="O2219" s="350"/>
    </row>
    <row r="2220">
      <c r="A2220" s="187">
        <f>A2056</f>
        <v>101</v>
      </c>
      <c r="B2220" s="191" t="e">
        <f>F1900</f>
        <v>#DIV/0!</v>
      </c>
      <c r="C2220" s="698">
        <f>G1900</f>
        <v>379.50847042889387</v>
      </c>
      <c r="D2220" s="699">
        <f>INPUT!CH82</f>
        <v>0.9348580328415943</v>
      </c>
      <c r="E2220" s="201" t="str">
        <f>IF(OR(L2056="compact",D2220&gt;=0),"-",IF(ABS(D2220)&lt;=B2220,"OK","NG"))</f>
        <v>-</v>
      </c>
      <c r="F2220" s="200" t="str">
        <f>IF(OR(L2056="compact",D2220&gt;=0),"-",B2220/ABS(D2220))</f>
        <v>-</v>
      </c>
      <c r="G2220" s="201" t="str">
        <f>IF(OR(L2056="compact",D2220&lt;=0),"-",IF(ABS(D2220)&lt;=C2220,"OK","NG"))</f>
        <v>OK</v>
      </c>
      <c r="H2220" s="200">
        <f>IF(OR(L2056="compact",D2220&lt;=0),"-",C2220/ABS(D2220))</f>
        <v>405.95305072722113</v>
      </c>
      <c r="I2220" s="699">
        <f>INPUT!CI82</f>
        <v>-0.88604962936538267</v>
      </c>
      <c r="J2220" s="201" t="e">
        <f>IF(OR(L2056="compact",I2220&gt;=0),"-",IF(ABS(I2220)&lt;=B2220,"OK","NG"))</f>
        <v>#DIV/0!</v>
      </c>
      <c r="K2220" s="200" t="e">
        <f>IF(OR(L2056="compact",I2220&gt;=0),"-",B2220/ABS(I2220))</f>
        <v>#DIV/0!</v>
      </c>
      <c r="L2220" s="201" t="str">
        <f>IF(OR(L2056="compact",I2220&lt;=0),"-",IF(ABS(I2220)&lt;=C2220,"OK","NG"))</f>
        <v>-</v>
      </c>
      <c r="M2220" s="203" t="str">
        <f>IF(OR(L2056="compact",I2220&lt;=0),"-",C2220/ABS(I2220))</f>
        <v>-</v>
      </c>
      <c r="O2220" s="350"/>
    </row>
    <row r="2221">
      <c r="A2221" s="187">
        <f>A2057</f>
        <v>101</v>
      </c>
      <c r="B2221" s="191" t="e">
        <f>F1901</f>
        <v>#DIV/0!</v>
      </c>
      <c r="C2221" s="698">
        <f>G1901</f>
        <v>379.50847042889387</v>
      </c>
      <c r="D2221" s="699">
        <f>INPUT!CH83</f>
        <v>0.9348580328415943</v>
      </c>
      <c r="E2221" s="201" t="str">
        <f>IF(OR(L2057="compact",D2221&gt;=0),"-",IF(ABS(D2221)&lt;=B2221,"OK","NG"))</f>
        <v>-</v>
      </c>
      <c r="F2221" s="200" t="str">
        <f>IF(OR(L2057="compact",D2221&gt;=0),"-",B2221/ABS(D2221))</f>
        <v>-</v>
      </c>
      <c r="G2221" s="201" t="str">
        <f>IF(OR(L2057="compact",D2221&lt;=0),"-",IF(ABS(D2221)&lt;=C2221,"OK","NG"))</f>
        <v>OK</v>
      </c>
      <c r="H2221" s="200">
        <f>IF(OR(L2057="compact",D2221&lt;=0),"-",C2221/ABS(D2221))</f>
        <v>405.95305072722113</v>
      </c>
      <c r="I2221" s="699">
        <f>INPUT!CI83</f>
        <v>-0.88604962936538267</v>
      </c>
      <c r="J2221" s="201" t="e">
        <f>IF(OR(L2057="compact",I2221&gt;=0),"-",IF(ABS(I2221)&lt;=B2221,"OK","NG"))</f>
        <v>#DIV/0!</v>
      </c>
      <c r="K2221" s="200" t="e">
        <f>IF(OR(L2057="compact",I2221&gt;=0),"-",B2221/ABS(I2221))</f>
        <v>#DIV/0!</v>
      </c>
      <c r="L2221" s="201" t="str">
        <f>IF(OR(L2057="compact",I2221&lt;=0),"-",IF(ABS(I2221)&lt;=C2221,"OK","NG"))</f>
        <v>-</v>
      </c>
      <c r="M2221" s="203" t="str">
        <f>IF(OR(L2057="compact",I2221&lt;=0),"-",C2221/ABS(I2221))</f>
        <v>-</v>
      </c>
      <c r="O2221" s="350"/>
    </row>
    <row r="2222">
      <c r="A2222" s="187">
        <f>A2058</f>
        <v>101</v>
      </c>
      <c r="B2222" s="191" t="e">
        <f>F1902</f>
        <v>#DIV/0!</v>
      </c>
      <c r="C2222" s="698">
        <f>G1902</f>
        <v>379.50847042889387</v>
      </c>
      <c r="D2222" s="699">
        <f>INPUT!CH84</f>
        <v>0.9348580328415943</v>
      </c>
      <c r="E2222" s="201" t="str">
        <f>IF(OR(L2058="compact",D2222&gt;=0),"-",IF(ABS(D2222)&lt;=B2222,"OK","NG"))</f>
        <v>-</v>
      </c>
      <c r="F2222" s="200" t="str">
        <f>IF(OR(L2058="compact",D2222&gt;=0),"-",B2222/ABS(D2222))</f>
        <v>-</v>
      </c>
      <c r="G2222" s="201" t="str">
        <f>IF(OR(L2058="compact",D2222&lt;=0),"-",IF(ABS(D2222)&lt;=C2222,"OK","NG"))</f>
        <v>OK</v>
      </c>
      <c r="H2222" s="200">
        <f>IF(OR(L2058="compact",D2222&lt;=0),"-",C2222/ABS(D2222))</f>
        <v>405.95305072722113</v>
      </c>
      <c r="I2222" s="699">
        <f>INPUT!CI84</f>
        <v>-0.88604962936538267</v>
      </c>
      <c r="J2222" s="201" t="e">
        <f>IF(OR(L2058="compact",I2222&gt;=0),"-",IF(ABS(I2222)&lt;=B2222,"OK","NG"))</f>
        <v>#DIV/0!</v>
      </c>
      <c r="K2222" s="200" t="e">
        <f>IF(OR(L2058="compact",I2222&gt;=0),"-",B2222/ABS(I2222))</f>
        <v>#DIV/0!</v>
      </c>
      <c r="L2222" s="201" t="str">
        <f>IF(OR(L2058="compact",I2222&lt;=0),"-",IF(ABS(I2222)&lt;=C2222,"OK","NG"))</f>
        <v>-</v>
      </c>
      <c r="M2222" s="203" t="str">
        <f>IF(OR(L2058="compact",I2222&lt;=0),"-",C2222/ABS(I2222))</f>
        <v>-</v>
      </c>
      <c r="O2222" s="350"/>
    </row>
    <row r="2223">
      <c r="A2223" s="187">
        <f>A2059</f>
        <v>101</v>
      </c>
      <c r="B2223" s="191" t="e">
        <f>F1903</f>
        <v>#DIV/0!</v>
      </c>
      <c r="C2223" s="698">
        <f>G1903</f>
        <v>379.50847042889387</v>
      </c>
      <c r="D2223" s="699">
        <f>INPUT!CH85</f>
        <v>0.9348580328415943</v>
      </c>
      <c r="E2223" s="201" t="str">
        <f>IF(OR(L2059="compact",D2223&gt;=0),"-",IF(ABS(D2223)&lt;=B2223,"OK","NG"))</f>
        <v>-</v>
      </c>
      <c r="F2223" s="200" t="str">
        <f>IF(OR(L2059="compact",D2223&gt;=0),"-",B2223/ABS(D2223))</f>
        <v>-</v>
      </c>
      <c r="G2223" s="201" t="str">
        <f>IF(OR(L2059="compact",D2223&lt;=0),"-",IF(ABS(D2223)&lt;=C2223,"OK","NG"))</f>
        <v>OK</v>
      </c>
      <c r="H2223" s="200">
        <f>IF(OR(L2059="compact",D2223&lt;=0),"-",C2223/ABS(D2223))</f>
        <v>405.95305072722113</v>
      </c>
      <c r="I2223" s="699">
        <f>INPUT!CI85</f>
        <v>-0.88604962936538267</v>
      </c>
      <c r="J2223" s="201" t="e">
        <f>IF(OR(L2059="compact",I2223&gt;=0),"-",IF(ABS(I2223)&lt;=B2223,"OK","NG"))</f>
        <v>#DIV/0!</v>
      </c>
      <c r="K2223" s="200" t="e">
        <f>IF(OR(L2059="compact",I2223&gt;=0),"-",B2223/ABS(I2223))</f>
        <v>#DIV/0!</v>
      </c>
      <c r="L2223" s="201" t="str">
        <f>IF(OR(L2059="compact",I2223&lt;=0),"-",IF(ABS(I2223)&lt;=C2223,"OK","NG"))</f>
        <v>-</v>
      </c>
      <c r="M2223" s="203" t="str">
        <f>IF(OR(L2059="compact",I2223&lt;=0),"-",C2223/ABS(I2223))</f>
        <v>-</v>
      </c>
      <c r="O2223" s="350"/>
    </row>
    <row r="2224">
      <c r="A2224" s="187">
        <f>A2060</f>
        <v>101</v>
      </c>
      <c r="B2224" s="191" t="e">
        <f>F1904</f>
        <v>#DIV/0!</v>
      </c>
      <c r="C2224" s="698">
        <f>G1904</f>
        <v>379.50847042889387</v>
      </c>
      <c r="D2224" s="699">
        <f>INPUT!CH86</f>
        <v>0.9348580328415943</v>
      </c>
      <c r="E2224" s="201" t="str">
        <f>IF(OR(L2060="compact",D2224&gt;=0),"-",IF(ABS(D2224)&lt;=B2224,"OK","NG"))</f>
        <v>-</v>
      </c>
      <c r="F2224" s="200" t="str">
        <f>IF(OR(L2060="compact",D2224&gt;=0),"-",B2224/ABS(D2224))</f>
        <v>-</v>
      </c>
      <c r="G2224" s="201" t="str">
        <f>IF(OR(L2060="compact",D2224&lt;=0),"-",IF(ABS(D2224)&lt;=C2224,"OK","NG"))</f>
        <v>OK</v>
      </c>
      <c r="H2224" s="200">
        <f>IF(OR(L2060="compact",D2224&lt;=0),"-",C2224/ABS(D2224))</f>
        <v>405.95305072722113</v>
      </c>
      <c r="I2224" s="699">
        <f>INPUT!CI86</f>
        <v>-0.88604962936538267</v>
      </c>
      <c r="J2224" s="201" t="e">
        <f>IF(OR(L2060="compact",I2224&gt;=0),"-",IF(ABS(I2224)&lt;=B2224,"OK","NG"))</f>
        <v>#DIV/0!</v>
      </c>
      <c r="K2224" s="200" t="e">
        <f>IF(OR(L2060="compact",I2224&gt;=0),"-",B2224/ABS(I2224))</f>
        <v>#DIV/0!</v>
      </c>
      <c r="L2224" s="201" t="str">
        <f>IF(OR(L2060="compact",I2224&lt;=0),"-",IF(ABS(I2224)&lt;=C2224,"OK","NG"))</f>
        <v>-</v>
      </c>
      <c r="M2224" s="203" t="str">
        <f>IF(OR(L2060="compact",I2224&lt;=0),"-",C2224/ABS(I2224))</f>
        <v>-</v>
      </c>
      <c r="O2224" s="350"/>
    </row>
    <row r="2225">
      <c r="A2225" s="187">
        <f>A2061</f>
        <v>101</v>
      </c>
      <c r="B2225" s="191" t="e">
        <f>F1905</f>
        <v>#DIV/0!</v>
      </c>
      <c r="C2225" s="698">
        <f>G1905</f>
        <v>379.50847042889387</v>
      </c>
      <c r="D2225" s="699">
        <f>INPUT!CH87</f>
        <v>0.9348580328415943</v>
      </c>
      <c r="E2225" s="201" t="str">
        <f>IF(OR(L2061="compact",D2225&gt;=0),"-",IF(ABS(D2225)&lt;=B2225,"OK","NG"))</f>
        <v>-</v>
      </c>
      <c r="F2225" s="200" t="str">
        <f>IF(OR(L2061="compact",D2225&gt;=0),"-",B2225/ABS(D2225))</f>
        <v>-</v>
      </c>
      <c r="G2225" s="201" t="str">
        <f>IF(OR(L2061="compact",D2225&lt;=0),"-",IF(ABS(D2225)&lt;=C2225,"OK","NG"))</f>
        <v>OK</v>
      </c>
      <c r="H2225" s="200">
        <f>IF(OR(L2061="compact",D2225&lt;=0),"-",C2225/ABS(D2225))</f>
        <v>405.95305072722113</v>
      </c>
      <c r="I2225" s="699">
        <f>INPUT!CI87</f>
        <v>-0.88604962936538267</v>
      </c>
      <c r="J2225" s="201" t="e">
        <f>IF(OR(L2061="compact",I2225&gt;=0),"-",IF(ABS(I2225)&lt;=B2225,"OK","NG"))</f>
        <v>#DIV/0!</v>
      </c>
      <c r="K2225" s="200" t="e">
        <f>IF(OR(L2061="compact",I2225&gt;=0),"-",B2225/ABS(I2225))</f>
        <v>#DIV/0!</v>
      </c>
      <c r="L2225" s="201" t="str">
        <f>IF(OR(L2061="compact",I2225&lt;=0),"-",IF(ABS(I2225)&lt;=C2225,"OK","NG"))</f>
        <v>-</v>
      </c>
      <c r="M2225" s="203" t="str">
        <f>IF(OR(L2061="compact",I2225&lt;=0),"-",C2225/ABS(I2225))</f>
        <v>-</v>
      </c>
      <c r="O2225" s="350"/>
    </row>
    <row r="2226">
      <c r="A2226" s="187">
        <f>A2062</f>
        <v>101</v>
      </c>
      <c r="B2226" s="191" t="e">
        <f>F1906</f>
        <v>#DIV/0!</v>
      </c>
      <c r="C2226" s="698">
        <f>G1906</f>
        <v>379.50847042889387</v>
      </c>
      <c r="D2226" s="699">
        <f>INPUT!CH88</f>
        <v>0.9348580328415943</v>
      </c>
      <c r="E2226" s="201" t="str">
        <f>IF(OR(L2062="compact",D2226&gt;=0),"-",IF(ABS(D2226)&lt;=B2226,"OK","NG"))</f>
        <v>-</v>
      </c>
      <c r="F2226" s="200" t="str">
        <f>IF(OR(L2062="compact",D2226&gt;=0),"-",B2226/ABS(D2226))</f>
        <v>-</v>
      </c>
      <c r="G2226" s="201" t="str">
        <f>IF(OR(L2062="compact",D2226&lt;=0),"-",IF(ABS(D2226)&lt;=C2226,"OK","NG"))</f>
        <v>OK</v>
      </c>
      <c r="H2226" s="200">
        <f>IF(OR(L2062="compact",D2226&lt;=0),"-",C2226/ABS(D2226))</f>
        <v>405.95305072722113</v>
      </c>
      <c r="I2226" s="699">
        <f>INPUT!CI88</f>
        <v>-0.88604962936538267</v>
      </c>
      <c r="J2226" s="201" t="e">
        <f>IF(OR(L2062="compact",I2226&gt;=0),"-",IF(ABS(I2226)&lt;=B2226,"OK","NG"))</f>
        <v>#DIV/0!</v>
      </c>
      <c r="K2226" s="200" t="e">
        <f>IF(OR(L2062="compact",I2226&gt;=0),"-",B2226/ABS(I2226))</f>
        <v>#DIV/0!</v>
      </c>
      <c r="L2226" s="201" t="str">
        <f>IF(OR(L2062="compact",I2226&lt;=0),"-",IF(ABS(I2226)&lt;=C2226,"OK","NG"))</f>
        <v>-</v>
      </c>
      <c r="M2226" s="203" t="str">
        <f>IF(OR(L2062="compact",I2226&lt;=0),"-",C2226/ABS(I2226))</f>
        <v>-</v>
      </c>
      <c r="O2226" s="350"/>
    </row>
    <row r="2227">
      <c r="A2227" s="187">
        <f>A2063</f>
        <v>101</v>
      </c>
      <c r="B2227" s="191" t="e">
        <f>F1907</f>
        <v>#DIV/0!</v>
      </c>
      <c r="C2227" s="698">
        <f>G1907</f>
        <v>379.50847042889387</v>
      </c>
      <c r="D2227" s="699">
        <f>INPUT!CH89</f>
        <v>0.9348580328415943</v>
      </c>
      <c r="E2227" s="201" t="str">
        <f>IF(OR(L2063="compact",D2227&gt;=0),"-",IF(ABS(D2227)&lt;=B2227,"OK","NG"))</f>
        <v>-</v>
      </c>
      <c r="F2227" s="200" t="str">
        <f>IF(OR(L2063="compact",D2227&gt;=0),"-",B2227/ABS(D2227))</f>
        <v>-</v>
      </c>
      <c r="G2227" s="201" t="str">
        <f>IF(OR(L2063="compact",D2227&lt;=0),"-",IF(ABS(D2227)&lt;=C2227,"OK","NG"))</f>
        <v>OK</v>
      </c>
      <c r="H2227" s="200">
        <f>IF(OR(L2063="compact",D2227&lt;=0),"-",C2227/ABS(D2227))</f>
        <v>405.95305072722113</v>
      </c>
      <c r="I2227" s="699">
        <f>INPUT!CI89</f>
        <v>-0.88604962936538267</v>
      </c>
      <c r="J2227" s="201" t="e">
        <f>IF(OR(L2063="compact",I2227&gt;=0),"-",IF(ABS(I2227)&lt;=B2227,"OK","NG"))</f>
        <v>#DIV/0!</v>
      </c>
      <c r="K2227" s="200" t="e">
        <f>IF(OR(L2063="compact",I2227&gt;=0),"-",B2227/ABS(I2227))</f>
        <v>#DIV/0!</v>
      </c>
      <c r="L2227" s="201" t="str">
        <f>IF(OR(L2063="compact",I2227&lt;=0),"-",IF(ABS(I2227)&lt;=C2227,"OK","NG"))</f>
        <v>-</v>
      </c>
      <c r="M2227" s="203" t="str">
        <f>IF(OR(L2063="compact",I2227&lt;=0),"-",C2227/ABS(I2227))</f>
        <v>-</v>
      </c>
      <c r="O2227" s="350"/>
    </row>
    <row r="2228">
      <c r="A2228" s="187">
        <f>A2064</f>
        <v>101</v>
      </c>
      <c r="B2228" s="191" t="e">
        <f>F1908</f>
        <v>#DIV/0!</v>
      </c>
      <c r="C2228" s="698">
        <f>G1908</f>
        <v>379.50847042889387</v>
      </c>
      <c r="D2228" s="699">
        <f>INPUT!CH90</f>
        <v>0.9348580328415943</v>
      </c>
      <c r="E2228" s="201" t="str">
        <f>IF(OR(L2064="compact",D2228&gt;=0),"-",IF(ABS(D2228)&lt;=B2228,"OK","NG"))</f>
        <v>-</v>
      </c>
      <c r="F2228" s="200" t="str">
        <f>IF(OR(L2064="compact",D2228&gt;=0),"-",B2228/ABS(D2228))</f>
        <v>-</v>
      </c>
      <c r="G2228" s="201" t="str">
        <f>IF(OR(L2064="compact",D2228&lt;=0),"-",IF(ABS(D2228)&lt;=C2228,"OK","NG"))</f>
        <v>OK</v>
      </c>
      <c r="H2228" s="200">
        <f>IF(OR(L2064="compact",D2228&lt;=0),"-",C2228/ABS(D2228))</f>
        <v>405.95305072722113</v>
      </c>
      <c r="I2228" s="699">
        <f>INPUT!CI90</f>
        <v>-0.88604962936538267</v>
      </c>
      <c r="J2228" s="201" t="e">
        <f>IF(OR(L2064="compact",I2228&gt;=0),"-",IF(ABS(I2228)&lt;=B2228,"OK","NG"))</f>
        <v>#DIV/0!</v>
      </c>
      <c r="K2228" s="200" t="e">
        <f>IF(OR(L2064="compact",I2228&gt;=0),"-",B2228/ABS(I2228))</f>
        <v>#DIV/0!</v>
      </c>
      <c r="L2228" s="201" t="str">
        <f>IF(OR(L2064="compact",I2228&lt;=0),"-",IF(ABS(I2228)&lt;=C2228,"OK","NG"))</f>
        <v>-</v>
      </c>
      <c r="M2228" s="203" t="str">
        <f>IF(OR(L2064="compact",I2228&lt;=0),"-",C2228/ABS(I2228))</f>
        <v>-</v>
      </c>
      <c r="O2228" s="350"/>
    </row>
    <row r="2229">
      <c r="A2229" s="187">
        <f>A2065</f>
        <v>101</v>
      </c>
      <c r="B2229" s="191" t="e">
        <f>F1909</f>
        <v>#DIV/0!</v>
      </c>
      <c r="C2229" s="698">
        <f>G1909</f>
        <v>379.50847042889387</v>
      </c>
      <c r="D2229" s="699">
        <f>INPUT!CH91</f>
        <v>0.9348580328415943</v>
      </c>
      <c r="E2229" s="201" t="str">
        <f>IF(OR(L2065="compact",D2229&gt;=0),"-",IF(ABS(D2229)&lt;=B2229,"OK","NG"))</f>
        <v>-</v>
      </c>
      <c r="F2229" s="200" t="str">
        <f>IF(OR(L2065="compact",D2229&gt;=0),"-",B2229/ABS(D2229))</f>
        <v>-</v>
      </c>
      <c r="G2229" s="201" t="str">
        <f>IF(OR(L2065="compact",D2229&lt;=0),"-",IF(ABS(D2229)&lt;=C2229,"OK","NG"))</f>
        <v>OK</v>
      </c>
      <c r="H2229" s="200">
        <f>IF(OR(L2065="compact",D2229&lt;=0),"-",C2229/ABS(D2229))</f>
        <v>405.95305072722113</v>
      </c>
      <c r="I2229" s="699">
        <f>INPUT!CI91</f>
        <v>-0.88604962936538267</v>
      </c>
      <c r="J2229" s="201" t="e">
        <f>IF(OR(L2065="compact",I2229&gt;=0),"-",IF(ABS(I2229)&lt;=B2229,"OK","NG"))</f>
        <v>#DIV/0!</v>
      </c>
      <c r="K2229" s="200" t="e">
        <f>IF(OR(L2065="compact",I2229&gt;=0),"-",B2229/ABS(I2229))</f>
        <v>#DIV/0!</v>
      </c>
      <c r="L2229" s="201" t="str">
        <f>IF(OR(L2065="compact",I2229&lt;=0),"-",IF(ABS(I2229)&lt;=C2229,"OK","NG"))</f>
        <v>-</v>
      </c>
      <c r="M2229" s="203" t="str">
        <f>IF(OR(L2065="compact",I2229&lt;=0),"-",C2229/ABS(I2229))</f>
        <v>-</v>
      </c>
      <c r="O2229" s="350"/>
    </row>
    <row r="2230">
      <c r="A2230" s="187">
        <f>A2066</f>
        <v>101</v>
      </c>
      <c r="B2230" s="191" t="e">
        <f>F1910</f>
        <v>#DIV/0!</v>
      </c>
      <c r="C2230" s="698">
        <f>G1910</f>
        <v>379.50847042889387</v>
      </c>
      <c r="D2230" s="699">
        <f>INPUT!CH92</f>
        <v>0.9348580328415943</v>
      </c>
      <c r="E2230" s="201" t="str">
        <f>IF(OR(L2066="compact",D2230&gt;=0),"-",IF(ABS(D2230)&lt;=B2230,"OK","NG"))</f>
        <v>-</v>
      </c>
      <c r="F2230" s="200" t="str">
        <f>IF(OR(L2066="compact",D2230&gt;=0),"-",B2230/ABS(D2230))</f>
        <v>-</v>
      </c>
      <c r="G2230" s="201" t="str">
        <f>IF(OR(L2066="compact",D2230&lt;=0),"-",IF(ABS(D2230)&lt;=C2230,"OK","NG"))</f>
        <v>OK</v>
      </c>
      <c r="H2230" s="200">
        <f>IF(OR(L2066="compact",D2230&lt;=0),"-",C2230/ABS(D2230))</f>
        <v>405.95305072722113</v>
      </c>
      <c r="I2230" s="699">
        <f>INPUT!CI92</f>
        <v>-0.88604962936538267</v>
      </c>
      <c r="J2230" s="201" t="e">
        <f>IF(OR(L2066="compact",I2230&gt;=0),"-",IF(ABS(I2230)&lt;=B2230,"OK","NG"))</f>
        <v>#DIV/0!</v>
      </c>
      <c r="K2230" s="200" t="e">
        <f>IF(OR(L2066="compact",I2230&gt;=0),"-",B2230/ABS(I2230))</f>
        <v>#DIV/0!</v>
      </c>
      <c r="L2230" s="201" t="str">
        <f>IF(OR(L2066="compact",I2230&lt;=0),"-",IF(ABS(I2230)&lt;=C2230,"OK","NG"))</f>
        <v>-</v>
      </c>
      <c r="M2230" s="203" t="str">
        <f>IF(OR(L2066="compact",I2230&lt;=0),"-",C2230/ABS(I2230))</f>
        <v>-</v>
      </c>
      <c r="O2230" s="350"/>
    </row>
    <row r="2231">
      <c r="A2231" s="187">
        <f>A2067</f>
        <v>101</v>
      </c>
      <c r="B2231" s="191" t="e">
        <f>F1911</f>
        <v>#DIV/0!</v>
      </c>
      <c r="C2231" s="698">
        <f>G1911</f>
        <v>379.50847042889387</v>
      </c>
      <c r="D2231" s="699">
        <f>INPUT!CH93</f>
        <v>0.9348580328415943</v>
      </c>
      <c r="E2231" s="201" t="str">
        <f>IF(OR(L2067="compact",D2231&gt;=0),"-",IF(ABS(D2231)&lt;=B2231,"OK","NG"))</f>
        <v>-</v>
      </c>
      <c r="F2231" s="200" t="str">
        <f>IF(OR(L2067="compact",D2231&gt;=0),"-",B2231/ABS(D2231))</f>
        <v>-</v>
      </c>
      <c r="G2231" s="201" t="str">
        <f>IF(OR(L2067="compact",D2231&lt;=0),"-",IF(ABS(D2231)&lt;=C2231,"OK","NG"))</f>
        <v>OK</v>
      </c>
      <c r="H2231" s="200">
        <f>IF(OR(L2067="compact",D2231&lt;=0),"-",C2231/ABS(D2231))</f>
        <v>405.95305072722113</v>
      </c>
      <c r="I2231" s="699">
        <f>INPUT!CI93</f>
        <v>-0.88604962936538267</v>
      </c>
      <c r="J2231" s="201" t="e">
        <f>IF(OR(L2067="compact",I2231&gt;=0),"-",IF(ABS(I2231)&lt;=B2231,"OK","NG"))</f>
        <v>#DIV/0!</v>
      </c>
      <c r="K2231" s="200" t="e">
        <f>IF(OR(L2067="compact",I2231&gt;=0),"-",B2231/ABS(I2231))</f>
        <v>#DIV/0!</v>
      </c>
      <c r="L2231" s="201" t="str">
        <f>IF(OR(L2067="compact",I2231&lt;=0),"-",IF(ABS(I2231)&lt;=C2231,"OK","NG"))</f>
        <v>-</v>
      </c>
      <c r="M2231" s="203" t="str">
        <f>IF(OR(L2067="compact",I2231&lt;=0),"-",C2231/ABS(I2231))</f>
        <v>-</v>
      </c>
      <c r="O2231" s="350"/>
    </row>
    <row r="2232">
      <c r="A2232" s="187">
        <f>A2068</f>
        <v>101</v>
      </c>
      <c r="B2232" s="191" t="e">
        <f>F1912</f>
        <v>#DIV/0!</v>
      </c>
      <c r="C2232" s="698">
        <f>G1912</f>
        <v>379.50847042889387</v>
      </c>
      <c r="D2232" s="699">
        <f>INPUT!CH94</f>
        <v>0.9348580328415943</v>
      </c>
      <c r="E2232" s="201" t="str">
        <f>IF(OR(L2068="compact",D2232&gt;=0),"-",IF(ABS(D2232)&lt;=B2232,"OK","NG"))</f>
        <v>-</v>
      </c>
      <c r="F2232" s="200" t="str">
        <f>IF(OR(L2068="compact",D2232&gt;=0),"-",B2232/ABS(D2232))</f>
        <v>-</v>
      </c>
      <c r="G2232" s="201" t="str">
        <f>IF(OR(L2068="compact",D2232&lt;=0),"-",IF(ABS(D2232)&lt;=C2232,"OK","NG"))</f>
        <v>OK</v>
      </c>
      <c r="H2232" s="200">
        <f>IF(OR(L2068="compact",D2232&lt;=0),"-",C2232/ABS(D2232))</f>
        <v>405.95305072722113</v>
      </c>
      <c r="I2232" s="699">
        <f>INPUT!CI94</f>
        <v>-0.88604962936538267</v>
      </c>
      <c r="J2232" s="201" t="e">
        <f>IF(OR(L2068="compact",I2232&gt;=0),"-",IF(ABS(I2232)&lt;=B2232,"OK","NG"))</f>
        <v>#DIV/0!</v>
      </c>
      <c r="K2232" s="200" t="e">
        <f>IF(OR(L2068="compact",I2232&gt;=0),"-",B2232/ABS(I2232))</f>
        <v>#DIV/0!</v>
      </c>
      <c r="L2232" s="201" t="str">
        <f>IF(OR(L2068="compact",I2232&lt;=0),"-",IF(ABS(I2232)&lt;=C2232,"OK","NG"))</f>
        <v>-</v>
      </c>
      <c r="M2232" s="203" t="str">
        <f>IF(OR(L2068="compact",I2232&lt;=0),"-",C2232/ABS(I2232))</f>
        <v>-</v>
      </c>
      <c r="O2232" s="350"/>
    </row>
    <row r="2233">
      <c r="A2233" s="187">
        <f>A2069</f>
        <v>101</v>
      </c>
      <c r="B2233" s="191" t="e">
        <f>F1913</f>
        <v>#DIV/0!</v>
      </c>
      <c r="C2233" s="698">
        <f>G1913</f>
        <v>379.50847042889387</v>
      </c>
      <c r="D2233" s="699">
        <f>INPUT!CH95</f>
        <v>0.9348580328415943</v>
      </c>
      <c r="E2233" s="201" t="str">
        <f>IF(OR(L2069="compact",D2233&gt;=0),"-",IF(ABS(D2233)&lt;=B2233,"OK","NG"))</f>
        <v>-</v>
      </c>
      <c r="F2233" s="200" t="str">
        <f>IF(OR(L2069="compact",D2233&gt;=0),"-",B2233/ABS(D2233))</f>
        <v>-</v>
      </c>
      <c r="G2233" s="201" t="str">
        <f>IF(OR(L2069="compact",D2233&lt;=0),"-",IF(ABS(D2233)&lt;=C2233,"OK","NG"))</f>
        <v>OK</v>
      </c>
      <c r="H2233" s="200">
        <f>IF(OR(L2069="compact",D2233&lt;=0),"-",C2233/ABS(D2233))</f>
        <v>405.95305072722113</v>
      </c>
      <c r="I2233" s="699">
        <f>INPUT!CI95</f>
        <v>-0.88604962936538267</v>
      </c>
      <c r="J2233" s="201" t="e">
        <f>IF(OR(L2069="compact",I2233&gt;=0),"-",IF(ABS(I2233)&lt;=B2233,"OK","NG"))</f>
        <v>#DIV/0!</v>
      </c>
      <c r="K2233" s="200" t="e">
        <f>IF(OR(L2069="compact",I2233&gt;=0),"-",B2233/ABS(I2233))</f>
        <v>#DIV/0!</v>
      </c>
      <c r="L2233" s="201" t="str">
        <f>IF(OR(L2069="compact",I2233&lt;=0),"-",IF(ABS(I2233)&lt;=C2233,"OK","NG"))</f>
        <v>-</v>
      </c>
      <c r="M2233" s="203" t="str">
        <f>IF(OR(L2069="compact",I2233&lt;=0),"-",C2233/ABS(I2233))</f>
        <v>-</v>
      </c>
      <c r="O2233" s="350"/>
    </row>
    <row r="2234">
      <c r="A2234" s="187">
        <f>A2070</f>
        <v>101</v>
      </c>
      <c r="B2234" s="191" t="e">
        <f>F1914</f>
        <v>#DIV/0!</v>
      </c>
      <c r="C2234" s="698">
        <f>G1914</f>
        <v>379.50847042889387</v>
      </c>
      <c r="D2234" s="699">
        <f>INPUT!CH96</f>
        <v>0.9348580328415943</v>
      </c>
      <c r="E2234" s="201" t="str">
        <f>IF(OR(L2070="compact",D2234&gt;=0),"-",IF(ABS(D2234)&lt;=B2234,"OK","NG"))</f>
        <v>-</v>
      </c>
      <c r="F2234" s="200" t="str">
        <f>IF(OR(L2070="compact",D2234&gt;=0),"-",B2234/ABS(D2234))</f>
        <v>-</v>
      </c>
      <c r="G2234" s="201" t="str">
        <f>IF(OR(L2070="compact",D2234&lt;=0),"-",IF(ABS(D2234)&lt;=C2234,"OK","NG"))</f>
        <v>OK</v>
      </c>
      <c r="H2234" s="200">
        <f>IF(OR(L2070="compact",D2234&lt;=0),"-",C2234/ABS(D2234))</f>
        <v>405.95305072722113</v>
      </c>
      <c r="I2234" s="699">
        <f>INPUT!CI96</f>
        <v>-0.88604962936538267</v>
      </c>
      <c r="J2234" s="201" t="e">
        <f>IF(OR(L2070="compact",I2234&gt;=0),"-",IF(ABS(I2234)&lt;=B2234,"OK","NG"))</f>
        <v>#DIV/0!</v>
      </c>
      <c r="K2234" s="200" t="e">
        <f>IF(OR(L2070="compact",I2234&gt;=0),"-",B2234/ABS(I2234))</f>
        <v>#DIV/0!</v>
      </c>
      <c r="L2234" s="201" t="str">
        <f>IF(OR(L2070="compact",I2234&lt;=0),"-",IF(ABS(I2234)&lt;=C2234,"OK","NG"))</f>
        <v>-</v>
      </c>
      <c r="M2234" s="203" t="str">
        <f>IF(OR(L2070="compact",I2234&lt;=0),"-",C2234/ABS(I2234))</f>
        <v>-</v>
      </c>
      <c r="O2234" s="350"/>
    </row>
    <row r="2235">
      <c r="A2235" s="187">
        <f>A2071</f>
        <v>101</v>
      </c>
      <c r="B2235" s="191" t="e">
        <f>F1915</f>
        <v>#DIV/0!</v>
      </c>
      <c r="C2235" s="698">
        <f>G1915</f>
        <v>379.50847042889387</v>
      </c>
      <c r="D2235" s="699">
        <f>INPUT!CH97</f>
        <v>0.9348580328415943</v>
      </c>
      <c r="E2235" s="201" t="str">
        <f>IF(OR(L2071="compact",D2235&gt;=0),"-",IF(ABS(D2235)&lt;=B2235,"OK","NG"))</f>
        <v>-</v>
      </c>
      <c r="F2235" s="200" t="str">
        <f>IF(OR(L2071="compact",D2235&gt;=0),"-",B2235/ABS(D2235))</f>
        <v>-</v>
      </c>
      <c r="G2235" s="201" t="str">
        <f>IF(OR(L2071="compact",D2235&lt;=0),"-",IF(ABS(D2235)&lt;=C2235,"OK","NG"))</f>
        <v>OK</v>
      </c>
      <c r="H2235" s="200">
        <f>IF(OR(L2071="compact",D2235&lt;=0),"-",C2235/ABS(D2235))</f>
        <v>405.95305072722113</v>
      </c>
      <c r="I2235" s="699">
        <f>INPUT!CI97</f>
        <v>-0.88604962936538267</v>
      </c>
      <c r="J2235" s="201" t="e">
        <f>IF(OR(L2071="compact",I2235&gt;=0),"-",IF(ABS(I2235)&lt;=B2235,"OK","NG"))</f>
        <v>#DIV/0!</v>
      </c>
      <c r="K2235" s="200" t="e">
        <f>IF(OR(L2071="compact",I2235&gt;=0),"-",B2235/ABS(I2235))</f>
        <v>#DIV/0!</v>
      </c>
      <c r="L2235" s="201" t="str">
        <f>IF(OR(L2071="compact",I2235&lt;=0),"-",IF(ABS(I2235)&lt;=C2235,"OK","NG"))</f>
        <v>-</v>
      </c>
      <c r="M2235" s="203" t="str">
        <f>IF(OR(L2071="compact",I2235&lt;=0),"-",C2235/ABS(I2235))</f>
        <v>-</v>
      </c>
      <c r="O2235" s="350"/>
    </row>
    <row r="2236">
      <c r="A2236" s="187">
        <f>A2072</f>
        <v>101</v>
      </c>
      <c r="B2236" s="191" t="e">
        <f>F1916</f>
        <v>#DIV/0!</v>
      </c>
      <c r="C2236" s="698">
        <f>G1916</f>
        <v>379.50847042889387</v>
      </c>
      <c r="D2236" s="699">
        <f>INPUT!CH98</f>
        <v>0.9348580328415943</v>
      </c>
      <c r="E2236" s="201" t="str">
        <f>IF(OR(L2072="compact",D2236&gt;=0),"-",IF(ABS(D2236)&lt;=B2236,"OK","NG"))</f>
        <v>-</v>
      </c>
      <c r="F2236" s="200" t="str">
        <f>IF(OR(L2072="compact",D2236&gt;=0),"-",B2236/ABS(D2236))</f>
        <v>-</v>
      </c>
      <c r="G2236" s="201" t="str">
        <f>IF(OR(L2072="compact",D2236&lt;=0),"-",IF(ABS(D2236)&lt;=C2236,"OK","NG"))</f>
        <v>OK</v>
      </c>
      <c r="H2236" s="200">
        <f>IF(OR(L2072="compact",D2236&lt;=0),"-",C2236/ABS(D2236))</f>
        <v>405.95305072722113</v>
      </c>
      <c r="I2236" s="699">
        <f>INPUT!CI98</f>
        <v>-0.88604962936538267</v>
      </c>
      <c r="J2236" s="201" t="e">
        <f>IF(OR(L2072="compact",I2236&gt;=0),"-",IF(ABS(I2236)&lt;=B2236,"OK","NG"))</f>
        <v>#DIV/0!</v>
      </c>
      <c r="K2236" s="200" t="e">
        <f>IF(OR(L2072="compact",I2236&gt;=0),"-",B2236/ABS(I2236))</f>
        <v>#DIV/0!</v>
      </c>
      <c r="L2236" s="201" t="str">
        <f>IF(OR(L2072="compact",I2236&lt;=0),"-",IF(ABS(I2236)&lt;=C2236,"OK","NG"))</f>
        <v>-</v>
      </c>
      <c r="M2236" s="203" t="str">
        <f>IF(OR(L2072="compact",I2236&lt;=0),"-",C2236/ABS(I2236))</f>
        <v>-</v>
      </c>
      <c r="O2236" s="350"/>
    </row>
    <row r="2237">
      <c r="A2237" s="187">
        <f>A2073</f>
        <v>101</v>
      </c>
      <c r="B2237" s="191" t="e">
        <f>F1917</f>
        <v>#DIV/0!</v>
      </c>
      <c r="C2237" s="698">
        <f>G1917</f>
        <v>379.50847042889387</v>
      </c>
      <c r="D2237" s="699">
        <f>INPUT!CH99</f>
        <v>0.9348580328415943</v>
      </c>
      <c r="E2237" s="201" t="str">
        <f>IF(OR(L2073="compact",D2237&gt;=0),"-",IF(ABS(D2237)&lt;=B2237,"OK","NG"))</f>
        <v>-</v>
      </c>
      <c r="F2237" s="200" t="str">
        <f>IF(OR(L2073="compact",D2237&gt;=0),"-",B2237/ABS(D2237))</f>
        <v>-</v>
      </c>
      <c r="G2237" s="201" t="str">
        <f>IF(OR(L2073="compact",D2237&lt;=0),"-",IF(ABS(D2237)&lt;=C2237,"OK","NG"))</f>
        <v>OK</v>
      </c>
      <c r="H2237" s="200">
        <f>IF(OR(L2073="compact",D2237&lt;=0),"-",C2237/ABS(D2237))</f>
        <v>405.95305072722113</v>
      </c>
      <c r="I2237" s="699">
        <f>INPUT!CI99</f>
        <v>-0.88604962936538267</v>
      </c>
      <c r="J2237" s="201" t="e">
        <f>IF(OR(L2073="compact",I2237&gt;=0),"-",IF(ABS(I2237)&lt;=B2237,"OK","NG"))</f>
        <v>#DIV/0!</v>
      </c>
      <c r="K2237" s="200" t="e">
        <f>IF(OR(L2073="compact",I2237&gt;=0),"-",B2237/ABS(I2237))</f>
        <v>#DIV/0!</v>
      </c>
      <c r="L2237" s="201" t="str">
        <f>IF(OR(L2073="compact",I2237&lt;=0),"-",IF(ABS(I2237)&lt;=C2237,"OK","NG"))</f>
        <v>-</v>
      </c>
      <c r="M2237" s="203" t="str">
        <f>IF(OR(L2073="compact",I2237&lt;=0),"-",C2237/ABS(I2237))</f>
        <v>-</v>
      </c>
      <c r="O2237" s="350"/>
    </row>
    <row r="2238">
      <c r="A2238" s="187">
        <f>A2074</f>
        <v>101</v>
      </c>
      <c r="B2238" s="191" t="e">
        <f>F1918</f>
        <v>#DIV/0!</v>
      </c>
      <c r="C2238" s="698">
        <f>G1918</f>
        <v>379.50847042889387</v>
      </c>
      <c r="D2238" s="699">
        <f>INPUT!CH100</f>
        <v>0.9348580328415943</v>
      </c>
      <c r="E2238" s="201" t="str">
        <f>IF(OR(L2074="compact",D2238&gt;=0),"-",IF(ABS(D2238)&lt;=B2238,"OK","NG"))</f>
        <v>-</v>
      </c>
      <c r="F2238" s="200" t="str">
        <f>IF(OR(L2074="compact",D2238&gt;=0),"-",B2238/ABS(D2238))</f>
        <v>-</v>
      </c>
      <c r="G2238" s="201" t="str">
        <f>IF(OR(L2074="compact",D2238&lt;=0),"-",IF(ABS(D2238)&lt;=C2238,"OK","NG"))</f>
        <v>OK</v>
      </c>
      <c r="H2238" s="200">
        <f>IF(OR(L2074="compact",D2238&lt;=0),"-",C2238/ABS(D2238))</f>
        <v>405.95305072722113</v>
      </c>
      <c r="I2238" s="699">
        <f>INPUT!CI100</f>
        <v>-0.88604962936538267</v>
      </c>
      <c r="J2238" s="201" t="e">
        <f>IF(OR(L2074="compact",I2238&gt;=0),"-",IF(ABS(I2238)&lt;=B2238,"OK","NG"))</f>
        <v>#DIV/0!</v>
      </c>
      <c r="K2238" s="200" t="e">
        <f>IF(OR(L2074="compact",I2238&gt;=0),"-",B2238/ABS(I2238))</f>
        <v>#DIV/0!</v>
      </c>
      <c r="L2238" s="201" t="str">
        <f>IF(OR(L2074="compact",I2238&lt;=0),"-",IF(ABS(I2238)&lt;=C2238,"OK","NG"))</f>
        <v>-</v>
      </c>
      <c r="M2238" s="203" t="str">
        <f>IF(OR(L2074="compact",I2238&lt;=0),"-",C2238/ABS(I2238))</f>
        <v>-</v>
      </c>
      <c r="O2238" s="350"/>
    </row>
    <row r="2239">
      <c r="A2239" s="187">
        <f>A2075</f>
        <v>101</v>
      </c>
      <c r="B2239" s="191" t="e">
        <f>F1919</f>
        <v>#DIV/0!</v>
      </c>
      <c r="C2239" s="698">
        <f>G1919</f>
        <v>379.50847042889387</v>
      </c>
      <c r="D2239" s="699">
        <f>INPUT!CH101</f>
        <v>0.9348580328415943</v>
      </c>
      <c r="E2239" s="201" t="str">
        <f>IF(OR(L2075="compact",D2239&gt;=0),"-",IF(ABS(D2239)&lt;=B2239,"OK","NG"))</f>
        <v>-</v>
      </c>
      <c r="F2239" s="200" t="str">
        <f>IF(OR(L2075="compact",D2239&gt;=0),"-",B2239/ABS(D2239))</f>
        <v>-</v>
      </c>
      <c r="G2239" s="201" t="str">
        <f>IF(OR(L2075="compact",D2239&lt;=0),"-",IF(ABS(D2239)&lt;=C2239,"OK","NG"))</f>
        <v>OK</v>
      </c>
      <c r="H2239" s="200">
        <f>IF(OR(L2075="compact",D2239&lt;=0),"-",C2239/ABS(D2239))</f>
        <v>405.95305072722113</v>
      </c>
      <c r="I2239" s="699">
        <f>INPUT!CI101</f>
        <v>-0.88604962936538267</v>
      </c>
      <c r="J2239" s="201" t="e">
        <f>IF(OR(L2075="compact",I2239&gt;=0),"-",IF(ABS(I2239)&lt;=B2239,"OK","NG"))</f>
        <v>#DIV/0!</v>
      </c>
      <c r="K2239" s="200" t="e">
        <f>IF(OR(L2075="compact",I2239&gt;=0),"-",B2239/ABS(I2239))</f>
        <v>#DIV/0!</v>
      </c>
      <c r="L2239" s="201" t="str">
        <f>IF(OR(L2075="compact",I2239&lt;=0),"-",IF(ABS(I2239)&lt;=C2239,"OK","NG"))</f>
        <v>-</v>
      </c>
      <c r="M2239" s="203" t="str">
        <f>IF(OR(L2075="compact",I2239&lt;=0),"-",C2239/ABS(I2239))</f>
        <v>-</v>
      </c>
      <c r="O2239" s="350"/>
    </row>
    <row r="2240">
      <c r="A2240" s="187">
        <f>A2076</f>
        <v>101</v>
      </c>
      <c r="B2240" s="191" t="e">
        <f>F1920</f>
        <v>#DIV/0!</v>
      </c>
      <c r="C2240" s="698">
        <f>G1920</f>
        <v>379.50847042889387</v>
      </c>
      <c r="D2240" s="699">
        <f>INPUT!CH102</f>
        <v>0.9348580328415943</v>
      </c>
      <c r="E2240" s="201" t="str">
        <f>IF(OR(L2076="compact",D2240&gt;=0),"-",IF(ABS(D2240)&lt;=B2240,"OK","NG"))</f>
        <v>-</v>
      </c>
      <c r="F2240" s="200" t="str">
        <f>IF(OR(L2076="compact",D2240&gt;=0),"-",B2240/ABS(D2240))</f>
        <v>-</v>
      </c>
      <c r="G2240" s="201" t="str">
        <f>IF(OR(L2076="compact",D2240&lt;=0),"-",IF(ABS(D2240)&lt;=C2240,"OK","NG"))</f>
        <v>OK</v>
      </c>
      <c r="H2240" s="200">
        <f>IF(OR(L2076="compact",D2240&lt;=0),"-",C2240/ABS(D2240))</f>
        <v>405.95305072722113</v>
      </c>
      <c r="I2240" s="699">
        <f>INPUT!CI102</f>
        <v>-0.88604962936538267</v>
      </c>
      <c r="J2240" s="201" t="e">
        <f>IF(OR(L2076="compact",I2240&gt;=0),"-",IF(ABS(I2240)&lt;=B2240,"OK","NG"))</f>
        <v>#DIV/0!</v>
      </c>
      <c r="K2240" s="200" t="e">
        <f>IF(OR(L2076="compact",I2240&gt;=0),"-",B2240/ABS(I2240))</f>
        <v>#DIV/0!</v>
      </c>
      <c r="L2240" s="201" t="str">
        <f>IF(OR(L2076="compact",I2240&lt;=0),"-",IF(ABS(I2240)&lt;=C2240,"OK","NG"))</f>
        <v>-</v>
      </c>
      <c r="M2240" s="203" t="str">
        <f>IF(OR(L2076="compact",I2240&lt;=0),"-",C2240/ABS(I2240))</f>
        <v>-</v>
      </c>
      <c r="O2240" s="350"/>
    </row>
    <row r="2241">
      <c r="A2241" s="187">
        <f>A2077</f>
        <v>101</v>
      </c>
      <c r="B2241" s="191" t="e">
        <f>F1921</f>
        <v>#DIV/0!</v>
      </c>
      <c r="C2241" s="698">
        <f>G1921</f>
        <v>379.50847042889387</v>
      </c>
      <c r="D2241" s="699">
        <f>INPUT!CH103</f>
        <v>0.9348580328415943</v>
      </c>
      <c r="E2241" s="201" t="str">
        <f>IF(OR(L2077="compact",D2241&gt;=0),"-",IF(ABS(D2241)&lt;=B2241,"OK","NG"))</f>
        <v>-</v>
      </c>
      <c r="F2241" s="200" t="str">
        <f>IF(OR(L2077="compact",D2241&gt;=0),"-",B2241/ABS(D2241))</f>
        <v>-</v>
      </c>
      <c r="G2241" s="201" t="str">
        <f>IF(OR(L2077="compact",D2241&lt;=0),"-",IF(ABS(D2241)&lt;=C2241,"OK","NG"))</f>
        <v>OK</v>
      </c>
      <c r="H2241" s="200">
        <f>IF(OR(L2077="compact",D2241&lt;=0),"-",C2241/ABS(D2241))</f>
        <v>405.95305072722113</v>
      </c>
      <c r="I2241" s="699">
        <f>INPUT!CI103</f>
        <v>-0.88604962936538267</v>
      </c>
      <c r="J2241" s="201" t="e">
        <f>IF(OR(L2077="compact",I2241&gt;=0),"-",IF(ABS(I2241)&lt;=B2241,"OK","NG"))</f>
        <v>#DIV/0!</v>
      </c>
      <c r="K2241" s="200" t="e">
        <f>IF(OR(L2077="compact",I2241&gt;=0),"-",B2241/ABS(I2241))</f>
        <v>#DIV/0!</v>
      </c>
      <c r="L2241" s="201" t="str">
        <f>IF(OR(L2077="compact",I2241&lt;=0),"-",IF(ABS(I2241)&lt;=C2241,"OK","NG"))</f>
        <v>-</v>
      </c>
      <c r="M2241" s="203" t="str">
        <f>IF(OR(L2077="compact",I2241&lt;=0),"-",C2241/ABS(I2241))</f>
        <v>-</v>
      </c>
      <c r="O2241" s="350"/>
    </row>
    <row r="2242">
      <c r="A2242" s="187">
        <f>A2078</f>
        <v>101</v>
      </c>
      <c r="B2242" s="191" t="e">
        <f>F1922</f>
        <v>#DIV/0!</v>
      </c>
      <c r="C2242" s="698">
        <f>G1922</f>
        <v>379.50847042889387</v>
      </c>
      <c r="D2242" s="699">
        <f>INPUT!CH104</f>
        <v>0.9348580328415943</v>
      </c>
      <c r="E2242" s="201" t="str">
        <f>IF(OR(L2078="compact",D2242&gt;=0),"-",IF(ABS(D2242)&lt;=B2242,"OK","NG"))</f>
        <v>-</v>
      </c>
      <c r="F2242" s="200" t="str">
        <f>IF(OR(L2078="compact",D2242&gt;=0),"-",B2242/ABS(D2242))</f>
        <v>-</v>
      </c>
      <c r="G2242" s="201" t="str">
        <f>IF(OR(L2078="compact",D2242&lt;=0),"-",IF(ABS(D2242)&lt;=C2242,"OK","NG"))</f>
        <v>OK</v>
      </c>
      <c r="H2242" s="200">
        <f>IF(OR(L2078="compact",D2242&lt;=0),"-",C2242/ABS(D2242))</f>
        <v>405.95305072722113</v>
      </c>
      <c r="I2242" s="699">
        <f>INPUT!CI104</f>
        <v>-0.88604962936538267</v>
      </c>
      <c r="J2242" s="201" t="e">
        <f>IF(OR(L2078="compact",I2242&gt;=0),"-",IF(ABS(I2242)&lt;=B2242,"OK","NG"))</f>
        <v>#DIV/0!</v>
      </c>
      <c r="K2242" s="200" t="e">
        <f>IF(OR(L2078="compact",I2242&gt;=0),"-",B2242/ABS(I2242))</f>
        <v>#DIV/0!</v>
      </c>
      <c r="L2242" s="201" t="str">
        <f>IF(OR(L2078="compact",I2242&lt;=0),"-",IF(ABS(I2242)&lt;=C2242,"OK","NG"))</f>
        <v>-</v>
      </c>
      <c r="M2242" s="203" t="str">
        <f>IF(OR(L2078="compact",I2242&lt;=0),"-",C2242/ABS(I2242))</f>
        <v>-</v>
      </c>
      <c r="O2242" s="350"/>
    </row>
    <row r="2243">
      <c r="A2243" s="187">
        <f>A2079</f>
        <v>101</v>
      </c>
      <c r="B2243" s="191" t="e">
        <f>F1923</f>
        <v>#DIV/0!</v>
      </c>
      <c r="C2243" s="698">
        <f>G1923</f>
        <v>379.50847042889387</v>
      </c>
      <c r="D2243" s="699">
        <f>INPUT!CH105</f>
        <v>0.9348580328415943</v>
      </c>
      <c r="E2243" s="201" t="str">
        <f>IF(OR(L2079="compact",D2243&gt;=0),"-",IF(ABS(D2243)&lt;=B2243,"OK","NG"))</f>
        <v>-</v>
      </c>
      <c r="F2243" s="200" t="str">
        <f>IF(OR(L2079="compact",D2243&gt;=0),"-",B2243/ABS(D2243))</f>
        <v>-</v>
      </c>
      <c r="G2243" s="201" t="str">
        <f>IF(OR(L2079="compact",D2243&lt;=0),"-",IF(ABS(D2243)&lt;=C2243,"OK","NG"))</f>
        <v>OK</v>
      </c>
      <c r="H2243" s="200">
        <f>IF(OR(L2079="compact",D2243&lt;=0),"-",C2243/ABS(D2243))</f>
        <v>405.95305072722113</v>
      </c>
      <c r="I2243" s="699">
        <f>INPUT!CI105</f>
        <v>-0.88604962936538267</v>
      </c>
      <c r="J2243" s="201" t="e">
        <f>IF(OR(L2079="compact",I2243&gt;=0),"-",IF(ABS(I2243)&lt;=B2243,"OK","NG"))</f>
        <v>#DIV/0!</v>
      </c>
      <c r="K2243" s="200" t="e">
        <f>IF(OR(L2079="compact",I2243&gt;=0),"-",B2243/ABS(I2243))</f>
        <v>#DIV/0!</v>
      </c>
      <c r="L2243" s="201" t="str">
        <f>IF(OR(L2079="compact",I2243&lt;=0),"-",IF(ABS(I2243)&lt;=C2243,"OK","NG"))</f>
        <v>-</v>
      </c>
      <c r="M2243" s="203" t="str">
        <f>IF(OR(L2079="compact",I2243&lt;=0),"-",C2243/ABS(I2243))</f>
        <v>-</v>
      </c>
      <c r="O2243" s="350"/>
    </row>
    <row r="2244">
      <c r="A2244" s="187">
        <f>A2080</f>
        <v>101</v>
      </c>
      <c r="B2244" s="191" t="e">
        <f>F1924</f>
        <v>#DIV/0!</v>
      </c>
      <c r="C2244" s="698">
        <f>G1924</f>
        <v>379.50847042889387</v>
      </c>
      <c r="D2244" s="699">
        <f>INPUT!CH106</f>
        <v>0.9348580328415943</v>
      </c>
      <c r="E2244" s="201" t="str">
        <f>IF(OR(L2080="compact",D2244&gt;=0),"-",IF(ABS(D2244)&lt;=B2244,"OK","NG"))</f>
        <v>-</v>
      </c>
      <c r="F2244" s="200" t="str">
        <f>IF(OR(L2080="compact",D2244&gt;=0),"-",B2244/ABS(D2244))</f>
        <v>-</v>
      </c>
      <c r="G2244" s="201" t="str">
        <f>IF(OR(L2080="compact",D2244&lt;=0),"-",IF(ABS(D2244)&lt;=C2244,"OK","NG"))</f>
        <v>OK</v>
      </c>
      <c r="H2244" s="200">
        <f>IF(OR(L2080="compact",D2244&lt;=0),"-",C2244/ABS(D2244))</f>
        <v>405.95305072722113</v>
      </c>
      <c r="I2244" s="699">
        <f>INPUT!CI106</f>
        <v>-0.88604962936538267</v>
      </c>
      <c r="J2244" s="201" t="e">
        <f>IF(OR(L2080="compact",I2244&gt;=0),"-",IF(ABS(I2244)&lt;=B2244,"OK","NG"))</f>
        <v>#DIV/0!</v>
      </c>
      <c r="K2244" s="200" t="e">
        <f>IF(OR(L2080="compact",I2244&gt;=0),"-",B2244/ABS(I2244))</f>
        <v>#DIV/0!</v>
      </c>
      <c r="L2244" s="201" t="str">
        <f>IF(OR(L2080="compact",I2244&lt;=0),"-",IF(ABS(I2244)&lt;=C2244,"OK","NG"))</f>
        <v>-</v>
      </c>
      <c r="M2244" s="203" t="str">
        <f>IF(OR(L2080="compact",I2244&lt;=0),"-",C2244/ABS(I2244))</f>
        <v>-</v>
      </c>
      <c r="O2244" s="350"/>
    </row>
    <row r="2245">
      <c r="A2245" s="187">
        <f>A2081</f>
        <v>101</v>
      </c>
      <c r="B2245" s="191" t="e">
        <f>F1925</f>
        <v>#DIV/0!</v>
      </c>
      <c r="C2245" s="698">
        <f>G1925</f>
        <v>379.50847042889387</v>
      </c>
      <c r="D2245" s="699">
        <f>INPUT!CH107</f>
        <v>0.9348580328415943</v>
      </c>
      <c r="E2245" s="201" t="str">
        <f>IF(OR(L2081="compact",D2245&gt;=0),"-",IF(ABS(D2245)&lt;=B2245,"OK","NG"))</f>
        <v>-</v>
      </c>
      <c r="F2245" s="200" t="str">
        <f>IF(OR(L2081="compact",D2245&gt;=0),"-",B2245/ABS(D2245))</f>
        <v>-</v>
      </c>
      <c r="G2245" s="201" t="str">
        <f>IF(OR(L2081="compact",D2245&lt;=0),"-",IF(ABS(D2245)&lt;=C2245,"OK","NG"))</f>
        <v>OK</v>
      </c>
      <c r="H2245" s="200">
        <f>IF(OR(L2081="compact",D2245&lt;=0),"-",C2245/ABS(D2245))</f>
        <v>405.95305072722113</v>
      </c>
      <c r="I2245" s="699">
        <f>INPUT!CI107</f>
        <v>-0.88604962936538267</v>
      </c>
      <c r="J2245" s="201" t="e">
        <f>IF(OR(L2081="compact",I2245&gt;=0),"-",IF(ABS(I2245)&lt;=B2245,"OK","NG"))</f>
        <v>#DIV/0!</v>
      </c>
      <c r="K2245" s="200" t="e">
        <f>IF(OR(L2081="compact",I2245&gt;=0),"-",B2245/ABS(I2245))</f>
        <v>#DIV/0!</v>
      </c>
      <c r="L2245" s="201" t="str">
        <f>IF(OR(L2081="compact",I2245&lt;=0),"-",IF(ABS(I2245)&lt;=C2245,"OK","NG"))</f>
        <v>-</v>
      </c>
      <c r="M2245" s="203" t="str">
        <f>IF(OR(L2081="compact",I2245&lt;=0),"-",C2245/ABS(I2245))</f>
        <v>-</v>
      </c>
      <c r="O2245" s="350"/>
    </row>
    <row r="2246">
      <c r="A2246" s="187">
        <f>A2082</f>
        <v>101</v>
      </c>
      <c r="B2246" s="191" t="e">
        <f>F1926</f>
        <v>#DIV/0!</v>
      </c>
      <c r="C2246" s="698">
        <f>G1926</f>
        <v>379.50847042889387</v>
      </c>
      <c r="D2246" s="699">
        <f>INPUT!CH108</f>
        <v>0.9348580328415943</v>
      </c>
      <c r="E2246" s="201" t="str">
        <f>IF(OR(L2082="compact",D2246&gt;=0),"-",IF(ABS(D2246)&lt;=B2246,"OK","NG"))</f>
        <v>-</v>
      </c>
      <c r="F2246" s="200" t="str">
        <f>IF(OR(L2082="compact",D2246&gt;=0),"-",B2246/ABS(D2246))</f>
        <v>-</v>
      </c>
      <c r="G2246" s="201" t="str">
        <f>IF(OR(L2082="compact",D2246&lt;=0),"-",IF(ABS(D2246)&lt;=C2246,"OK","NG"))</f>
        <v>OK</v>
      </c>
      <c r="H2246" s="200">
        <f>IF(OR(L2082="compact",D2246&lt;=0),"-",C2246/ABS(D2246))</f>
        <v>405.95305072722113</v>
      </c>
      <c r="I2246" s="699">
        <f>INPUT!CI108</f>
        <v>-0.88604962936538267</v>
      </c>
      <c r="J2246" s="201" t="e">
        <f>IF(OR(L2082="compact",I2246&gt;=0),"-",IF(ABS(I2246)&lt;=B2246,"OK","NG"))</f>
        <v>#DIV/0!</v>
      </c>
      <c r="K2246" s="200" t="e">
        <f>IF(OR(L2082="compact",I2246&gt;=0),"-",B2246/ABS(I2246))</f>
        <v>#DIV/0!</v>
      </c>
      <c r="L2246" s="201" t="str">
        <f>IF(OR(L2082="compact",I2246&lt;=0),"-",IF(ABS(I2246)&lt;=C2246,"OK","NG"))</f>
        <v>-</v>
      </c>
      <c r="M2246" s="203" t="str">
        <f>IF(OR(L2082="compact",I2246&lt;=0),"-",C2246/ABS(I2246))</f>
        <v>-</v>
      </c>
      <c r="O2246" s="350"/>
    </row>
    <row r="2247">
      <c r="A2247" s="187">
        <f>A2083</f>
        <v>101</v>
      </c>
      <c r="B2247" s="191" t="e">
        <f>F1927</f>
        <v>#DIV/0!</v>
      </c>
      <c r="C2247" s="698">
        <f>G1927</f>
        <v>379.50847042889387</v>
      </c>
      <c r="D2247" s="699">
        <f>INPUT!CH109</f>
        <v>0.9348580328415943</v>
      </c>
      <c r="E2247" s="201" t="str">
        <f>IF(OR(L2083="compact",D2247&gt;=0),"-",IF(ABS(D2247)&lt;=B2247,"OK","NG"))</f>
        <v>-</v>
      </c>
      <c r="F2247" s="200" t="str">
        <f>IF(OR(L2083="compact",D2247&gt;=0),"-",B2247/ABS(D2247))</f>
        <v>-</v>
      </c>
      <c r="G2247" s="201" t="str">
        <f>IF(OR(L2083="compact",D2247&lt;=0),"-",IF(ABS(D2247)&lt;=C2247,"OK","NG"))</f>
        <v>OK</v>
      </c>
      <c r="H2247" s="200">
        <f>IF(OR(L2083="compact",D2247&lt;=0),"-",C2247/ABS(D2247))</f>
        <v>405.95305072722113</v>
      </c>
      <c r="I2247" s="699">
        <f>INPUT!CI109</f>
        <v>-0.88604962936538267</v>
      </c>
      <c r="J2247" s="201" t="e">
        <f>IF(OR(L2083="compact",I2247&gt;=0),"-",IF(ABS(I2247)&lt;=B2247,"OK","NG"))</f>
        <v>#DIV/0!</v>
      </c>
      <c r="K2247" s="200" t="e">
        <f>IF(OR(L2083="compact",I2247&gt;=0),"-",B2247/ABS(I2247))</f>
        <v>#DIV/0!</v>
      </c>
      <c r="L2247" s="201" t="str">
        <f>IF(OR(L2083="compact",I2247&lt;=0),"-",IF(ABS(I2247)&lt;=C2247,"OK","NG"))</f>
        <v>-</v>
      </c>
      <c r="M2247" s="203" t="str">
        <f>IF(OR(L2083="compact",I2247&lt;=0),"-",C2247/ABS(I2247))</f>
        <v>-</v>
      </c>
      <c r="O2247" s="350"/>
    </row>
    <row r="2248">
      <c r="A2248" s="187">
        <f>A2084</f>
        <v>101</v>
      </c>
      <c r="B2248" s="191" t="e">
        <f>F1928</f>
        <v>#DIV/0!</v>
      </c>
      <c r="C2248" s="698">
        <f>G1928</f>
        <v>379.50847042889387</v>
      </c>
      <c r="D2248" s="699">
        <f>INPUT!CH110</f>
        <v>0.9348580328415943</v>
      </c>
      <c r="E2248" s="201" t="str">
        <f>IF(OR(L2084="compact",D2248&gt;=0),"-",IF(ABS(D2248)&lt;=B2248,"OK","NG"))</f>
        <v>-</v>
      </c>
      <c r="F2248" s="200" t="str">
        <f>IF(OR(L2084="compact",D2248&gt;=0),"-",B2248/ABS(D2248))</f>
        <v>-</v>
      </c>
      <c r="G2248" s="201" t="str">
        <f>IF(OR(L2084="compact",D2248&lt;=0),"-",IF(ABS(D2248)&lt;=C2248,"OK","NG"))</f>
        <v>OK</v>
      </c>
      <c r="H2248" s="200">
        <f>IF(OR(L2084="compact",D2248&lt;=0),"-",C2248/ABS(D2248))</f>
        <v>405.95305072722113</v>
      </c>
      <c r="I2248" s="699">
        <f>INPUT!CI110</f>
        <v>-0.88604962936538267</v>
      </c>
      <c r="J2248" s="201" t="e">
        <f>IF(OR(L2084="compact",I2248&gt;=0),"-",IF(ABS(I2248)&lt;=B2248,"OK","NG"))</f>
        <v>#DIV/0!</v>
      </c>
      <c r="K2248" s="200" t="e">
        <f>IF(OR(L2084="compact",I2248&gt;=0),"-",B2248/ABS(I2248))</f>
        <v>#DIV/0!</v>
      </c>
      <c r="L2248" s="201" t="str">
        <f>IF(OR(L2084="compact",I2248&lt;=0),"-",IF(ABS(I2248)&lt;=C2248,"OK","NG"))</f>
        <v>-</v>
      </c>
      <c r="M2248" s="203" t="str">
        <f>IF(OR(L2084="compact",I2248&lt;=0),"-",C2248/ABS(I2248))</f>
        <v>-</v>
      </c>
      <c r="O2248" s="350"/>
    </row>
    <row r="2249">
      <c r="A2249" s="187">
        <f>A2085</f>
        <v>101</v>
      </c>
      <c r="B2249" s="191" t="e">
        <f>F1929</f>
        <v>#DIV/0!</v>
      </c>
      <c r="C2249" s="698">
        <f>G1929</f>
        <v>379.50847042889387</v>
      </c>
      <c r="D2249" s="699">
        <f>INPUT!CH111</f>
        <v>0.9348580328415943</v>
      </c>
      <c r="E2249" s="201" t="str">
        <f>IF(OR(L2085="compact",D2249&gt;=0),"-",IF(ABS(D2249)&lt;=B2249,"OK","NG"))</f>
        <v>-</v>
      </c>
      <c r="F2249" s="200" t="str">
        <f>IF(OR(L2085="compact",D2249&gt;=0),"-",B2249/ABS(D2249))</f>
        <v>-</v>
      </c>
      <c r="G2249" s="201" t="str">
        <f>IF(OR(L2085="compact",D2249&lt;=0),"-",IF(ABS(D2249)&lt;=C2249,"OK","NG"))</f>
        <v>OK</v>
      </c>
      <c r="H2249" s="200">
        <f>IF(OR(L2085="compact",D2249&lt;=0),"-",C2249/ABS(D2249))</f>
        <v>405.95305072722113</v>
      </c>
      <c r="I2249" s="699">
        <f>INPUT!CI111</f>
        <v>-0.88604962936538267</v>
      </c>
      <c r="J2249" s="201" t="e">
        <f>IF(OR(L2085="compact",I2249&gt;=0),"-",IF(ABS(I2249)&lt;=B2249,"OK","NG"))</f>
        <v>#DIV/0!</v>
      </c>
      <c r="K2249" s="200" t="e">
        <f>IF(OR(L2085="compact",I2249&gt;=0),"-",B2249/ABS(I2249))</f>
        <v>#DIV/0!</v>
      </c>
      <c r="L2249" s="201" t="str">
        <f>IF(OR(L2085="compact",I2249&lt;=0),"-",IF(ABS(I2249)&lt;=C2249,"OK","NG"))</f>
        <v>-</v>
      </c>
      <c r="M2249" s="203" t="str">
        <f>IF(OR(L2085="compact",I2249&lt;=0),"-",C2249/ABS(I2249))</f>
        <v>-</v>
      </c>
      <c r="O2249" s="350"/>
    </row>
    <row r="2250">
      <c r="A2250" s="187">
        <f>A2086</f>
        <v>101</v>
      </c>
      <c r="B2250" s="191" t="e">
        <f>F1930</f>
        <v>#DIV/0!</v>
      </c>
      <c r="C2250" s="698">
        <f>G1930</f>
        <v>379.50847042889387</v>
      </c>
      <c r="D2250" s="699">
        <f>INPUT!CH112</f>
        <v>0.9348580328415943</v>
      </c>
      <c r="E2250" s="201" t="str">
        <f>IF(OR(L2086="compact",D2250&gt;=0),"-",IF(ABS(D2250)&lt;=B2250,"OK","NG"))</f>
        <v>-</v>
      </c>
      <c r="F2250" s="200" t="str">
        <f>IF(OR(L2086="compact",D2250&gt;=0),"-",B2250/ABS(D2250))</f>
        <v>-</v>
      </c>
      <c r="G2250" s="201" t="str">
        <f>IF(OR(L2086="compact",D2250&lt;=0),"-",IF(ABS(D2250)&lt;=C2250,"OK","NG"))</f>
        <v>OK</v>
      </c>
      <c r="H2250" s="200">
        <f>IF(OR(L2086="compact",D2250&lt;=0),"-",C2250/ABS(D2250))</f>
        <v>405.95305072722113</v>
      </c>
      <c r="I2250" s="699">
        <f>INPUT!CI112</f>
        <v>-0.88604962936538267</v>
      </c>
      <c r="J2250" s="201" t="e">
        <f>IF(OR(L2086="compact",I2250&gt;=0),"-",IF(ABS(I2250)&lt;=B2250,"OK","NG"))</f>
        <v>#DIV/0!</v>
      </c>
      <c r="K2250" s="200" t="e">
        <f>IF(OR(L2086="compact",I2250&gt;=0),"-",B2250/ABS(I2250))</f>
        <v>#DIV/0!</v>
      </c>
      <c r="L2250" s="201" t="str">
        <f>IF(OR(L2086="compact",I2250&lt;=0),"-",IF(ABS(I2250)&lt;=C2250,"OK","NG"))</f>
        <v>-</v>
      </c>
      <c r="M2250" s="203" t="str">
        <f>IF(OR(L2086="compact",I2250&lt;=0),"-",C2250/ABS(I2250))</f>
        <v>-</v>
      </c>
      <c r="O2250" s="350"/>
    </row>
    <row r="2251">
      <c r="A2251" s="187">
        <f>A2087</f>
        <v>101</v>
      </c>
      <c r="B2251" s="191" t="e">
        <f>F1931</f>
        <v>#DIV/0!</v>
      </c>
      <c r="C2251" s="698">
        <f>G1931</f>
        <v>379.50847042889387</v>
      </c>
      <c r="D2251" s="699">
        <f>INPUT!CH113</f>
        <v>0.9348580328415943</v>
      </c>
      <c r="E2251" s="201" t="str">
        <f>IF(OR(L2087="compact",D2251&gt;=0),"-",IF(ABS(D2251)&lt;=B2251,"OK","NG"))</f>
        <v>-</v>
      </c>
      <c r="F2251" s="200" t="str">
        <f>IF(OR(L2087="compact",D2251&gt;=0),"-",B2251/ABS(D2251))</f>
        <v>-</v>
      </c>
      <c r="G2251" s="201" t="str">
        <f>IF(OR(L2087="compact",D2251&lt;=0),"-",IF(ABS(D2251)&lt;=C2251,"OK","NG"))</f>
        <v>OK</v>
      </c>
      <c r="H2251" s="200">
        <f>IF(OR(L2087="compact",D2251&lt;=0),"-",C2251/ABS(D2251))</f>
        <v>405.95305072722113</v>
      </c>
      <c r="I2251" s="699">
        <f>INPUT!CI113</f>
        <v>-0.88604962936538267</v>
      </c>
      <c r="J2251" s="201" t="e">
        <f>IF(OR(L2087="compact",I2251&gt;=0),"-",IF(ABS(I2251)&lt;=B2251,"OK","NG"))</f>
        <v>#DIV/0!</v>
      </c>
      <c r="K2251" s="200" t="e">
        <f>IF(OR(L2087="compact",I2251&gt;=0),"-",B2251/ABS(I2251))</f>
        <v>#DIV/0!</v>
      </c>
      <c r="L2251" s="201" t="str">
        <f>IF(OR(L2087="compact",I2251&lt;=0),"-",IF(ABS(I2251)&lt;=C2251,"OK","NG"))</f>
        <v>-</v>
      </c>
      <c r="M2251" s="203" t="str">
        <f>IF(OR(L2087="compact",I2251&lt;=0),"-",C2251/ABS(I2251))</f>
        <v>-</v>
      </c>
      <c r="O2251" s="350"/>
    </row>
    <row r="2252">
      <c r="A2252" s="187">
        <f>A2088</f>
        <v>101</v>
      </c>
      <c r="B2252" s="191" t="e">
        <f>F1932</f>
        <v>#DIV/0!</v>
      </c>
      <c r="C2252" s="698">
        <f>G1932</f>
        <v>379.50847042889387</v>
      </c>
      <c r="D2252" s="699">
        <f>INPUT!CH114</f>
        <v>0.9348580328415943</v>
      </c>
      <c r="E2252" s="201" t="str">
        <f>IF(OR(L2088="compact",D2252&gt;=0),"-",IF(ABS(D2252)&lt;=B2252,"OK","NG"))</f>
        <v>-</v>
      </c>
      <c r="F2252" s="200" t="str">
        <f>IF(OR(L2088="compact",D2252&gt;=0),"-",B2252/ABS(D2252))</f>
        <v>-</v>
      </c>
      <c r="G2252" s="201" t="str">
        <f>IF(OR(L2088="compact",D2252&lt;=0),"-",IF(ABS(D2252)&lt;=C2252,"OK","NG"))</f>
        <v>OK</v>
      </c>
      <c r="H2252" s="200">
        <f>IF(OR(L2088="compact",D2252&lt;=0),"-",C2252/ABS(D2252))</f>
        <v>405.95305072722113</v>
      </c>
      <c r="I2252" s="699">
        <f>INPUT!CI114</f>
        <v>-0.88604962936538267</v>
      </c>
      <c r="J2252" s="201" t="e">
        <f>IF(OR(L2088="compact",I2252&gt;=0),"-",IF(ABS(I2252)&lt;=B2252,"OK","NG"))</f>
        <v>#DIV/0!</v>
      </c>
      <c r="K2252" s="200" t="e">
        <f>IF(OR(L2088="compact",I2252&gt;=0),"-",B2252/ABS(I2252))</f>
        <v>#DIV/0!</v>
      </c>
      <c r="L2252" s="201" t="str">
        <f>IF(OR(L2088="compact",I2252&lt;=0),"-",IF(ABS(I2252)&lt;=C2252,"OK","NG"))</f>
        <v>-</v>
      </c>
      <c r="M2252" s="203" t="str">
        <f>IF(OR(L2088="compact",I2252&lt;=0),"-",C2252/ABS(I2252))</f>
        <v>-</v>
      </c>
      <c r="O2252" s="350"/>
    </row>
    <row r="2253">
      <c r="A2253" s="187">
        <f>A2089</f>
        <v>101</v>
      </c>
      <c r="B2253" s="191" t="e">
        <f>F1933</f>
        <v>#DIV/0!</v>
      </c>
      <c r="C2253" s="698">
        <f>G1933</f>
        <v>379.50847042889387</v>
      </c>
      <c r="D2253" s="699">
        <f>INPUT!CH115</f>
        <v>0.9348580328415943</v>
      </c>
      <c r="E2253" s="201" t="str">
        <f>IF(OR(L2089="compact",D2253&gt;=0),"-",IF(ABS(D2253)&lt;=B2253,"OK","NG"))</f>
        <v>-</v>
      </c>
      <c r="F2253" s="200" t="str">
        <f>IF(OR(L2089="compact",D2253&gt;=0),"-",B2253/ABS(D2253))</f>
        <v>-</v>
      </c>
      <c r="G2253" s="201" t="str">
        <f>IF(OR(L2089="compact",D2253&lt;=0),"-",IF(ABS(D2253)&lt;=C2253,"OK","NG"))</f>
        <v>OK</v>
      </c>
      <c r="H2253" s="200">
        <f>IF(OR(L2089="compact",D2253&lt;=0),"-",C2253/ABS(D2253))</f>
        <v>405.95305072722113</v>
      </c>
      <c r="I2253" s="699">
        <f>INPUT!CI115</f>
        <v>-0.88604962936538267</v>
      </c>
      <c r="J2253" s="201" t="e">
        <f>IF(OR(L2089="compact",I2253&gt;=0),"-",IF(ABS(I2253)&lt;=B2253,"OK","NG"))</f>
        <v>#DIV/0!</v>
      </c>
      <c r="K2253" s="200" t="e">
        <f>IF(OR(L2089="compact",I2253&gt;=0),"-",B2253/ABS(I2253))</f>
        <v>#DIV/0!</v>
      </c>
      <c r="L2253" s="201" t="str">
        <f>IF(OR(L2089="compact",I2253&lt;=0),"-",IF(ABS(I2253)&lt;=C2253,"OK","NG"))</f>
        <v>-</v>
      </c>
      <c r="M2253" s="203" t="str">
        <f>IF(OR(L2089="compact",I2253&lt;=0),"-",C2253/ABS(I2253))</f>
        <v>-</v>
      </c>
      <c r="O2253" s="350"/>
    </row>
    <row r="2254">
      <c r="A2254" s="187">
        <f>A2090</f>
        <v>101</v>
      </c>
      <c r="B2254" s="191" t="e">
        <f>F1934</f>
        <v>#DIV/0!</v>
      </c>
      <c r="C2254" s="698">
        <f>G1934</f>
        <v>379.50847042889387</v>
      </c>
      <c r="D2254" s="699">
        <f>INPUT!CH116</f>
        <v>0.9348580328415943</v>
      </c>
      <c r="E2254" s="201" t="str">
        <f>IF(OR(L2090="compact",D2254&gt;=0),"-",IF(ABS(D2254)&lt;=B2254,"OK","NG"))</f>
        <v>-</v>
      </c>
      <c r="F2254" s="200" t="str">
        <f>IF(OR(L2090="compact",D2254&gt;=0),"-",B2254/ABS(D2254))</f>
        <v>-</v>
      </c>
      <c r="G2254" s="201" t="str">
        <f>IF(OR(L2090="compact",D2254&lt;=0),"-",IF(ABS(D2254)&lt;=C2254,"OK","NG"))</f>
        <v>OK</v>
      </c>
      <c r="H2254" s="200">
        <f>IF(OR(L2090="compact",D2254&lt;=0),"-",C2254/ABS(D2254))</f>
        <v>405.95305072722113</v>
      </c>
      <c r="I2254" s="699">
        <f>INPUT!CI116</f>
        <v>-0.88604962936538267</v>
      </c>
      <c r="J2254" s="201" t="e">
        <f>IF(OR(L2090="compact",I2254&gt;=0),"-",IF(ABS(I2254)&lt;=B2254,"OK","NG"))</f>
        <v>#DIV/0!</v>
      </c>
      <c r="K2254" s="200" t="e">
        <f>IF(OR(L2090="compact",I2254&gt;=0),"-",B2254/ABS(I2254))</f>
        <v>#DIV/0!</v>
      </c>
      <c r="L2254" s="201" t="str">
        <f>IF(OR(L2090="compact",I2254&lt;=0),"-",IF(ABS(I2254)&lt;=C2254,"OK","NG"))</f>
        <v>-</v>
      </c>
      <c r="M2254" s="203" t="str">
        <f>IF(OR(L2090="compact",I2254&lt;=0),"-",C2254/ABS(I2254))</f>
        <v>-</v>
      </c>
      <c r="O2254" s="350"/>
    </row>
    <row r="2255">
      <c r="A2255" s="187">
        <f>A2091</f>
        <v>101</v>
      </c>
      <c r="B2255" s="191" t="e">
        <f>F1935</f>
        <v>#DIV/0!</v>
      </c>
      <c r="C2255" s="698">
        <f>G1935</f>
        <v>379.50847042889387</v>
      </c>
      <c r="D2255" s="699">
        <f>INPUT!CH117</f>
        <v>0.9348580328415943</v>
      </c>
      <c r="E2255" s="201" t="str">
        <f>IF(OR(L2091="compact",D2255&gt;=0),"-",IF(ABS(D2255)&lt;=B2255,"OK","NG"))</f>
        <v>-</v>
      </c>
      <c r="F2255" s="200" t="str">
        <f>IF(OR(L2091="compact",D2255&gt;=0),"-",B2255/ABS(D2255))</f>
        <v>-</v>
      </c>
      <c r="G2255" s="201" t="str">
        <f>IF(OR(L2091="compact",D2255&lt;=0),"-",IF(ABS(D2255)&lt;=C2255,"OK","NG"))</f>
        <v>OK</v>
      </c>
      <c r="H2255" s="200">
        <f>IF(OR(L2091="compact",D2255&lt;=0),"-",C2255/ABS(D2255))</f>
        <v>405.95305072722113</v>
      </c>
      <c r="I2255" s="699">
        <f>INPUT!CI117</f>
        <v>-0.88604962936538267</v>
      </c>
      <c r="J2255" s="201" t="e">
        <f>IF(OR(L2091="compact",I2255&gt;=0),"-",IF(ABS(I2255)&lt;=B2255,"OK","NG"))</f>
        <v>#DIV/0!</v>
      </c>
      <c r="K2255" s="200" t="e">
        <f>IF(OR(L2091="compact",I2255&gt;=0),"-",B2255/ABS(I2255))</f>
        <v>#DIV/0!</v>
      </c>
      <c r="L2255" s="201" t="str">
        <f>IF(OR(L2091="compact",I2255&lt;=0),"-",IF(ABS(I2255)&lt;=C2255,"OK","NG"))</f>
        <v>-</v>
      </c>
      <c r="M2255" s="203" t="str">
        <f>IF(OR(L2091="compact",I2255&lt;=0),"-",C2255/ABS(I2255))</f>
        <v>-</v>
      </c>
      <c r="O2255" s="350"/>
    </row>
    <row r="2256">
      <c r="A2256" s="187">
        <f>A2092</f>
        <v>101</v>
      </c>
      <c r="B2256" s="191" t="e">
        <f>F1936</f>
        <v>#DIV/0!</v>
      </c>
      <c r="C2256" s="698">
        <f>G1936</f>
        <v>379.50847042889387</v>
      </c>
      <c r="D2256" s="699">
        <f>INPUT!CH118</f>
        <v>0.9348580328415943</v>
      </c>
      <c r="E2256" s="201" t="str">
        <f>IF(OR(L2092="compact",D2256&gt;=0),"-",IF(ABS(D2256)&lt;=B2256,"OK","NG"))</f>
        <v>-</v>
      </c>
      <c r="F2256" s="200" t="str">
        <f>IF(OR(L2092="compact",D2256&gt;=0),"-",B2256/ABS(D2256))</f>
        <v>-</v>
      </c>
      <c r="G2256" s="201" t="str">
        <f>IF(OR(L2092="compact",D2256&lt;=0),"-",IF(ABS(D2256)&lt;=C2256,"OK","NG"))</f>
        <v>OK</v>
      </c>
      <c r="H2256" s="200">
        <f>IF(OR(L2092="compact",D2256&lt;=0),"-",C2256/ABS(D2256))</f>
        <v>405.95305072722113</v>
      </c>
      <c r="I2256" s="699">
        <f>INPUT!CI118</f>
        <v>-0.88604962936538267</v>
      </c>
      <c r="J2256" s="201" t="e">
        <f>IF(OR(L2092="compact",I2256&gt;=0),"-",IF(ABS(I2256)&lt;=B2256,"OK","NG"))</f>
        <v>#DIV/0!</v>
      </c>
      <c r="K2256" s="200" t="e">
        <f>IF(OR(L2092="compact",I2256&gt;=0),"-",B2256/ABS(I2256))</f>
        <v>#DIV/0!</v>
      </c>
      <c r="L2256" s="201" t="str">
        <f>IF(OR(L2092="compact",I2256&lt;=0),"-",IF(ABS(I2256)&lt;=C2256,"OK","NG"))</f>
        <v>-</v>
      </c>
      <c r="M2256" s="203" t="str">
        <f>IF(OR(L2092="compact",I2256&lt;=0),"-",C2256/ABS(I2256))</f>
        <v>-</v>
      </c>
      <c r="O2256" s="350"/>
    </row>
    <row r="2257">
      <c r="A2257" s="187">
        <f>A2093</f>
        <v>101</v>
      </c>
      <c r="B2257" s="191" t="e">
        <f>F1937</f>
        <v>#DIV/0!</v>
      </c>
      <c r="C2257" s="698">
        <f>G1937</f>
        <v>379.50847042889387</v>
      </c>
      <c r="D2257" s="699">
        <f>INPUT!CH119</f>
        <v>0.9348580328415943</v>
      </c>
      <c r="E2257" s="201" t="str">
        <f>IF(OR(L2093="compact",D2257&gt;=0),"-",IF(ABS(D2257)&lt;=B2257,"OK","NG"))</f>
        <v>-</v>
      </c>
      <c r="F2257" s="200" t="str">
        <f>IF(OR(L2093="compact",D2257&gt;=0),"-",B2257/ABS(D2257))</f>
        <v>-</v>
      </c>
      <c r="G2257" s="201" t="str">
        <f>IF(OR(L2093="compact",D2257&lt;=0),"-",IF(ABS(D2257)&lt;=C2257,"OK","NG"))</f>
        <v>OK</v>
      </c>
      <c r="H2257" s="200">
        <f>IF(OR(L2093="compact",D2257&lt;=0),"-",C2257/ABS(D2257))</f>
        <v>405.95305072722113</v>
      </c>
      <c r="I2257" s="699">
        <f>INPUT!CI119</f>
        <v>-0.88604962936538267</v>
      </c>
      <c r="J2257" s="201" t="e">
        <f>IF(OR(L2093="compact",I2257&gt;=0),"-",IF(ABS(I2257)&lt;=B2257,"OK","NG"))</f>
        <v>#DIV/0!</v>
      </c>
      <c r="K2257" s="200" t="e">
        <f>IF(OR(L2093="compact",I2257&gt;=0),"-",B2257/ABS(I2257))</f>
        <v>#DIV/0!</v>
      </c>
      <c r="L2257" s="201" t="str">
        <f>IF(OR(L2093="compact",I2257&lt;=0),"-",IF(ABS(I2257)&lt;=C2257,"OK","NG"))</f>
        <v>-</v>
      </c>
      <c r="M2257" s="203" t="str">
        <f>IF(OR(L2093="compact",I2257&lt;=0),"-",C2257/ABS(I2257))</f>
        <v>-</v>
      </c>
      <c r="O2257" s="350"/>
    </row>
    <row r="2258">
      <c r="A2258" s="187">
        <f>A2094</f>
        <v>101</v>
      </c>
      <c r="B2258" s="191" t="e">
        <f>F1938</f>
        <v>#DIV/0!</v>
      </c>
      <c r="C2258" s="698">
        <f>G1938</f>
        <v>379.50847042889387</v>
      </c>
      <c r="D2258" s="699">
        <f>INPUT!CH120</f>
        <v>0.9348580328415943</v>
      </c>
      <c r="E2258" s="201" t="str">
        <f>IF(OR(L2094="compact",D2258&gt;=0),"-",IF(ABS(D2258)&lt;=B2258,"OK","NG"))</f>
        <v>-</v>
      </c>
      <c r="F2258" s="200" t="str">
        <f>IF(OR(L2094="compact",D2258&gt;=0),"-",B2258/ABS(D2258))</f>
        <v>-</v>
      </c>
      <c r="G2258" s="201" t="str">
        <f>IF(OR(L2094="compact",D2258&lt;=0),"-",IF(ABS(D2258)&lt;=C2258,"OK","NG"))</f>
        <v>OK</v>
      </c>
      <c r="H2258" s="200">
        <f>IF(OR(L2094="compact",D2258&lt;=0),"-",C2258/ABS(D2258))</f>
        <v>405.95305072722113</v>
      </c>
      <c r="I2258" s="699">
        <f>INPUT!CI120</f>
        <v>-0.88604962936538267</v>
      </c>
      <c r="J2258" s="201" t="e">
        <f>IF(OR(L2094="compact",I2258&gt;=0),"-",IF(ABS(I2258)&lt;=B2258,"OK","NG"))</f>
        <v>#DIV/0!</v>
      </c>
      <c r="K2258" s="200" t="e">
        <f>IF(OR(L2094="compact",I2258&gt;=0),"-",B2258/ABS(I2258))</f>
        <v>#DIV/0!</v>
      </c>
      <c r="L2258" s="201" t="str">
        <f>IF(OR(L2094="compact",I2258&lt;=0),"-",IF(ABS(I2258)&lt;=C2258,"OK","NG"))</f>
        <v>-</v>
      </c>
      <c r="M2258" s="203" t="str">
        <f>IF(OR(L2094="compact",I2258&lt;=0),"-",C2258/ABS(I2258))</f>
        <v>-</v>
      </c>
      <c r="O2258" s="350"/>
    </row>
    <row r="2259">
      <c r="A2259" s="187">
        <f>A2095</f>
        <v>101</v>
      </c>
      <c r="B2259" s="191" t="e">
        <f>F1939</f>
        <v>#DIV/0!</v>
      </c>
      <c r="C2259" s="698">
        <f>G1939</f>
        <v>379.50847042889387</v>
      </c>
      <c r="D2259" s="699">
        <f>INPUT!CH121</f>
        <v>0.9348580328415943</v>
      </c>
      <c r="E2259" s="201" t="str">
        <f>IF(OR(L2095="compact",D2259&gt;=0),"-",IF(ABS(D2259)&lt;=B2259,"OK","NG"))</f>
        <v>-</v>
      </c>
      <c r="F2259" s="200" t="str">
        <f>IF(OR(L2095="compact",D2259&gt;=0),"-",B2259/ABS(D2259))</f>
        <v>-</v>
      </c>
      <c r="G2259" s="201" t="str">
        <f>IF(OR(L2095="compact",D2259&lt;=0),"-",IF(ABS(D2259)&lt;=C2259,"OK","NG"))</f>
        <v>OK</v>
      </c>
      <c r="H2259" s="200">
        <f>IF(OR(L2095="compact",D2259&lt;=0),"-",C2259/ABS(D2259))</f>
        <v>405.95305072722113</v>
      </c>
      <c r="I2259" s="699">
        <f>INPUT!CI121</f>
        <v>-0.88604962936538267</v>
      </c>
      <c r="J2259" s="201" t="e">
        <f>IF(OR(L2095="compact",I2259&gt;=0),"-",IF(ABS(I2259)&lt;=B2259,"OK","NG"))</f>
        <v>#DIV/0!</v>
      </c>
      <c r="K2259" s="200" t="e">
        <f>IF(OR(L2095="compact",I2259&gt;=0),"-",B2259/ABS(I2259))</f>
        <v>#DIV/0!</v>
      </c>
      <c r="L2259" s="201" t="str">
        <f>IF(OR(L2095="compact",I2259&lt;=0),"-",IF(ABS(I2259)&lt;=C2259,"OK","NG"))</f>
        <v>-</v>
      </c>
      <c r="M2259" s="203" t="str">
        <f>IF(OR(L2095="compact",I2259&lt;=0),"-",C2259/ABS(I2259))</f>
        <v>-</v>
      </c>
      <c r="O2259" s="350"/>
    </row>
    <row r="2260">
      <c r="A2260" s="187">
        <f>A2096</f>
        <v>101</v>
      </c>
      <c r="B2260" s="191" t="e">
        <f>F1940</f>
        <v>#DIV/0!</v>
      </c>
      <c r="C2260" s="698">
        <f>G1940</f>
        <v>379.50847042889387</v>
      </c>
      <c r="D2260" s="699">
        <f>INPUT!CH122</f>
        <v>0.9348580328415943</v>
      </c>
      <c r="E2260" s="201" t="str">
        <f>IF(OR(L2096="compact",D2260&gt;=0),"-",IF(ABS(D2260)&lt;=B2260,"OK","NG"))</f>
        <v>-</v>
      </c>
      <c r="F2260" s="200" t="str">
        <f>IF(OR(L2096="compact",D2260&gt;=0),"-",B2260/ABS(D2260))</f>
        <v>-</v>
      </c>
      <c r="G2260" s="201" t="str">
        <f>IF(OR(L2096="compact",D2260&lt;=0),"-",IF(ABS(D2260)&lt;=C2260,"OK","NG"))</f>
        <v>OK</v>
      </c>
      <c r="H2260" s="200">
        <f>IF(OR(L2096="compact",D2260&lt;=0),"-",C2260/ABS(D2260))</f>
        <v>405.95305072722113</v>
      </c>
      <c r="I2260" s="699">
        <f>INPUT!CI122</f>
        <v>-0.88604962936538267</v>
      </c>
      <c r="J2260" s="201" t="e">
        <f>IF(OR(L2096="compact",I2260&gt;=0),"-",IF(ABS(I2260)&lt;=B2260,"OK","NG"))</f>
        <v>#DIV/0!</v>
      </c>
      <c r="K2260" s="200" t="e">
        <f>IF(OR(L2096="compact",I2260&gt;=0),"-",B2260/ABS(I2260))</f>
        <v>#DIV/0!</v>
      </c>
      <c r="L2260" s="201" t="str">
        <f>IF(OR(L2096="compact",I2260&lt;=0),"-",IF(ABS(I2260)&lt;=C2260,"OK","NG"))</f>
        <v>-</v>
      </c>
      <c r="M2260" s="203" t="str">
        <f>IF(OR(L2096="compact",I2260&lt;=0),"-",C2260/ABS(I2260))</f>
        <v>-</v>
      </c>
      <c r="O2260" s="350"/>
    </row>
    <row r="2261">
      <c r="A2261" s="187">
        <f>A2097</f>
        <v>101</v>
      </c>
      <c r="B2261" s="191" t="e">
        <f>F1941</f>
        <v>#DIV/0!</v>
      </c>
      <c r="C2261" s="698">
        <f>G1941</f>
        <v>379.50847042889387</v>
      </c>
      <c r="D2261" s="699">
        <f>INPUT!CH123</f>
        <v>0.9348580328415943</v>
      </c>
      <c r="E2261" s="201" t="str">
        <f>IF(OR(L2097="compact",D2261&gt;=0),"-",IF(ABS(D2261)&lt;=B2261,"OK","NG"))</f>
        <v>-</v>
      </c>
      <c r="F2261" s="200" t="str">
        <f>IF(OR(L2097="compact",D2261&gt;=0),"-",B2261/ABS(D2261))</f>
        <v>-</v>
      </c>
      <c r="G2261" s="201" t="str">
        <f>IF(OR(L2097="compact",D2261&lt;=0),"-",IF(ABS(D2261)&lt;=C2261,"OK","NG"))</f>
        <v>OK</v>
      </c>
      <c r="H2261" s="200">
        <f>IF(OR(L2097="compact",D2261&lt;=0),"-",C2261/ABS(D2261))</f>
        <v>405.95305072722113</v>
      </c>
      <c r="I2261" s="699">
        <f>INPUT!CI123</f>
        <v>-0.88604962936538267</v>
      </c>
      <c r="J2261" s="201" t="e">
        <f>IF(OR(L2097="compact",I2261&gt;=0),"-",IF(ABS(I2261)&lt;=B2261,"OK","NG"))</f>
        <v>#DIV/0!</v>
      </c>
      <c r="K2261" s="200" t="e">
        <f>IF(OR(L2097="compact",I2261&gt;=0),"-",B2261/ABS(I2261))</f>
        <v>#DIV/0!</v>
      </c>
      <c r="L2261" s="201" t="str">
        <f>IF(OR(L2097="compact",I2261&lt;=0),"-",IF(ABS(I2261)&lt;=C2261,"OK","NG"))</f>
        <v>-</v>
      </c>
      <c r="M2261" s="203" t="str">
        <f>IF(OR(L2097="compact",I2261&lt;=0),"-",C2261/ABS(I2261))</f>
        <v>-</v>
      </c>
      <c r="O2261" s="350"/>
    </row>
    <row r="2262">
      <c r="A2262" s="187">
        <f>A2098</f>
        <v>101</v>
      </c>
      <c r="B2262" s="191" t="e">
        <f>F1942</f>
        <v>#DIV/0!</v>
      </c>
      <c r="C2262" s="698">
        <f>G1942</f>
        <v>379.50847042889387</v>
      </c>
      <c r="D2262" s="699">
        <f>INPUT!CH124</f>
        <v>0.9348580328415943</v>
      </c>
      <c r="E2262" s="201" t="str">
        <f>IF(OR(L2098="compact",D2262&gt;=0),"-",IF(ABS(D2262)&lt;=B2262,"OK","NG"))</f>
        <v>-</v>
      </c>
      <c r="F2262" s="200" t="str">
        <f>IF(OR(L2098="compact",D2262&gt;=0),"-",B2262/ABS(D2262))</f>
        <v>-</v>
      </c>
      <c r="G2262" s="201" t="str">
        <f>IF(OR(L2098="compact",D2262&lt;=0),"-",IF(ABS(D2262)&lt;=C2262,"OK","NG"))</f>
        <v>OK</v>
      </c>
      <c r="H2262" s="200">
        <f>IF(OR(L2098="compact",D2262&lt;=0),"-",C2262/ABS(D2262))</f>
        <v>405.95305072722113</v>
      </c>
      <c r="I2262" s="699">
        <f>INPUT!CI124</f>
        <v>-0.88604962936538267</v>
      </c>
      <c r="J2262" s="201" t="e">
        <f>IF(OR(L2098="compact",I2262&gt;=0),"-",IF(ABS(I2262)&lt;=B2262,"OK","NG"))</f>
        <v>#DIV/0!</v>
      </c>
      <c r="K2262" s="200" t="e">
        <f>IF(OR(L2098="compact",I2262&gt;=0),"-",B2262/ABS(I2262))</f>
        <v>#DIV/0!</v>
      </c>
      <c r="L2262" s="201" t="str">
        <f>IF(OR(L2098="compact",I2262&lt;=0),"-",IF(ABS(I2262)&lt;=C2262,"OK","NG"))</f>
        <v>-</v>
      </c>
      <c r="M2262" s="203" t="str">
        <f>IF(OR(L2098="compact",I2262&lt;=0),"-",C2262/ABS(I2262))</f>
        <v>-</v>
      </c>
      <c r="O2262" s="350"/>
    </row>
    <row r="2263">
      <c r="A2263" s="187">
        <f>A2099</f>
        <v>101</v>
      </c>
      <c r="B2263" s="191" t="e">
        <f>F1943</f>
        <v>#DIV/0!</v>
      </c>
      <c r="C2263" s="698">
        <f>G1943</f>
        <v>379.50847042889387</v>
      </c>
      <c r="D2263" s="699">
        <f>INPUT!CH125</f>
        <v>0.9348580328415943</v>
      </c>
      <c r="E2263" s="201" t="str">
        <f>IF(OR(L2099="compact",D2263&gt;=0),"-",IF(ABS(D2263)&lt;=B2263,"OK","NG"))</f>
        <v>-</v>
      </c>
      <c r="F2263" s="200" t="str">
        <f>IF(OR(L2099="compact",D2263&gt;=0),"-",B2263/ABS(D2263))</f>
        <v>-</v>
      </c>
      <c r="G2263" s="201" t="str">
        <f>IF(OR(L2099="compact",D2263&lt;=0),"-",IF(ABS(D2263)&lt;=C2263,"OK","NG"))</f>
        <v>OK</v>
      </c>
      <c r="H2263" s="200">
        <f>IF(OR(L2099="compact",D2263&lt;=0),"-",C2263/ABS(D2263))</f>
        <v>405.95305072722113</v>
      </c>
      <c r="I2263" s="699">
        <f>INPUT!CI125</f>
        <v>-0.88604962936538267</v>
      </c>
      <c r="J2263" s="201" t="e">
        <f>IF(OR(L2099="compact",I2263&gt;=0),"-",IF(ABS(I2263)&lt;=B2263,"OK","NG"))</f>
        <v>#DIV/0!</v>
      </c>
      <c r="K2263" s="200" t="e">
        <f>IF(OR(L2099="compact",I2263&gt;=0),"-",B2263/ABS(I2263))</f>
        <v>#DIV/0!</v>
      </c>
      <c r="L2263" s="201" t="str">
        <f>IF(OR(L2099="compact",I2263&lt;=0),"-",IF(ABS(I2263)&lt;=C2263,"OK","NG"))</f>
        <v>-</v>
      </c>
      <c r="M2263" s="203" t="str">
        <f>IF(OR(L2099="compact",I2263&lt;=0),"-",C2263/ABS(I2263))</f>
        <v>-</v>
      </c>
      <c r="O2263" s="350"/>
    </row>
    <row r="2264">
      <c r="A2264" s="187">
        <f>A2100</f>
        <v>101</v>
      </c>
      <c r="B2264" s="191" t="e">
        <f>F1944</f>
        <v>#DIV/0!</v>
      </c>
      <c r="C2264" s="698">
        <f>G1944</f>
        <v>379.50847042889387</v>
      </c>
      <c r="D2264" s="699">
        <f>INPUT!CH126</f>
        <v>0.9348580328415943</v>
      </c>
      <c r="E2264" s="201" t="str">
        <f>IF(OR(L2100="compact",D2264&gt;=0),"-",IF(ABS(D2264)&lt;=B2264,"OK","NG"))</f>
        <v>-</v>
      </c>
      <c r="F2264" s="200" t="str">
        <f>IF(OR(L2100="compact",D2264&gt;=0),"-",B2264/ABS(D2264))</f>
        <v>-</v>
      </c>
      <c r="G2264" s="201" t="str">
        <f>IF(OR(L2100="compact",D2264&lt;=0),"-",IF(ABS(D2264)&lt;=C2264,"OK","NG"))</f>
        <v>OK</v>
      </c>
      <c r="H2264" s="200">
        <f>IF(OR(L2100="compact",D2264&lt;=0),"-",C2264/ABS(D2264))</f>
        <v>405.95305072722113</v>
      </c>
      <c r="I2264" s="699">
        <f>INPUT!CI126</f>
        <v>-0.88604962936538267</v>
      </c>
      <c r="J2264" s="201" t="e">
        <f>IF(OR(L2100="compact",I2264&gt;=0),"-",IF(ABS(I2264)&lt;=B2264,"OK","NG"))</f>
        <v>#DIV/0!</v>
      </c>
      <c r="K2264" s="200" t="e">
        <f>IF(OR(L2100="compact",I2264&gt;=0),"-",B2264/ABS(I2264))</f>
        <v>#DIV/0!</v>
      </c>
      <c r="L2264" s="201" t="str">
        <f>IF(OR(L2100="compact",I2264&lt;=0),"-",IF(ABS(I2264)&lt;=C2264,"OK","NG"))</f>
        <v>-</v>
      </c>
      <c r="M2264" s="203" t="str">
        <f>IF(OR(L2100="compact",I2264&lt;=0),"-",C2264/ABS(I2264))</f>
        <v>-</v>
      </c>
      <c r="O2264" s="350"/>
    </row>
    <row r="2265">
      <c r="A2265" s="187">
        <f>A2101</f>
        <v>101</v>
      </c>
      <c r="B2265" s="191" t="e">
        <f>F1945</f>
        <v>#DIV/0!</v>
      </c>
      <c r="C2265" s="698">
        <f>G1945</f>
        <v>379.50847042889387</v>
      </c>
      <c r="D2265" s="699">
        <f>INPUT!CH127</f>
        <v>0.9348580328415943</v>
      </c>
      <c r="E2265" s="201" t="str">
        <f>IF(OR(L2101="compact",D2265&gt;=0),"-",IF(ABS(D2265)&lt;=B2265,"OK","NG"))</f>
        <v>-</v>
      </c>
      <c r="F2265" s="200" t="str">
        <f>IF(OR(L2101="compact",D2265&gt;=0),"-",B2265/ABS(D2265))</f>
        <v>-</v>
      </c>
      <c r="G2265" s="201" t="str">
        <f>IF(OR(L2101="compact",D2265&lt;=0),"-",IF(ABS(D2265)&lt;=C2265,"OK","NG"))</f>
        <v>OK</v>
      </c>
      <c r="H2265" s="200">
        <f>IF(OR(L2101="compact",D2265&lt;=0),"-",C2265/ABS(D2265))</f>
        <v>405.95305072722113</v>
      </c>
      <c r="I2265" s="699">
        <f>INPUT!CI127</f>
        <v>-0.88604962936538267</v>
      </c>
      <c r="J2265" s="201" t="e">
        <f>IF(OR(L2101="compact",I2265&gt;=0),"-",IF(ABS(I2265)&lt;=B2265,"OK","NG"))</f>
        <v>#DIV/0!</v>
      </c>
      <c r="K2265" s="200" t="e">
        <f>IF(OR(L2101="compact",I2265&gt;=0),"-",B2265/ABS(I2265))</f>
        <v>#DIV/0!</v>
      </c>
      <c r="L2265" s="201" t="str">
        <f>IF(OR(L2101="compact",I2265&lt;=0),"-",IF(ABS(I2265)&lt;=C2265,"OK","NG"))</f>
        <v>-</v>
      </c>
      <c r="M2265" s="203" t="str">
        <f>IF(OR(L2101="compact",I2265&lt;=0),"-",C2265/ABS(I2265))</f>
        <v>-</v>
      </c>
      <c r="O2265" s="350"/>
    </row>
    <row r="2266">
      <c r="A2266" s="187">
        <f>A2102</f>
        <v>101</v>
      </c>
      <c r="B2266" s="191" t="e">
        <f>F1946</f>
        <v>#DIV/0!</v>
      </c>
      <c r="C2266" s="698">
        <f>G1946</f>
        <v>379.50847042889387</v>
      </c>
      <c r="D2266" s="699">
        <f>INPUT!CH128</f>
        <v>0.9348580328415943</v>
      </c>
      <c r="E2266" s="201" t="str">
        <f>IF(OR(L2102="compact",D2266&gt;=0),"-",IF(ABS(D2266)&lt;=B2266,"OK","NG"))</f>
        <v>-</v>
      </c>
      <c r="F2266" s="200" t="str">
        <f>IF(OR(L2102="compact",D2266&gt;=0),"-",B2266/ABS(D2266))</f>
        <v>-</v>
      </c>
      <c r="G2266" s="201" t="str">
        <f>IF(OR(L2102="compact",D2266&lt;=0),"-",IF(ABS(D2266)&lt;=C2266,"OK","NG"))</f>
        <v>OK</v>
      </c>
      <c r="H2266" s="200">
        <f>IF(OR(L2102="compact",D2266&lt;=0),"-",C2266/ABS(D2266))</f>
        <v>405.95305072722113</v>
      </c>
      <c r="I2266" s="699">
        <f>INPUT!CI128</f>
        <v>-0.88604962936538267</v>
      </c>
      <c r="J2266" s="201" t="e">
        <f>IF(OR(L2102="compact",I2266&gt;=0),"-",IF(ABS(I2266)&lt;=B2266,"OK","NG"))</f>
        <v>#DIV/0!</v>
      </c>
      <c r="K2266" s="200" t="e">
        <f>IF(OR(L2102="compact",I2266&gt;=0),"-",B2266/ABS(I2266))</f>
        <v>#DIV/0!</v>
      </c>
      <c r="L2266" s="201" t="str">
        <f>IF(OR(L2102="compact",I2266&lt;=0),"-",IF(ABS(I2266)&lt;=C2266,"OK","NG"))</f>
        <v>-</v>
      </c>
      <c r="M2266" s="203" t="str">
        <f>IF(OR(L2102="compact",I2266&lt;=0),"-",C2266/ABS(I2266))</f>
        <v>-</v>
      </c>
      <c r="O2266" s="350"/>
    </row>
    <row r="2267">
      <c r="A2267" s="187">
        <f>A2103</f>
        <v>101</v>
      </c>
      <c r="B2267" s="191" t="e">
        <f>F1947</f>
        <v>#DIV/0!</v>
      </c>
      <c r="C2267" s="698">
        <f>G1947</f>
        <v>379.50847042889387</v>
      </c>
      <c r="D2267" s="699">
        <f>INPUT!CH129</f>
        <v>0.9348580328415943</v>
      </c>
      <c r="E2267" s="201" t="str">
        <f>IF(OR(L2103="compact",D2267&gt;=0),"-",IF(ABS(D2267)&lt;=B2267,"OK","NG"))</f>
        <v>-</v>
      </c>
      <c r="F2267" s="200" t="str">
        <f>IF(OR(L2103="compact",D2267&gt;=0),"-",B2267/ABS(D2267))</f>
        <v>-</v>
      </c>
      <c r="G2267" s="201" t="str">
        <f>IF(OR(L2103="compact",D2267&lt;=0),"-",IF(ABS(D2267)&lt;=C2267,"OK","NG"))</f>
        <v>OK</v>
      </c>
      <c r="H2267" s="200">
        <f>IF(OR(L2103="compact",D2267&lt;=0),"-",C2267/ABS(D2267))</f>
        <v>405.95305072722113</v>
      </c>
      <c r="I2267" s="699">
        <f>INPUT!CI129</f>
        <v>-0.88604962936538267</v>
      </c>
      <c r="J2267" s="201" t="e">
        <f>IF(OR(L2103="compact",I2267&gt;=0),"-",IF(ABS(I2267)&lt;=B2267,"OK","NG"))</f>
        <v>#DIV/0!</v>
      </c>
      <c r="K2267" s="200" t="e">
        <f>IF(OR(L2103="compact",I2267&gt;=0),"-",B2267/ABS(I2267))</f>
        <v>#DIV/0!</v>
      </c>
      <c r="L2267" s="201" t="str">
        <f>IF(OR(L2103="compact",I2267&lt;=0),"-",IF(ABS(I2267)&lt;=C2267,"OK","NG"))</f>
        <v>-</v>
      </c>
      <c r="M2267" s="203" t="str">
        <f>IF(OR(L2103="compact",I2267&lt;=0),"-",C2267/ABS(I2267))</f>
        <v>-</v>
      </c>
      <c r="O2267" s="350"/>
    </row>
    <row r="2268">
      <c r="A2268" s="187">
        <f>A2104</f>
        <v>101</v>
      </c>
      <c r="B2268" s="191" t="e">
        <f>F1948</f>
        <v>#DIV/0!</v>
      </c>
      <c r="C2268" s="698">
        <f>G1948</f>
        <v>379.50847042889387</v>
      </c>
      <c r="D2268" s="699">
        <f>INPUT!CH130</f>
        <v>0.9348580328415943</v>
      </c>
      <c r="E2268" s="201" t="str">
        <f>IF(OR(L2104="compact",D2268&gt;=0),"-",IF(ABS(D2268)&lt;=B2268,"OK","NG"))</f>
        <v>-</v>
      </c>
      <c r="F2268" s="200" t="str">
        <f>IF(OR(L2104="compact",D2268&gt;=0),"-",B2268/ABS(D2268))</f>
        <v>-</v>
      </c>
      <c r="G2268" s="201" t="str">
        <f>IF(OR(L2104="compact",D2268&lt;=0),"-",IF(ABS(D2268)&lt;=C2268,"OK","NG"))</f>
        <v>OK</v>
      </c>
      <c r="H2268" s="200">
        <f>IF(OR(L2104="compact",D2268&lt;=0),"-",C2268/ABS(D2268))</f>
        <v>405.95305072722113</v>
      </c>
      <c r="I2268" s="699">
        <f>INPUT!CI130</f>
        <v>-0.88604962936538267</v>
      </c>
      <c r="J2268" s="201" t="e">
        <f>IF(OR(L2104="compact",I2268&gt;=0),"-",IF(ABS(I2268)&lt;=B2268,"OK","NG"))</f>
        <v>#DIV/0!</v>
      </c>
      <c r="K2268" s="200" t="e">
        <f>IF(OR(L2104="compact",I2268&gt;=0),"-",B2268/ABS(I2268))</f>
        <v>#DIV/0!</v>
      </c>
      <c r="L2268" s="201" t="str">
        <f>IF(OR(L2104="compact",I2268&lt;=0),"-",IF(ABS(I2268)&lt;=C2268,"OK","NG"))</f>
        <v>-</v>
      </c>
      <c r="M2268" s="203" t="str">
        <f>IF(OR(L2104="compact",I2268&lt;=0),"-",C2268/ABS(I2268))</f>
        <v>-</v>
      </c>
      <c r="O2268" s="350"/>
    </row>
    <row r="2269">
      <c r="A2269" s="187">
        <f>A2105</f>
        <v>101</v>
      </c>
      <c r="B2269" s="191" t="e">
        <f>F1949</f>
        <v>#DIV/0!</v>
      </c>
      <c r="C2269" s="698">
        <f>G1949</f>
        <v>379.50847042889387</v>
      </c>
      <c r="D2269" s="699">
        <f>INPUT!CH131</f>
        <v>0.9348580328415943</v>
      </c>
      <c r="E2269" s="201" t="str">
        <f>IF(OR(L2105="compact",D2269&gt;=0),"-",IF(ABS(D2269)&lt;=B2269,"OK","NG"))</f>
        <v>-</v>
      </c>
      <c r="F2269" s="200" t="str">
        <f>IF(OR(L2105="compact",D2269&gt;=0),"-",B2269/ABS(D2269))</f>
        <v>-</v>
      </c>
      <c r="G2269" s="201" t="str">
        <f>IF(OR(L2105="compact",D2269&lt;=0),"-",IF(ABS(D2269)&lt;=C2269,"OK","NG"))</f>
        <v>OK</v>
      </c>
      <c r="H2269" s="200">
        <f>IF(OR(L2105="compact",D2269&lt;=0),"-",C2269/ABS(D2269))</f>
        <v>405.95305072722113</v>
      </c>
      <c r="I2269" s="699">
        <f>INPUT!CI131</f>
        <v>-0.88604962936538267</v>
      </c>
      <c r="J2269" s="201" t="e">
        <f>IF(OR(L2105="compact",I2269&gt;=0),"-",IF(ABS(I2269)&lt;=B2269,"OK","NG"))</f>
        <v>#DIV/0!</v>
      </c>
      <c r="K2269" s="200" t="e">
        <f>IF(OR(L2105="compact",I2269&gt;=0),"-",B2269/ABS(I2269))</f>
        <v>#DIV/0!</v>
      </c>
      <c r="L2269" s="201" t="str">
        <f>IF(OR(L2105="compact",I2269&lt;=0),"-",IF(ABS(I2269)&lt;=C2269,"OK","NG"))</f>
        <v>-</v>
      </c>
      <c r="M2269" s="203" t="str">
        <f>IF(OR(L2105="compact",I2269&lt;=0),"-",C2269/ABS(I2269))</f>
        <v>-</v>
      </c>
      <c r="O2269" s="350"/>
    </row>
    <row r="2270">
      <c r="A2270" s="187">
        <f>A2106</f>
        <v>101</v>
      </c>
      <c r="B2270" s="191" t="e">
        <f>F1950</f>
        <v>#DIV/0!</v>
      </c>
      <c r="C2270" s="698">
        <f>G1950</f>
        <v>379.50847042889387</v>
      </c>
      <c r="D2270" s="699">
        <f>INPUT!CH132</f>
        <v>0.9348580328415943</v>
      </c>
      <c r="E2270" s="201" t="str">
        <f>IF(OR(L2106="compact",D2270&gt;=0),"-",IF(ABS(D2270)&lt;=B2270,"OK","NG"))</f>
        <v>-</v>
      </c>
      <c r="F2270" s="200" t="str">
        <f>IF(OR(L2106="compact",D2270&gt;=0),"-",B2270/ABS(D2270))</f>
        <v>-</v>
      </c>
      <c r="G2270" s="201" t="str">
        <f>IF(OR(L2106="compact",D2270&lt;=0),"-",IF(ABS(D2270)&lt;=C2270,"OK","NG"))</f>
        <v>OK</v>
      </c>
      <c r="H2270" s="200">
        <f>IF(OR(L2106="compact",D2270&lt;=0),"-",C2270/ABS(D2270))</f>
        <v>405.95305072722113</v>
      </c>
      <c r="I2270" s="699">
        <f>INPUT!CI132</f>
        <v>-0.88604962936538267</v>
      </c>
      <c r="J2270" s="201" t="e">
        <f>IF(OR(L2106="compact",I2270&gt;=0),"-",IF(ABS(I2270)&lt;=B2270,"OK","NG"))</f>
        <v>#DIV/0!</v>
      </c>
      <c r="K2270" s="200" t="e">
        <f>IF(OR(L2106="compact",I2270&gt;=0),"-",B2270/ABS(I2270))</f>
        <v>#DIV/0!</v>
      </c>
      <c r="L2270" s="201" t="str">
        <f>IF(OR(L2106="compact",I2270&lt;=0),"-",IF(ABS(I2270)&lt;=C2270,"OK","NG"))</f>
        <v>-</v>
      </c>
      <c r="M2270" s="203" t="str">
        <f>IF(OR(L2106="compact",I2270&lt;=0),"-",C2270/ABS(I2270))</f>
        <v>-</v>
      </c>
      <c r="O2270" s="350"/>
    </row>
    <row r="2271">
      <c r="A2271" s="187">
        <f>A2107</f>
        <v>101</v>
      </c>
      <c r="B2271" s="191" t="e">
        <f>F1951</f>
        <v>#DIV/0!</v>
      </c>
      <c r="C2271" s="698">
        <f>G1951</f>
        <v>379.50847042889387</v>
      </c>
      <c r="D2271" s="699">
        <f>INPUT!CH133</f>
        <v>0.9348580328415943</v>
      </c>
      <c r="E2271" s="201" t="str">
        <f>IF(OR(L2107="compact",D2271&gt;=0),"-",IF(ABS(D2271)&lt;=B2271,"OK","NG"))</f>
        <v>-</v>
      </c>
      <c r="F2271" s="200" t="str">
        <f>IF(OR(L2107="compact",D2271&gt;=0),"-",B2271/ABS(D2271))</f>
        <v>-</v>
      </c>
      <c r="G2271" s="201" t="str">
        <f>IF(OR(L2107="compact",D2271&lt;=0),"-",IF(ABS(D2271)&lt;=C2271,"OK","NG"))</f>
        <v>OK</v>
      </c>
      <c r="H2271" s="200">
        <f>IF(OR(L2107="compact",D2271&lt;=0),"-",C2271/ABS(D2271))</f>
        <v>405.95305072722113</v>
      </c>
      <c r="I2271" s="699">
        <f>INPUT!CI133</f>
        <v>-0.88604962936538267</v>
      </c>
      <c r="J2271" s="201" t="e">
        <f>IF(OR(L2107="compact",I2271&gt;=0),"-",IF(ABS(I2271)&lt;=B2271,"OK","NG"))</f>
        <v>#DIV/0!</v>
      </c>
      <c r="K2271" s="200" t="e">
        <f>IF(OR(L2107="compact",I2271&gt;=0),"-",B2271/ABS(I2271))</f>
        <v>#DIV/0!</v>
      </c>
      <c r="L2271" s="201" t="str">
        <f>IF(OR(L2107="compact",I2271&lt;=0),"-",IF(ABS(I2271)&lt;=C2271,"OK","NG"))</f>
        <v>-</v>
      </c>
      <c r="M2271" s="203" t="str">
        <f>IF(OR(L2107="compact",I2271&lt;=0),"-",C2271/ABS(I2271))</f>
        <v>-</v>
      </c>
      <c r="O2271" s="350"/>
    </row>
    <row r="2272">
      <c r="A2272" s="187">
        <f>A2108</f>
        <v>101</v>
      </c>
      <c r="B2272" s="191" t="e">
        <f>F1952</f>
        <v>#DIV/0!</v>
      </c>
      <c r="C2272" s="698">
        <f>G1952</f>
        <v>379.50847042889387</v>
      </c>
      <c r="D2272" s="699">
        <f>INPUT!CH134</f>
        <v>0.9348580328415943</v>
      </c>
      <c r="E2272" s="201" t="str">
        <f>IF(OR(L2108="compact",D2272&gt;=0),"-",IF(ABS(D2272)&lt;=B2272,"OK","NG"))</f>
        <v>-</v>
      </c>
      <c r="F2272" s="200" t="str">
        <f>IF(OR(L2108="compact",D2272&gt;=0),"-",B2272/ABS(D2272))</f>
        <v>-</v>
      </c>
      <c r="G2272" s="201" t="str">
        <f>IF(OR(L2108="compact",D2272&lt;=0),"-",IF(ABS(D2272)&lt;=C2272,"OK","NG"))</f>
        <v>OK</v>
      </c>
      <c r="H2272" s="200">
        <f>IF(OR(L2108="compact",D2272&lt;=0),"-",C2272/ABS(D2272))</f>
        <v>405.95305072722113</v>
      </c>
      <c r="I2272" s="699">
        <f>INPUT!CI134</f>
        <v>-0.88604962936538267</v>
      </c>
      <c r="J2272" s="201" t="e">
        <f>IF(OR(L2108="compact",I2272&gt;=0),"-",IF(ABS(I2272)&lt;=B2272,"OK","NG"))</f>
        <v>#DIV/0!</v>
      </c>
      <c r="K2272" s="200" t="e">
        <f>IF(OR(L2108="compact",I2272&gt;=0),"-",B2272/ABS(I2272))</f>
        <v>#DIV/0!</v>
      </c>
      <c r="L2272" s="201" t="str">
        <f>IF(OR(L2108="compact",I2272&lt;=0),"-",IF(ABS(I2272)&lt;=C2272,"OK","NG"))</f>
        <v>-</v>
      </c>
      <c r="M2272" s="203" t="str">
        <f>IF(OR(L2108="compact",I2272&lt;=0),"-",C2272/ABS(I2272))</f>
        <v>-</v>
      </c>
      <c r="O2272" s="350"/>
    </row>
    <row r="2273">
      <c r="A2273" s="187">
        <f>A2109</f>
        <v>101</v>
      </c>
      <c r="B2273" s="191" t="e">
        <f>F1953</f>
        <v>#DIV/0!</v>
      </c>
      <c r="C2273" s="698">
        <f>G1953</f>
        <v>379.50847042889387</v>
      </c>
      <c r="D2273" s="699">
        <f>INPUT!CH135</f>
        <v>0.9348580328415943</v>
      </c>
      <c r="E2273" s="201" t="str">
        <f>IF(OR(L2109="compact",D2273&gt;=0),"-",IF(ABS(D2273)&lt;=B2273,"OK","NG"))</f>
        <v>-</v>
      </c>
      <c r="F2273" s="200" t="str">
        <f>IF(OR(L2109="compact",D2273&gt;=0),"-",B2273/ABS(D2273))</f>
        <v>-</v>
      </c>
      <c r="G2273" s="201" t="str">
        <f>IF(OR(L2109="compact",D2273&lt;=0),"-",IF(ABS(D2273)&lt;=C2273,"OK","NG"))</f>
        <v>OK</v>
      </c>
      <c r="H2273" s="200">
        <f>IF(OR(L2109="compact",D2273&lt;=0),"-",C2273/ABS(D2273))</f>
        <v>405.95305072722113</v>
      </c>
      <c r="I2273" s="699">
        <f>INPUT!CI135</f>
        <v>-0.88604962936538267</v>
      </c>
      <c r="J2273" s="201" t="e">
        <f>IF(OR(L2109="compact",I2273&gt;=0),"-",IF(ABS(I2273)&lt;=B2273,"OK","NG"))</f>
        <v>#DIV/0!</v>
      </c>
      <c r="K2273" s="200" t="e">
        <f>IF(OR(L2109="compact",I2273&gt;=0),"-",B2273/ABS(I2273))</f>
        <v>#DIV/0!</v>
      </c>
      <c r="L2273" s="201" t="str">
        <f>IF(OR(L2109="compact",I2273&lt;=0),"-",IF(ABS(I2273)&lt;=C2273,"OK","NG"))</f>
        <v>-</v>
      </c>
      <c r="M2273" s="203" t="str">
        <f>IF(OR(L2109="compact",I2273&lt;=0),"-",C2273/ABS(I2273))</f>
        <v>-</v>
      </c>
      <c r="O2273" s="350"/>
    </row>
    <row r="2274">
      <c r="A2274" s="187">
        <f>A2110</f>
        <v>101</v>
      </c>
      <c r="B2274" s="191" t="e">
        <f>F1954</f>
        <v>#DIV/0!</v>
      </c>
      <c r="C2274" s="698">
        <f>G1954</f>
        <v>379.50847042889387</v>
      </c>
      <c r="D2274" s="699">
        <f>INPUT!CH136</f>
        <v>0.9348580328415943</v>
      </c>
      <c r="E2274" s="201" t="str">
        <f>IF(OR(L2110="compact",D2274&gt;=0),"-",IF(ABS(D2274)&lt;=B2274,"OK","NG"))</f>
        <v>-</v>
      </c>
      <c r="F2274" s="200" t="str">
        <f>IF(OR(L2110="compact",D2274&gt;=0),"-",B2274/ABS(D2274))</f>
        <v>-</v>
      </c>
      <c r="G2274" s="201" t="str">
        <f>IF(OR(L2110="compact",D2274&lt;=0),"-",IF(ABS(D2274)&lt;=C2274,"OK","NG"))</f>
        <v>OK</v>
      </c>
      <c r="H2274" s="200">
        <f>IF(OR(L2110="compact",D2274&lt;=0),"-",C2274/ABS(D2274))</f>
        <v>405.95305072722113</v>
      </c>
      <c r="I2274" s="699">
        <f>INPUT!CI136</f>
        <v>-0.88604962936538267</v>
      </c>
      <c r="J2274" s="201" t="e">
        <f>IF(OR(L2110="compact",I2274&gt;=0),"-",IF(ABS(I2274)&lt;=B2274,"OK","NG"))</f>
        <v>#DIV/0!</v>
      </c>
      <c r="K2274" s="200" t="e">
        <f>IF(OR(L2110="compact",I2274&gt;=0),"-",B2274/ABS(I2274))</f>
        <v>#DIV/0!</v>
      </c>
      <c r="L2274" s="201" t="str">
        <f>IF(OR(L2110="compact",I2274&lt;=0),"-",IF(ABS(I2274)&lt;=C2274,"OK","NG"))</f>
        <v>-</v>
      </c>
      <c r="M2274" s="203" t="str">
        <f>IF(OR(L2110="compact",I2274&lt;=0),"-",C2274/ABS(I2274))</f>
        <v>-</v>
      </c>
      <c r="O2274" s="350"/>
    </row>
    <row r="2275">
      <c r="A2275" s="187">
        <f>A2111</f>
        <v>101</v>
      </c>
      <c r="B2275" s="191" t="e">
        <f>F1955</f>
        <v>#DIV/0!</v>
      </c>
      <c r="C2275" s="698">
        <f>G1955</f>
        <v>379.50847042889387</v>
      </c>
      <c r="D2275" s="699">
        <f>INPUT!CH137</f>
        <v>0.9348580328415943</v>
      </c>
      <c r="E2275" s="201" t="str">
        <f>IF(OR(L2111="compact",D2275&gt;=0),"-",IF(ABS(D2275)&lt;=B2275,"OK","NG"))</f>
        <v>-</v>
      </c>
      <c r="F2275" s="200" t="str">
        <f>IF(OR(L2111="compact",D2275&gt;=0),"-",B2275/ABS(D2275))</f>
        <v>-</v>
      </c>
      <c r="G2275" s="201" t="str">
        <f>IF(OR(L2111="compact",D2275&lt;=0),"-",IF(ABS(D2275)&lt;=C2275,"OK","NG"))</f>
        <v>OK</v>
      </c>
      <c r="H2275" s="200">
        <f>IF(OR(L2111="compact",D2275&lt;=0),"-",C2275/ABS(D2275))</f>
        <v>405.95305072722113</v>
      </c>
      <c r="I2275" s="699">
        <f>INPUT!CI137</f>
        <v>-0.88604962936538267</v>
      </c>
      <c r="J2275" s="201" t="e">
        <f>IF(OR(L2111="compact",I2275&gt;=0),"-",IF(ABS(I2275)&lt;=B2275,"OK","NG"))</f>
        <v>#DIV/0!</v>
      </c>
      <c r="K2275" s="200" t="e">
        <f>IF(OR(L2111="compact",I2275&gt;=0),"-",B2275/ABS(I2275))</f>
        <v>#DIV/0!</v>
      </c>
      <c r="L2275" s="201" t="str">
        <f>IF(OR(L2111="compact",I2275&lt;=0),"-",IF(ABS(I2275)&lt;=C2275,"OK","NG"))</f>
        <v>-</v>
      </c>
      <c r="M2275" s="203" t="str">
        <f>IF(OR(L2111="compact",I2275&lt;=0),"-",C2275/ABS(I2275))</f>
        <v>-</v>
      </c>
      <c r="O2275" s="350"/>
    </row>
    <row r="2276">
      <c r="A2276" s="187">
        <f>A2112</f>
        <v>101</v>
      </c>
      <c r="B2276" s="191" t="e">
        <f>F1956</f>
        <v>#DIV/0!</v>
      </c>
      <c r="C2276" s="698">
        <f>G1956</f>
        <v>379.50847042889387</v>
      </c>
      <c r="D2276" s="699">
        <f>INPUT!CH138</f>
        <v>0.9348580328415943</v>
      </c>
      <c r="E2276" s="201" t="str">
        <f>IF(OR(L2112="compact",D2276&gt;=0),"-",IF(ABS(D2276)&lt;=B2276,"OK","NG"))</f>
        <v>-</v>
      </c>
      <c r="F2276" s="200" t="str">
        <f>IF(OR(L2112="compact",D2276&gt;=0),"-",B2276/ABS(D2276))</f>
        <v>-</v>
      </c>
      <c r="G2276" s="201" t="str">
        <f>IF(OR(L2112="compact",D2276&lt;=0),"-",IF(ABS(D2276)&lt;=C2276,"OK","NG"))</f>
        <v>OK</v>
      </c>
      <c r="H2276" s="200">
        <f>IF(OR(L2112="compact",D2276&lt;=0),"-",C2276/ABS(D2276))</f>
        <v>405.95305072722113</v>
      </c>
      <c r="I2276" s="699">
        <f>INPUT!CI138</f>
        <v>-0.88604962936538267</v>
      </c>
      <c r="J2276" s="201" t="e">
        <f>IF(OR(L2112="compact",I2276&gt;=0),"-",IF(ABS(I2276)&lt;=B2276,"OK","NG"))</f>
        <v>#DIV/0!</v>
      </c>
      <c r="K2276" s="200" t="e">
        <f>IF(OR(L2112="compact",I2276&gt;=0),"-",B2276/ABS(I2276))</f>
        <v>#DIV/0!</v>
      </c>
      <c r="L2276" s="201" t="str">
        <f>IF(OR(L2112="compact",I2276&lt;=0),"-",IF(ABS(I2276)&lt;=C2276,"OK","NG"))</f>
        <v>-</v>
      </c>
      <c r="M2276" s="203" t="str">
        <f>IF(OR(L2112="compact",I2276&lt;=0),"-",C2276/ABS(I2276))</f>
        <v>-</v>
      </c>
      <c r="O2276" s="350"/>
    </row>
    <row r="2277">
      <c r="A2277" s="187">
        <f>A2113</f>
        <v>101</v>
      </c>
      <c r="B2277" s="191" t="e">
        <f>F1957</f>
        <v>#DIV/0!</v>
      </c>
      <c r="C2277" s="698">
        <f>G1957</f>
        <v>379.50847042889387</v>
      </c>
      <c r="D2277" s="699">
        <f>INPUT!CH139</f>
        <v>0.9348580328415943</v>
      </c>
      <c r="E2277" s="201" t="str">
        <f>IF(OR(L2113="compact",D2277&gt;=0),"-",IF(ABS(D2277)&lt;=B2277,"OK","NG"))</f>
        <v>-</v>
      </c>
      <c r="F2277" s="200" t="str">
        <f>IF(OR(L2113="compact",D2277&gt;=0),"-",B2277/ABS(D2277))</f>
        <v>-</v>
      </c>
      <c r="G2277" s="201" t="str">
        <f>IF(OR(L2113="compact",D2277&lt;=0),"-",IF(ABS(D2277)&lt;=C2277,"OK","NG"))</f>
        <v>OK</v>
      </c>
      <c r="H2277" s="200">
        <f>IF(OR(L2113="compact",D2277&lt;=0),"-",C2277/ABS(D2277))</f>
        <v>405.95305072722113</v>
      </c>
      <c r="I2277" s="699">
        <f>INPUT!CI139</f>
        <v>-0.88604962936538267</v>
      </c>
      <c r="J2277" s="201" t="e">
        <f>IF(OR(L2113="compact",I2277&gt;=0),"-",IF(ABS(I2277)&lt;=B2277,"OK","NG"))</f>
        <v>#DIV/0!</v>
      </c>
      <c r="K2277" s="200" t="e">
        <f>IF(OR(L2113="compact",I2277&gt;=0),"-",B2277/ABS(I2277))</f>
        <v>#DIV/0!</v>
      </c>
      <c r="L2277" s="201" t="str">
        <f>IF(OR(L2113="compact",I2277&lt;=0),"-",IF(ABS(I2277)&lt;=C2277,"OK","NG"))</f>
        <v>-</v>
      </c>
      <c r="M2277" s="203" t="str">
        <f>IF(OR(L2113="compact",I2277&lt;=0),"-",C2277/ABS(I2277))</f>
        <v>-</v>
      </c>
      <c r="O2277" s="350"/>
    </row>
    <row r="2278">
      <c r="A2278" s="187">
        <f>A2114</f>
        <v>101</v>
      </c>
      <c r="B2278" s="191" t="e">
        <f>F1958</f>
        <v>#DIV/0!</v>
      </c>
      <c r="C2278" s="698">
        <f>G1958</f>
        <v>379.50847042889387</v>
      </c>
      <c r="D2278" s="699">
        <f>INPUT!CH140</f>
        <v>0.9348580328415943</v>
      </c>
      <c r="E2278" s="201" t="str">
        <f>IF(OR(L2114="compact",D2278&gt;=0),"-",IF(ABS(D2278)&lt;=B2278,"OK","NG"))</f>
        <v>-</v>
      </c>
      <c r="F2278" s="200" t="str">
        <f>IF(OR(L2114="compact",D2278&gt;=0),"-",B2278/ABS(D2278))</f>
        <v>-</v>
      </c>
      <c r="G2278" s="201" t="str">
        <f>IF(OR(L2114="compact",D2278&lt;=0),"-",IF(ABS(D2278)&lt;=C2278,"OK","NG"))</f>
        <v>OK</v>
      </c>
      <c r="H2278" s="200">
        <f>IF(OR(L2114="compact",D2278&lt;=0),"-",C2278/ABS(D2278))</f>
        <v>405.95305072722113</v>
      </c>
      <c r="I2278" s="699">
        <f>INPUT!CI140</f>
        <v>-0.88604962936538267</v>
      </c>
      <c r="J2278" s="201" t="e">
        <f>IF(OR(L2114="compact",I2278&gt;=0),"-",IF(ABS(I2278)&lt;=B2278,"OK","NG"))</f>
        <v>#DIV/0!</v>
      </c>
      <c r="K2278" s="200" t="e">
        <f>IF(OR(L2114="compact",I2278&gt;=0),"-",B2278/ABS(I2278))</f>
        <v>#DIV/0!</v>
      </c>
      <c r="L2278" s="201" t="str">
        <f>IF(OR(L2114="compact",I2278&lt;=0),"-",IF(ABS(I2278)&lt;=C2278,"OK","NG"))</f>
        <v>-</v>
      </c>
      <c r="M2278" s="203" t="str">
        <f>IF(OR(L2114="compact",I2278&lt;=0),"-",C2278/ABS(I2278))</f>
        <v>-</v>
      </c>
      <c r="O2278" s="350"/>
    </row>
    <row r="2279">
      <c r="A2279" s="187">
        <f>A2115</f>
        <v>101</v>
      </c>
      <c r="B2279" s="191" t="e">
        <f>F1959</f>
        <v>#DIV/0!</v>
      </c>
      <c r="C2279" s="698">
        <f>G1959</f>
        <v>379.50847042889387</v>
      </c>
      <c r="D2279" s="699">
        <f>INPUT!CH141</f>
        <v>0.9348580328415943</v>
      </c>
      <c r="E2279" s="201" t="str">
        <f>IF(OR(L2115="compact",D2279&gt;=0),"-",IF(ABS(D2279)&lt;=B2279,"OK","NG"))</f>
        <v>-</v>
      </c>
      <c r="F2279" s="200" t="str">
        <f>IF(OR(L2115="compact",D2279&gt;=0),"-",B2279/ABS(D2279))</f>
        <v>-</v>
      </c>
      <c r="G2279" s="201" t="str">
        <f>IF(OR(L2115="compact",D2279&lt;=0),"-",IF(ABS(D2279)&lt;=C2279,"OK","NG"))</f>
        <v>OK</v>
      </c>
      <c r="H2279" s="200">
        <f>IF(OR(L2115="compact",D2279&lt;=0),"-",C2279/ABS(D2279))</f>
        <v>405.95305072722113</v>
      </c>
      <c r="I2279" s="699">
        <f>INPUT!CI141</f>
        <v>-0.88604962936538267</v>
      </c>
      <c r="J2279" s="201" t="e">
        <f>IF(OR(L2115="compact",I2279&gt;=0),"-",IF(ABS(I2279)&lt;=B2279,"OK","NG"))</f>
        <v>#DIV/0!</v>
      </c>
      <c r="K2279" s="200" t="e">
        <f>IF(OR(L2115="compact",I2279&gt;=0),"-",B2279/ABS(I2279))</f>
        <v>#DIV/0!</v>
      </c>
      <c r="L2279" s="201" t="str">
        <f>IF(OR(L2115="compact",I2279&lt;=0),"-",IF(ABS(I2279)&lt;=C2279,"OK","NG"))</f>
        <v>-</v>
      </c>
      <c r="M2279" s="203" t="str">
        <f>IF(OR(L2115="compact",I2279&lt;=0),"-",C2279/ABS(I2279))</f>
        <v>-</v>
      </c>
      <c r="O2279" s="350"/>
    </row>
    <row r="2280">
      <c r="A2280" s="187">
        <f>A2116</f>
        <v>101</v>
      </c>
      <c r="B2280" s="191" t="e">
        <f>F1960</f>
        <v>#DIV/0!</v>
      </c>
      <c r="C2280" s="698">
        <f>G1960</f>
        <v>379.50847042889387</v>
      </c>
      <c r="D2280" s="699">
        <f>INPUT!CH142</f>
        <v>0.9348580328415943</v>
      </c>
      <c r="E2280" s="201" t="str">
        <f>IF(OR(L2116="compact",D2280&gt;=0),"-",IF(ABS(D2280)&lt;=B2280,"OK","NG"))</f>
        <v>-</v>
      </c>
      <c r="F2280" s="200" t="str">
        <f>IF(OR(L2116="compact",D2280&gt;=0),"-",B2280/ABS(D2280))</f>
        <v>-</v>
      </c>
      <c r="G2280" s="201" t="str">
        <f>IF(OR(L2116="compact",D2280&lt;=0),"-",IF(ABS(D2280)&lt;=C2280,"OK","NG"))</f>
        <v>OK</v>
      </c>
      <c r="H2280" s="200">
        <f>IF(OR(L2116="compact",D2280&lt;=0),"-",C2280/ABS(D2280))</f>
        <v>405.95305072722113</v>
      </c>
      <c r="I2280" s="699">
        <f>INPUT!CI142</f>
        <v>-0.88604962936538267</v>
      </c>
      <c r="J2280" s="201" t="e">
        <f>IF(OR(L2116="compact",I2280&gt;=0),"-",IF(ABS(I2280)&lt;=B2280,"OK","NG"))</f>
        <v>#DIV/0!</v>
      </c>
      <c r="K2280" s="200" t="e">
        <f>IF(OR(L2116="compact",I2280&gt;=0),"-",B2280/ABS(I2280))</f>
        <v>#DIV/0!</v>
      </c>
      <c r="L2280" s="201" t="str">
        <f>IF(OR(L2116="compact",I2280&lt;=0),"-",IF(ABS(I2280)&lt;=C2280,"OK","NG"))</f>
        <v>-</v>
      </c>
      <c r="M2280" s="203" t="str">
        <f>IF(OR(L2116="compact",I2280&lt;=0),"-",C2280/ABS(I2280))</f>
        <v>-</v>
      </c>
      <c r="O2280" s="350"/>
    </row>
    <row r="2281">
      <c r="A2281" s="187">
        <f>A2117</f>
        <v>101</v>
      </c>
      <c r="B2281" s="191" t="e">
        <f>F1961</f>
        <v>#DIV/0!</v>
      </c>
      <c r="C2281" s="698">
        <f>G1961</f>
        <v>379.50847042889387</v>
      </c>
      <c r="D2281" s="699">
        <f>INPUT!CH143</f>
        <v>0.9348580328415943</v>
      </c>
      <c r="E2281" s="201" t="str">
        <f>IF(OR(L2117="compact",D2281&gt;=0),"-",IF(ABS(D2281)&lt;=B2281,"OK","NG"))</f>
        <v>-</v>
      </c>
      <c r="F2281" s="200" t="str">
        <f>IF(OR(L2117="compact",D2281&gt;=0),"-",B2281/ABS(D2281))</f>
        <v>-</v>
      </c>
      <c r="G2281" s="201" t="str">
        <f>IF(OR(L2117="compact",D2281&lt;=0),"-",IF(ABS(D2281)&lt;=C2281,"OK","NG"))</f>
        <v>OK</v>
      </c>
      <c r="H2281" s="200">
        <f>IF(OR(L2117="compact",D2281&lt;=0),"-",C2281/ABS(D2281))</f>
        <v>405.95305072722113</v>
      </c>
      <c r="I2281" s="699">
        <f>INPUT!CI143</f>
        <v>-0.88604962936538267</v>
      </c>
      <c r="J2281" s="201" t="e">
        <f>IF(OR(L2117="compact",I2281&gt;=0),"-",IF(ABS(I2281)&lt;=B2281,"OK","NG"))</f>
        <v>#DIV/0!</v>
      </c>
      <c r="K2281" s="200" t="e">
        <f>IF(OR(L2117="compact",I2281&gt;=0),"-",B2281/ABS(I2281))</f>
        <v>#DIV/0!</v>
      </c>
      <c r="L2281" s="201" t="str">
        <f>IF(OR(L2117="compact",I2281&lt;=0),"-",IF(ABS(I2281)&lt;=C2281,"OK","NG"))</f>
        <v>-</v>
      </c>
      <c r="M2281" s="203" t="str">
        <f>IF(OR(L2117="compact",I2281&lt;=0),"-",C2281/ABS(I2281))</f>
        <v>-</v>
      </c>
      <c r="O2281" s="350"/>
    </row>
    <row r="2282">
      <c r="A2282" s="187">
        <f>A2118</f>
        <v>101</v>
      </c>
      <c r="B2282" s="191" t="e">
        <f>F1962</f>
        <v>#DIV/0!</v>
      </c>
      <c r="C2282" s="698">
        <f>G1962</f>
        <v>379.50847042889387</v>
      </c>
      <c r="D2282" s="699">
        <f>INPUT!CH144</f>
        <v>0.9348580328415943</v>
      </c>
      <c r="E2282" s="201" t="str">
        <f>IF(OR(L2118="compact",D2282&gt;=0),"-",IF(ABS(D2282)&lt;=B2282,"OK","NG"))</f>
        <v>-</v>
      </c>
      <c r="F2282" s="200" t="str">
        <f>IF(OR(L2118="compact",D2282&gt;=0),"-",B2282/ABS(D2282))</f>
        <v>-</v>
      </c>
      <c r="G2282" s="201" t="str">
        <f>IF(OR(L2118="compact",D2282&lt;=0),"-",IF(ABS(D2282)&lt;=C2282,"OK","NG"))</f>
        <v>OK</v>
      </c>
      <c r="H2282" s="200">
        <f>IF(OR(L2118="compact",D2282&lt;=0),"-",C2282/ABS(D2282))</f>
        <v>405.95305072722113</v>
      </c>
      <c r="I2282" s="699">
        <f>INPUT!CI144</f>
        <v>-0.88604962936538267</v>
      </c>
      <c r="J2282" s="201" t="e">
        <f>IF(OR(L2118="compact",I2282&gt;=0),"-",IF(ABS(I2282)&lt;=B2282,"OK","NG"))</f>
        <v>#DIV/0!</v>
      </c>
      <c r="K2282" s="200" t="e">
        <f>IF(OR(L2118="compact",I2282&gt;=0),"-",B2282/ABS(I2282))</f>
        <v>#DIV/0!</v>
      </c>
      <c r="L2282" s="201" t="str">
        <f>IF(OR(L2118="compact",I2282&lt;=0),"-",IF(ABS(I2282)&lt;=C2282,"OK","NG"))</f>
        <v>-</v>
      </c>
      <c r="M2282" s="203" t="str">
        <f>IF(OR(L2118="compact",I2282&lt;=0),"-",C2282/ABS(I2282))</f>
        <v>-</v>
      </c>
      <c r="O2282" s="350"/>
    </row>
    <row r="2283">
      <c r="A2283" s="187">
        <f>A2119</f>
        <v>101</v>
      </c>
      <c r="B2283" s="191" t="e">
        <f>F1963</f>
        <v>#DIV/0!</v>
      </c>
      <c r="C2283" s="698">
        <f>G1963</f>
        <v>379.50847042889387</v>
      </c>
      <c r="D2283" s="699">
        <f>INPUT!CH145</f>
        <v>0.9348580328415943</v>
      </c>
      <c r="E2283" s="201" t="str">
        <f>IF(OR(L2119="compact",D2283&gt;=0),"-",IF(ABS(D2283)&lt;=B2283,"OK","NG"))</f>
        <v>-</v>
      </c>
      <c r="F2283" s="200" t="str">
        <f>IF(OR(L2119="compact",D2283&gt;=0),"-",B2283/ABS(D2283))</f>
        <v>-</v>
      </c>
      <c r="G2283" s="201" t="str">
        <f>IF(OR(L2119="compact",D2283&lt;=0),"-",IF(ABS(D2283)&lt;=C2283,"OK","NG"))</f>
        <v>OK</v>
      </c>
      <c r="H2283" s="200">
        <f>IF(OR(L2119="compact",D2283&lt;=0),"-",C2283/ABS(D2283))</f>
        <v>405.95305072722113</v>
      </c>
      <c r="I2283" s="699">
        <f>INPUT!CI145</f>
        <v>-0.88604962936538267</v>
      </c>
      <c r="J2283" s="201" t="e">
        <f>IF(OR(L2119="compact",I2283&gt;=0),"-",IF(ABS(I2283)&lt;=B2283,"OK","NG"))</f>
        <v>#DIV/0!</v>
      </c>
      <c r="K2283" s="200" t="e">
        <f>IF(OR(L2119="compact",I2283&gt;=0),"-",B2283/ABS(I2283))</f>
        <v>#DIV/0!</v>
      </c>
      <c r="L2283" s="201" t="str">
        <f>IF(OR(L2119="compact",I2283&lt;=0),"-",IF(ABS(I2283)&lt;=C2283,"OK","NG"))</f>
        <v>-</v>
      </c>
      <c r="M2283" s="203" t="str">
        <f>IF(OR(L2119="compact",I2283&lt;=0),"-",C2283/ABS(I2283))</f>
        <v>-</v>
      </c>
      <c r="O2283" s="350"/>
    </row>
    <row r="2284">
      <c r="A2284" s="187">
        <f>A2120</f>
        <v>101</v>
      </c>
      <c r="B2284" s="191" t="e">
        <f>F1964</f>
        <v>#DIV/0!</v>
      </c>
      <c r="C2284" s="698">
        <f>G1964</f>
        <v>379.50847042889387</v>
      </c>
      <c r="D2284" s="699">
        <f>INPUT!CH146</f>
        <v>0.9348580328415943</v>
      </c>
      <c r="E2284" s="201" t="str">
        <f>IF(OR(L2120="compact",D2284&gt;=0),"-",IF(ABS(D2284)&lt;=B2284,"OK","NG"))</f>
        <v>-</v>
      </c>
      <c r="F2284" s="200" t="str">
        <f>IF(OR(L2120="compact",D2284&gt;=0),"-",B2284/ABS(D2284))</f>
        <v>-</v>
      </c>
      <c r="G2284" s="201" t="str">
        <f>IF(OR(L2120="compact",D2284&lt;=0),"-",IF(ABS(D2284)&lt;=C2284,"OK","NG"))</f>
        <v>OK</v>
      </c>
      <c r="H2284" s="200">
        <f>IF(OR(L2120="compact",D2284&lt;=0),"-",C2284/ABS(D2284))</f>
        <v>405.95305072722113</v>
      </c>
      <c r="I2284" s="699">
        <f>INPUT!CI146</f>
        <v>-0.88604962936538267</v>
      </c>
      <c r="J2284" s="201" t="e">
        <f>IF(OR(L2120="compact",I2284&gt;=0),"-",IF(ABS(I2284)&lt;=B2284,"OK","NG"))</f>
        <v>#DIV/0!</v>
      </c>
      <c r="K2284" s="200" t="e">
        <f>IF(OR(L2120="compact",I2284&gt;=0),"-",B2284/ABS(I2284))</f>
        <v>#DIV/0!</v>
      </c>
      <c r="L2284" s="201" t="str">
        <f>IF(OR(L2120="compact",I2284&lt;=0),"-",IF(ABS(I2284)&lt;=C2284,"OK","NG"))</f>
        <v>-</v>
      </c>
      <c r="M2284" s="203" t="str">
        <f>IF(OR(L2120="compact",I2284&lt;=0),"-",C2284/ABS(I2284))</f>
        <v>-</v>
      </c>
      <c r="O2284" s="350"/>
    </row>
    <row r="2285">
      <c r="A2285" s="187">
        <f>A2121</f>
        <v>101</v>
      </c>
      <c r="B2285" s="191" t="e">
        <f>F1965</f>
        <v>#DIV/0!</v>
      </c>
      <c r="C2285" s="698">
        <f>G1965</f>
        <v>379.50847042889387</v>
      </c>
      <c r="D2285" s="699">
        <f>INPUT!CH147</f>
        <v>0.9348580328415943</v>
      </c>
      <c r="E2285" s="201" t="str">
        <f>IF(OR(L2121="compact",D2285&gt;=0),"-",IF(ABS(D2285)&lt;=B2285,"OK","NG"))</f>
        <v>-</v>
      </c>
      <c r="F2285" s="200" t="str">
        <f>IF(OR(L2121="compact",D2285&gt;=0),"-",B2285/ABS(D2285))</f>
        <v>-</v>
      </c>
      <c r="G2285" s="201" t="str">
        <f>IF(OR(L2121="compact",D2285&lt;=0),"-",IF(ABS(D2285)&lt;=C2285,"OK","NG"))</f>
        <v>OK</v>
      </c>
      <c r="H2285" s="200">
        <f>IF(OR(L2121="compact",D2285&lt;=0),"-",C2285/ABS(D2285))</f>
        <v>405.95305072722113</v>
      </c>
      <c r="I2285" s="699">
        <f>INPUT!CI147</f>
        <v>-0.88604962936538267</v>
      </c>
      <c r="J2285" s="201" t="e">
        <f>IF(OR(L2121="compact",I2285&gt;=0),"-",IF(ABS(I2285)&lt;=B2285,"OK","NG"))</f>
        <v>#DIV/0!</v>
      </c>
      <c r="K2285" s="200" t="e">
        <f>IF(OR(L2121="compact",I2285&gt;=0),"-",B2285/ABS(I2285))</f>
        <v>#DIV/0!</v>
      </c>
      <c r="L2285" s="201" t="str">
        <f>IF(OR(L2121="compact",I2285&lt;=0),"-",IF(ABS(I2285)&lt;=C2285,"OK","NG"))</f>
        <v>-</v>
      </c>
      <c r="M2285" s="203" t="str">
        <f>IF(OR(L2121="compact",I2285&lt;=0),"-",C2285/ABS(I2285))</f>
        <v>-</v>
      </c>
      <c r="O2285" s="350"/>
    </row>
    <row r="2286">
      <c r="A2286" s="187">
        <f>A2122</f>
        <v>101</v>
      </c>
      <c r="B2286" s="191" t="e">
        <f>F1966</f>
        <v>#DIV/0!</v>
      </c>
      <c r="C2286" s="698">
        <f>G1966</f>
        <v>379.50847042889387</v>
      </c>
      <c r="D2286" s="699">
        <f>INPUT!CH148</f>
        <v>0.9348580328415943</v>
      </c>
      <c r="E2286" s="201" t="str">
        <f>IF(OR(L2122="compact",D2286&gt;=0),"-",IF(ABS(D2286)&lt;=B2286,"OK","NG"))</f>
        <v>-</v>
      </c>
      <c r="F2286" s="200" t="str">
        <f>IF(OR(L2122="compact",D2286&gt;=0),"-",B2286/ABS(D2286))</f>
        <v>-</v>
      </c>
      <c r="G2286" s="201" t="str">
        <f>IF(OR(L2122="compact",D2286&lt;=0),"-",IF(ABS(D2286)&lt;=C2286,"OK","NG"))</f>
        <v>OK</v>
      </c>
      <c r="H2286" s="200">
        <f>IF(OR(L2122="compact",D2286&lt;=0),"-",C2286/ABS(D2286))</f>
        <v>405.95305072722113</v>
      </c>
      <c r="I2286" s="699">
        <f>INPUT!CI148</f>
        <v>-0.88604962936538267</v>
      </c>
      <c r="J2286" s="201" t="e">
        <f>IF(OR(L2122="compact",I2286&gt;=0),"-",IF(ABS(I2286)&lt;=B2286,"OK","NG"))</f>
        <v>#DIV/0!</v>
      </c>
      <c r="K2286" s="200" t="e">
        <f>IF(OR(L2122="compact",I2286&gt;=0),"-",B2286/ABS(I2286))</f>
        <v>#DIV/0!</v>
      </c>
      <c r="L2286" s="201" t="str">
        <f>IF(OR(L2122="compact",I2286&lt;=0),"-",IF(ABS(I2286)&lt;=C2286,"OK","NG"))</f>
        <v>-</v>
      </c>
      <c r="M2286" s="203" t="str">
        <f>IF(OR(L2122="compact",I2286&lt;=0),"-",C2286/ABS(I2286))</f>
        <v>-</v>
      </c>
      <c r="O2286" s="350"/>
    </row>
    <row r="2287">
      <c r="A2287" s="187">
        <f>A2123</f>
        <v>101</v>
      </c>
      <c r="B2287" s="191" t="e">
        <f>F1967</f>
        <v>#DIV/0!</v>
      </c>
      <c r="C2287" s="698">
        <f>G1967</f>
        <v>379.50847042889387</v>
      </c>
      <c r="D2287" s="699">
        <f>INPUT!CH149</f>
        <v>0.9348580328415943</v>
      </c>
      <c r="E2287" s="201" t="str">
        <f>IF(OR(L2123="compact",D2287&gt;=0),"-",IF(ABS(D2287)&lt;=B2287,"OK","NG"))</f>
        <v>-</v>
      </c>
      <c r="F2287" s="200" t="str">
        <f>IF(OR(L2123="compact",D2287&gt;=0),"-",B2287/ABS(D2287))</f>
        <v>-</v>
      </c>
      <c r="G2287" s="201" t="str">
        <f>IF(OR(L2123="compact",D2287&lt;=0),"-",IF(ABS(D2287)&lt;=C2287,"OK","NG"))</f>
        <v>OK</v>
      </c>
      <c r="H2287" s="200">
        <f>IF(OR(L2123="compact",D2287&lt;=0),"-",C2287/ABS(D2287))</f>
        <v>405.95305072722113</v>
      </c>
      <c r="I2287" s="699">
        <f>INPUT!CI149</f>
        <v>-0.88604962936538267</v>
      </c>
      <c r="J2287" s="201" t="e">
        <f>IF(OR(L2123="compact",I2287&gt;=0),"-",IF(ABS(I2287)&lt;=B2287,"OK","NG"))</f>
        <v>#DIV/0!</v>
      </c>
      <c r="K2287" s="200" t="e">
        <f>IF(OR(L2123="compact",I2287&gt;=0),"-",B2287/ABS(I2287))</f>
        <v>#DIV/0!</v>
      </c>
      <c r="L2287" s="201" t="str">
        <f>IF(OR(L2123="compact",I2287&lt;=0),"-",IF(ABS(I2287)&lt;=C2287,"OK","NG"))</f>
        <v>-</v>
      </c>
      <c r="M2287" s="203" t="str">
        <f>IF(OR(L2123="compact",I2287&lt;=0),"-",C2287/ABS(I2287))</f>
        <v>-</v>
      </c>
      <c r="O2287" s="350"/>
    </row>
    <row r="2288">
      <c r="A2288" s="187">
        <f>A2124</f>
        <v>101</v>
      </c>
      <c r="B2288" s="191" t="e">
        <f>F1968</f>
        <v>#DIV/0!</v>
      </c>
      <c r="C2288" s="698">
        <f>G1968</f>
        <v>379.50847042889387</v>
      </c>
      <c r="D2288" s="699">
        <f>INPUT!CH150</f>
        <v>0.9348580328415943</v>
      </c>
      <c r="E2288" s="201" t="str">
        <f>IF(OR(L2124="compact",D2288&gt;=0),"-",IF(ABS(D2288)&lt;=B2288,"OK","NG"))</f>
        <v>-</v>
      </c>
      <c r="F2288" s="200" t="str">
        <f>IF(OR(L2124="compact",D2288&gt;=0),"-",B2288/ABS(D2288))</f>
        <v>-</v>
      </c>
      <c r="G2288" s="201" t="str">
        <f>IF(OR(L2124="compact",D2288&lt;=0),"-",IF(ABS(D2288)&lt;=C2288,"OK","NG"))</f>
        <v>OK</v>
      </c>
      <c r="H2288" s="200">
        <f>IF(OR(L2124="compact",D2288&lt;=0),"-",C2288/ABS(D2288))</f>
        <v>405.95305072722113</v>
      </c>
      <c r="I2288" s="699">
        <f>INPUT!CI150</f>
        <v>-0.88604962936538267</v>
      </c>
      <c r="J2288" s="201" t="e">
        <f>IF(OR(L2124="compact",I2288&gt;=0),"-",IF(ABS(I2288)&lt;=B2288,"OK","NG"))</f>
        <v>#DIV/0!</v>
      </c>
      <c r="K2288" s="200" t="e">
        <f>IF(OR(L2124="compact",I2288&gt;=0),"-",B2288/ABS(I2288))</f>
        <v>#DIV/0!</v>
      </c>
      <c r="L2288" s="201" t="str">
        <f>IF(OR(L2124="compact",I2288&lt;=0),"-",IF(ABS(I2288)&lt;=C2288,"OK","NG"))</f>
        <v>-</v>
      </c>
      <c r="M2288" s="203" t="str">
        <f>IF(OR(L2124="compact",I2288&lt;=0),"-",C2288/ABS(I2288))</f>
        <v>-</v>
      </c>
      <c r="O2288" s="350"/>
    </row>
    <row r="2289">
      <c r="A2289" s="187">
        <f>A2125</f>
        <v>101</v>
      </c>
      <c r="B2289" s="191" t="e">
        <f>F1969</f>
        <v>#DIV/0!</v>
      </c>
      <c r="C2289" s="698">
        <f>G1969</f>
        <v>379.50847042889387</v>
      </c>
      <c r="D2289" s="699">
        <f>INPUT!CH151</f>
        <v>0.9348580328415943</v>
      </c>
      <c r="E2289" s="201" t="str">
        <f>IF(OR(L2125="compact",D2289&gt;=0),"-",IF(ABS(D2289)&lt;=B2289,"OK","NG"))</f>
        <v>-</v>
      </c>
      <c r="F2289" s="200" t="str">
        <f>IF(OR(L2125="compact",D2289&gt;=0),"-",B2289/ABS(D2289))</f>
        <v>-</v>
      </c>
      <c r="G2289" s="201" t="str">
        <f>IF(OR(L2125="compact",D2289&lt;=0),"-",IF(ABS(D2289)&lt;=C2289,"OK","NG"))</f>
        <v>OK</v>
      </c>
      <c r="H2289" s="200">
        <f>IF(OR(L2125="compact",D2289&lt;=0),"-",C2289/ABS(D2289))</f>
        <v>405.95305072722113</v>
      </c>
      <c r="I2289" s="699">
        <f>INPUT!CI151</f>
        <v>-0.88604962936538267</v>
      </c>
      <c r="J2289" s="201" t="e">
        <f>IF(OR(L2125="compact",I2289&gt;=0),"-",IF(ABS(I2289)&lt;=B2289,"OK","NG"))</f>
        <v>#DIV/0!</v>
      </c>
      <c r="K2289" s="200" t="e">
        <f>IF(OR(L2125="compact",I2289&gt;=0),"-",B2289/ABS(I2289))</f>
        <v>#DIV/0!</v>
      </c>
      <c r="L2289" s="201" t="str">
        <f>IF(OR(L2125="compact",I2289&lt;=0),"-",IF(ABS(I2289)&lt;=C2289,"OK","NG"))</f>
        <v>-</v>
      </c>
      <c r="M2289" s="203" t="str">
        <f>IF(OR(L2125="compact",I2289&lt;=0),"-",C2289/ABS(I2289))</f>
        <v>-</v>
      </c>
      <c r="O2289" s="350"/>
    </row>
    <row r="2290">
      <c r="A2290" s="187">
        <f>A2126</f>
        <v>101</v>
      </c>
      <c r="B2290" s="191" t="e">
        <f>F1970</f>
        <v>#DIV/0!</v>
      </c>
      <c r="C2290" s="698">
        <f>G1970</f>
        <v>379.50847042889387</v>
      </c>
      <c r="D2290" s="699">
        <f>INPUT!CH152</f>
        <v>0.9348580328415943</v>
      </c>
      <c r="E2290" s="201" t="str">
        <f>IF(OR(L2126="compact",D2290&gt;=0),"-",IF(ABS(D2290)&lt;=B2290,"OK","NG"))</f>
        <v>-</v>
      </c>
      <c r="F2290" s="200" t="str">
        <f>IF(OR(L2126="compact",D2290&gt;=0),"-",B2290/ABS(D2290))</f>
        <v>-</v>
      </c>
      <c r="G2290" s="201" t="str">
        <f>IF(OR(L2126="compact",D2290&lt;=0),"-",IF(ABS(D2290)&lt;=C2290,"OK","NG"))</f>
        <v>OK</v>
      </c>
      <c r="H2290" s="200">
        <f>IF(OR(L2126="compact",D2290&lt;=0),"-",C2290/ABS(D2290))</f>
        <v>405.95305072722113</v>
      </c>
      <c r="I2290" s="699">
        <f>INPUT!CI152</f>
        <v>-0.88604962936538267</v>
      </c>
      <c r="J2290" s="201" t="e">
        <f>IF(OR(L2126="compact",I2290&gt;=0),"-",IF(ABS(I2290)&lt;=B2290,"OK","NG"))</f>
        <v>#DIV/0!</v>
      </c>
      <c r="K2290" s="200" t="e">
        <f>IF(OR(L2126="compact",I2290&gt;=0),"-",B2290/ABS(I2290))</f>
        <v>#DIV/0!</v>
      </c>
      <c r="L2290" s="201" t="str">
        <f>IF(OR(L2126="compact",I2290&lt;=0),"-",IF(ABS(I2290)&lt;=C2290,"OK","NG"))</f>
        <v>-</v>
      </c>
      <c r="M2290" s="203" t="str">
        <f>IF(OR(L2126="compact",I2290&lt;=0),"-",C2290/ABS(I2290))</f>
        <v>-</v>
      </c>
      <c r="O2290" s="350"/>
    </row>
    <row r="2291">
      <c r="A2291" s="187">
        <f>A2127</f>
        <v>101</v>
      </c>
      <c r="B2291" s="191" t="e">
        <f>F1971</f>
        <v>#DIV/0!</v>
      </c>
      <c r="C2291" s="698">
        <f>G1971</f>
        <v>379.50847042889387</v>
      </c>
      <c r="D2291" s="699">
        <f>INPUT!CH153</f>
        <v>0.9348580328415943</v>
      </c>
      <c r="E2291" s="201" t="str">
        <f>IF(OR(L2127="compact",D2291&gt;=0),"-",IF(ABS(D2291)&lt;=B2291,"OK","NG"))</f>
        <v>-</v>
      </c>
      <c r="F2291" s="200" t="str">
        <f>IF(OR(L2127="compact",D2291&gt;=0),"-",B2291/ABS(D2291))</f>
        <v>-</v>
      </c>
      <c r="G2291" s="201" t="str">
        <f>IF(OR(L2127="compact",D2291&lt;=0),"-",IF(ABS(D2291)&lt;=C2291,"OK","NG"))</f>
        <v>OK</v>
      </c>
      <c r="H2291" s="200">
        <f>IF(OR(L2127="compact",D2291&lt;=0),"-",C2291/ABS(D2291))</f>
        <v>405.95305072722113</v>
      </c>
      <c r="I2291" s="699">
        <f>INPUT!CI153</f>
        <v>-0.88604962936538267</v>
      </c>
      <c r="J2291" s="201" t="e">
        <f>IF(OR(L2127="compact",I2291&gt;=0),"-",IF(ABS(I2291)&lt;=B2291,"OK","NG"))</f>
        <v>#DIV/0!</v>
      </c>
      <c r="K2291" s="200" t="e">
        <f>IF(OR(L2127="compact",I2291&gt;=0),"-",B2291/ABS(I2291))</f>
        <v>#DIV/0!</v>
      </c>
      <c r="L2291" s="201" t="str">
        <f>IF(OR(L2127="compact",I2291&lt;=0),"-",IF(ABS(I2291)&lt;=C2291,"OK","NG"))</f>
        <v>-</v>
      </c>
      <c r="M2291" s="203" t="str">
        <f>IF(OR(L2127="compact",I2291&lt;=0),"-",C2291/ABS(I2291))</f>
        <v>-</v>
      </c>
      <c r="O2291" s="350"/>
    </row>
    <row r="2292">
      <c r="A2292" s="187">
        <f>A2128</f>
        <v>101</v>
      </c>
      <c r="B2292" s="191" t="e">
        <f>F1972</f>
        <v>#DIV/0!</v>
      </c>
      <c r="C2292" s="698">
        <f>G1972</f>
        <v>379.50847042889387</v>
      </c>
      <c r="D2292" s="699">
        <f>INPUT!CH154</f>
        <v>0.9348580328415943</v>
      </c>
      <c r="E2292" s="201" t="str">
        <f>IF(OR(L2128="compact",D2292&gt;=0),"-",IF(ABS(D2292)&lt;=B2292,"OK","NG"))</f>
        <v>-</v>
      </c>
      <c r="F2292" s="200" t="str">
        <f>IF(OR(L2128="compact",D2292&gt;=0),"-",B2292/ABS(D2292))</f>
        <v>-</v>
      </c>
      <c r="G2292" s="201" t="str">
        <f>IF(OR(L2128="compact",D2292&lt;=0),"-",IF(ABS(D2292)&lt;=C2292,"OK","NG"))</f>
        <v>OK</v>
      </c>
      <c r="H2292" s="200">
        <f>IF(OR(L2128="compact",D2292&lt;=0),"-",C2292/ABS(D2292))</f>
        <v>405.95305072722113</v>
      </c>
      <c r="I2292" s="699">
        <f>INPUT!CI154</f>
        <v>-0.88604962936538267</v>
      </c>
      <c r="J2292" s="201" t="e">
        <f>IF(OR(L2128="compact",I2292&gt;=0),"-",IF(ABS(I2292)&lt;=B2292,"OK","NG"))</f>
        <v>#DIV/0!</v>
      </c>
      <c r="K2292" s="200" t="e">
        <f>IF(OR(L2128="compact",I2292&gt;=0),"-",B2292/ABS(I2292))</f>
        <v>#DIV/0!</v>
      </c>
      <c r="L2292" s="201" t="str">
        <f>IF(OR(L2128="compact",I2292&lt;=0),"-",IF(ABS(I2292)&lt;=C2292,"OK","NG"))</f>
        <v>-</v>
      </c>
      <c r="M2292" s="203" t="str">
        <f>IF(OR(L2128="compact",I2292&lt;=0),"-",C2292/ABS(I2292))</f>
        <v>-</v>
      </c>
      <c r="O2292" s="350"/>
    </row>
    <row r="2293" ht="15" customHeight="1" s="4" customFormat="1">
      <c r="A2293" s="207"/>
      <c r="B2293" s="207"/>
      <c r="C2293" s="312"/>
      <c r="D2293" s="312"/>
      <c r="E2293" s="312"/>
      <c r="F2293" s="312"/>
      <c r="G2293" s="312"/>
      <c r="H2293" s="312"/>
      <c r="I2293" s="312"/>
      <c r="J2293" s="312"/>
      <c r="K2293" s="133"/>
      <c r="L2293" s="133"/>
      <c r="M2293" s="312"/>
      <c r="N2293" s="312"/>
      <c r="O2293" s="350"/>
      <c r="P2293" s="64"/>
      <c r="T2293" s="300"/>
      <c r="U2293" s="312"/>
      <c r="V2293" s="312"/>
      <c r="W2293" s="312"/>
      <c r="Z2293" s="207"/>
      <c r="AB2293" s="207"/>
      <c r="AE2293" s="207"/>
    </row>
    <row r="2294" ht="15" customHeight="1" s="4" customFormat="1">
      <c r="A2294" s="333" t="s">
        <v>961</v>
      </c>
      <c r="B2294" s="451"/>
      <c r="C2294" s="312"/>
      <c r="D2294" s="312"/>
      <c r="E2294" s="312"/>
      <c r="F2294" s="312"/>
      <c r="G2294" s="312"/>
      <c r="H2294" s="312"/>
      <c r="I2294" s="312"/>
      <c r="J2294" s="312"/>
      <c r="K2294" s="133"/>
      <c r="L2294" s="133"/>
      <c r="M2294" s="312"/>
      <c r="N2294" s="312"/>
      <c r="O2294" s="350"/>
      <c r="P2294" s="367"/>
      <c r="Q2294" s="312"/>
      <c r="R2294" s="312"/>
      <c r="S2294" s="300"/>
      <c r="T2294" s="300"/>
      <c r="U2294" s="312"/>
      <c r="V2294" s="312"/>
      <c r="W2294" s="312"/>
      <c r="X2294" s="312"/>
      <c r="Y2294" s="312"/>
      <c r="Z2294" s="312"/>
      <c r="AB2294" s="451"/>
      <c r="AE2294" s="451"/>
    </row>
    <row r="2295" ht="15" customHeight="1" s="4" customFormat="1">
      <c r="A2295" s="135" t="s">
        <v>230</v>
      </c>
      <c r="B2295" s="478" t="s">
        <v>962</v>
      </c>
      <c r="C2295" s="479" t="s">
        <v>963</v>
      </c>
      <c r="D2295" s="602" t="s">
        <v>964</v>
      </c>
      <c r="E2295" s="590"/>
      <c r="O2295" s="350"/>
    </row>
    <row r="2296" ht="15" customHeight="1" s="4" customFormat="1">
      <c r="A2296" s="136"/>
      <c r="B2296" s="453"/>
      <c r="C2296" s="453"/>
      <c r="D2296" s="277"/>
      <c r="E2296" s="341"/>
      <c r="O2296" s="350"/>
    </row>
    <row r="2297" ht="15" customHeight="1">
      <c r="A2297" s="187">
        <f>A2141</f>
        <v>101</v>
      </c>
      <c r="B2297" s="191">
        <f>1.25*(INPUT!BE3+INPUT!BF3+INPUT!BG3+INPUT!BM3)+1.5*INPUT!BN3+1.8*IF(B1977="Positive",INPUT!BO3,INPUT!BP3)</f>
        <v>-91.5686973403021</v>
      </c>
      <c r="C2297" s="191">
        <f>L1821</f>
        <v>33716.251777731406</v>
      </c>
      <c r="D2297" s="201" t="str">
        <f>IF(L1977="compact",IF(ABS(B2297)&lt;=C2297,"OK","NG"),"-")</f>
        <v>-</v>
      </c>
      <c r="E2297" s="203" t="str">
        <f>IF(L1977="compact",C2297/ABS(B2297),"-")</f>
        <v>-</v>
      </c>
      <c r="G2297" s="366"/>
      <c r="H2297" s="366"/>
      <c r="O2297" s="350"/>
    </row>
    <row r="2298">
      <c r="A2298" s="187">
        <f>A2142</f>
        <v>101</v>
      </c>
      <c r="B2298" s="191">
        <f>1.25*(INPUT!BE4+INPUT!BF4+INPUT!BG4+INPUT!BM4)+1.5*INPUT!BN4+1.8*IF(B1978="Positive",INPUT!BO4,INPUT!BP4)</f>
        <v>-91.5686973403021</v>
      </c>
      <c r="C2298" s="191">
        <f>L1822</f>
        <v>33716.251777731406</v>
      </c>
      <c r="D2298" s="201" t="str">
        <f>IF(L1978="compact",IF(ABS(B2298)&lt;=C2298,"OK","NG"),"-")</f>
        <v>-</v>
      </c>
      <c r="E2298" s="203" t="str">
        <f>IF(L1978="compact",C2298/ABS(B2298),"-")</f>
        <v>-</v>
      </c>
      <c r="G2298" s="366"/>
      <c r="H2298" s="366"/>
      <c r="O2298" s="350"/>
    </row>
    <row r="2299">
      <c r="A2299" s="187">
        <f>A2143</f>
        <v>101</v>
      </c>
      <c r="B2299" s="191">
        <f>1.25*(INPUT!BE5+INPUT!BF5+INPUT!BG5+INPUT!BM5)+1.5*INPUT!BN5+1.8*IF(B1979="Positive",INPUT!BO5,INPUT!BP5)</f>
        <v>-91.5686973403021</v>
      </c>
      <c r="C2299" s="191">
        <f>L1823</f>
        <v>33716.251777731406</v>
      </c>
      <c r="D2299" s="201" t="str">
        <f>IF(L1979="compact",IF(ABS(B2299)&lt;=C2299,"OK","NG"),"-")</f>
        <v>-</v>
      </c>
      <c r="E2299" s="203" t="str">
        <f>IF(L1979="compact",C2299/ABS(B2299),"-")</f>
        <v>-</v>
      </c>
      <c r="G2299" s="366"/>
      <c r="H2299" s="366"/>
      <c r="O2299" s="350"/>
    </row>
    <row r="2300">
      <c r="A2300" s="187">
        <f>A2144</f>
        <v>101</v>
      </c>
      <c r="B2300" s="191">
        <f>1.25*(INPUT!BE6+INPUT!BF6+INPUT!BG6+INPUT!BM6)+1.5*INPUT!BN6+1.8*IF(B1980="Positive",INPUT!BO6,INPUT!BP6)</f>
        <v>-91.5686973403021</v>
      </c>
      <c r="C2300" s="191">
        <f>L1824</f>
        <v>33716.251777731406</v>
      </c>
      <c r="D2300" s="201" t="str">
        <f>IF(L1980="compact",IF(ABS(B2300)&lt;=C2300,"OK","NG"),"-")</f>
        <v>-</v>
      </c>
      <c r="E2300" s="203" t="str">
        <f>IF(L1980="compact",C2300/ABS(B2300),"-")</f>
        <v>-</v>
      </c>
      <c r="G2300" s="366"/>
      <c r="H2300" s="366"/>
      <c r="O2300" s="350"/>
    </row>
    <row r="2301">
      <c r="A2301" s="187">
        <f>A2145</f>
        <v>101</v>
      </c>
      <c r="B2301" s="191">
        <f>1.25*(INPUT!BE7+INPUT!BF7+INPUT!BG7+INPUT!BM7)+1.5*INPUT!BN7+1.8*IF(B1981="Positive",INPUT!BO7,INPUT!BP7)</f>
        <v>-91.5686973403021</v>
      </c>
      <c r="C2301" s="191">
        <f>L1825</f>
        <v>33716.251777731406</v>
      </c>
      <c r="D2301" s="201" t="str">
        <f>IF(L1981="compact",IF(ABS(B2301)&lt;=C2301,"OK","NG"),"-")</f>
        <v>-</v>
      </c>
      <c r="E2301" s="203" t="str">
        <f>IF(L1981="compact",C2301/ABS(B2301),"-")</f>
        <v>-</v>
      </c>
      <c r="G2301" s="366"/>
      <c r="H2301" s="366"/>
      <c r="O2301" s="350"/>
    </row>
    <row r="2302">
      <c r="A2302" s="187">
        <f>A2146</f>
        <v>101</v>
      </c>
      <c r="B2302" s="191">
        <f>1.25*(INPUT!BE8+INPUT!BF8+INPUT!BG8+INPUT!BM8)+1.5*INPUT!BN8+1.8*IF(B1982="Positive",INPUT!BO8,INPUT!BP8)</f>
        <v>-91.5686973403021</v>
      </c>
      <c r="C2302" s="191">
        <f>L1826</f>
        <v>33716.251777731406</v>
      </c>
      <c r="D2302" s="201" t="str">
        <f>IF(L1982="compact",IF(ABS(B2302)&lt;=C2302,"OK","NG"),"-")</f>
        <v>-</v>
      </c>
      <c r="E2302" s="203" t="str">
        <f>IF(L1982="compact",C2302/ABS(B2302),"-")</f>
        <v>-</v>
      </c>
      <c r="G2302" s="366"/>
      <c r="H2302" s="366"/>
      <c r="O2302" s="350"/>
    </row>
    <row r="2303">
      <c r="A2303" s="187">
        <f>A2147</f>
        <v>101</v>
      </c>
      <c r="B2303" s="191">
        <f>1.25*(INPUT!BE9+INPUT!BF9+INPUT!BG9+INPUT!BM9)+1.5*INPUT!BN9+1.8*IF(B1983="Positive",INPUT!BO9,INPUT!BP9)</f>
        <v>-91.5686973403021</v>
      </c>
      <c r="C2303" s="191">
        <f>L1827</f>
        <v>33716.251777731406</v>
      </c>
      <c r="D2303" s="201" t="str">
        <f>IF(L1983="compact",IF(ABS(B2303)&lt;=C2303,"OK","NG"),"-")</f>
        <v>-</v>
      </c>
      <c r="E2303" s="203" t="str">
        <f>IF(L1983="compact",C2303/ABS(B2303),"-")</f>
        <v>-</v>
      </c>
      <c r="G2303" s="366"/>
      <c r="H2303" s="366"/>
      <c r="O2303" s="350"/>
    </row>
    <row r="2304">
      <c r="A2304" s="187">
        <f>A2148</f>
        <v>101</v>
      </c>
      <c r="B2304" s="191">
        <f>1.25*(INPUT!BE10+INPUT!BF10+INPUT!BG10+INPUT!BM10)+1.5*INPUT!BN10+1.8*IF(B1984="Positive",INPUT!BO10,INPUT!BP10)</f>
        <v>-91.5686973403021</v>
      </c>
      <c r="C2304" s="191">
        <f>L1828</f>
        <v>33716.251777731406</v>
      </c>
      <c r="D2304" s="201" t="str">
        <f>IF(L1984="compact",IF(ABS(B2304)&lt;=C2304,"OK","NG"),"-")</f>
        <v>-</v>
      </c>
      <c r="E2304" s="203" t="str">
        <f>IF(L1984="compact",C2304/ABS(B2304),"-")</f>
        <v>-</v>
      </c>
      <c r="G2304" s="366"/>
      <c r="H2304" s="366"/>
      <c r="O2304" s="350"/>
    </row>
    <row r="2305">
      <c r="A2305" s="187">
        <f>A2149</f>
        <v>101</v>
      </c>
      <c r="B2305" s="191">
        <f>1.25*(INPUT!BE11+INPUT!BF11+INPUT!BG11+INPUT!BM11)+1.5*INPUT!BN11+1.8*IF(B1985="Positive",INPUT!BO11,INPUT!BP11)</f>
        <v>-91.5686973403021</v>
      </c>
      <c r="C2305" s="191">
        <f>L1829</f>
        <v>33716.251777731406</v>
      </c>
      <c r="D2305" s="201" t="str">
        <f>IF(L1985="compact",IF(ABS(B2305)&lt;=C2305,"OK","NG"),"-")</f>
        <v>-</v>
      </c>
      <c r="E2305" s="203" t="str">
        <f>IF(L1985="compact",C2305/ABS(B2305),"-")</f>
        <v>-</v>
      </c>
      <c r="G2305" s="366"/>
      <c r="H2305" s="366"/>
      <c r="O2305" s="350"/>
    </row>
    <row r="2306">
      <c r="A2306" s="187">
        <f>A2150</f>
        <v>101</v>
      </c>
      <c r="B2306" s="191">
        <f>1.25*(INPUT!BE12+INPUT!BF12+INPUT!BG12+INPUT!BM12)+1.5*INPUT!BN12+1.8*IF(B1986="Positive",INPUT!BO12,INPUT!BP12)</f>
        <v>-91.5686973403021</v>
      </c>
      <c r="C2306" s="191">
        <f>L1830</f>
        <v>33716.251777731406</v>
      </c>
      <c r="D2306" s="201" t="str">
        <f>IF(L1986="compact",IF(ABS(B2306)&lt;=C2306,"OK","NG"),"-")</f>
        <v>-</v>
      </c>
      <c r="E2306" s="203" t="str">
        <f>IF(L1986="compact",C2306/ABS(B2306),"-")</f>
        <v>-</v>
      </c>
      <c r="G2306" s="366"/>
      <c r="H2306" s="366"/>
      <c r="O2306" s="350"/>
    </row>
    <row r="2307">
      <c r="A2307" s="187">
        <f>A2151</f>
        <v>101</v>
      </c>
      <c r="B2307" s="191">
        <f>1.25*(INPUT!BE13+INPUT!BF13+INPUT!BG13+INPUT!BM13)+1.5*INPUT!BN13+1.8*IF(B1987="Positive",INPUT!BO13,INPUT!BP13)</f>
        <v>-91.5686973403021</v>
      </c>
      <c r="C2307" s="191">
        <f>L1831</f>
        <v>33716.251777731406</v>
      </c>
      <c r="D2307" s="201" t="str">
        <f>IF(L1987="compact",IF(ABS(B2307)&lt;=C2307,"OK","NG"),"-")</f>
        <v>-</v>
      </c>
      <c r="E2307" s="203" t="str">
        <f>IF(L1987="compact",C2307/ABS(B2307),"-")</f>
        <v>-</v>
      </c>
      <c r="G2307" s="366"/>
      <c r="H2307" s="366"/>
      <c r="O2307" s="350"/>
    </row>
    <row r="2308">
      <c r="A2308" s="187">
        <f>A2152</f>
        <v>101</v>
      </c>
      <c r="B2308" s="191">
        <f>1.25*(INPUT!BE14+INPUT!BF14+INPUT!BG14+INPUT!BM14)+1.5*INPUT!BN14+1.8*IF(B1988="Positive",INPUT!BO14,INPUT!BP14)</f>
        <v>-91.5686973403021</v>
      </c>
      <c r="C2308" s="191">
        <f>L1832</f>
        <v>33716.251777731406</v>
      </c>
      <c r="D2308" s="201" t="str">
        <f>IF(L1988="compact",IF(ABS(B2308)&lt;=C2308,"OK","NG"),"-")</f>
        <v>-</v>
      </c>
      <c r="E2308" s="203" t="str">
        <f>IF(L1988="compact",C2308/ABS(B2308),"-")</f>
        <v>-</v>
      </c>
      <c r="G2308" s="366"/>
      <c r="H2308" s="366"/>
      <c r="O2308" s="350"/>
    </row>
    <row r="2309">
      <c r="A2309" s="187">
        <f>A2153</f>
        <v>101</v>
      </c>
      <c r="B2309" s="191">
        <f>1.25*(INPUT!BE15+INPUT!BF15+INPUT!BG15+INPUT!BM15)+1.5*INPUT!BN15+1.8*IF(B1989="Positive",INPUT!BO15,INPUT!BP15)</f>
        <v>-91.5686973403021</v>
      </c>
      <c r="C2309" s="191">
        <f>L1833</f>
        <v>33716.251777731406</v>
      </c>
      <c r="D2309" s="201" t="str">
        <f>IF(L1989="compact",IF(ABS(B2309)&lt;=C2309,"OK","NG"),"-")</f>
        <v>-</v>
      </c>
      <c r="E2309" s="203" t="str">
        <f>IF(L1989="compact",C2309/ABS(B2309),"-")</f>
        <v>-</v>
      </c>
      <c r="G2309" s="366"/>
      <c r="H2309" s="366"/>
      <c r="O2309" s="350"/>
    </row>
    <row r="2310">
      <c r="A2310" s="187">
        <f>A2154</f>
        <v>101</v>
      </c>
      <c r="B2310" s="191">
        <f>1.25*(INPUT!BE16+INPUT!BF16+INPUT!BG16+INPUT!BM16)+1.5*INPUT!BN16+1.8*IF(B1990="Positive",INPUT!BO16,INPUT!BP16)</f>
        <v>-91.5686973403021</v>
      </c>
      <c r="C2310" s="191">
        <f>L1834</f>
        <v>33716.251777731406</v>
      </c>
      <c r="D2310" s="201" t="str">
        <f>IF(L1990="compact",IF(ABS(B2310)&lt;=C2310,"OK","NG"),"-")</f>
        <v>-</v>
      </c>
      <c r="E2310" s="203" t="str">
        <f>IF(L1990="compact",C2310/ABS(B2310),"-")</f>
        <v>-</v>
      </c>
      <c r="G2310" s="366"/>
      <c r="H2310" s="366"/>
      <c r="O2310" s="350"/>
    </row>
    <row r="2311">
      <c r="A2311" s="187">
        <f>A2155</f>
        <v>101</v>
      </c>
      <c r="B2311" s="191">
        <f>1.25*(INPUT!BE17+INPUT!BF17+INPUT!BG17+INPUT!BM17)+1.5*INPUT!BN17+1.8*IF(B1991="Positive",INPUT!BO17,INPUT!BP17)</f>
        <v>-91.5686973403021</v>
      </c>
      <c r="C2311" s="191">
        <f>L1835</f>
        <v>33716.251777731406</v>
      </c>
      <c r="D2311" s="201" t="str">
        <f>IF(L1991="compact",IF(ABS(B2311)&lt;=C2311,"OK","NG"),"-")</f>
        <v>-</v>
      </c>
      <c r="E2311" s="203" t="str">
        <f>IF(L1991="compact",C2311/ABS(B2311),"-")</f>
        <v>-</v>
      </c>
      <c r="G2311" s="366"/>
      <c r="H2311" s="366"/>
      <c r="O2311" s="350"/>
    </row>
    <row r="2312">
      <c r="A2312" s="187">
        <f>A2156</f>
        <v>101</v>
      </c>
      <c r="B2312" s="191">
        <f>1.25*(INPUT!BE18+INPUT!BF18+INPUT!BG18+INPUT!BM18)+1.5*INPUT!BN18+1.8*IF(B1992="Positive",INPUT!BO18,INPUT!BP18)</f>
        <v>-91.5686973403021</v>
      </c>
      <c r="C2312" s="191">
        <f>L1836</f>
        <v>33716.251777731406</v>
      </c>
      <c r="D2312" s="201" t="str">
        <f>IF(L1992="compact",IF(ABS(B2312)&lt;=C2312,"OK","NG"),"-")</f>
        <v>-</v>
      </c>
      <c r="E2312" s="203" t="str">
        <f>IF(L1992="compact",C2312/ABS(B2312),"-")</f>
        <v>-</v>
      </c>
      <c r="G2312" s="366"/>
      <c r="H2312" s="366"/>
      <c r="O2312" s="350"/>
    </row>
    <row r="2313">
      <c r="A2313" s="187">
        <f>A2157</f>
        <v>101</v>
      </c>
      <c r="B2313" s="191">
        <f>1.25*(INPUT!BE19+INPUT!BF19+INPUT!BG19+INPUT!BM19)+1.5*INPUT!BN19+1.8*IF(B1993="Positive",INPUT!BO19,INPUT!BP19)</f>
        <v>-91.5686973403021</v>
      </c>
      <c r="C2313" s="191">
        <f>L1837</f>
        <v>33716.251777731406</v>
      </c>
      <c r="D2313" s="201" t="str">
        <f>IF(L1993="compact",IF(ABS(B2313)&lt;=C2313,"OK","NG"),"-")</f>
        <v>-</v>
      </c>
      <c r="E2313" s="203" t="str">
        <f>IF(L1993="compact",C2313/ABS(B2313),"-")</f>
        <v>-</v>
      </c>
      <c r="G2313" s="366"/>
      <c r="H2313" s="366"/>
      <c r="O2313" s="350"/>
    </row>
    <row r="2314">
      <c r="A2314" s="187">
        <f>A2158</f>
        <v>101</v>
      </c>
      <c r="B2314" s="191">
        <f>1.25*(INPUT!BE20+INPUT!BF20+INPUT!BG20+INPUT!BM20)+1.5*INPUT!BN20+1.8*IF(B1994="Positive",INPUT!BO20,INPUT!BP20)</f>
        <v>-91.5686973403021</v>
      </c>
      <c r="C2314" s="191">
        <f>L1838</f>
        <v>33716.251777731406</v>
      </c>
      <c r="D2314" s="201" t="str">
        <f>IF(L1994="compact",IF(ABS(B2314)&lt;=C2314,"OK","NG"),"-")</f>
        <v>-</v>
      </c>
      <c r="E2314" s="203" t="str">
        <f>IF(L1994="compact",C2314/ABS(B2314),"-")</f>
        <v>-</v>
      </c>
      <c r="G2314" s="366"/>
      <c r="H2314" s="366"/>
      <c r="O2314" s="350"/>
    </row>
    <row r="2315">
      <c r="A2315" s="187">
        <f>A2159</f>
        <v>101</v>
      </c>
      <c r="B2315" s="191">
        <f>1.25*(INPUT!BE21+INPUT!BF21+INPUT!BG21+INPUT!BM21)+1.5*INPUT!BN21+1.8*IF(B1995="Positive",INPUT!BO21,INPUT!BP21)</f>
        <v>-91.5686973403021</v>
      </c>
      <c r="C2315" s="191">
        <f>L1839</f>
        <v>33716.251777731406</v>
      </c>
      <c r="D2315" s="201" t="str">
        <f>IF(L1995="compact",IF(ABS(B2315)&lt;=C2315,"OK","NG"),"-")</f>
        <v>-</v>
      </c>
      <c r="E2315" s="203" t="str">
        <f>IF(L1995="compact",C2315/ABS(B2315),"-")</f>
        <v>-</v>
      </c>
      <c r="G2315" s="366"/>
      <c r="H2315" s="366"/>
      <c r="O2315" s="350"/>
    </row>
    <row r="2316">
      <c r="A2316" s="187">
        <f>A2160</f>
        <v>101</v>
      </c>
      <c r="B2316" s="191">
        <f>1.25*(INPUT!BE22+INPUT!BF22+INPUT!BG22+INPUT!BM22)+1.5*INPUT!BN22+1.8*IF(B1996="Positive",INPUT!BO22,INPUT!BP22)</f>
        <v>-91.5686973403021</v>
      </c>
      <c r="C2316" s="191">
        <f>L1840</f>
        <v>33716.251777731406</v>
      </c>
      <c r="D2316" s="201" t="str">
        <f>IF(L1996="compact",IF(ABS(B2316)&lt;=C2316,"OK","NG"),"-")</f>
        <v>-</v>
      </c>
      <c r="E2316" s="203" t="str">
        <f>IF(L1996="compact",C2316/ABS(B2316),"-")</f>
        <v>-</v>
      </c>
      <c r="G2316" s="366"/>
      <c r="H2316" s="366"/>
      <c r="O2316" s="350"/>
    </row>
    <row r="2317">
      <c r="A2317" s="187">
        <f>A2161</f>
        <v>101</v>
      </c>
      <c r="B2317" s="191">
        <f>1.25*(INPUT!BE23+INPUT!BF23+INPUT!BG23+INPUT!BM23)+1.5*INPUT!BN23+1.8*IF(B1997="Positive",INPUT!BO23,INPUT!BP23)</f>
        <v>-91.5686973403021</v>
      </c>
      <c r="C2317" s="191">
        <f>L1841</f>
        <v>33716.251777731406</v>
      </c>
      <c r="D2317" s="201" t="str">
        <f>IF(L1997="compact",IF(ABS(B2317)&lt;=C2317,"OK","NG"),"-")</f>
        <v>-</v>
      </c>
      <c r="E2317" s="203" t="str">
        <f>IF(L1997="compact",C2317/ABS(B2317),"-")</f>
        <v>-</v>
      </c>
      <c r="G2317" s="366"/>
      <c r="H2317" s="366"/>
      <c r="O2317" s="350"/>
    </row>
    <row r="2318">
      <c r="A2318" s="187">
        <f>A2162</f>
        <v>101</v>
      </c>
      <c r="B2318" s="191">
        <f>1.25*(INPUT!BE24+INPUT!BF24+INPUT!BG24+INPUT!BM24)+1.5*INPUT!BN24+1.8*IF(B1998="Positive",INPUT!BO24,INPUT!BP24)</f>
        <v>-91.5686973403021</v>
      </c>
      <c r="C2318" s="191">
        <f>L1842</f>
        <v>33716.251777731406</v>
      </c>
      <c r="D2318" s="201" t="str">
        <f>IF(L1998="compact",IF(ABS(B2318)&lt;=C2318,"OK","NG"),"-")</f>
        <v>-</v>
      </c>
      <c r="E2318" s="203" t="str">
        <f>IF(L1998="compact",C2318/ABS(B2318),"-")</f>
        <v>-</v>
      </c>
      <c r="G2318" s="366"/>
      <c r="H2318" s="366"/>
      <c r="O2318" s="350"/>
    </row>
    <row r="2319">
      <c r="A2319" s="187">
        <f>A2163</f>
        <v>101</v>
      </c>
      <c r="B2319" s="191">
        <f>1.25*(INPUT!BE25+INPUT!BF25+INPUT!BG25+INPUT!BM25)+1.5*INPUT!BN25+1.8*IF(B1999="Positive",INPUT!BO25,INPUT!BP25)</f>
        <v>-91.5686973403021</v>
      </c>
      <c r="C2319" s="191">
        <f>L1843</f>
        <v>33716.251777731406</v>
      </c>
      <c r="D2319" s="201" t="str">
        <f>IF(L1999="compact",IF(ABS(B2319)&lt;=C2319,"OK","NG"),"-")</f>
        <v>-</v>
      </c>
      <c r="E2319" s="203" t="str">
        <f>IF(L1999="compact",C2319/ABS(B2319),"-")</f>
        <v>-</v>
      </c>
      <c r="G2319" s="366"/>
      <c r="H2319" s="366"/>
      <c r="O2319" s="350"/>
    </row>
    <row r="2320">
      <c r="A2320" s="187">
        <f>A2164</f>
        <v>101</v>
      </c>
      <c r="B2320" s="191">
        <f>1.25*(INPUT!BE26+INPUT!BF26+INPUT!BG26+INPUT!BM26)+1.5*INPUT!BN26+1.8*IF(B2000="Positive",INPUT!BO26,INPUT!BP26)</f>
        <v>-91.5686973403021</v>
      </c>
      <c r="C2320" s="191">
        <f>L1844</f>
        <v>33716.251777731406</v>
      </c>
      <c r="D2320" s="201" t="str">
        <f>IF(L2000="compact",IF(ABS(B2320)&lt;=C2320,"OK","NG"),"-")</f>
        <v>-</v>
      </c>
      <c r="E2320" s="203" t="str">
        <f>IF(L2000="compact",C2320/ABS(B2320),"-")</f>
        <v>-</v>
      </c>
      <c r="G2320" s="366"/>
      <c r="H2320" s="366"/>
      <c r="O2320" s="350"/>
    </row>
    <row r="2321">
      <c r="A2321" s="187">
        <f>A2165</f>
        <v>101</v>
      </c>
      <c r="B2321" s="191">
        <f>1.25*(INPUT!BE27+INPUT!BF27+INPUT!BG27+INPUT!BM27)+1.5*INPUT!BN27+1.8*IF(B2001="Positive",INPUT!BO27,INPUT!BP27)</f>
        <v>-91.5686973403021</v>
      </c>
      <c r="C2321" s="191">
        <f>L1845</f>
        <v>33716.251777731406</v>
      </c>
      <c r="D2321" s="201" t="str">
        <f>IF(L2001="compact",IF(ABS(B2321)&lt;=C2321,"OK","NG"),"-")</f>
        <v>-</v>
      </c>
      <c r="E2321" s="203" t="str">
        <f>IF(L2001="compact",C2321/ABS(B2321),"-")</f>
        <v>-</v>
      </c>
      <c r="G2321" s="366"/>
      <c r="H2321" s="366"/>
      <c r="O2321" s="350"/>
    </row>
    <row r="2322">
      <c r="A2322" s="187">
        <f>A2166</f>
        <v>101</v>
      </c>
      <c r="B2322" s="191">
        <f>1.25*(INPUT!BE28+INPUT!BF28+INPUT!BG28+INPUT!BM28)+1.5*INPUT!BN28+1.8*IF(B2002="Positive",INPUT!BO28,INPUT!BP28)</f>
        <v>-91.5686973403021</v>
      </c>
      <c r="C2322" s="191">
        <f>L1846</f>
        <v>33716.251777731406</v>
      </c>
      <c r="D2322" s="201" t="str">
        <f>IF(L2002="compact",IF(ABS(B2322)&lt;=C2322,"OK","NG"),"-")</f>
        <v>-</v>
      </c>
      <c r="E2322" s="203" t="str">
        <f>IF(L2002="compact",C2322/ABS(B2322),"-")</f>
        <v>-</v>
      </c>
      <c r="G2322" s="366"/>
      <c r="H2322" s="366"/>
      <c r="O2322" s="350"/>
    </row>
    <row r="2323">
      <c r="A2323" s="187">
        <f>A2167</f>
        <v>101</v>
      </c>
      <c r="B2323" s="191">
        <f>1.25*(INPUT!BE29+INPUT!BF29+INPUT!BG29+INPUT!BM29)+1.5*INPUT!BN29+1.8*IF(B2003="Positive",INPUT!BO29,INPUT!BP29)</f>
        <v>-91.5686973403021</v>
      </c>
      <c r="C2323" s="191">
        <f>L1847</f>
        <v>33716.251777731406</v>
      </c>
      <c r="D2323" s="201" t="str">
        <f>IF(L2003="compact",IF(ABS(B2323)&lt;=C2323,"OK","NG"),"-")</f>
        <v>-</v>
      </c>
      <c r="E2323" s="203" t="str">
        <f>IF(L2003="compact",C2323/ABS(B2323),"-")</f>
        <v>-</v>
      </c>
      <c r="G2323" s="366"/>
      <c r="H2323" s="366"/>
      <c r="O2323" s="350"/>
    </row>
    <row r="2324">
      <c r="A2324" s="187">
        <f>A2168</f>
        <v>101</v>
      </c>
      <c r="B2324" s="191">
        <f>1.25*(INPUT!BE30+INPUT!BF30+INPUT!BG30+INPUT!BM30)+1.5*INPUT!BN30+1.8*IF(B2004="Positive",INPUT!BO30,INPUT!BP30)</f>
        <v>-91.5686973403021</v>
      </c>
      <c r="C2324" s="191">
        <f>L1848</f>
        <v>33716.251777731406</v>
      </c>
      <c r="D2324" s="201" t="str">
        <f>IF(L2004="compact",IF(ABS(B2324)&lt;=C2324,"OK","NG"),"-")</f>
        <v>-</v>
      </c>
      <c r="E2324" s="203" t="str">
        <f>IF(L2004="compact",C2324/ABS(B2324),"-")</f>
        <v>-</v>
      </c>
      <c r="G2324" s="366"/>
      <c r="H2324" s="366"/>
      <c r="O2324" s="350"/>
    </row>
    <row r="2325">
      <c r="A2325" s="187">
        <f>A2169</f>
        <v>101</v>
      </c>
      <c r="B2325" s="191">
        <f>1.25*(INPUT!BE31+INPUT!BF31+INPUT!BG31+INPUT!BM31)+1.5*INPUT!BN31+1.8*IF(B2005="Positive",INPUT!BO31,INPUT!BP31)</f>
        <v>-91.5686973403021</v>
      </c>
      <c r="C2325" s="191">
        <f>L1849</f>
        <v>33716.251777731406</v>
      </c>
      <c r="D2325" s="201" t="str">
        <f>IF(L2005="compact",IF(ABS(B2325)&lt;=C2325,"OK","NG"),"-")</f>
        <v>-</v>
      </c>
      <c r="E2325" s="203" t="str">
        <f>IF(L2005="compact",C2325/ABS(B2325),"-")</f>
        <v>-</v>
      </c>
      <c r="G2325" s="366"/>
      <c r="H2325" s="366"/>
      <c r="O2325" s="350"/>
    </row>
    <row r="2326">
      <c r="A2326" s="187">
        <f>A2170</f>
        <v>101</v>
      </c>
      <c r="B2326" s="191">
        <f>1.25*(INPUT!BE32+INPUT!BF32+INPUT!BG32+INPUT!BM32)+1.5*INPUT!BN32+1.8*IF(B2006="Positive",INPUT!BO32,INPUT!BP32)</f>
        <v>-91.5686973403021</v>
      </c>
      <c r="C2326" s="191">
        <f>L1850</f>
        <v>33716.251777731406</v>
      </c>
      <c r="D2326" s="201" t="str">
        <f>IF(L2006="compact",IF(ABS(B2326)&lt;=C2326,"OK","NG"),"-")</f>
        <v>-</v>
      </c>
      <c r="E2326" s="203" t="str">
        <f>IF(L2006="compact",C2326/ABS(B2326),"-")</f>
        <v>-</v>
      </c>
      <c r="G2326" s="366"/>
      <c r="H2326" s="366"/>
      <c r="O2326" s="350"/>
    </row>
    <row r="2327">
      <c r="A2327" s="187">
        <f>A2171</f>
        <v>101</v>
      </c>
      <c r="B2327" s="191">
        <f>1.25*(INPUT!BE33+INPUT!BF33+INPUT!BG33+INPUT!BM33)+1.5*INPUT!BN33+1.8*IF(B2007="Positive",INPUT!BO33,INPUT!BP33)</f>
        <v>-91.5686973403021</v>
      </c>
      <c r="C2327" s="191">
        <f>L1851</f>
        <v>33716.251777731406</v>
      </c>
      <c r="D2327" s="201" t="str">
        <f>IF(L2007="compact",IF(ABS(B2327)&lt;=C2327,"OK","NG"),"-")</f>
        <v>-</v>
      </c>
      <c r="E2327" s="203" t="str">
        <f>IF(L2007="compact",C2327/ABS(B2327),"-")</f>
        <v>-</v>
      </c>
      <c r="G2327" s="366"/>
      <c r="H2327" s="366"/>
      <c r="O2327" s="350"/>
    </row>
    <row r="2328">
      <c r="A2328" s="187">
        <f>A2172</f>
        <v>101</v>
      </c>
      <c r="B2328" s="191">
        <f>1.25*(INPUT!BE34+INPUT!BF34+INPUT!BG34+INPUT!BM34)+1.5*INPUT!BN34+1.8*IF(B2008="Positive",INPUT!BO34,INPUT!BP34)</f>
        <v>-91.5686973403021</v>
      </c>
      <c r="C2328" s="191">
        <f>L1852</f>
        <v>33716.251777731406</v>
      </c>
      <c r="D2328" s="201" t="str">
        <f>IF(L2008="compact",IF(ABS(B2328)&lt;=C2328,"OK","NG"),"-")</f>
        <v>-</v>
      </c>
      <c r="E2328" s="203" t="str">
        <f>IF(L2008="compact",C2328/ABS(B2328),"-")</f>
        <v>-</v>
      </c>
      <c r="G2328" s="366"/>
      <c r="H2328" s="366"/>
      <c r="O2328" s="350"/>
    </row>
    <row r="2329">
      <c r="A2329" s="187">
        <f>A2173</f>
        <v>101</v>
      </c>
      <c r="B2329" s="191">
        <f>1.25*(INPUT!BE35+INPUT!BF35+INPUT!BG35+INPUT!BM35)+1.5*INPUT!BN35+1.8*IF(B2009="Positive",INPUT!BO35,INPUT!BP35)</f>
        <v>-91.5686973403021</v>
      </c>
      <c r="C2329" s="191">
        <f>L1853</f>
        <v>33716.251777731406</v>
      </c>
      <c r="D2329" s="201" t="str">
        <f>IF(L2009="compact",IF(ABS(B2329)&lt;=C2329,"OK","NG"),"-")</f>
        <v>-</v>
      </c>
      <c r="E2329" s="203" t="str">
        <f>IF(L2009="compact",C2329/ABS(B2329),"-")</f>
        <v>-</v>
      </c>
      <c r="G2329" s="366"/>
      <c r="H2329" s="366"/>
      <c r="O2329" s="350"/>
    </row>
    <row r="2330">
      <c r="A2330" s="187">
        <f>A2174</f>
        <v>101</v>
      </c>
      <c r="B2330" s="191">
        <f>1.25*(INPUT!BE36+INPUT!BF36+INPUT!BG36+INPUT!BM36)+1.5*INPUT!BN36+1.8*IF(B2010="Positive",INPUT!BO36,INPUT!BP36)</f>
        <v>-91.5686973403021</v>
      </c>
      <c r="C2330" s="191">
        <f>L1854</f>
        <v>33716.251777731406</v>
      </c>
      <c r="D2330" s="201" t="str">
        <f>IF(L2010="compact",IF(ABS(B2330)&lt;=C2330,"OK","NG"),"-")</f>
        <v>-</v>
      </c>
      <c r="E2330" s="203" t="str">
        <f>IF(L2010="compact",C2330/ABS(B2330),"-")</f>
        <v>-</v>
      </c>
      <c r="G2330" s="366"/>
      <c r="H2330" s="366"/>
      <c r="O2330" s="350"/>
    </row>
    <row r="2331">
      <c r="A2331" s="187">
        <f>A2175</f>
        <v>101</v>
      </c>
      <c r="B2331" s="191">
        <f>1.25*(INPUT!BE37+INPUT!BF37+INPUT!BG37+INPUT!BM37)+1.5*INPUT!BN37+1.8*IF(B2011="Positive",INPUT!BO37,INPUT!BP37)</f>
        <v>-91.5686973403021</v>
      </c>
      <c r="C2331" s="191">
        <f>L1855</f>
        <v>33716.251777731406</v>
      </c>
      <c r="D2331" s="201" t="str">
        <f>IF(L2011="compact",IF(ABS(B2331)&lt;=C2331,"OK","NG"),"-")</f>
        <v>-</v>
      </c>
      <c r="E2331" s="203" t="str">
        <f>IF(L2011="compact",C2331/ABS(B2331),"-")</f>
        <v>-</v>
      </c>
      <c r="G2331" s="366"/>
      <c r="H2331" s="366"/>
      <c r="O2331" s="350"/>
    </row>
    <row r="2332">
      <c r="A2332" s="187">
        <f>A2176</f>
        <v>101</v>
      </c>
      <c r="B2332" s="191">
        <f>1.25*(INPUT!BE38+INPUT!BF38+INPUT!BG38+INPUT!BM38)+1.5*INPUT!BN38+1.8*IF(B2012="Positive",INPUT!BO38,INPUT!BP38)</f>
        <v>-91.5686973403021</v>
      </c>
      <c r="C2332" s="191">
        <f>L1856</f>
        <v>33716.251777731406</v>
      </c>
      <c r="D2332" s="201" t="str">
        <f>IF(L2012="compact",IF(ABS(B2332)&lt;=C2332,"OK","NG"),"-")</f>
        <v>-</v>
      </c>
      <c r="E2332" s="203" t="str">
        <f>IF(L2012="compact",C2332/ABS(B2332),"-")</f>
        <v>-</v>
      </c>
      <c r="G2332" s="366"/>
      <c r="H2332" s="366"/>
      <c r="O2332" s="350"/>
    </row>
    <row r="2333">
      <c r="A2333" s="187">
        <f>A2177</f>
        <v>101</v>
      </c>
      <c r="B2333" s="191">
        <f>1.25*(INPUT!BE39+INPUT!BF39+INPUT!BG39+INPUT!BM39)+1.5*INPUT!BN39+1.8*IF(B2013="Positive",INPUT!BO39,INPUT!BP39)</f>
        <v>-91.5686973403021</v>
      </c>
      <c r="C2333" s="191">
        <f>L1857</f>
        <v>33716.251777731406</v>
      </c>
      <c r="D2333" s="201" t="str">
        <f>IF(L2013="compact",IF(ABS(B2333)&lt;=C2333,"OK","NG"),"-")</f>
        <v>-</v>
      </c>
      <c r="E2333" s="203" t="str">
        <f>IF(L2013="compact",C2333/ABS(B2333),"-")</f>
        <v>-</v>
      </c>
      <c r="G2333" s="366"/>
      <c r="H2333" s="366"/>
      <c r="O2333" s="350"/>
    </row>
    <row r="2334">
      <c r="A2334" s="187">
        <f>A2178</f>
        <v>101</v>
      </c>
      <c r="B2334" s="191">
        <f>1.25*(INPUT!BE40+INPUT!BF40+INPUT!BG40+INPUT!BM40)+1.5*INPUT!BN40+1.8*IF(B2014="Positive",INPUT!BO40,INPUT!BP40)</f>
        <v>-91.5686973403021</v>
      </c>
      <c r="C2334" s="191">
        <f>L1858</f>
        <v>33716.251777731406</v>
      </c>
      <c r="D2334" s="201" t="str">
        <f>IF(L2014="compact",IF(ABS(B2334)&lt;=C2334,"OK","NG"),"-")</f>
        <v>-</v>
      </c>
      <c r="E2334" s="203" t="str">
        <f>IF(L2014="compact",C2334/ABS(B2334),"-")</f>
        <v>-</v>
      </c>
      <c r="G2334" s="366"/>
      <c r="H2334" s="366"/>
      <c r="O2334" s="350"/>
    </row>
    <row r="2335">
      <c r="A2335" s="187">
        <f>A2179</f>
        <v>101</v>
      </c>
      <c r="B2335" s="191">
        <f>1.25*(INPUT!BE41+INPUT!BF41+INPUT!BG41+INPUT!BM41)+1.5*INPUT!BN41+1.8*IF(B2015="Positive",INPUT!BO41,INPUT!BP41)</f>
        <v>-91.5686973403021</v>
      </c>
      <c r="C2335" s="191">
        <f>L1859</f>
        <v>33716.251777731406</v>
      </c>
      <c r="D2335" s="201" t="str">
        <f>IF(L2015="compact",IF(ABS(B2335)&lt;=C2335,"OK","NG"),"-")</f>
        <v>-</v>
      </c>
      <c r="E2335" s="203" t="str">
        <f>IF(L2015="compact",C2335/ABS(B2335),"-")</f>
        <v>-</v>
      </c>
      <c r="G2335" s="366"/>
      <c r="H2335" s="366"/>
      <c r="O2335" s="350"/>
    </row>
    <row r="2336">
      <c r="A2336" s="187">
        <f>A2180</f>
        <v>101</v>
      </c>
      <c r="B2336" s="191">
        <f>1.25*(INPUT!BE42+INPUT!BF42+INPUT!BG42+INPUT!BM42)+1.5*INPUT!BN42+1.8*IF(B2016="Positive",INPUT!BO42,INPUT!BP42)</f>
        <v>-91.5686973403021</v>
      </c>
      <c r="C2336" s="191">
        <f>L1860</f>
        <v>33716.251777731406</v>
      </c>
      <c r="D2336" s="201" t="str">
        <f>IF(L2016="compact",IF(ABS(B2336)&lt;=C2336,"OK","NG"),"-")</f>
        <v>-</v>
      </c>
      <c r="E2336" s="203" t="str">
        <f>IF(L2016="compact",C2336/ABS(B2336),"-")</f>
        <v>-</v>
      </c>
      <c r="G2336" s="366"/>
      <c r="H2336" s="366"/>
      <c r="O2336" s="350"/>
    </row>
    <row r="2337">
      <c r="A2337" s="187">
        <f>A2181</f>
        <v>101</v>
      </c>
      <c r="B2337" s="191">
        <f>1.25*(INPUT!BE43+INPUT!BF43+INPUT!BG43+INPUT!BM43)+1.5*INPUT!BN43+1.8*IF(B2017="Positive",INPUT!BO43,INPUT!BP43)</f>
        <v>-91.5686973403021</v>
      </c>
      <c r="C2337" s="191">
        <f>L1861</f>
        <v>33716.251777731406</v>
      </c>
      <c r="D2337" s="201" t="str">
        <f>IF(L2017="compact",IF(ABS(B2337)&lt;=C2337,"OK","NG"),"-")</f>
        <v>-</v>
      </c>
      <c r="E2337" s="203" t="str">
        <f>IF(L2017="compact",C2337/ABS(B2337),"-")</f>
        <v>-</v>
      </c>
      <c r="G2337" s="366"/>
      <c r="H2337" s="366"/>
      <c r="O2337" s="350"/>
    </row>
    <row r="2338">
      <c r="A2338" s="187">
        <f>A2182</f>
        <v>101</v>
      </c>
      <c r="B2338" s="191">
        <f>1.25*(INPUT!BE44+INPUT!BF44+INPUT!BG44+INPUT!BM44)+1.5*INPUT!BN44+1.8*IF(B2018="Positive",INPUT!BO44,INPUT!BP44)</f>
        <v>-91.5686973403021</v>
      </c>
      <c r="C2338" s="191">
        <f>L1862</f>
        <v>33716.251777731406</v>
      </c>
      <c r="D2338" s="201" t="str">
        <f>IF(L2018="compact",IF(ABS(B2338)&lt;=C2338,"OK","NG"),"-")</f>
        <v>-</v>
      </c>
      <c r="E2338" s="203" t="str">
        <f>IF(L2018="compact",C2338/ABS(B2338),"-")</f>
        <v>-</v>
      </c>
      <c r="G2338" s="366"/>
      <c r="H2338" s="366"/>
      <c r="O2338" s="350"/>
    </row>
    <row r="2339">
      <c r="A2339" s="187">
        <f>A2183</f>
        <v>101</v>
      </c>
      <c r="B2339" s="191">
        <f>1.25*(INPUT!BE45+INPUT!BF45+INPUT!BG45+INPUT!BM45)+1.5*INPUT!BN45+1.8*IF(B2019="Positive",INPUT!BO45,INPUT!BP45)</f>
        <v>-91.5686973403021</v>
      </c>
      <c r="C2339" s="191">
        <f>L1863</f>
        <v>33716.251777731406</v>
      </c>
      <c r="D2339" s="201" t="str">
        <f>IF(L2019="compact",IF(ABS(B2339)&lt;=C2339,"OK","NG"),"-")</f>
        <v>-</v>
      </c>
      <c r="E2339" s="203" t="str">
        <f>IF(L2019="compact",C2339/ABS(B2339),"-")</f>
        <v>-</v>
      </c>
      <c r="G2339" s="366"/>
      <c r="H2339" s="366"/>
      <c r="O2339" s="350"/>
    </row>
    <row r="2340">
      <c r="A2340" s="187">
        <f>A2184</f>
        <v>101</v>
      </c>
      <c r="B2340" s="191">
        <f>1.25*(INPUT!BE46+INPUT!BF46+INPUT!BG46+INPUT!BM46)+1.5*INPUT!BN46+1.8*IF(B2020="Positive",INPUT!BO46,INPUT!BP46)</f>
        <v>-91.5686973403021</v>
      </c>
      <c r="C2340" s="191">
        <f>L1864</f>
        <v>33716.251777731406</v>
      </c>
      <c r="D2340" s="201" t="str">
        <f>IF(L2020="compact",IF(ABS(B2340)&lt;=C2340,"OK","NG"),"-")</f>
        <v>-</v>
      </c>
      <c r="E2340" s="203" t="str">
        <f>IF(L2020="compact",C2340/ABS(B2340),"-")</f>
        <v>-</v>
      </c>
      <c r="G2340" s="366"/>
      <c r="H2340" s="366"/>
      <c r="O2340" s="350"/>
    </row>
    <row r="2341">
      <c r="A2341" s="187">
        <f>A2185</f>
        <v>101</v>
      </c>
      <c r="B2341" s="191">
        <f>1.25*(INPUT!BE47+INPUT!BF47+INPUT!BG47+INPUT!BM47)+1.5*INPUT!BN47+1.8*IF(B2021="Positive",INPUT!BO47,INPUT!BP47)</f>
        <v>-91.5686973403021</v>
      </c>
      <c r="C2341" s="191">
        <f>L1865</f>
        <v>33716.251777731406</v>
      </c>
      <c r="D2341" s="201" t="str">
        <f>IF(L2021="compact",IF(ABS(B2341)&lt;=C2341,"OK","NG"),"-")</f>
        <v>-</v>
      </c>
      <c r="E2341" s="203" t="str">
        <f>IF(L2021="compact",C2341/ABS(B2341),"-")</f>
        <v>-</v>
      </c>
      <c r="G2341" s="366"/>
      <c r="H2341" s="366"/>
      <c r="O2341" s="350"/>
    </row>
    <row r="2342">
      <c r="A2342" s="187">
        <f>A2186</f>
        <v>101</v>
      </c>
      <c r="B2342" s="191">
        <f>1.25*(INPUT!BE48+INPUT!BF48+INPUT!BG48+INPUT!BM48)+1.5*INPUT!BN48+1.8*IF(B2022="Positive",INPUT!BO48,INPUT!BP48)</f>
        <v>-91.5686973403021</v>
      </c>
      <c r="C2342" s="191">
        <f>L1866</f>
        <v>33716.251777731406</v>
      </c>
      <c r="D2342" s="201" t="str">
        <f>IF(L2022="compact",IF(ABS(B2342)&lt;=C2342,"OK","NG"),"-")</f>
        <v>-</v>
      </c>
      <c r="E2342" s="203" t="str">
        <f>IF(L2022="compact",C2342/ABS(B2342),"-")</f>
        <v>-</v>
      </c>
      <c r="G2342" s="366"/>
      <c r="H2342" s="366"/>
      <c r="O2342" s="350"/>
    </row>
    <row r="2343">
      <c r="A2343" s="187">
        <f>A2187</f>
        <v>101</v>
      </c>
      <c r="B2343" s="191">
        <f>1.25*(INPUT!BE49+INPUT!BF49+INPUT!BG49+INPUT!BM49)+1.5*INPUT!BN49+1.8*IF(B2023="Positive",INPUT!BO49,INPUT!BP49)</f>
        <v>-91.5686973403021</v>
      </c>
      <c r="C2343" s="191">
        <f>L1867</f>
        <v>33716.251777731406</v>
      </c>
      <c r="D2343" s="201" t="str">
        <f>IF(L2023="compact",IF(ABS(B2343)&lt;=C2343,"OK","NG"),"-")</f>
        <v>-</v>
      </c>
      <c r="E2343" s="203" t="str">
        <f>IF(L2023="compact",C2343/ABS(B2343),"-")</f>
        <v>-</v>
      </c>
      <c r="G2343" s="366"/>
      <c r="H2343" s="366"/>
      <c r="O2343" s="350"/>
    </row>
    <row r="2344">
      <c r="A2344" s="187">
        <f>A2188</f>
        <v>101</v>
      </c>
      <c r="B2344" s="191">
        <f>1.25*(INPUT!BE50+INPUT!BF50+INPUT!BG50+INPUT!BM50)+1.5*INPUT!BN50+1.8*IF(B2024="Positive",INPUT!BO50,INPUT!BP50)</f>
        <v>-91.5686973403021</v>
      </c>
      <c r="C2344" s="191">
        <f>L1868</f>
        <v>33716.251777731406</v>
      </c>
      <c r="D2344" s="201" t="str">
        <f>IF(L2024="compact",IF(ABS(B2344)&lt;=C2344,"OK","NG"),"-")</f>
        <v>-</v>
      </c>
      <c r="E2344" s="203" t="str">
        <f>IF(L2024="compact",C2344/ABS(B2344),"-")</f>
        <v>-</v>
      </c>
      <c r="G2344" s="366"/>
      <c r="H2344" s="366"/>
      <c r="O2344" s="350"/>
    </row>
    <row r="2345">
      <c r="A2345" s="187">
        <f>A2189</f>
        <v>101</v>
      </c>
      <c r="B2345" s="191">
        <f>1.25*(INPUT!BE51+INPUT!BF51+INPUT!BG51+INPUT!BM51)+1.5*INPUT!BN51+1.8*IF(B2025="Positive",INPUT!BO51,INPUT!BP51)</f>
        <v>-91.5686973403021</v>
      </c>
      <c r="C2345" s="191">
        <f>L1869</f>
        <v>33716.251777731406</v>
      </c>
      <c r="D2345" s="201" t="str">
        <f>IF(L2025="compact",IF(ABS(B2345)&lt;=C2345,"OK","NG"),"-")</f>
        <v>-</v>
      </c>
      <c r="E2345" s="203" t="str">
        <f>IF(L2025="compact",C2345/ABS(B2345),"-")</f>
        <v>-</v>
      </c>
      <c r="G2345" s="366"/>
      <c r="H2345" s="366"/>
      <c r="O2345" s="350"/>
    </row>
    <row r="2346">
      <c r="A2346" s="187">
        <f>A2190</f>
        <v>101</v>
      </c>
      <c r="B2346" s="191">
        <f>1.25*(INPUT!BE52+INPUT!BF52+INPUT!BG52+INPUT!BM52)+1.5*INPUT!BN52+1.8*IF(B2026="Positive",INPUT!BO52,INPUT!BP52)</f>
        <v>-91.5686973403021</v>
      </c>
      <c r="C2346" s="191">
        <f>L1870</f>
        <v>33716.251777731406</v>
      </c>
      <c r="D2346" s="201" t="str">
        <f>IF(L2026="compact",IF(ABS(B2346)&lt;=C2346,"OK","NG"),"-")</f>
        <v>-</v>
      </c>
      <c r="E2346" s="203" t="str">
        <f>IF(L2026="compact",C2346/ABS(B2346),"-")</f>
        <v>-</v>
      </c>
      <c r="G2346" s="366"/>
      <c r="H2346" s="366"/>
      <c r="O2346" s="350"/>
    </row>
    <row r="2347">
      <c r="A2347" s="187">
        <f>A2191</f>
        <v>101</v>
      </c>
      <c r="B2347" s="191">
        <f>1.25*(INPUT!BE53+INPUT!BF53+INPUT!BG53+INPUT!BM53)+1.5*INPUT!BN53+1.8*IF(B2027="Positive",INPUT!BO53,INPUT!BP53)</f>
        <v>-91.5686973403021</v>
      </c>
      <c r="C2347" s="191">
        <f>L1871</f>
        <v>33716.251777731406</v>
      </c>
      <c r="D2347" s="201" t="str">
        <f>IF(L2027="compact",IF(ABS(B2347)&lt;=C2347,"OK","NG"),"-")</f>
        <v>-</v>
      </c>
      <c r="E2347" s="203" t="str">
        <f>IF(L2027="compact",C2347/ABS(B2347),"-")</f>
        <v>-</v>
      </c>
      <c r="G2347" s="366"/>
      <c r="H2347" s="366"/>
      <c r="O2347" s="350"/>
    </row>
    <row r="2348">
      <c r="A2348" s="187">
        <f>A2192</f>
        <v>101</v>
      </c>
      <c r="B2348" s="191">
        <f>1.25*(INPUT!BE54+INPUT!BF54+INPUT!BG54+INPUT!BM54)+1.5*INPUT!BN54+1.8*IF(B2028="Positive",INPUT!BO54,INPUT!BP54)</f>
        <v>-91.5686973403021</v>
      </c>
      <c r="C2348" s="191">
        <f>L1872</f>
        <v>33716.251777731406</v>
      </c>
      <c r="D2348" s="201" t="str">
        <f>IF(L2028="compact",IF(ABS(B2348)&lt;=C2348,"OK","NG"),"-")</f>
        <v>-</v>
      </c>
      <c r="E2348" s="203" t="str">
        <f>IF(L2028="compact",C2348/ABS(B2348),"-")</f>
        <v>-</v>
      </c>
      <c r="G2348" s="366"/>
      <c r="H2348" s="366"/>
      <c r="O2348" s="350"/>
    </row>
    <row r="2349">
      <c r="A2349" s="187">
        <f>A2193</f>
        <v>101</v>
      </c>
      <c r="B2349" s="191">
        <f>1.25*(INPUT!BE55+INPUT!BF55+INPUT!BG55+INPUT!BM55)+1.5*INPUT!BN55+1.8*IF(B2029="Positive",INPUT!BO55,INPUT!BP55)</f>
        <v>-91.5686973403021</v>
      </c>
      <c r="C2349" s="191">
        <f>L1873</f>
        <v>33716.251777731406</v>
      </c>
      <c r="D2349" s="201" t="str">
        <f>IF(L2029="compact",IF(ABS(B2349)&lt;=C2349,"OK","NG"),"-")</f>
        <v>-</v>
      </c>
      <c r="E2349" s="203" t="str">
        <f>IF(L2029="compact",C2349/ABS(B2349),"-")</f>
        <v>-</v>
      </c>
      <c r="G2349" s="366"/>
      <c r="H2349" s="366"/>
      <c r="O2349" s="350"/>
    </row>
    <row r="2350">
      <c r="A2350" s="187">
        <f>A2194</f>
        <v>101</v>
      </c>
      <c r="B2350" s="191">
        <f>1.25*(INPUT!BE56+INPUT!BF56+INPUT!BG56+INPUT!BM56)+1.5*INPUT!BN56+1.8*IF(B2030="Positive",INPUT!BO56,INPUT!BP56)</f>
        <v>-91.5686973403021</v>
      </c>
      <c r="C2350" s="191">
        <f>L1874</f>
        <v>33716.251777731406</v>
      </c>
      <c r="D2350" s="201" t="str">
        <f>IF(L2030="compact",IF(ABS(B2350)&lt;=C2350,"OK","NG"),"-")</f>
        <v>-</v>
      </c>
      <c r="E2350" s="203" t="str">
        <f>IF(L2030="compact",C2350/ABS(B2350),"-")</f>
        <v>-</v>
      </c>
      <c r="G2350" s="366"/>
      <c r="H2350" s="366"/>
      <c r="O2350" s="350"/>
    </row>
    <row r="2351">
      <c r="A2351" s="187">
        <f>A2195</f>
        <v>101</v>
      </c>
      <c r="B2351" s="191">
        <f>1.25*(INPUT!BE57+INPUT!BF57+INPUT!BG57+INPUT!BM57)+1.5*INPUT!BN57+1.8*IF(B2031="Positive",INPUT!BO57,INPUT!BP57)</f>
        <v>-91.5686973403021</v>
      </c>
      <c r="C2351" s="191">
        <f>L1875</f>
        <v>33716.251777731406</v>
      </c>
      <c r="D2351" s="201" t="str">
        <f>IF(L2031="compact",IF(ABS(B2351)&lt;=C2351,"OK","NG"),"-")</f>
        <v>-</v>
      </c>
      <c r="E2351" s="203" t="str">
        <f>IF(L2031="compact",C2351/ABS(B2351),"-")</f>
        <v>-</v>
      </c>
      <c r="G2351" s="366"/>
      <c r="H2351" s="366"/>
      <c r="O2351" s="350"/>
    </row>
    <row r="2352">
      <c r="A2352" s="187">
        <f>A2196</f>
        <v>101</v>
      </c>
      <c r="B2352" s="191">
        <f>1.25*(INPUT!BE58+INPUT!BF58+INPUT!BG58+INPUT!BM58)+1.5*INPUT!BN58+1.8*IF(B2032="Positive",INPUT!BO58,INPUT!BP58)</f>
        <v>-91.5686973403021</v>
      </c>
      <c r="C2352" s="191">
        <f>L1876</f>
        <v>33716.251777731406</v>
      </c>
      <c r="D2352" s="201" t="str">
        <f>IF(L2032="compact",IF(ABS(B2352)&lt;=C2352,"OK","NG"),"-")</f>
        <v>-</v>
      </c>
      <c r="E2352" s="203" t="str">
        <f>IF(L2032="compact",C2352/ABS(B2352),"-")</f>
        <v>-</v>
      </c>
      <c r="G2352" s="366"/>
      <c r="H2352" s="366"/>
      <c r="O2352" s="350"/>
    </row>
    <row r="2353">
      <c r="A2353" s="187">
        <f>A2197</f>
        <v>101</v>
      </c>
      <c r="B2353" s="191">
        <f>1.25*(INPUT!BE59+INPUT!BF59+INPUT!BG59+INPUT!BM59)+1.5*INPUT!BN59+1.8*IF(B2033="Positive",INPUT!BO59,INPUT!BP59)</f>
        <v>-91.5686973403021</v>
      </c>
      <c r="C2353" s="191">
        <f>L1877</f>
        <v>33716.251777731406</v>
      </c>
      <c r="D2353" s="201" t="str">
        <f>IF(L2033="compact",IF(ABS(B2353)&lt;=C2353,"OK","NG"),"-")</f>
        <v>-</v>
      </c>
      <c r="E2353" s="203" t="str">
        <f>IF(L2033="compact",C2353/ABS(B2353),"-")</f>
        <v>-</v>
      </c>
      <c r="G2353" s="366"/>
      <c r="H2353" s="366"/>
      <c r="O2353" s="350"/>
    </row>
    <row r="2354">
      <c r="A2354" s="187">
        <f>A2198</f>
        <v>101</v>
      </c>
      <c r="B2354" s="191">
        <f>1.25*(INPUT!BE60+INPUT!BF60+INPUT!BG60+INPUT!BM60)+1.5*INPUT!BN60+1.8*IF(B2034="Positive",INPUT!BO60,INPUT!BP60)</f>
        <v>-91.5686973403021</v>
      </c>
      <c r="C2354" s="191">
        <f>L1878</f>
        <v>33716.251777731406</v>
      </c>
      <c r="D2354" s="201" t="str">
        <f>IF(L2034="compact",IF(ABS(B2354)&lt;=C2354,"OK","NG"),"-")</f>
        <v>-</v>
      </c>
      <c r="E2354" s="203" t="str">
        <f>IF(L2034="compact",C2354/ABS(B2354),"-")</f>
        <v>-</v>
      </c>
      <c r="G2354" s="366"/>
      <c r="H2354" s="366"/>
      <c r="O2354" s="350"/>
    </row>
    <row r="2355">
      <c r="A2355" s="187">
        <f>A2199</f>
        <v>101</v>
      </c>
      <c r="B2355" s="191">
        <f>1.25*(INPUT!BE61+INPUT!BF61+INPUT!BG61+INPUT!BM61)+1.5*INPUT!BN61+1.8*IF(B2035="Positive",INPUT!BO61,INPUT!BP61)</f>
        <v>-91.5686973403021</v>
      </c>
      <c r="C2355" s="191">
        <f>L1879</f>
        <v>33716.251777731406</v>
      </c>
      <c r="D2355" s="201" t="str">
        <f>IF(L2035="compact",IF(ABS(B2355)&lt;=C2355,"OK","NG"),"-")</f>
        <v>-</v>
      </c>
      <c r="E2355" s="203" t="str">
        <f>IF(L2035="compact",C2355/ABS(B2355),"-")</f>
        <v>-</v>
      </c>
      <c r="G2355" s="366"/>
      <c r="H2355" s="366"/>
      <c r="O2355" s="350"/>
    </row>
    <row r="2356">
      <c r="A2356" s="187">
        <f>A2200</f>
        <v>101</v>
      </c>
      <c r="B2356" s="191">
        <f>1.25*(INPUT!BE62+INPUT!BF62+INPUT!BG62+INPUT!BM62)+1.5*INPUT!BN62+1.8*IF(B2036="Positive",INPUT!BO62,INPUT!BP62)</f>
        <v>-91.5686973403021</v>
      </c>
      <c r="C2356" s="191">
        <f>L1880</f>
        <v>33716.251777731406</v>
      </c>
      <c r="D2356" s="201" t="str">
        <f>IF(L2036="compact",IF(ABS(B2356)&lt;=C2356,"OK","NG"),"-")</f>
        <v>-</v>
      </c>
      <c r="E2356" s="203" t="str">
        <f>IF(L2036="compact",C2356/ABS(B2356),"-")</f>
        <v>-</v>
      </c>
      <c r="G2356" s="366"/>
      <c r="H2356" s="366"/>
      <c r="O2356" s="350"/>
    </row>
    <row r="2357">
      <c r="A2357" s="187">
        <f>A2201</f>
        <v>101</v>
      </c>
      <c r="B2357" s="191">
        <f>1.25*(INPUT!BE63+INPUT!BF63+INPUT!BG63+INPUT!BM63)+1.5*INPUT!BN63+1.8*IF(B2037="Positive",INPUT!BO63,INPUT!BP63)</f>
        <v>-91.5686973403021</v>
      </c>
      <c r="C2357" s="191">
        <f>L1881</f>
        <v>33716.251777731406</v>
      </c>
      <c r="D2357" s="201" t="str">
        <f>IF(L2037="compact",IF(ABS(B2357)&lt;=C2357,"OK","NG"),"-")</f>
        <v>-</v>
      </c>
      <c r="E2357" s="203" t="str">
        <f>IF(L2037="compact",C2357/ABS(B2357),"-")</f>
        <v>-</v>
      </c>
      <c r="G2357" s="366"/>
      <c r="H2357" s="366"/>
      <c r="O2357" s="350"/>
    </row>
    <row r="2358">
      <c r="A2358" s="187">
        <f>A2202</f>
        <v>101</v>
      </c>
      <c r="B2358" s="191">
        <f>1.25*(INPUT!BE64+INPUT!BF64+INPUT!BG64+INPUT!BM64)+1.5*INPUT!BN64+1.8*IF(B2038="Positive",INPUT!BO64,INPUT!BP64)</f>
        <v>-91.5686973403021</v>
      </c>
      <c r="C2358" s="191">
        <f>L1882</f>
        <v>33716.251777731406</v>
      </c>
      <c r="D2358" s="201" t="str">
        <f>IF(L2038="compact",IF(ABS(B2358)&lt;=C2358,"OK","NG"),"-")</f>
        <v>-</v>
      </c>
      <c r="E2358" s="203" t="str">
        <f>IF(L2038="compact",C2358/ABS(B2358),"-")</f>
        <v>-</v>
      </c>
      <c r="G2358" s="366"/>
      <c r="H2358" s="366"/>
      <c r="O2358" s="350"/>
    </row>
    <row r="2359">
      <c r="A2359" s="187">
        <f>A2203</f>
        <v>101</v>
      </c>
      <c r="B2359" s="191">
        <f>1.25*(INPUT!BE65+INPUT!BF65+INPUT!BG65+INPUT!BM65)+1.5*INPUT!BN65+1.8*IF(B2039="Positive",INPUT!BO65,INPUT!BP65)</f>
        <v>-91.5686973403021</v>
      </c>
      <c r="C2359" s="191">
        <f>L1883</f>
        <v>33716.251777731406</v>
      </c>
      <c r="D2359" s="201" t="str">
        <f>IF(L2039="compact",IF(ABS(B2359)&lt;=C2359,"OK","NG"),"-")</f>
        <v>-</v>
      </c>
      <c r="E2359" s="203" t="str">
        <f>IF(L2039="compact",C2359/ABS(B2359),"-")</f>
        <v>-</v>
      </c>
      <c r="G2359" s="366"/>
      <c r="H2359" s="366"/>
      <c r="O2359" s="350"/>
    </row>
    <row r="2360">
      <c r="A2360" s="187">
        <f>A2204</f>
        <v>101</v>
      </c>
      <c r="B2360" s="191">
        <f>1.25*(INPUT!BE66+INPUT!BF66+INPUT!BG66+INPUT!BM66)+1.5*INPUT!BN66+1.8*IF(B2040="Positive",INPUT!BO66,INPUT!BP66)</f>
        <v>-91.5686973403021</v>
      </c>
      <c r="C2360" s="191">
        <f>L1884</f>
        <v>33716.251777731406</v>
      </c>
      <c r="D2360" s="201" t="str">
        <f>IF(L2040="compact",IF(ABS(B2360)&lt;=C2360,"OK","NG"),"-")</f>
        <v>-</v>
      </c>
      <c r="E2360" s="203" t="str">
        <f>IF(L2040="compact",C2360/ABS(B2360),"-")</f>
        <v>-</v>
      </c>
      <c r="G2360" s="366"/>
      <c r="H2360" s="366"/>
      <c r="O2360" s="350"/>
    </row>
    <row r="2361">
      <c r="A2361" s="187">
        <f>A2205</f>
        <v>101</v>
      </c>
      <c r="B2361" s="191">
        <f>1.25*(INPUT!BE67+INPUT!BF67+INPUT!BG67+INPUT!BM67)+1.5*INPUT!BN67+1.8*IF(B2041="Positive",INPUT!BO67,INPUT!BP67)</f>
        <v>-91.5686973403021</v>
      </c>
      <c r="C2361" s="191">
        <f>L1885</f>
        <v>33716.251777731406</v>
      </c>
      <c r="D2361" s="201" t="str">
        <f>IF(L2041="compact",IF(ABS(B2361)&lt;=C2361,"OK","NG"),"-")</f>
        <v>-</v>
      </c>
      <c r="E2361" s="203" t="str">
        <f>IF(L2041="compact",C2361/ABS(B2361),"-")</f>
        <v>-</v>
      </c>
      <c r="G2361" s="366"/>
      <c r="H2361" s="366"/>
      <c r="O2361" s="350"/>
    </row>
    <row r="2362">
      <c r="A2362" s="187">
        <f>A2206</f>
        <v>101</v>
      </c>
      <c r="B2362" s="191">
        <f>1.25*(INPUT!BE68+INPUT!BF68+INPUT!BG68+INPUT!BM68)+1.5*INPUT!BN68+1.8*IF(B2042="Positive",INPUT!BO68,INPUT!BP68)</f>
        <v>-91.5686973403021</v>
      </c>
      <c r="C2362" s="191">
        <f>L1886</f>
        <v>33716.251777731406</v>
      </c>
      <c r="D2362" s="201" t="str">
        <f>IF(L2042="compact",IF(ABS(B2362)&lt;=C2362,"OK","NG"),"-")</f>
        <v>-</v>
      </c>
      <c r="E2362" s="203" t="str">
        <f>IF(L2042="compact",C2362/ABS(B2362),"-")</f>
        <v>-</v>
      </c>
      <c r="G2362" s="366"/>
      <c r="H2362" s="366"/>
      <c r="O2362" s="350"/>
    </row>
    <row r="2363">
      <c r="A2363" s="187">
        <f>A2207</f>
        <v>101</v>
      </c>
      <c r="B2363" s="191">
        <f>1.25*(INPUT!BE69+INPUT!BF69+INPUT!BG69+INPUT!BM69)+1.5*INPUT!BN69+1.8*IF(B2043="Positive",INPUT!BO69,INPUT!BP69)</f>
        <v>-91.5686973403021</v>
      </c>
      <c r="C2363" s="191">
        <f>L1887</f>
        <v>33716.251777731406</v>
      </c>
      <c r="D2363" s="201" t="str">
        <f>IF(L2043="compact",IF(ABS(B2363)&lt;=C2363,"OK","NG"),"-")</f>
        <v>-</v>
      </c>
      <c r="E2363" s="203" t="str">
        <f>IF(L2043="compact",C2363/ABS(B2363),"-")</f>
        <v>-</v>
      </c>
      <c r="G2363" s="366"/>
      <c r="H2363" s="366"/>
      <c r="O2363" s="350"/>
    </row>
    <row r="2364">
      <c r="A2364" s="187">
        <f>A2208</f>
        <v>101</v>
      </c>
      <c r="B2364" s="191">
        <f>1.25*(INPUT!BE70+INPUT!BF70+INPUT!BG70+INPUT!BM70)+1.5*INPUT!BN70+1.8*IF(B2044="Positive",INPUT!BO70,INPUT!BP70)</f>
        <v>-91.5686973403021</v>
      </c>
      <c r="C2364" s="191">
        <f>L1888</f>
        <v>33716.251777731406</v>
      </c>
      <c r="D2364" s="201" t="str">
        <f>IF(L2044="compact",IF(ABS(B2364)&lt;=C2364,"OK","NG"),"-")</f>
        <v>-</v>
      </c>
      <c r="E2364" s="203" t="str">
        <f>IF(L2044="compact",C2364/ABS(B2364),"-")</f>
        <v>-</v>
      </c>
      <c r="G2364" s="366"/>
      <c r="H2364" s="366"/>
      <c r="O2364" s="350"/>
    </row>
    <row r="2365">
      <c r="A2365" s="187">
        <f>A2209</f>
        <v>101</v>
      </c>
      <c r="B2365" s="191">
        <f>1.25*(INPUT!BE71+INPUT!BF71+INPUT!BG71+INPUT!BM71)+1.5*INPUT!BN71+1.8*IF(B2045="Positive",INPUT!BO71,INPUT!BP71)</f>
        <v>-91.5686973403021</v>
      </c>
      <c r="C2365" s="191">
        <f>L1889</f>
        <v>33716.251777731406</v>
      </c>
      <c r="D2365" s="201" t="str">
        <f>IF(L2045="compact",IF(ABS(B2365)&lt;=C2365,"OK","NG"),"-")</f>
        <v>-</v>
      </c>
      <c r="E2365" s="203" t="str">
        <f>IF(L2045="compact",C2365/ABS(B2365),"-")</f>
        <v>-</v>
      </c>
      <c r="G2365" s="366"/>
      <c r="H2365" s="366"/>
      <c r="O2365" s="350"/>
    </row>
    <row r="2366">
      <c r="A2366" s="187">
        <f>A2210</f>
        <v>101</v>
      </c>
      <c r="B2366" s="191">
        <f>1.25*(INPUT!BE72+INPUT!BF72+INPUT!BG72+INPUT!BM72)+1.5*INPUT!BN72+1.8*IF(B2046="Positive",INPUT!BO72,INPUT!BP72)</f>
        <v>-91.5686973403021</v>
      </c>
      <c r="C2366" s="191">
        <f>L1890</f>
        <v>33716.251777731406</v>
      </c>
      <c r="D2366" s="201" t="str">
        <f>IF(L2046="compact",IF(ABS(B2366)&lt;=C2366,"OK","NG"),"-")</f>
        <v>-</v>
      </c>
      <c r="E2366" s="203" t="str">
        <f>IF(L2046="compact",C2366/ABS(B2366),"-")</f>
        <v>-</v>
      </c>
      <c r="G2366" s="366"/>
      <c r="H2366" s="366"/>
      <c r="O2366" s="350"/>
    </row>
    <row r="2367">
      <c r="A2367" s="187">
        <f>A2211</f>
        <v>101</v>
      </c>
      <c r="B2367" s="191">
        <f>1.25*(INPUT!BE73+INPUT!BF73+INPUT!BG73+INPUT!BM73)+1.5*INPUT!BN73+1.8*IF(B2047="Positive",INPUT!BO73,INPUT!BP73)</f>
        <v>-91.5686973403021</v>
      </c>
      <c r="C2367" s="191">
        <f>L1891</f>
        <v>33716.251777731406</v>
      </c>
      <c r="D2367" s="201" t="str">
        <f>IF(L2047="compact",IF(ABS(B2367)&lt;=C2367,"OK","NG"),"-")</f>
        <v>-</v>
      </c>
      <c r="E2367" s="203" t="str">
        <f>IF(L2047="compact",C2367/ABS(B2367),"-")</f>
        <v>-</v>
      </c>
      <c r="G2367" s="366"/>
      <c r="H2367" s="366"/>
      <c r="O2367" s="350"/>
    </row>
    <row r="2368">
      <c r="A2368" s="187">
        <f>A2212</f>
        <v>101</v>
      </c>
      <c r="B2368" s="191">
        <f>1.25*(INPUT!BE74+INPUT!BF74+INPUT!BG74+INPUT!BM74)+1.5*INPUT!BN74+1.8*IF(B2048="Positive",INPUT!BO74,INPUT!BP74)</f>
        <v>-91.5686973403021</v>
      </c>
      <c r="C2368" s="191">
        <f>L1892</f>
        <v>33716.251777731406</v>
      </c>
      <c r="D2368" s="201" t="str">
        <f>IF(L2048="compact",IF(ABS(B2368)&lt;=C2368,"OK","NG"),"-")</f>
        <v>-</v>
      </c>
      <c r="E2368" s="203" t="str">
        <f>IF(L2048="compact",C2368/ABS(B2368),"-")</f>
        <v>-</v>
      </c>
      <c r="G2368" s="366"/>
      <c r="H2368" s="366"/>
      <c r="O2368" s="350"/>
    </row>
    <row r="2369">
      <c r="A2369" s="187">
        <f>A2213</f>
        <v>101</v>
      </c>
      <c r="B2369" s="191">
        <f>1.25*(INPUT!BE75+INPUT!BF75+INPUT!BG75+INPUT!BM75)+1.5*INPUT!BN75+1.8*IF(B2049="Positive",INPUT!BO75,INPUT!BP75)</f>
        <v>-91.5686973403021</v>
      </c>
      <c r="C2369" s="191">
        <f>L1893</f>
        <v>33716.251777731406</v>
      </c>
      <c r="D2369" s="201" t="str">
        <f>IF(L2049="compact",IF(ABS(B2369)&lt;=C2369,"OK","NG"),"-")</f>
        <v>-</v>
      </c>
      <c r="E2369" s="203" t="str">
        <f>IF(L2049="compact",C2369/ABS(B2369),"-")</f>
        <v>-</v>
      </c>
      <c r="G2369" s="366"/>
      <c r="H2369" s="366"/>
      <c r="O2369" s="350"/>
    </row>
    <row r="2370">
      <c r="A2370" s="187">
        <f>A2214</f>
        <v>101</v>
      </c>
      <c r="B2370" s="191">
        <f>1.25*(INPUT!BE76+INPUT!BF76+INPUT!BG76+INPUT!BM76)+1.5*INPUT!BN76+1.8*IF(B2050="Positive",INPUT!BO76,INPUT!BP76)</f>
        <v>-91.5686973403021</v>
      </c>
      <c r="C2370" s="191">
        <f>L1894</f>
        <v>33716.251777731406</v>
      </c>
      <c r="D2370" s="201" t="str">
        <f>IF(L2050="compact",IF(ABS(B2370)&lt;=C2370,"OK","NG"),"-")</f>
        <v>-</v>
      </c>
      <c r="E2370" s="203" t="str">
        <f>IF(L2050="compact",C2370/ABS(B2370),"-")</f>
        <v>-</v>
      </c>
      <c r="G2370" s="366"/>
      <c r="H2370" s="366"/>
      <c r="O2370" s="350"/>
    </row>
    <row r="2371">
      <c r="A2371" s="187">
        <f>A2215</f>
        <v>101</v>
      </c>
      <c r="B2371" s="191">
        <f>1.25*(INPUT!BE77+INPUT!BF77+INPUT!BG77+INPUT!BM77)+1.5*INPUT!BN77+1.8*IF(B2051="Positive",INPUT!BO77,INPUT!BP77)</f>
        <v>-91.5686973403021</v>
      </c>
      <c r="C2371" s="191">
        <f>L1895</f>
        <v>33716.251777731406</v>
      </c>
      <c r="D2371" s="201" t="str">
        <f>IF(L2051="compact",IF(ABS(B2371)&lt;=C2371,"OK","NG"),"-")</f>
        <v>-</v>
      </c>
      <c r="E2371" s="203" t="str">
        <f>IF(L2051="compact",C2371/ABS(B2371),"-")</f>
        <v>-</v>
      </c>
      <c r="G2371" s="366"/>
      <c r="H2371" s="366"/>
      <c r="O2371" s="350"/>
    </row>
    <row r="2372">
      <c r="A2372" s="187">
        <f>A2216</f>
        <v>101</v>
      </c>
      <c r="B2372" s="191">
        <f>1.25*(INPUT!BE78+INPUT!BF78+INPUT!BG78+INPUT!BM78)+1.5*INPUT!BN78+1.8*IF(B2052="Positive",INPUT!BO78,INPUT!BP78)</f>
        <v>-91.5686973403021</v>
      </c>
      <c r="C2372" s="191">
        <f>L1896</f>
        <v>33716.251777731406</v>
      </c>
      <c r="D2372" s="201" t="str">
        <f>IF(L2052="compact",IF(ABS(B2372)&lt;=C2372,"OK","NG"),"-")</f>
        <v>-</v>
      </c>
      <c r="E2372" s="203" t="str">
        <f>IF(L2052="compact",C2372/ABS(B2372),"-")</f>
        <v>-</v>
      </c>
      <c r="G2372" s="366"/>
      <c r="H2372" s="366"/>
      <c r="O2372" s="350"/>
    </row>
    <row r="2373">
      <c r="A2373" s="187">
        <f>A2217</f>
        <v>101</v>
      </c>
      <c r="B2373" s="191">
        <f>1.25*(INPUT!BE79+INPUT!BF79+INPUT!BG79+INPUT!BM79)+1.5*INPUT!BN79+1.8*IF(B2053="Positive",INPUT!BO79,INPUT!BP79)</f>
        <v>-91.5686973403021</v>
      </c>
      <c r="C2373" s="191">
        <f>L1897</f>
        <v>33716.251777731406</v>
      </c>
      <c r="D2373" s="201" t="str">
        <f>IF(L2053="compact",IF(ABS(B2373)&lt;=C2373,"OK","NG"),"-")</f>
        <v>-</v>
      </c>
      <c r="E2373" s="203" t="str">
        <f>IF(L2053="compact",C2373/ABS(B2373),"-")</f>
        <v>-</v>
      </c>
      <c r="G2373" s="366"/>
      <c r="H2373" s="366"/>
      <c r="O2373" s="350"/>
    </row>
    <row r="2374">
      <c r="A2374" s="187">
        <f>A2218</f>
        <v>101</v>
      </c>
      <c r="B2374" s="191">
        <f>1.25*(INPUT!BE80+INPUT!BF80+INPUT!BG80+INPUT!BM80)+1.5*INPUT!BN80+1.8*IF(B2054="Positive",INPUT!BO80,INPUT!BP80)</f>
        <v>-91.5686973403021</v>
      </c>
      <c r="C2374" s="191">
        <f>L1898</f>
        <v>33716.251777731406</v>
      </c>
      <c r="D2374" s="201" t="str">
        <f>IF(L2054="compact",IF(ABS(B2374)&lt;=C2374,"OK","NG"),"-")</f>
        <v>-</v>
      </c>
      <c r="E2374" s="203" t="str">
        <f>IF(L2054="compact",C2374/ABS(B2374),"-")</f>
        <v>-</v>
      </c>
      <c r="G2374" s="366"/>
      <c r="H2374" s="366"/>
      <c r="O2374" s="350"/>
    </row>
    <row r="2375">
      <c r="A2375" s="187">
        <f>A2219</f>
        <v>101</v>
      </c>
      <c r="B2375" s="191">
        <f>1.25*(INPUT!BE81+INPUT!BF81+INPUT!BG81+INPUT!BM81)+1.5*INPUT!BN81+1.8*IF(B2055="Positive",INPUT!BO81,INPUT!BP81)</f>
        <v>-91.5686973403021</v>
      </c>
      <c r="C2375" s="191">
        <f>L1899</f>
        <v>33716.251777731406</v>
      </c>
      <c r="D2375" s="201" t="str">
        <f>IF(L2055="compact",IF(ABS(B2375)&lt;=C2375,"OK","NG"),"-")</f>
        <v>-</v>
      </c>
      <c r="E2375" s="203" t="str">
        <f>IF(L2055="compact",C2375/ABS(B2375),"-")</f>
        <v>-</v>
      </c>
      <c r="G2375" s="366"/>
      <c r="H2375" s="366"/>
      <c r="O2375" s="350"/>
    </row>
    <row r="2376">
      <c r="A2376" s="187">
        <f>A2220</f>
        <v>101</v>
      </c>
      <c r="B2376" s="191">
        <f>1.25*(INPUT!BE82+INPUT!BF82+INPUT!BG82+INPUT!BM82)+1.5*INPUT!BN82+1.8*IF(B2056="Positive",INPUT!BO82,INPUT!BP82)</f>
        <v>-91.5686973403021</v>
      </c>
      <c r="C2376" s="191">
        <f>L1900</f>
        <v>33716.251777731406</v>
      </c>
      <c r="D2376" s="201" t="str">
        <f>IF(L2056="compact",IF(ABS(B2376)&lt;=C2376,"OK","NG"),"-")</f>
        <v>-</v>
      </c>
      <c r="E2376" s="203" t="str">
        <f>IF(L2056="compact",C2376/ABS(B2376),"-")</f>
        <v>-</v>
      </c>
      <c r="G2376" s="366"/>
      <c r="H2376" s="366"/>
      <c r="O2376" s="350"/>
    </row>
    <row r="2377">
      <c r="A2377" s="187">
        <f>A2221</f>
        <v>101</v>
      </c>
      <c r="B2377" s="191">
        <f>1.25*(INPUT!BE83+INPUT!BF83+INPUT!BG83+INPUT!BM83)+1.5*INPUT!BN83+1.8*IF(B2057="Positive",INPUT!BO83,INPUT!BP83)</f>
        <v>-91.5686973403021</v>
      </c>
      <c r="C2377" s="191">
        <f>L1901</f>
        <v>33716.251777731406</v>
      </c>
      <c r="D2377" s="201" t="str">
        <f>IF(L2057="compact",IF(ABS(B2377)&lt;=C2377,"OK","NG"),"-")</f>
        <v>-</v>
      </c>
      <c r="E2377" s="203" t="str">
        <f>IF(L2057="compact",C2377/ABS(B2377),"-")</f>
        <v>-</v>
      </c>
      <c r="G2377" s="366"/>
      <c r="H2377" s="366"/>
      <c r="O2377" s="350"/>
    </row>
    <row r="2378">
      <c r="A2378" s="187">
        <f>A2222</f>
        <v>101</v>
      </c>
      <c r="B2378" s="191">
        <f>1.25*(INPUT!BE84+INPUT!BF84+INPUT!BG84+INPUT!BM84)+1.5*INPUT!BN84+1.8*IF(B2058="Positive",INPUT!BO84,INPUT!BP84)</f>
        <v>-91.5686973403021</v>
      </c>
      <c r="C2378" s="191">
        <f>L1902</f>
        <v>33716.251777731406</v>
      </c>
      <c r="D2378" s="201" t="str">
        <f>IF(L2058="compact",IF(ABS(B2378)&lt;=C2378,"OK","NG"),"-")</f>
        <v>-</v>
      </c>
      <c r="E2378" s="203" t="str">
        <f>IF(L2058="compact",C2378/ABS(B2378),"-")</f>
        <v>-</v>
      </c>
      <c r="G2378" s="366"/>
      <c r="H2378" s="366"/>
      <c r="O2378" s="350"/>
    </row>
    <row r="2379">
      <c r="A2379" s="187">
        <f>A2223</f>
        <v>101</v>
      </c>
      <c r="B2379" s="191">
        <f>1.25*(INPUT!BE85+INPUT!BF85+INPUT!BG85+INPUT!BM85)+1.5*INPUT!BN85+1.8*IF(B2059="Positive",INPUT!BO85,INPUT!BP85)</f>
        <v>-91.5686973403021</v>
      </c>
      <c r="C2379" s="191">
        <f>L1903</f>
        <v>33716.251777731406</v>
      </c>
      <c r="D2379" s="201" t="str">
        <f>IF(L2059="compact",IF(ABS(B2379)&lt;=C2379,"OK","NG"),"-")</f>
        <v>-</v>
      </c>
      <c r="E2379" s="203" t="str">
        <f>IF(L2059="compact",C2379/ABS(B2379),"-")</f>
        <v>-</v>
      </c>
      <c r="G2379" s="366"/>
      <c r="H2379" s="366"/>
      <c r="O2379" s="350"/>
    </row>
    <row r="2380">
      <c r="A2380" s="187">
        <f>A2224</f>
        <v>101</v>
      </c>
      <c r="B2380" s="191">
        <f>1.25*(INPUT!BE86+INPUT!BF86+INPUT!BG86+INPUT!BM86)+1.5*INPUT!BN86+1.8*IF(B2060="Positive",INPUT!BO86,INPUT!BP86)</f>
        <v>-91.5686973403021</v>
      </c>
      <c r="C2380" s="191">
        <f>L1904</f>
        <v>33716.251777731406</v>
      </c>
      <c r="D2380" s="201" t="str">
        <f>IF(L2060="compact",IF(ABS(B2380)&lt;=C2380,"OK","NG"),"-")</f>
        <v>-</v>
      </c>
      <c r="E2380" s="203" t="str">
        <f>IF(L2060="compact",C2380/ABS(B2380),"-")</f>
        <v>-</v>
      </c>
      <c r="G2380" s="366"/>
      <c r="H2380" s="366"/>
      <c r="O2380" s="350"/>
    </row>
    <row r="2381">
      <c r="A2381" s="187">
        <f>A2225</f>
        <v>101</v>
      </c>
      <c r="B2381" s="191">
        <f>1.25*(INPUT!BE87+INPUT!BF87+INPUT!BG87+INPUT!BM87)+1.5*INPUT!BN87+1.8*IF(B2061="Positive",INPUT!BO87,INPUT!BP87)</f>
        <v>-91.5686973403021</v>
      </c>
      <c r="C2381" s="191">
        <f>L1905</f>
        <v>33716.251777731406</v>
      </c>
      <c r="D2381" s="201" t="str">
        <f>IF(L2061="compact",IF(ABS(B2381)&lt;=C2381,"OK","NG"),"-")</f>
        <v>-</v>
      </c>
      <c r="E2381" s="203" t="str">
        <f>IF(L2061="compact",C2381/ABS(B2381),"-")</f>
        <v>-</v>
      </c>
      <c r="G2381" s="366"/>
      <c r="H2381" s="366"/>
      <c r="O2381" s="350"/>
    </row>
    <row r="2382">
      <c r="A2382" s="187">
        <f>A2226</f>
        <v>101</v>
      </c>
      <c r="B2382" s="191">
        <f>1.25*(INPUT!BE88+INPUT!BF88+INPUT!BG88+INPUT!BM88)+1.5*INPUT!BN88+1.8*IF(B2062="Positive",INPUT!BO88,INPUT!BP88)</f>
        <v>-91.5686973403021</v>
      </c>
      <c r="C2382" s="191">
        <f>L1906</f>
        <v>33716.251777731406</v>
      </c>
      <c r="D2382" s="201" t="str">
        <f>IF(L2062="compact",IF(ABS(B2382)&lt;=C2382,"OK","NG"),"-")</f>
        <v>-</v>
      </c>
      <c r="E2382" s="203" t="str">
        <f>IF(L2062="compact",C2382/ABS(B2382),"-")</f>
        <v>-</v>
      </c>
      <c r="G2382" s="366"/>
      <c r="H2382" s="366"/>
      <c r="O2382" s="350"/>
    </row>
    <row r="2383">
      <c r="A2383" s="187">
        <f>A2227</f>
        <v>101</v>
      </c>
      <c r="B2383" s="191">
        <f>1.25*(INPUT!BE89+INPUT!BF89+INPUT!BG89+INPUT!BM89)+1.5*INPUT!BN89+1.8*IF(B2063="Positive",INPUT!BO89,INPUT!BP89)</f>
        <v>-91.5686973403021</v>
      </c>
      <c r="C2383" s="191">
        <f>L1907</f>
        <v>33716.251777731406</v>
      </c>
      <c r="D2383" s="201" t="str">
        <f>IF(L2063="compact",IF(ABS(B2383)&lt;=C2383,"OK","NG"),"-")</f>
        <v>-</v>
      </c>
      <c r="E2383" s="203" t="str">
        <f>IF(L2063="compact",C2383/ABS(B2383),"-")</f>
        <v>-</v>
      </c>
      <c r="G2383" s="366"/>
      <c r="H2383" s="366"/>
      <c r="O2383" s="350"/>
    </row>
    <row r="2384">
      <c r="A2384" s="187">
        <f>A2228</f>
        <v>101</v>
      </c>
      <c r="B2384" s="191">
        <f>1.25*(INPUT!BE90+INPUT!BF90+INPUT!BG90+INPUT!BM90)+1.5*INPUT!BN90+1.8*IF(B2064="Positive",INPUT!BO90,INPUT!BP90)</f>
        <v>-91.5686973403021</v>
      </c>
      <c r="C2384" s="191">
        <f>L1908</f>
        <v>33716.251777731406</v>
      </c>
      <c r="D2384" s="201" t="str">
        <f>IF(L2064="compact",IF(ABS(B2384)&lt;=C2384,"OK","NG"),"-")</f>
        <v>-</v>
      </c>
      <c r="E2384" s="203" t="str">
        <f>IF(L2064="compact",C2384/ABS(B2384),"-")</f>
        <v>-</v>
      </c>
      <c r="G2384" s="366"/>
      <c r="H2384" s="366"/>
      <c r="O2384" s="350"/>
    </row>
    <row r="2385">
      <c r="A2385" s="187">
        <f>A2229</f>
        <v>101</v>
      </c>
      <c r="B2385" s="191">
        <f>1.25*(INPUT!BE91+INPUT!BF91+INPUT!BG91+INPUT!BM91)+1.5*INPUT!BN91+1.8*IF(B2065="Positive",INPUT!BO91,INPUT!BP91)</f>
        <v>-91.5686973403021</v>
      </c>
      <c r="C2385" s="191">
        <f>L1909</f>
        <v>33716.251777731406</v>
      </c>
      <c r="D2385" s="201" t="str">
        <f>IF(L2065="compact",IF(ABS(B2385)&lt;=C2385,"OK","NG"),"-")</f>
        <v>-</v>
      </c>
      <c r="E2385" s="203" t="str">
        <f>IF(L2065="compact",C2385/ABS(B2385),"-")</f>
        <v>-</v>
      </c>
      <c r="G2385" s="366"/>
      <c r="H2385" s="366"/>
      <c r="O2385" s="350"/>
    </row>
    <row r="2386">
      <c r="A2386" s="187">
        <f>A2230</f>
        <v>101</v>
      </c>
      <c r="B2386" s="191">
        <f>1.25*(INPUT!BE92+INPUT!BF92+INPUT!BG92+INPUT!BM92)+1.5*INPUT!BN92+1.8*IF(B2066="Positive",INPUT!BO92,INPUT!BP92)</f>
        <v>-91.5686973403021</v>
      </c>
      <c r="C2386" s="191">
        <f>L1910</f>
        <v>33716.251777731406</v>
      </c>
      <c r="D2386" s="201" t="str">
        <f>IF(L2066="compact",IF(ABS(B2386)&lt;=C2386,"OK","NG"),"-")</f>
        <v>-</v>
      </c>
      <c r="E2386" s="203" t="str">
        <f>IF(L2066="compact",C2386/ABS(B2386),"-")</f>
        <v>-</v>
      </c>
      <c r="G2386" s="366"/>
      <c r="H2386" s="366"/>
      <c r="O2386" s="350"/>
    </row>
    <row r="2387">
      <c r="A2387" s="187">
        <f>A2231</f>
        <v>101</v>
      </c>
      <c r="B2387" s="191">
        <f>1.25*(INPUT!BE93+INPUT!BF93+INPUT!BG93+INPUT!BM93)+1.5*INPUT!BN93+1.8*IF(B2067="Positive",INPUT!BO93,INPUT!BP93)</f>
        <v>-91.5686973403021</v>
      </c>
      <c r="C2387" s="191">
        <f>L1911</f>
        <v>33716.251777731406</v>
      </c>
      <c r="D2387" s="201" t="str">
        <f>IF(L2067="compact",IF(ABS(B2387)&lt;=C2387,"OK","NG"),"-")</f>
        <v>-</v>
      </c>
      <c r="E2387" s="203" t="str">
        <f>IF(L2067="compact",C2387/ABS(B2387),"-")</f>
        <v>-</v>
      </c>
      <c r="G2387" s="366"/>
      <c r="H2387" s="366"/>
      <c r="O2387" s="350"/>
    </row>
    <row r="2388">
      <c r="A2388" s="187">
        <f>A2232</f>
        <v>101</v>
      </c>
      <c r="B2388" s="191">
        <f>1.25*(INPUT!BE94+INPUT!BF94+INPUT!BG94+INPUT!BM94)+1.5*INPUT!BN94+1.8*IF(B2068="Positive",INPUT!BO94,INPUT!BP94)</f>
        <v>-91.5686973403021</v>
      </c>
      <c r="C2388" s="191">
        <f>L1912</f>
        <v>33716.251777731406</v>
      </c>
      <c r="D2388" s="201" t="str">
        <f>IF(L2068="compact",IF(ABS(B2388)&lt;=C2388,"OK","NG"),"-")</f>
        <v>-</v>
      </c>
      <c r="E2388" s="203" t="str">
        <f>IF(L2068="compact",C2388/ABS(B2388),"-")</f>
        <v>-</v>
      </c>
      <c r="G2388" s="366"/>
      <c r="H2388" s="366"/>
      <c r="O2388" s="350"/>
    </row>
    <row r="2389">
      <c r="A2389" s="187">
        <f>A2233</f>
        <v>101</v>
      </c>
      <c r="B2389" s="191">
        <f>1.25*(INPUT!BE95+INPUT!BF95+INPUT!BG95+INPUT!BM95)+1.5*INPUT!BN95+1.8*IF(B2069="Positive",INPUT!BO95,INPUT!BP95)</f>
        <v>-91.5686973403021</v>
      </c>
      <c r="C2389" s="191">
        <f>L1913</f>
        <v>33716.251777731406</v>
      </c>
      <c r="D2389" s="201" t="str">
        <f>IF(L2069="compact",IF(ABS(B2389)&lt;=C2389,"OK","NG"),"-")</f>
        <v>-</v>
      </c>
      <c r="E2389" s="203" t="str">
        <f>IF(L2069="compact",C2389/ABS(B2389),"-")</f>
        <v>-</v>
      </c>
      <c r="G2389" s="366"/>
      <c r="H2389" s="366"/>
      <c r="O2389" s="350"/>
    </row>
    <row r="2390">
      <c r="A2390" s="187">
        <f>A2234</f>
        <v>101</v>
      </c>
      <c r="B2390" s="191">
        <f>1.25*(INPUT!BE96+INPUT!BF96+INPUT!BG96+INPUT!BM96)+1.5*INPUT!BN96+1.8*IF(B2070="Positive",INPUT!BO96,INPUT!BP96)</f>
        <v>-91.5686973403021</v>
      </c>
      <c r="C2390" s="191">
        <f>L1914</f>
        <v>33716.251777731406</v>
      </c>
      <c r="D2390" s="201" t="str">
        <f>IF(L2070="compact",IF(ABS(B2390)&lt;=C2390,"OK","NG"),"-")</f>
        <v>-</v>
      </c>
      <c r="E2390" s="203" t="str">
        <f>IF(L2070="compact",C2390/ABS(B2390),"-")</f>
        <v>-</v>
      </c>
      <c r="G2390" s="366"/>
      <c r="H2390" s="366"/>
      <c r="O2390" s="350"/>
    </row>
    <row r="2391">
      <c r="A2391" s="187">
        <f>A2235</f>
        <v>101</v>
      </c>
      <c r="B2391" s="191">
        <f>1.25*(INPUT!BE97+INPUT!BF97+INPUT!BG97+INPUT!BM97)+1.5*INPUT!BN97+1.8*IF(B2071="Positive",INPUT!BO97,INPUT!BP97)</f>
        <v>-91.5686973403021</v>
      </c>
      <c r="C2391" s="191">
        <f>L1915</f>
        <v>33716.251777731406</v>
      </c>
      <c r="D2391" s="201" t="str">
        <f>IF(L2071="compact",IF(ABS(B2391)&lt;=C2391,"OK","NG"),"-")</f>
        <v>-</v>
      </c>
      <c r="E2391" s="203" t="str">
        <f>IF(L2071="compact",C2391/ABS(B2391),"-")</f>
        <v>-</v>
      </c>
      <c r="G2391" s="366"/>
      <c r="H2391" s="366"/>
      <c r="O2391" s="350"/>
    </row>
    <row r="2392">
      <c r="A2392" s="187">
        <f>A2236</f>
        <v>101</v>
      </c>
      <c r="B2392" s="191">
        <f>1.25*(INPUT!BE98+INPUT!BF98+INPUT!BG98+INPUT!BM98)+1.5*INPUT!BN98+1.8*IF(B2072="Positive",INPUT!BO98,INPUT!BP98)</f>
        <v>-91.5686973403021</v>
      </c>
      <c r="C2392" s="191">
        <f>L1916</f>
        <v>33716.251777731406</v>
      </c>
      <c r="D2392" s="201" t="str">
        <f>IF(L2072="compact",IF(ABS(B2392)&lt;=C2392,"OK","NG"),"-")</f>
        <v>-</v>
      </c>
      <c r="E2392" s="203" t="str">
        <f>IF(L2072="compact",C2392/ABS(B2392),"-")</f>
        <v>-</v>
      </c>
      <c r="G2392" s="366"/>
      <c r="H2392" s="366"/>
      <c r="O2392" s="350"/>
    </row>
    <row r="2393">
      <c r="A2393" s="187">
        <f>A2237</f>
        <v>101</v>
      </c>
      <c r="B2393" s="191">
        <f>1.25*(INPUT!BE99+INPUT!BF99+INPUT!BG99+INPUT!BM99)+1.5*INPUT!BN99+1.8*IF(B2073="Positive",INPUT!BO99,INPUT!BP99)</f>
        <v>-91.5686973403021</v>
      </c>
      <c r="C2393" s="191">
        <f>L1917</f>
        <v>33716.251777731406</v>
      </c>
      <c r="D2393" s="201" t="str">
        <f>IF(L2073="compact",IF(ABS(B2393)&lt;=C2393,"OK","NG"),"-")</f>
        <v>-</v>
      </c>
      <c r="E2393" s="203" t="str">
        <f>IF(L2073="compact",C2393/ABS(B2393),"-")</f>
        <v>-</v>
      </c>
      <c r="G2393" s="366"/>
      <c r="H2393" s="366"/>
      <c r="O2393" s="350"/>
    </row>
    <row r="2394">
      <c r="A2394" s="187">
        <f>A2238</f>
        <v>101</v>
      </c>
      <c r="B2394" s="191">
        <f>1.25*(INPUT!BE100+INPUT!BF100+INPUT!BG100+INPUT!BM100)+1.5*INPUT!BN100+1.8*IF(B2074="Positive",INPUT!BO100,INPUT!BP100)</f>
        <v>-91.5686973403021</v>
      </c>
      <c r="C2394" s="191">
        <f>L1918</f>
        <v>33716.251777731406</v>
      </c>
      <c r="D2394" s="201" t="str">
        <f>IF(L2074="compact",IF(ABS(B2394)&lt;=C2394,"OK","NG"),"-")</f>
        <v>-</v>
      </c>
      <c r="E2394" s="203" t="str">
        <f>IF(L2074="compact",C2394/ABS(B2394),"-")</f>
        <v>-</v>
      </c>
      <c r="G2394" s="366"/>
      <c r="H2394" s="366"/>
      <c r="O2394" s="350"/>
    </row>
    <row r="2395">
      <c r="A2395" s="187">
        <f>A2239</f>
        <v>101</v>
      </c>
      <c r="B2395" s="191">
        <f>1.25*(INPUT!BE101+INPUT!BF101+INPUT!BG101+INPUT!BM101)+1.5*INPUT!BN101+1.8*IF(B2075="Positive",INPUT!BO101,INPUT!BP101)</f>
        <v>-91.5686973403021</v>
      </c>
      <c r="C2395" s="191">
        <f>L1919</f>
        <v>33716.251777731406</v>
      </c>
      <c r="D2395" s="201" t="str">
        <f>IF(L2075="compact",IF(ABS(B2395)&lt;=C2395,"OK","NG"),"-")</f>
        <v>-</v>
      </c>
      <c r="E2395" s="203" t="str">
        <f>IF(L2075="compact",C2395/ABS(B2395),"-")</f>
        <v>-</v>
      </c>
      <c r="G2395" s="366"/>
      <c r="H2395" s="366"/>
      <c r="O2395" s="350"/>
    </row>
    <row r="2396">
      <c r="A2396" s="187">
        <f>A2240</f>
        <v>101</v>
      </c>
      <c r="B2396" s="191">
        <f>1.25*(INPUT!BE102+INPUT!BF102+INPUT!BG102+INPUT!BM102)+1.5*INPUT!BN102+1.8*IF(B2076="Positive",INPUT!BO102,INPUT!BP102)</f>
        <v>-91.5686973403021</v>
      </c>
      <c r="C2396" s="191">
        <f>L1920</f>
        <v>33716.251777731406</v>
      </c>
      <c r="D2396" s="201" t="str">
        <f>IF(L2076="compact",IF(ABS(B2396)&lt;=C2396,"OK","NG"),"-")</f>
        <v>-</v>
      </c>
      <c r="E2396" s="203" t="str">
        <f>IF(L2076="compact",C2396/ABS(B2396),"-")</f>
        <v>-</v>
      </c>
      <c r="G2396" s="366"/>
      <c r="H2396" s="366"/>
      <c r="O2396" s="350"/>
    </row>
    <row r="2397">
      <c r="A2397" s="187">
        <f>A2241</f>
        <v>101</v>
      </c>
      <c r="B2397" s="191">
        <f>1.25*(INPUT!BE103+INPUT!BF103+INPUT!BG103+INPUT!BM103)+1.5*INPUT!BN103+1.8*IF(B2077="Positive",INPUT!BO103,INPUT!BP103)</f>
        <v>-91.5686973403021</v>
      </c>
      <c r="C2397" s="191">
        <f>L1921</f>
        <v>33716.251777731406</v>
      </c>
      <c r="D2397" s="201" t="str">
        <f>IF(L2077="compact",IF(ABS(B2397)&lt;=C2397,"OK","NG"),"-")</f>
        <v>-</v>
      </c>
      <c r="E2397" s="203" t="str">
        <f>IF(L2077="compact",C2397/ABS(B2397),"-")</f>
        <v>-</v>
      </c>
      <c r="G2397" s="366"/>
      <c r="H2397" s="366"/>
      <c r="O2397" s="350"/>
    </row>
    <row r="2398">
      <c r="A2398" s="187">
        <f>A2242</f>
        <v>101</v>
      </c>
      <c r="B2398" s="191">
        <f>1.25*(INPUT!BE104+INPUT!BF104+INPUT!BG104+INPUT!BM104)+1.5*INPUT!BN104+1.8*IF(B2078="Positive",INPUT!BO104,INPUT!BP104)</f>
        <v>-91.5686973403021</v>
      </c>
      <c r="C2398" s="191">
        <f>L1922</f>
        <v>33716.251777731406</v>
      </c>
      <c r="D2398" s="201" t="str">
        <f>IF(L2078="compact",IF(ABS(B2398)&lt;=C2398,"OK","NG"),"-")</f>
        <v>-</v>
      </c>
      <c r="E2398" s="203" t="str">
        <f>IF(L2078="compact",C2398/ABS(B2398),"-")</f>
        <v>-</v>
      </c>
      <c r="G2398" s="366"/>
      <c r="H2398" s="366"/>
      <c r="O2398" s="350"/>
    </row>
    <row r="2399">
      <c r="A2399" s="187">
        <f>A2243</f>
        <v>101</v>
      </c>
      <c r="B2399" s="191">
        <f>1.25*(INPUT!BE105+INPUT!BF105+INPUT!BG105+INPUT!BM105)+1.5*INPUT!BN105+1.8*IF(B2079="Positive",INPUT!BO105,INPUT!BP105)</f>
        <v>-91.5686973403021</v>
      </c>
      <c r="C2399" s="191">
        <f>L1923</f>
        <v>33716.251777731406</v>
      </c>
      <c r="D2399" s="201" t="str">
        <f>IF(L2079="compact",IF(ABS(B2399)&lt;=C2399,"OK","NG"),"-")</f>
        <v>-</v>
      </c>
      <c r="E2399" s="203" t="str">
        <f>IF(L2079="compact",C2399/ABS(B2399),"-")</f>
        <v>-</v>
      </c>
      <c r="G2399" s="366"/>
      <c r="H2399" s="366"/>
      <c r="O2399" s="350"/>
    </row>
    <row r="2400">
      <c r="A2400" s="187">
        <f>A2244</f>
        <v>101</v>
      </c>
      <c r="B2400" s="191">
        <f>1.25*(INPUT!BE106+INPUT!BF106+INPUT!BG106+INPUT!BM106)+1.5*INPUT!BN106+1.8*IF(B2080="Positive",INPUT!BO106,INPUT!BP106)</f>
        <v>-91.5686973403021</v>
      </c>
      <c r="C2400" s="191">
        <f>L1924</f>
        <v>33716.251777731406</v>
      </c>
      <c r="D2400" s="201" t="str">
        <f>IF(L2080="compact",IF(ABS(B2400)&lt;=C2400,"OK","NG"),"-")</f>
        <v>-</v>
      </c>
      <c r="E2400" s="203" t="str">
        <f>IF(L2080="compact",C2400/ABS(B2400),"-")</f>
        <v>-</v>
      </c>
      <c r="G2400" s="366"/>
      <c r="H2400" s="366"/>
      <c r="O2400" s="350"/>
    </row>
    <row r="2401">
      <c r="A2401" s="187">
        <f>A2245</f>
        <v>101</v>
      </c>
      <c r="B2401" s="191">
        <f>1.25*(INPUT!BE107+INPUT!BF107+INPUT!BG107+INPUT!BM107)+1.5*INPUT!BN107+1.8*IF(B2081="Positive",INPUT!BO107,INPUT!BP107)</f>
        <v>-91.5686973403021</v>
      </c>
      <c r="C2401" s="191">
        <f>L1925</f>
        <v>33716.251777731406</v>
      </c>
      <c r="D2401" s="201" t="str">
        <f>IF(L2081="compact",IF(ABS(B2401)&lt;=C2401,"OK","NG"),"-")</f>
        <v>-</v>
      </c>
      <c r="E2401" s="203" t="str">
        <f>IF(L2081="compact",C2401/ABS(B2401),"-")</f>
        <v>-</v>
      </c>
      <c r="G2401" s="366"/>
      <c r="H2401" s="366"/>
      <c r="O2401" s="350"/>
    </row>
    <row r="2402">
      <c r="A2402" s="187">
        <f>A2246</f>
        <v>101</v>
      </c>
      <c r="B2402" s="191">
        <f>1.25*(INPUT!BE108+INPUT!BF108+INPUT!BG108+INPUT!BM108)+1.5*INPUT!BN108+1.8*IF(B2082="Positive",INPUT!BO108,INPUT!BP108)</f>
        <v>-91.5686973403021</v>
      </c>
      <c r="C2402" s="191">
        <f>L1926</f>
        <v>33716.251777731406</v>
      </c>
      <c r="D2402" s="201" t="str">
        <f>IF(L2082="compact",IF(ABS(B2402)&lt;=C2402,"OK","NG"),"-")</f>
        <v>-</v>
      </c>
      <c r="E2402" s="203" t="str">
        <f>IF(L2082="compact",C2402/ABS(B2402),"-")</f>
        <v>-</v>
      </c>
      <c r="G2402" s="366"/>
      <c r="H2402" s="366"/>
      <c r="O2402" s="350"/>
    </row>
    <row r="2403">
      <c r="A2403" s="187">
        <f>A2247</f>
        <v>101</v>
      </c>
      <c r="B2403" s="191">
        <f>1.25*(INPUT!BE109+INPUT!BF109+INPUT!BG109+INPUT!BM109)+1.5*INPUT!BN109+1.8*IF(B2083="Positive",INPUT!BO109,INPUT!BP109)</f>
        <v>-91.5686973403021</v>
      </c>
      <c r="C2403" s="191">
        <f>L1927</f>
        <v>33716.251777731406</v>
      </c>
      <c r="D2403" s="201" t="str">
        <f>IF(L2083="compact",IF(ABS(B2403)&lt;=C2403,"OK","NG"),"-")</f>
        <v>-</v>
      </c>
      <c r="E2403" s="203" t="str">
        <f>IF(L2083="compact",C2403/ABS(B2403),"-")</f>
        <v>-</v>
      </c>
      <c r="G2403" s="366"/>
      <c r="H2403" s="366"/>
      <c r="O2403" s="350"/>
    </row>
    <row r="2404">
      <c r="A2404" s="187">
        <f>A2248</f>
        <v>101</v>
      </c>
      <c r="B2404" s="191">
        <f>1.25*(INPUT!BE110+INPUT!BF110+INPUT!BG110+INPUT!BM110)+1.5*INPUT!BN110+1.8*IF(B2084="Positive",INPUT!BO110,INPUT!BP110)</f>
        <v>-91.5686973403021</v>
      </c>
      <c r="C2404" s="191">
        <f>L1928</f>
        <v>33716.251777731406</v>
      </c>
      <c r="D2404" s="201" t="str">
        <f>IF(L2084="compact",IF(ABS(B2404)&lt;=C2404,"OK","NG"),"-")</f>
        <v>-</v>
      </c>
      <c r="E2404" s="203" t="str">
        <f>IF(L2084="compact",C2404/ABS(B2404),"-")</f>
        <v>-</v>
      </c>
      <c r="G2404" s="366"/>
      <c r="H2404" s="366"/>
      <c r="O2404" s="350"/>
    </row>
    <row r="2405">
      <c r="A2405" s="187">
        <f>A2249</f>
        <v>101</v>
      </c>
      <c r="B2405" s="191">
        <f>1.25*(INPUT!BE111+INPUT!BF111+INPUT!BG111+INPUT!BM111)+1.5*INPUT!BN111+1.8*IF(B2085="Positive",INPUT!BO111,INPUT!BP111)</f>
        <v>-91.5686973403021</v>
      </c>
      <c r="C2405" s="191">
        <f>L1929</f>
        <v>33716.251777731406</v>
      </c>
      <c r="D2405" s="201" t="str">
        <f>IF(L2085="compact",IF(ABS(B2405)&lt;=C2405,"OK","NG"),"-")</f>
        <v>-</v>
      </c>
      <c r="E2405" s="203" t="str">
        <f>IF(L2085="compact",C2405/ABS(B2405),"-")</f>
        <v>-</v>
      </c>
      <c r="G2405" s="366"/>
      <c r="H2405" s="366"/>
      <c r="O2405" s="350"/>
    </row>
    <row r="2406">
      <c r="A2406" s="187">
        <f>A2250</f>
        <v>101</v>
      </c>
      <c r="B2406" s="191">
        <f>1.25*(INPUT!BE112+INPUT!BF112+INPUT!BG112+INPUT!BM112)+1.5*INPUT!BN112+1.8*IF(B2086="Positive",INPUT!BO112,INPUT!BP112)</f>
        <v>-91.5686973403021</v>
      </c>
      <c r="C2406" s="191">
        <f>L1930</f>
        <v>33716.251777731406</v>
      </c>
      <c r="D2406" s="201" t="str">
        <f>IF(L2086="compact",IF(ABS(B2406)&lt;=C2406,"OK","NG"),"-")</f>
        <v>-</v>
      </c>
      <c r="E2406" s="203" t="str">
        <f>IF(L2086="compact",C2406/ABS(B2406),"-")</f>
        <v>-</v>
      </c>
      <c r="G2406" s="366"/>
      <c r="H2406" s="366"/>
      <c r="O2406" s="350"/>
    </row>
    <row r="2407">
      <c r="A2407" s="187">
        <f>A2251</f>
        <v>101</v>
      </c>
      <c r="B2407" s="191">
        <f>1.25*(INPUT!BE113+INPUT!BF113+INPUT!BG113+INPUT!BM113)+1.5*INPUT!BN113+1.8*IF(B2087="Positive",INPUT!BO113,INPUT!BP113)</f>
        <v>-91.5686973403021</v>
      </c>
      <c r="C2407" s="191">
        <f>L1931</f>
        <v>33716.251777731406</v>
      </c>
      <c r="D2407" s="201" t="str">
        <f>IF(L2087="compact",IF(ABS(B2407)&lt;=C2407,"OK","NG"),"-")</f>
        <v>-</v>
      </c>
      <c r="E2407" s="203" t="str">
        <f>IF(L2087="compact",C2407/ABS(B2407),"-")</f>
        <v>-</v>
      </c>
      <c r="G2407" s="366"/>
      <c r="H2407" s="366"/>
      <c r="O2407" s="350"/>
    </row>
    <row r="2408">
      <c r="A2408" s="187">
        <f>A2252</f>
        <v>101</v>
      </c>
      <c r="B2408" s="191">
        <f>1.25*(INPUT!BE114+INPUT!BF114+INPUT!BG114+INPUT!BM114)+1.5*INPUT!BN114+1.8*IF(B2088="Positive",INPUT!BO114,INPUT!BP114)</f>
        <v>-91.5686973403021</v>
      </c>
      <c r="C2408" s="191">
        <f>L1932</f>
        <v>33716.251777731406</v>
      </c>
      <c r="D2408" s="201" t="str">
        <f>IF(L2088="compact",IF(ABS(B2408)&lt;=C2408,"OK","NG"),"-")</f>
        <v>-</v>
      </c>
      <c r="E2408" s="203" t="str">
        <f>IF(L2088="compact",C2408/ABS(B2408),"-")</f>
        <v>-</v>
      </c>
      <c r="G2408" s="366"/>
      <c r="H2408" s="366"/>
      <c r="O2408" s="350"/>
    </row>
    <row r="2409">
      <c r="A2409" s="187">
        <f>A2253</f>
        <v>101</v>
      </c>
      <c r="B2409" s="191">
        <f>1.25*(INPUT!BE115+INPUT!BF115+INPUT!BG115+INPUT!BM115)+1.5*INPUT!BN115+1.8*IF(B2089="Positive",INPUT!BO115,INPUT!BP115)</f>
        <v>-91.5686973403021</v>
      </c>
      <c r="C2409" s="191">
        <f>L1933</f>
        <v>33716.251777731406</v>
      </c>
      <c r="D2409" s="201" t="str">
        <f>IF(L2089="compact",IF(ABS(B2409)&lt;=C2409,"OK","NG"),"-")</f>
        <v>-</v>
      </c>
      <c r="E2409" s="203" t="str">
        <f>IF(L2089="compact",C2409/ABS(B2409),"-")</f>
        <v>-</v>
      </c>
      <c r="G2409" s="366"/>
      <c r="H2409" s="366"/>
      <c r="O2409" s="350"/>
    </row>
    <row r="2410">
      <c r="A2410" s="187">
        <f>A2254</f>
        <v>101</v>
      </c>
      <c r="B2410" s="191">
        <f>1.25*(INPUT!BE116+INPUT!BF116+INPUT!BG116+INPUT!BM116)+1.5*INPUT!BN116+1.8*IF(B2090="Positive",INPUT!BO116,INPUT!BP116)</f>
        <v>-91.5686973403021</v>
      </c>
      <c r="C2410" s="191">
        <f>L1934</f>
        <v>33716.251777731406</v>
      </c>
      <c r="D2410" s="201" t="str">
        <f>IF(L2090="compact",IF(ABS(B2410)&lt;=C2410,"OK","NG"),"-")</f>
        <v>-</v>
      </c>
      <c r="E2410" s="203" t="str">
        <f>IF(L2090="compact",C2410/ABS(B2410),"-")</f>
        <v>-</v>
      </c>
      <c r="G2410" s="366"/>
      <c r="H2410" s="366"/>
      <c r="O2410" s="350"/>
    </row>
    <row r="2411">
      <c r="A2411" s="187">
        <f>A2255</f>
        <v>101</v>
      </c>
      <c r="B2411" s="191">
        <f>1.25*(INPUT!BE117+INPUT!BF117+INPUT!BG117+INPUT!BM117)+1.5*INPUT!BN117+1.8*IF(B2091="Positive",INPUT!BO117,INPUT!BP117)</f>
        <v>-91.5686973403021</v>
      </c>
      <c r="C2411" s="191">
        <f>L1935</f>
        <v>33716.251777731406</v>
      </c>
      <c r="D2411" s="201" t="str">
        <f>IF(L2091="compact",IF(ABS(B2411)&lt;=C2411,"OK","NG"),"-")</f>
        <v>-</v>
      </c>
      <c r="E2411" s="203" t="str">
        <f>IF(L2091="compact",C2411/ABS(B2411),"-")</f>
        <v>-</v>
      </c>
      <c r="G2411" s="366"/>
      <c r="H2411" s="366"/>
      <c r="O2411" s="350"/>
    </row>
    <row r="2412">
      <c r="A2412" s="187">
        <f>A2256</f>
        <v>101</v>
      </c>
      <c r="B2412" s="191">
        <f>1.25*(INPUT!BE118+INPUT!BF118+INPUT!BG118+INPUT!BM118)+1.5*INPUT!BN118+1.8*IF(B2092="Positive",INPUT!BO118,INPUT!BP118)</f>
        <v>-91.5686973403021</v>
      </c>
      <c r="C2412" s="191">
        <f>L1936</f>
        <v>33716.251777731406</v>
      </c>
      <c r="D2412" s="201" t="str">
        <f>IF(L2092="compact",IF(ABS(B2412)&lt;=C2412,"OK","NG"),"-")</f>
        <v>-</v>
      </c>
      <c r="E2412" s="203" t="str">
        <f>IF(L2092="compact",C2412/ABS(B2412),"-")</f>
        <v>-</v>
      </c>
      <c r="G2412" s="366"/>
      <c r="H2412" s="366"/>
      <c r="O2412" s="350"/>
    </row>
    <row r="2413">
      <c r="A2413" s="187">
        <f>A2257</f>
        <v>101</v>
      </c>
      <c r="B2413" s="191">
        <f>1.25*(INPUT!BE119+INPUT!BF119+INPUT!BG119+INPUT!BM119)+1.5*INPUT!BN119+1.8*IF(B2093="Positive",INPUT!BO119,INPUT!BP119)</f>
        <v>-91.5686973403021</v>
      </c>
      <c r="C2413" s="191">
        <f>L1937</f>
        <v>33716.251777731406</v>
      </c>
      <c r="D2413" s="201" t="str">
        <f>IF(L2093="compact",IF(ABS(B2413)&lt;=C2413,"OK","NG"),"-")</f>
        <v>-</v>
      </c>
      <c r="E2413" s="203" t="str">
        <f>IF(L2093="compact",C2413/ABS(B2413),"-")</f>
        <v>-</v>
      </c>
      <c r="G2413" s="366"/>
      <c r="H2413" s="366"/>
      <c r="O2413" s="350"/>
    </row>
    <row r="2414">
      <c r="A2414" s="187">
        <f>A2258</f>
        <v>101</v>
      </c>
      <c r="B2414" s="191">
        <f>1.25*(INPUT!BE120+INPUT!BF120+INPUT!BG120+INPUT!BM120)+1.5*INPUT!BN120+1.8*IF(B2094="Positive",INPUT!BO120,INPUT!BP120)</f>
        <v>-91.5686973403021</v>
      </c>
      <c r="C2414" s="191">
        <f>L1938</f>
        <v>33716.251777731406</v>
      </c>
      <c r="D2414" s="201" t="str">
        <f>IF(L2094="compact",IF(ABS(B2414)&lt;=C2414,"OK","NG"),"-")</f>
        <v>-</v>
      </c>
      <c r="E2414" s="203" t="str">
        <f>IF(L2094="compact",C2414/ABS(B2414),"-")</f>
        <v>-</v>
      </c>
      <c r="G2414" s="366"/>
      <c r="H2414" s="366"/>
      <c r="O2414" s="350"/>
    </row>
    <row r="2415">
      <c r="A2415" s="187">
        <f>A2259</f>
        <v>101</v>
      </c>
      <c r="B2415" s="191">
        <f>1.25*(INPUT!BE121+INPUT!BF121+INPUT!BG121+INPUT!BM121)+1.5*INPUT!BN121+1.8*IF(B2095="Positive",INPUT!BO121,INPUT!BP121)</f>
        <v>-91.5686973403021</v>
      </c>
      <c r="C2415" s="191">
        <f>L1939</f>
        <v>33716.251777731406</v>
      </c>
      <c r="D2415" s="201" t="str">
        <f>IF(L2095="compact",IF(ABS(B2415)&lt;=C2415,"OK","NG"),"-")</f>
        <v>-</v>
      </c>
      <c r="E2415" s="203" t="str">
        <f>IF(L2095="compact",C2415/ABS(B2415),"-")</f>
        <v>-</v>
      </c>
      <c r="G2415" s="366"/>
      <c r="H2415" s="366"/>
      <c r="O2415" s="350"/>
    </row>
    <row r="2416">
      <c r="A2416" s="187">
        <f>A2260</f>
        <v>101</v>
      </c>
      <c r="B2416" s="191">
        <f>1.25*(INPUT!BE122+INPUT!BF122+INPUT!BG122+INPUT!BM122)+1.5*INPUT!BN122+1.8*IF(B2096="Positive",INPUT!BO122,INPUT!BP122)</f>
        <v>-91.5686973403021</v>
      </c>
      <c r="C2416" s="191">
        <f>L1940</f>
        <v>33716.251777731406</v>
      </c>
      <c r="D2416" s="201" t="str">
        <f>IF(L2096="compact",IF(ABS(B2416)&lt;=C2416,"OK","NG"),"-")</f>
        <v>-</v>
      </c>
      <c r="E2416" s="203" t="str">
        <f>IF(L2096="compact",C2416/ABS(B2416),"-")</f>
        <v>-</v>
      </c>
      <c r="G2416" s="366"/>
      <c r="H2416" s="366"/>
      <c r="O2416" s="350"/>
    </row>
    <row r="2417">
      <c r="A2417" s="187">
        <f>A2261</f>
        <v>101</v>
      </c>
      <c r="B2417" s="191">
        <f>1.25*(INPUT!BE123+INPUT!BF123+INPUT!BG123+INPUT!BM123)+1.5*INPUT!BN123+1.8*IF(B2097="Positive",INPUT!BO123,INPUT!BP123)</f>
        <v>-91.5686973403021</v>
      </c>
      <c r="C2417" s="191">
        <f>L1941</f>
        <v>33716.251777731406</v>
      </c>
      <c r="D2417" s="201" t="str">
        <f>IF(L2097="compact",IF(ABS(B2417)&lt;=C2417,"OK","NG"),"-")</f>
        <v>-</v>
      </c>
      <c r="E2417" s="203" t="str">
        <f>IF(L2097="compact",C2417/ABS(B2417),"-")</f>
        <v>-</v>
      </c>
      <c r="G2417" s="366"/>
      <c r="H2417" s="366"/>
      <c r="O2417" s="350"/>
    </row>
    <row r="2418">
      <c r="A2418" s="187">
        <f>A2262</f>
        <v>101</v>
      </c>
      <c r="B2418" s="191">
        <f>1.25*(INPUT!BE124+INPUT!BF124+INPUT!BG124+INPUT!BM124)+1.5*INPUT!BN124+1.8*IF(B2098="Positive",INPUT!BO124,INPUT!BP124)</f>
        <v>-91.5686973403021</v>
      </c>
      <c r="C2418" s="191">
        <f>L1942</f>
        <v>33716.251777731406</v>
      </c>
      <c r="D2418" s="201" t="str">
        <f>IF(L2098="compact",IF(ABS(B2418)&lt;=C2418,"OK","NG"),"-")</f>
        <v>-</v>
      </c>
      <c r="E2418" s="203" t="str">
        <f>IF(L2098="compact",C2418/ABS(B2418),"-")</f>
        <v>-</v>
      </c>
      <c r="G2418" s="366"/>
      <c r="H2418" s="366"/>
      <c r="O2418" s="350"/>
    </row>
    <row r="2419">
      <c r="A2419" s="187">
        <f>A2263</f>
        <v>101</v>
      </c>
      <c r="B2419" s="191">
        <f>1.25*(INPUT!BE125+INPUT!BF125+INPUT!BG125+INPUT!BM125)+1.5*INPUT!BN125+1.8*IF(B2099="Positive",INPUT!BO125,INPUT!BP125)</f>
        <v>-91.5686973403021</v>
      </c>
      <c r="C2419" s="191">
        <f>L1943</f>
        <v>33716.251777731406</v>
      </c>
      <c r="D2419" s="201" t="str">
        <f>IF(L2099="compact",IF(ABS(B2419)&lt;=C2419,"OK","NG"),"-")</f>
        <v>-</v>
      </c>
      <c r="E2419" s="203" t="str">
        <f>IF(L2099="compact",C2419/ABS(B2419),"-")</f>
        <v>-</v>
      </c>
      <c r="G2419" s="366"/>
      <c r="H2419" s="366"/>
      <c r="O2419" s="350"/>
    </row>
    <row r="2420">
      <c r="A2420" s="187">
        <f>A2264</f>
        <v>101</v>
      </c>
      <c r="B2420" s="191">
        <f>1.25*(INPUT!BE126+INPUT!BF126+INPUT!BG126+INPUT!BM126)+1.5*INPUT!BN126+1.8*IF(B2100="Positive",INPUT!BO126,INPUT!BP126)</f>
        <v>-91.5686973403021</v>
      </c>
      <c r="C2420" s="191">
        <f>L1944</f>
        <v>33716.251777731406</v>
      </c>
      <c r="D2420" s="201" t="str">
        <f>IF(L2100="compact",IF(ABS(B2420)&lt;=C2420,"OK","NG"),"-")</f>
        <v>-</v>
      </c>
      <c r="E2420" s="203" t="str">
        <f>IF(L2100="compact",C2420/ABS(B2420),"-")</f>
        <v>-</v>
      </c>
      <c r="G2420" s="366"/>
      <c r="H2420" s="366"/>
      <c r="O2420" s="350"/>
    </row>
    <row r="2421">
      <c r="A2421" s="187">
        <f>A2265</f>
        <v>101</v>
      </c>
      <c r="B2421" s="191">
        <f>1.25*(INPUT!BE127+INPUT!BF127+INPUT!BG127+INPUT!BM127)+1.5*INPUT!BN127+1.8*IF(B2101="Positive",INPUT!BO127,INPUT!BP127)</f>
        <v>-91.5686973403021</v>
      </c>
      <c r="C2421" s="191">
        <f>L1945</f>
        <v>33716.251777731406</v>
      </c>
      <c r="D2421" s="201" t="str">
        <f>IF(L2101="compact",IF(ABS(B2421)&lt;=C2421,"OK","NG"),"-")</f>
        <v>-</v>
      </c>
      <c r="E2421" s="203" t="str">
        <f>IF(L2101="compact",C2421/ABS(B2421),"-")</f>
        <v>-</v>
      </c>
      <c r="G2421" s="366"/>
      <c r="H2421" s="366"/>
      <c r="O2421" s="350"/>
    </row>
    <row r="2422">
      <c r="A2422" s="187">
        <f>A2266</f>
        <v>101</v>
      </c>
      <c r="B2422" s="191">
        <f>1.25*(INPUT!BE128+INPUT!BF128+INPUT!BG128+INPUT!BM128)+1.5*INPUT!BN128+1.8*IF(B2102="Positive",INPUT!BO128,INPUT!BP128)</f>
        <v>-91.5686973403021</v>
      </c>
      <c r="C2422" s="191">
        <f>L1946</f>
        <v>33716.251777731406</v>
      </c>
      <c r="D2422" s="201" t="str">
        <f>IF(L2102="compact",IF(ABS(B2422)&lt;=C2422,"OK","NG"),"-")</f>
        <v>-</v>
      </c>
      <c r="E2422" s="203" t="str">
        <f>IF(L2102="compact",C2422/ABS(B2422),"-")</f>
        <v>-</v>
      </c>
      <c r="G2422" s="366"/>
      <c r="H2422" s="366"/>
      <c r="O2422" s="350"/>
    </row>
    <row r="2423">
      <c r="A2423" s="187">
        <f>A2267</f>
        <v>101</v>
      </c>
      <c r="B2423" s="191">
        <f>1.25*(INPUT!BE129+INPUT!BF129+INPUT!BG129+INPUT!BM129)+1.5*INPUT!BN129+1.8*IF(B2103="Positive",INPUT!BO129,INPUT!BP129)</f>
        <v>-91.5686973403021</v>
      </c>
      <c r="C2423" s="191">
        <f>L1947</f>
        <v>33716.251777731406</v>
      </c>
      <c r="D2423" s="201" t="str">
        <f>IF(L2103="compact",IF(ABS(B2423)&lt;=C2423,"OK","NG"),"-")</f>
        <v>-</v>
      </c>
      <c r="E2423" s="203" t="str">
        <f>IF(L2103="compact",C2423/ABS(B2423),"-")</f>
        <v>-</v>
      </c>
      <c r="G2423" s="366"/>
      <c r="H2423" s="366"/>
      <c r="O2423" s="350"/>
    </row>
    <row r="2424">
      <c r="A2424" s="187">
        <f>A2268</f>
        <v>101</v>
      </c>
      <c r="B2424" s="191">
        <f>1.25*(INPUT!BE130+INPUT!BF130+INPUT!BG130+INPUT!BM130)+1.5*INPUT!BN130+1.8*IF(B2104="Positive",INPUT!BO130,INPUT!BP130)</f>
        <v>-91.5686973403021</v>
      </c>
      <c r="C2424" s="191">
        <f>L1948</f>
        <v>33716.251777731406</v>
      </c>
      <c r="D2424" s="201" t="str">
        <f>IF(L2104="compact",IF(ABS(B2424)&lt;=C2424,"OK","NG"),"-")</f>
        <v>-</v>
      </c>
      <c r="E2424" s="203" t="str">
        <f>IF(L2104="compact",C2424/ABS(B2424),"-")</f>
        <v>-</v>
      </c>
      <c r="G2424" s="366"/>
      <c r="H2424" s="366"/>
      <c r="O2424" s="350"/>
    </row>
    <row r="2425">
      <c r="A2425" s="187">
        <f>A2269</f>
        <v>101</v>
      </c>
      <c r="B2425" s="191">
        <f>1.25*(INPUT!BE131+INPUT!BF131+INPUT!BG131+INPUT!BM131)+1.5*INPUT!BN131+1.8*IF(B2105="Positive",INPUT!BO131,INPUT!BP131)</f>
        <v>-91.5686973403021</v>
      </c>
      <c r="C2425" s="191">
        <f>L1949</f>
        <v>33716.251777731406</v>
      </c>
      <c r="D2425" s="201" t="str">
        <f>IF(L2105="compact",IF(ABS(B2425)&lt;=C2425,"OK","NG"),"-")</f>
        <v>-</v>
      </c>
      <c r="E2425" s="203" t="str">
        <f>IF(L2105="compact",C2425/ABS(B2425),"-")</f>
        <v>-</v>
      </c>
      <c r="G2425" s="366"/>
      <c r="H2425" s="366"/>
      <c r="O2425" s="350"/>
    </row>
    <row r="2426">
      <c r="A2426" s="187">
        <f>A2270</f>
        <v>101</v>
      </c>
      <c r="B2426" s="191">
        <f>1.25*(INPUT!BE132+INPUT!BF132+INPUT!BG132+INPUT!BM132)+1.5*INPUT!BN132+1.8*IF(B2106="Positive",INPUT!BO132,INPUT!BP132)</f>
        <v>-91.5686973403021</v>
      </c>
      <c r="C2426" s="191">
        <f>L1950</f>
        <v>33716.251777731406</v>
      </c>
      <c r="D2426" s="201" t="str">
        <f>IF(L2106="compact",IF(ABS(B2426)&lt;=C2426,"OK","NG"),"-")</f>
        <v>-</v>
      </c>
      <c r="E2426" s="203" t="str">
        <f>IF(L2106="compact",C2426/ABS(B2426),"-")</f>
        <v>-</v>
      </c>
      <c r="G2426" s="366"/>
      <c r="H2426" s="366"/>
      <c r="O2426" s="350"/>
    </row>
    <row r="2427">
      <c r="A2427" s="187">
        <f>A2271</f>
        <v>101</v>
      </c>
      <c r="B2427" s="191">
        <f>1.25*(INPUT!BE133+INPUT!BF133+INPUT!BG133+INPUT!BM133)+1.5*INPUT!BN133+1.8*IF(B2107="Positive",INPUT!BO133,INPUT!BP133)</f>
        <v>-91.5686973403021</v>
      </c>
      <c r="C2427" s="191">
        <f>L1951</f>
        <v>33716.251777731406</v>
      </c>
      <c r="D2427" s="201" t="str">
        <f>IF(L2107="compact",IF(ABS(B2427)&lt;=C2427,"OK","NG"),"-")</f>
        <v>-</v>
      </c>
      <c r="E2427" s="203" t="str">
        <f>IF(L2107="compact",C2427/ABS(B2427),"-")</f>
        <v>-</v>
      </c>
      <c r="G2427" s="366"/>
      <c r="H2427" s="366"/>
      <c r="O2427" s="350"/>
    </row>
    <row r="2428">
      <c r="A2428" s="187">
        <f>A2272</f>
        <v>101</v>
      </c>
      <c r="B2428" s="191">
        <f>1.25*(INPUT!BE134+INPUT!BF134+INPUT!BG134+INPUT!BM134)+1.5*INPUT!BN134+1.8*IF(B2108="Positive",INPUT!BO134,INPUT!BP134)</f>
        <v>-91.5686973403021</v>
      </c>
      <c r="C2428" s="191">
        <f>L1952</f>
        <v>33716.251777731406</v>
      </c>
      <c r="D2428" s="201" t="str">
        <f>IF(L2108="compact",IF(ABS(B2428)&lt;=C2428,"OK","NG"),"-")</f>
        <v>-</v>
      </c>
      <c r="E2428" s="203" t="str">
        <f>IF(L2108="compact",C2428/ABS(B2428),"-")</f>
        <v>-</v>
      </c>
      <c r="G2428" s="366"/>
      <c r="H2428" s="366"/>
      <c r="O2428" s="350"/>
    </row>
    <row r="2429">
      <c r="A2429" s="187">
        <f>A2273</f>
        <v>101</v>
      </c>
      <c r="B2429" s="191">
        <f>1.25*(INPUT!BE135+INPUT!BF135+INPUT!BG135+INPUT!BM135)+1.5*INPUT!BN135+1.8*IF(B2109="Positive",INPUT!BO135,INPUT!BP135)</f>
        <v>-91.5686973403021</v>
      </c>
      <c r="C2429" s="191">
        <f>L1953</f>
        <v>33716.251777731406</v>
      </c>
      <c r="D2429" s="201" t="str">
        <f>IF(L2109="compact",IF(ABS(B2429)&lt;=C2429,"OK","NG"),"-")</f>
        <v>-</v>
      </c>
      <c r="E2429" s="203" t="str">
        <f>IF(L2109="compact",C2429/ABS(B2429),"-")</f>
        <v>-</v>
      </c>
      <c r="G2429" s="366"/>
      <c r="H2429" s="366"/>
      <c r="O2429" s="350"/>
    </row>
    <row r="2430">
      <c r="A2430" s="187">
        <f>A2274</f>
        <v>101</v>
      </c>
      <c r="B2430" s="191">
        <f>1.25*(INPUT!BE136+INPUT!BF136+INPUT!BG136+INPUT!BM136)+1.5*INPUT!BN136+1.8*IF(B2110="Positive",INPUT!BO136,INPUT!BP136)</f>
        <v>-91.5686973403021</v>
      </c>
      <c r="C2430" s="191">
        <f>L1954</f>
        <v>33716.251777731406</v>
      </c>
      <c r="D2430" s="201" t="str">
        <f>IF(L2110="compact",IF(ABS(B2430)&lt;=C2430,"OK","NG"),"-")</f>
        <v>-</v>
      </c>
      <c r="E2430" s="203" t="str">
        <f>IF(L2110="compact",C2430/ABS(B2430),"-")</f>
        <v>-</v>
      </c>
      <c r="G2430" s="366"/>
      <c r="H2430" s="366"/>
      <c r="O2430" s="350"/>
    </row>
    <row r="2431">
      <c r="A2431" s="187">
        <f>A2275</f>
        <v>101</v>
      </c>
      <c r="B2431" s="191">
        <f>1.25*(INPUT!BE137+INPUT!BF137+INPUT!BG137+INPUT!BM137)+1.5*INPUT!BN137+1.8*IF(B2111="Positive",INPUT!BO137,INPUT!BP137)</f>
        <v>-91.5686973403021</v>
      </c>
      <c r="C2431" s="191">
        <f>L1955</f>
        <v>33716.251777731406</v>
      </c>
      <c r="D2431" s="201" t="str">
        <f>IF(L2111="compact",IF(ABS(B2431)&lt;=C2431,"OK","NG"),"-")</f>
        <v>-</v>
      </c>
      <c r="E2431" s="203" t="str">
        <f>IF(L2111="compact",C2431/ABS(B2431),"-")</f>
        <v>-</v>
      </c>
      <c r="G2431" s="366"/>
      <c r="H2431" s="366"/>
      <c r="O2431" s="350"/>
    </row>
    <row r="2432">
      <c r="A2432" s="187">
        <f>A2276</f>
        <v>101</v>
      </c>
      <c r="B2432" s="191">
        <f>1.25*(INPUT!BE138+INPUT!BF138+INPUT!BG138+INPUT!BM138)+1.5*INPUT!BN138+1.8*IF(B2112="Positive",INPUT!BO138,INPUT!BP138)</f>
        <v>-91.5686973403021</v>
      </c>
      <c r="C2432" s="191">
        <f>L1956</f>
        <v>33716.251777731406</v>
      </c>
      <c r="D2432" s="201" t="str">
        <f>IF(L2112="compact",IF(ABS(B2432)&lt;=C2432,"OK","NG"),"-")</f>
        <v>-</v>
      </c>
      <c r="E2432" s="203" t="str">
        <f>IF(L2112="compact",C2432/ABS(B2432),"-")</f>
        <v>-</v>
      </c>
      <c r="G2432" s="366"/>
      <c r="H2432" s="366"/>
      <c r="O2432" s="350"/>
    </row>
    <row r="2433">
      <c r="A2433" s="187">
        <f>A2277</f>
        <v>101</v>
      </c>
      <c r="B2433" s="191">
        <f>1.25*(INPUT!BE139+INPUT!BF139+INPUT!BG139+INPUT!BM139)+1.5*INPUT!BN139+1.8*IF(B2113="Positive",INPUT!BO139,INPUT!BP139)</f>
        <v>-91.5686973403021</v>
      </c>
      <c r="C2433" s="191">
        <f>L1957</f>
        <v>33716.251777731406</v>
      </c>
      <c r="D2433" s="201" t="str">
        <f>IF(L2113="compact",IF(ABS(B2433)&lt;=C2433,"OK","NG"),"-")</f>
        <v>-</v>
      </c>
      <c r="E2433" s="203" t="str">
        <f>IF(L2113="compact",C2433/ABS(B2433),"-")</f>
        <v>-</v>
      </c>
      <c r="G2433" s="366"/>
      <c r="H2433" s="366"/>
      <c r="O2433" s="350"/>
    </row>
    <row r="2434">
      <c r="A2434" s="187">
        <f>A2278</f>
        <v>101</v>
      </c>
      <c r="B2434" s="191">
        <f>1.25*(INPUT!BE140+INPUT!BF140+INPUT!BG140+INPUT!BM140)+1.5*INPUT!BN140+1.8*IF(B2114="Positive",INPUT!BO140,INPUT!BP140)</f>
        <v>-91.5686973403021</v>
      </c>
      <c r="C2434" s="191">
        <f>L1958</f>
        <v>33716.251777731406</v>
      </c>
      <c r="D2434" s="201" t="str">
        <f>IF(L2114="compact",IF(ABS(B2434)&lt;=C2434,"OK","NG"),"-")</f>
        <v>-</v>
      </c>
      <c r="E2434" s="203" t="str">
        <f>IF(L2114="compact",C2434/ABS(B2434),"-")</f>
        <v>-</v>
      </c>
      <c r="G2434" s="366"/>
      <c r="H2434" s="366"/>
      <c r="O2434" s="350"/>
    </row>
    <row r="2435">
      <c r="A2435" s="187">
        <f>A2279</f>
        <v>101</v>
      </c>
      <c r="B2435" s="191">
        <f>1.25*(INPUT!BE141+INPUT!BF141+INPUT!BG141+INPUT!BM141)+1.5*INPUT!BN141+1.8*IF(B2115="Positive",INPUT!BO141,INPUT!BP141)</f>
        <v>-91.5686973403021</v>
      </c>
      <c r="C2435" s="191">
        <f>L1959</f>
        <v>33716.251777731406</v>
      </c>
      <c r="D2435" s="201" t="str">
        <f>IF(L2115="compact",IF(ABS(B2435)&lt;=C2435,"OK","NG"),"-")</f>
        <v>-</v>
      </c>
      <c r="E2435" s="203" t="str">
        <f>IF(L2115="compact",C2435/ABS(B2435),"-")</f>
        <v>-</v>
      </c>
      <c r="G2435" s="366"/>
      <c r="H2435" s="366"/>
      <c r="O2435" s="350"/>
    </row>
    <row r="2436">
      <c r="A2436" s="187">
        <f>A2280</f>
        <v>101</v>
      </c>
      <c r="B2436" s="191">
        <f>1.25*(INPUT!BE142+INPUT!BF142+INPUT!BG142+INPUT!BM142)+1.5*INPUT!BN142+1.8*IF(B2116="Positive",INPUT!BO142,INPUT!BP142)</f>
        <v>-91.5686973403021</v>
      </c>
      <c r="C2436" s="191">
        <f>L1960</f>
        <v>33716.251777731406</v>
      </c>
      <c r="D2436" s="201" t="str">
        <f>IF(L2116="compact",IF(ABS(B2436)&lt;=C2436,"OK","NG"),"-")</f>
        <v>-</v>
      </c>
      <c r="E2436" s="203" t="str">
        <f>IF(L2116="compact",C2436/ABS(B2436),"-")</f>
        <v>-</v>
      </c>
      <c r="G2436" s="366"/>
      <c r="H2436" s="366"/>
      <c r="O2436" s="350"/>
    </row>
    <row r="2437">
      <c r="A2437" s="187">
        <f>A2281</f>
        <v>101</v>
      </c>
      <c r="B2437" s="191">
        <f>1.25*(INPUT!BE143+INPUT!BF143+INPUT!BG143+INPUT!BM143)+1.5*INPUT!BN143+1.8*IF(B2117="Positive",INPUT!BO143,INPUT!BP143)</f>
        <v>-91.5686973403021</v>
      </c>
      <c r="C2437" s="191">
        <f>L1961</f>
        <v>33716.251777731406</v>
      </c>
      <c r="D2437" s="201" t="str">
        <f>IF(L2117="compact",IF(ABS(B2437)&lt;=C2437,"OK","NG"),"-")</f>
        <v>-</v>
      </c>
      <c r="E2437" s="203" t="str">
        <f>IF(L2117="compact",C2437/ABS(B2437),"-")</f>
        <v>-</v>
      </c>
      <c r="G2437" s="366"/>
      <c r="H2437" s="366"/>
      <c r="O2437" s="350"/>
    </row>
    <row r="2438">
      <c r="A2438" s="187">
        <f>A2282</f>
        <v>101</v>
      </c>
      <c r="B2438" s="191">
        <f>1.25*(INPUT!BE144+INPUT!BF144+INPUT!BG144+INPUT!BM144)+1.5*INPUT!BN144+1.8*IF(B2118="Positive",INPUT!BO144,INPUT!BP144)</f>
        <v>-91.5686973403021</v>
      </c>
      <c r="C2438" s="191">
        <f>L1962</f>
        <v>33716.251777731406</v>
      </c>
      <c r="D2438" s="201" t="str">
        <f>IF(L2118="compact",IF(ABS(B2438)&lt;=C2438,"OK","NG"),"-")</f>
        <v>-</v>
      </c>
      <c r="E2438" s="203" t="str">
        <f>IF(L2118="compact",C2438/ABS(B2438),"-")</f>
        <v>-</v>
      </c>
      <c r="G2438" s="366"/>
      <c r="H2438" s="366"/>
      <c r="O2438" s="350"/>
    </row>
    <row r="2439">
      <c r="A2439" s="187">
        <f>A2283</f>
        <v>101</v>
      </c>
      <c r="B2439" s="191">
        <f>1.25*(INPUT!BE145+INPUT!BF145+INPUT!BG145+INPUT!BM145)+1.5*INPUT!BN145+1.8*IF(B2119="Positive",INPUT!BO145,INPUT!BP145)</f>
        <v>-91.5686973403021</v>
      </c>
      <c r="C2439" s="191">
        <f>L1963</f>
        <v>33716.251777731406</v>
      </c>
      <c r="D2439" s="201" t="str">
        <f>IF(L2119="compact",IF(ABS(B2439)&lt;=C2439,"OK","NG"),"-")</f>
        <v>-</v>
      </c>
      <c r="E2439" s="203" t="str">
        <f>IF(L2119="compact",C2439/ABS(B2439),"-")</f>
        <v>-</v>
      </c>
      <c r="G2439" s="366"/>
      <c r="H2439" s="366"/>
      <c r="O2439" s="350"/>
    </row>
    <row r="2440">
      <c r="A2440" s="187">
        <f>A2284</f>
        <v>101</v>
      </c>
      <c r="B2440" s="191">
        <f>1.25*(INPUT!BE146+INPUT!BF146+INPUT!BG146+INPUT!BM146)+1.5*INPUT!BN146+1.8*IF(B2120="Positive",INPUT!BO146,INPUT!BP146)</f>
        <v>-91.5686973403021</v>
      </c>
      <c r="C2440" s="191">
        <f>L1964</f>
        <v>33716.251777731406</v>
      </c>
      <c r="D2440" s="201" t="str">
        <f>IF(L2120="compact",IF(ABS(B2440)&lt;=C2440,"OK","NG"),"-")</f>
        <v>-</v>
      </c>
      <c r="E2440" s="203" t="str">
        <f>IF(L2120="compact",C2440/ABS(B2440),"-")</f>
        <v>-</v>
      </c>
      <c r="G2440" s="366"/>
      <c r="H2440" s="366"/>
      <c r="O2440" s="350"/>
    </row>
    <row r="2441">
      <c r="A2441" s="187">
        <f>A2285</f>
        <v>101</v>
      </c>
      <c r="B2441" s="191">
        <f>1.25*(INPUT!BE147+INPUT!BF147+INPUT!BG147+INPUT!BM147)+1.5*INPUT!BN147+1.8*IF(B2121="Positive",INPUT!BO147,INPUT!BP147)</f>
        <v>-91.5686973403021</v>
      </c>
      <c r="C2441" s="191">
        <f>L1965</f>
        <v>33716.251777731406</v>
      </c>
      <c r="D2441" s="201" t="str">
        <f>IF(L2121="compact",IF(ABS(B2441)&lt;=C2441,"OK","NG"),"-")</f>
        <v>-</v>
      </c>
      <c r="E2441" s="203" t="str">
        <f>IF(L2121="compact",C2441/ABS(B2441),"-")</f>
        <v>-</v>
      </c>
      <c r="G2441" s="366"/>
      <c r="H2441" s="366"/>
      <c r="O2441" s="350"/>
    </row>
    <row r="2442">
      <c r="A2442" s="187">
        <f>A2286</f>
        <v>101</v>
      </c>
      <c r="B2442" s="191">
        <f>1.25*(INPUT!BE148+INPUT!BF148+INPUT!BG148+INPUT!BM148)+1.5*INPUT!BN148+1.8*IF(B2122="Positive",INPUT!BO148,INPUT!BP148)</f>
        <v>-91.5686973403021</v>
      </c>
      <c r="C2442" s="191">
        <f>L1966</f>
        <v>33716.251777731406</v>
      </c>
      <c r="D2442" s="201" t="str">
        <f>IF(L2122="compact",IF(ABS(B2442)&lt;=C2442,"OK","NG"),"-")</f>
        <v>-</v>
      </c>
      <c r="E2442" s="203" t="str">
        <f>IF(L2122="compact",C2442/ABS(B2442),"-")</f>
        <v>-</v>
      </c>
      <c r="G2442" s="366"/>
      <c r="H2442" s="366"/>
      <c r="O2442" s="350"/>
    </row>
    <row r="2443">
      <c r="A2443" s="187">
        <f>A2287</f>
        <v>101</v>
      </c>
      <c r="B2443" s="191">
        <f>1.25*(INPUT!BE149+INPUT!BF149+INPUT!BG149+INPUT!BM149)+1.5*INPUT!BN149+1.8*IF(B2123="Positive",INPUT!BO149,INPUT!BP149)</f>
        <v>-91.5686973403021</v>
      </c>
      <c r="C2443" s="191">
        <f>L1967</f>
        <v>33716.251777731406</v>
      </c>
      <c r="D2443" s="201" t="str">
        <f>IF(L2123="compact",IF(ABS(B2443)&lt;=C2443,"OK","NG"),"-")</f>
        <v>-</v>
      </c>
      <c r="E2443" s="203" t="str">
        <f>IF(L2123="compact",C2443/ABS(B2443),"-")</f>
        <v>-</v>
      </c>
      <c r="G2443" s="366"/>
      <c r="H2443" s="366"/>
      <c r="O2443" s="350"/>
    </row>
    <row r="2444">
      <c r="A2444" s="187">
        <f>A2288</f>
        <v>101</v>
      </c>
      <c r="B2444" s="191">
        <f>1.25*(INPUT!BE150+INPUT!BF150+INPUT!BG150+INPUT!BM150)+1.5*INPUT!BN150+1.8*IF(B2124="Positive",INPUT!BO150,INPUT!BP150)</f>
        <v>-91.5686973403021</v>
      </c>
      <c r="C2444" s="191">
        <f>L1968</f>
        <v>33716.251777731406</v>
      </c>
      <c r="D2444" s="201" t="str">
        <f>IF(L2124="compact",IF(ABS(B2444)&lt;=C2444,"OK","NG"),"-")</f>
        <v>-</v>
      </c>
      <c r="E2444" s="203" t="str">
        <f>IF(L2124="compact",C2444/ABS(B2444),"-")</f>
        <v>-</v>
      </c>
      <c r="G2444" s="366"/>
      <c r="H2444" s="366"/>
      <c r="O2444" s="350"/>
    </row>
    <row r="2445">
      <c r="A2445" s="187">
        <f>A2289</f>
        <v>101</v>
      </c>
      <c r="B2445" s="191">
        <f>1.25*(INPUT!BE151+INPUT!BF151+INPUT!BG151+INPUT!BM151)+1.5*INPUT!BN151+1.8*IF(B2125="Positive",INPUT!BO151,INPUT!BP151)</f>
        <v>-91.5686973403021</v>
      </c>
      <c r="C2445" s="191">
        <f>L1969</f>
        <v>33716.251777731406</v>
      </c>
      <c r="D2445" s="201" t="str">
        <f>IF(L2125="compact",IF(ABS(B2445)&lt;=C2445,"OK","NG"),"-")</f>
        <v>-</v>
      </c>
      <c r="E2445" s="203" t="str">
        <f>IF(L2125="compact",C2445/ABS(B2445),"-")</f>
        <v>-</v>
      </c>
      <c r="G2445" s="366"/>
      <c r="H2445" s="366"/>
      <c r="O2445" s="350"/>
    </row>
    <row r="2446">
      <c r="A2446" s="187">
        <f>A2290</f>
        <v>101</v>
      </c>
      <c r="B2446" s="191">
        <f>1.25*(INPUT!BE152+INPUT!BF152+INPUT!BG152+INPUT!BM152)+1.5*INPUT!BN152+1.8*IF(B2126="Positive",INPUT!BO152,INPUT!BP152)</f>
        <v>-91.5686973403021</v>
      </c>
      <c r="C2446" s="191">
        <f>L1970</f>
        <v>33716.251777731406</v>
      </c>
      <c r="D2446" s="201" t="str">
        <f>IF(L2126="compact",IF(ABS(B2446)&lt;=C2446,"OK","NG"),"-")</f>
        <v>-</v>
      </c>
      <c r="E2446" s="203" t="str">
        <f>IF(L2126="compact",C2446/ABS(B2446),"-")</f>
        <v>-</v>
      </c>
      <c r="G2446" s="366"/>
      <c r="H2446" s="366"/>
      <c r="O2446" s="350"/>
    </row>
    <row r="2447">
      <c r="A2447" s="187">
        <f>A2291</f>
        <v>101</v>
      </c>
      <c r="B2447" s="191">
        <f>1.25*(INPUT!BE153+INPUT!BF153+INPUT!BG153+INPUT!BM153)+1.5*INPUT!BN153+1.8*IF(B2127="Positive",INPUT!BO153,INPUT!BP153)</f>
        <v>-91.5686973403021</v>
      </c>
      <c r="C2447" s="191">
        <f>L1971</f>
        <v>33716.251777731406</v>
      </c>
      <c r="D2447" s="201" t="str">
        <f>IF(L2127="compact",IF(ABS(B2447)&lt;=C2447,"OK","NG"),"-")</f>
        <v>-</v>
      </c>
      <c r="E2447" s="203" t="str">
        <f>IF(L2127="compact",C2447/ABS(B2447),"-")</f>
        <v>-</v>
      </c>
      <c r="G2447" s="366"/>
      <c r="H2447" s="366"/>
      <c r="O2447" s="350"/>
    </row>
    <row r="2448">
      <c r="A2448" s="187">
        <f>A2292</f>
        <v>101</v>
      </c>
      <c r="B2448" s="191">
        <f>1.25*(INPUT!BE154+INPUT!BF154+INPUT!BG154+INPUT!BM154)+1.5*INPUT!BN154+1.8*IF(B2128="Positive",INPUT!BO154,INPUT!BP154)</f>
        <v>-91.5686973403021</v>
      </c>
      <c r="C2448" s="191">
        <f>L1972</f>
        <v>33716.251777731406</v>
      </c>
      <c r="D2448" s="201" t="str">
        <f>IF(L2128="compact",IF(ABS(B2448)&lt;=C2448,"OK","NG"),"-")</f>
        <v>-</v>
      </c>
      <c r="E2448" s="203" t="str">
        <f>IF(L2128="compact",C2448/ABS(B2448),"-")</f>
        <v>-</v>
      </c>
      <c r="G2448" s="366"/>
      <c r="H2448" s="366"/>
      <c r="O2448" s="350"/>
    </row>
    <row r="2449" ht="15" customHeight="1" s="4" customFormat="1">
      <c r="A2449" s="209"/>
      <c r="B2449" s="209"/>
      <c r="C2449" s="312"/>
      <c r="D2449" s="312"/>
      <c r="E2449" s="312"/>
      <c r="F2449" s="312"/>
      <c r="G2449" s="312"/>
      <c r="H2449" s="312"/>
      <c r="I2449" s="312"/>
      <c r="J2449" s="312"/>
      <c r="K2449" s="133"/>
      <c r="L2449" s="133"/>
      <c r="M2449" s="312"/>
      <c r="N2449" s="312"/>
      <c r="O2449" s="350"/>
      <c r="P2449" s="64"/>
      <c r="T2449" s="300"/>
      <c r="U2449" s="312"/>
      <c r="V2449" s="312"/>
      <c r="W2449" s="312"/>
      <c r="Z2449" s="209"/>
      <c r="AB2449" s="209"/>
      <c r="AE2449" s="209"/>
    </row>
    <row r="2450" ht="15" customHeight="1" s="4" customFormat="1">
      <c r="A2450" s="39" t="s">
        <v>965</v>
      </c>
      <c r="L2450" s="209"/>
      <c r="N2450" s="234" t="s">
        <v>966</v>
      </c>
      <c r="O2450" s="296"/>
      <c r="P2450" s="64"/>
      <c r="Z2450" s="209"/>
      <c r="AB2450" s="209"/>
      <c r="AE2450" s="209"/>
    </row>
    <row r="2451" ht="15" customHeight="1" s="4" customFormat="1">
      <c r="A2451" s="40"/>
      <c r="L2451" s="209"/>
      <c r="O2451" s="296"/>
      <c r="P2451" s="64"/>
      <c r="Z2451" s="209"/>
      <c r="AB2451" s="209"/>
      <c r="AE2451" s="209"/>
    </row>
    <row r="2452" ht="20.1" customHeight="1">
      <c r="A2452" s="40"/>
      <c r="B2452" s="19"/>
      <c r="C2452" s="41"/>
      <c r="D2452" s="42"/>
      <c r="E2452" s="43" t="s">
        <v>502</v>
      </c>
      <c r="F2452" s="42"/>
      <c r="G2452" s="44"/>
      <c r="H2452" s="45"/>
      <c r="I2452" s="4"/>
      <c r="J2452" s="4"/>
      <c r="K2452" s="4"/>
      <c r="L2452" s="209"/>
      <c r="M2452" s="4"/>
      <c r="N2452" s="4"/>
      <c r="O2452" s="296"/>
      <c r="P2452" s="64"/>
    </row>
    <row r="2453" ht="15" customHeight="1" s="4" customFormat="1">
      <c r="C2453" s="19"/>
      <c r="G2453" s="38"/>
      <c r="L2453" s="209"/>
      <c r="O2453" s="296"/>
      <c r="P2453" s="64"/>
      <c r="Z2453" s="209"/>
      <c r="AB2453" s="209"/>
      <c r="AE2453" s="209"/>
    </row>
    <row r="2454" ht="15" customHeight="1" s="4" customFormat="1">
      <c r="A2454" s="4" t="s">
        <v>171</v>
      </c>
      <c r="G2454" s="38"/>
      <c r="L2454" s="209"/>
      <c r="O2454" s="296"/>
      <c r="P2454" s="64"/>
      <c r="Z2454" s="209"/>
      <c r="AB2454" s="209"/>
      <c r="AE2454" s="209"/>
    </row>
    <row r="2455" ht="15" customHeight="1" s="4" customFormat="1">
      <c r="A2455" s="212" t="s">
        <v>197</v>
      </c>
      <c r="B2455" s="4" t="s">
        <v>967</v>
      </c>
      <c r="G2455" s="38"/>
      <c r="L2455" s="209"/>
      <c r="O2455" s="296"/>
      <c r="P2455" s="64"/>
      <c r="Z2455" s="209"/>
      <c r="AB2455" s="209"/>
      <c r="AE2455" s="209"/>
    </row>
    <row r="2456" ht="15" customHeight="1" s="4" customFormat="1">
      <c r="B2456" s="4" t="s">
        <v>505</v>
      </c>
      <c r="G2456" s="38"/>
      <c r="L2456" s="209"/>
      <c r="O2456" s="296"/>
      <c r="P2456" s="64"/>
      <c r="Z2456" s="209"/>
      <c r="AB2456" s="209"/>
      <c r="AE2456" s="209"/>
    </row>
    <row r="2457" ht="15" customHeight="1" s="4" customFormat="1">
      <c r="B2457" s="4" t="s">
        <v>506</v>
      </c>
      <c r="G2457" s="38"/>
      <c r="L2457" s="209"/>
      <c r="O2457" s="296"/>
      <c r="P2457" s="64"/>
      <c r="Z2457" s="209"/>
      <c r="AB2457" s="209"/>
      <c r="AE2457" s="209"/>
    </row>
    <row r="2458" ht="15" customHeight="1" s="4" customFormat="1">
      <c r="A2458" s="11"/>
      <c r="B2458" s="105"/>
      <c r="G2458" s="38"/>
      <c r="L2458" s="209"/>
      <c r="O2458" s="296"/>
      <c r="P2458" s="64"/>
      <c r="Z2458" s="209"/>
      <c r="AB2458" s="209"/>
      <c r="AE2458" s="209"/>
    </row>
    <row r="2459" ht="15" customHeight="1" s="4" customFormat="1">
      <c r="A2459" s="11"/>
      <c r="G2459" s="38"/>
      <c r="L2459" s="209"/>
      <c r="O2459" s="296"/>
      <c r="P2459" s="64"/>
      <c r="Y2459" s="209"/>
      <c r="Z2459" s="209"/>
      <c r="AB2459" s="209"/>
      <c r="AE2459" s="209"/>
    </row>
    <row r="2460" ht="15" customHeight="1" s="4" customFormat="1">
      <c r="A2460" s="212" t="s">
        <v>197</v>
      </c>
      <c r="B2460" s="4" t="s">
        <v>968</v>
      </c>
      <c r="G2460" s="344"/>
      <c r="H2460" s="344"/>
      <c r="I2460" s="344"/>
      <c r="L2460" s="209"/>
      <c r="O2460" s="296"/>
      <c r="P2460" s="64"/>
      <c r="Z2460" s="209"/>
      <c r="AB2460" s="209"/>
      <c r="AE2460" s="209"/>
    </row>
    <row r="2461" ht="20.1" customHeight="1" s="4" customFormat="1">
      <c r="B2461" s="46" t="s">
        <v>163</v>
      </c>
      <c r="C2461" s="46"/>
      <c r="D2461" s="46"/>
      <c r="E2461" s="46"/>
      <c r="F2461" s="46"/>
      <c r="G2461" s="47"/>
      <c r="H2461" s="46" t="s">
        <v>969</v>
      </c>
      <c r="I2461" s="345"/>
      <c r="J2461" s="345"/>
      <c r="K2461" s="47"/>
      <c r="L2461" s="47"/>
      <c r="O2461" s="296"/>
      <c r="P2461" s="64"/>
      <c r="Z2461" s="209"/>
      <c r="AB2461" s="209"/>
      <c r="AE2461" s="209"/>
    </row>
    <row r="2462" ht="20.1" customHeight="1" s="4" customFormat="1">
      <c r="B2462" s="114" t="s">
        <v>970</v>
      </c>
      <c r="C2462" s="114"/>
      <c r="D2462" s="114"/>
      <c r="E2462" s="114"/>
      <c r="F2462" s="114"/>
      <c r="G2462" s="114"/>
      <c r="H2462" s="114" t="s">
        <v>971</v>
      </c>
      <c r="I2462" s="346"/>
      <c r="J2462" s="346"/>
      <c r="K2462" s="114"/>
      <c r="L2462" s="114"/>
      <c r="N2462" s="234" t="s">
        <v>972</v>
      </c>
      <c r="O2462" s="296"/>
      <c r="P2462" s="64"/>
      <c r="Z2462" s="209"/>
      <c r="AB2462" s="209"/>
      <c r="AE2462" s="209"/>
    </row>
    <row r="2463" ht="20.1" customHeight="1" s="4" customFormat="1">
      <c r="B2463" s="4" t="s">
        <v>973</v>
      </c>
      <c r="J2463" s="344"/>
      <c r="O2463" s="296"/>
      <c r="P2463" s="64"/>
      <c r="Z2463" s="209"/>
      <c r="AB2463" s="209"/>
      <c r="AE2463" s="209"/>
    </row>
    <row r="2464" ht="20.1" customHeight="1" s="4" customFormat="1">
      <c r="B2464" s="105"/>
      <c r="C2464" s="91" t="s">
        <v>974</v>
      </c>
      <c r="D2464" s="49"/>
      <c r="E2464" s="49"/>
      <c r="F2464" s="49"/>
      <c r="G2464" s="49"/>
      <c r="H2464" s="49" t="s">
        <v>971</v>
      </c>
      <c r="I2464" s="347"/>
      <c r="J2464" s="347"/>
      <c r="K2464" s="49"/>
      <c r="L2464" s="49"/>
      <c r="N2464" s="234" t="s">
        <v>975</v>
      </c>
      <c r="O2464" s="296"/>
      <c r="P2464" s="64"/>
      <c r="Z2464" s="209"/>
      <c r="AB2464" s="209"/>
      <c r="AE2464" s="209"/>
    </row>
    <row r="2465" ht="20.1" customHeight="1" s="4" customFormat="1">
      <c r="C2465" s="30" t="s">
        <v>976</v>
      </c>
      <c r="G2465" s="344"/>
      <c r="H2465" s="344"/>
      <c r="L2465" s="209"/>
      <c r="N2465" s="234" t="s">
        <v>977</v>
      </c>
      <c r="O2465" s="296"/>
      <c r="P2465" s="64"/>
      <c r="Z2465" s="209"/>
      <c r="AB2465" s="209"/>
      <c r="AE2465" s="209"/>
    </row>
    <row r="2466" ht="20.1" customHeight="1" s="4" customFormat="1">
      <c r="D2466" s="4" t="s">
        <v>978</v>
      </c>
      <c r="G2466" s="344"/>
      <c r="H2466" s="352" t="s">
        <v>979</v>
      </c>
      <c r="J2466" s="210"/>
      <c r="K2466" s="210"/>
      <c r="L2466" s="210"/>
      <c r="M2466" s="210"/>
      <c r="N2466" s="210"/>
      <c r="O2466" s="296"/>
      <c r="P2466" s="64"/>
      <c r="Z2466" s="209"/>
      <c r="AB2466" s="209"/>
      <c r="AE2466" s="209"/>
    </row>
    <row r="2467" ht="20.1" customHeight="1" s="4" customFormat="1">
      <c r="B2467" s="22"/>
      <c r="C2467" s="22"/>
      <c r="D2467" s="22" t="s">
        <v>167</v>
      </c>
      <c r="E2467" s="22"/>
      <c r="F2467" s="22"/>
      <c r="G2467" s="349"/>
      <c r="H2467" s="353" t="s">
        <v>980</v>
      </c>
      <c r="I2467" s="22"/>
      <c r="J2467" s="22"/>
      <c r="K2467" s="22"/>
      <c r="L2467" s="211"/>
      <c r="O2467" s="296"/>
      <c r="P2467" s="64"/>
      <c r="Z2467" s="209"/>
      <c r="AB2467" s="209"/>
      <c r="AE2467" s="209"/>
    </row>
    <row r="2468" ht="15" customHeight="1" s="4" customFormat="1">
      <c r="C2468" s="11"/>
      <c r="H2468" s="132"/>
      <c r="I2468" s="109"/>
      <c r="J2468" s="132"/>
      <c r="K2468" s="132"/>
      <c r="L2468" s="132"/>
      <c r="M2468" s="132"/>
      <c r="N2468" s="209"/>
      <c r="O2468" s="296"/>
      <c r="P2468" s="64"/>
      <c r="Z2468" s="209"/>
      <c r="AB2468" s="209"/>
      <c r="AE2468" s="209"/>
    </row>
    <row r="2469" ht="15" customHeight="1" s="4" customFormat="1">
      <c r="A2469" s="212" t="s">
        <v>197</v>
      </c>
      <c r="B2469" s="4" t="s">
        <v>509</v>
      </c>
      <c r="C2469" s="105"/>
      <c r="D2469" s="19"/>
      <c r="E2469" s="105"/>
      <c r="F2469" s="105"/>
      <c r="G2469" s="105"/>
      <c r="L2469" s="209"/>
      <c r="N2469" s="234" t="s">
        <v>977</v>
      </c>
      <c r="O2469" s="296"/>
      <c r="P2469" s="64"/>
      <c r="Y2469" s="209"/>
      <c r="Z2469" s="209"/>
      <c r="AB2469" s="209"/>
      <c r="AE2469" s="209"/>
    </row>
    <row r="2470" ht="20.1" customHeight="1" s="4" customFormat="1">
      <c r="B2470" s="46" t="s">
        <v>163</v>
      </c>
      <c r="C2470" s="47"/>
      <c r="D2470" s="46"/>
      <c r="E2470" s="46"/>
      <c r="F2470" s="46"/>
      <c r="G2470" s="47"/>
      <c r="H2470" s="47"/>
      <c r="I2470" s="47"/>
      <c r="J2470" s="46" t="s">
        <v>510</v>
      </c>
      <c r="K2470" s="47"/>
      <c r="L2470" s="47"/>
      <c r="O2470" s="296"/>
      <c r="P2470" s="64"/>
      <c r="Y2470" s="209"/>
      <c r="Z2470" s="209"/>
      <c r="AB2470" s="209"/>
      <c r="AE2470" s="209"/>
    </row>
    <row r="2471" ht="20.1" customHeight="1" s="4" customFormat="1">
      <c r="B2471" s="354" t="s">
        <v>981</v>
      </c>
      <c r="C2471" s="354"/>
      <c r="D2471" s="354"/>
      <c r="E2471" s="354"/>
      <c r="F2471" s="354"/>
      <c r="G2471" s="354"/>
      <c r="H2471" s="354"/>
      <c r="I2471" s="354"/>
      <c r="J2471" s="54">
        <v>1</v>
      </c>
      <c r="K2471" s="354"/>
      <c r="L2471" s="354"/>
      <c r="O2471" s="296"/>
      <c r="P2471" s="64"/>
      <c r="Y2471" s="209"/>
      <c r="Z2471" s="209"/>
      <c r="AB2471" s="209"/>
      <c r="AE2471" s="209"/>
    </row>
    <row r="2472" ht="20.1" customHeight="1" s="4" customFormat="1">
      <c r="B2472" s="354" t="s">
        <v>982</v>
      </c>
      <c r="C2472" s="354"/>
      <c r="D2472" s="355"/>
      <c r="E2472" s="354"/>
      <c r="F2472" s="354"/>
      <c r="G2472" s="354"/>
      <c r="H2472" s="354"/>
      <c r="I2472" s="354"/>
      <c r="J2472" s="354" t="s">
        <v>983</v>
      </c>
      <c r="K2472" s="354"/>
      <c r="L2472" s="354"/>
      <c r="O2472" s="296"/>
      <c r="P2472" s="64"/>
      <c r="Y2472" s="209"/>
      <c r="Z2472" s="209"/>
      <c r="AB2472" s="209"/>
      <c r="AE2472" s="209"/>
    </row>
    <row r="2473" ht="20.1" customHeight="1" s="4" customFormat="1">
      <c r="B2473" s="356" t="s">
        <v>984</v>
      </c>
      <c r="C2473" s="356"/>
      <c r="D2473" s="356"/>
      <c r="E2473" s="356"/>
      <c r="F2473" s="356"/>
      <c r="G2473" s="356"/>
      <c r="H2473" s="356"/>
      <c r="I2473" s="356"/>
      <c r="J2473" s="356" t="s">
        <v>985</v>
      </c>
      <c r="K2473" s="356"/>
      <c r="L2473" s="356"/>
      <c r="O2473" s="296"/>
      <c r="P2473" s="64"/>
      <c r="Y2473" s="209"/>
      <c r="Z2473" s="209"/>
      <c r="AB2473" s="209"/>
      <c r="AE2473" s="209"/>
    </row>
    <row r="2474" ht="15" customHeight="1" s="4" customFormat="1">
      <c r="O2474" s="296"/>
      <c r="P2474" s="64"/>
      <c r="Y2474" s="209"/>
      <c r="Z2474" s="209"/>
      <c r="AB2474" s="209"/>
      <c r="AE2474" s="209"/>
    </row>
    <row r="2475" ht="15" customHeight="1" s="4" customFormat="1">
      <c r="A2475" s="212" t="s">
        <v>197</v>
      </c>
      <c r="B2475" s="4" t="s">
        <v>986</v>
      </c>
      <c r="C2475" s="105"/>
      <c r="D2475" s="19"/>
      <c r="E2475" s="105"/>
      <c r="F2475" s="105"/>
      <c r="G2475" s="105"/>
      <c r="L2475" s="209"/>
      <c r="O2475" s="296"/>
      <c r="P2475" s="64"/>
      <c r="Y2475" s="209"/>
      <c r="Z2475" s="209"/>
      <c r="AB2475" s="209"/>
      <c r="AE2475" s="209"/>
    </row>
    <row r="2476" ht="20.1" customHeight="1" s="4" customFormat="1">
      <c r="B2476" s="46" t="s">
        <v>163</v>
      </c>
      <c r="C2476" s="47"/>
      <c r="D2476" s="46"/>
      <c r="E2476" s="46"/>
      <c r="F2476" s="46"/>
      <c r="G2476" s="47"/>
      <c r="H2476" s="47"/>
      <c r="I2476" s="47"/>
      <c r="J2476" s="46" t="s">
        <v>334</v>
      </c>
      <c r="K2476" s="47"/>
      <c r="L2476" s="47"/>
      <c r="O2476" s="296"/>
      <c r="P2476" s="64"/>
      <c r="Y2476" s="209"/>
      <c r="Z2476" s="209"/>
      <c r="AB2476" s="209"/>
      <c r="AE2476" s="209"/>
    </row>
    <row r="2477" ht="20.1" customHeight="1" s="4" customFormat="1">
      <c r="B2477" s="4" t="s">
        <v>970</v>
      </c>
      <c r="J2477" s="54">
        <v>5</v>
      </c>
      <c r="O2477" s="296"/>
      <c r="P2477" s="64"/>
      <c r="Y2477" s="209"/>
      <c r="AD2477" s="209"/>
      <c r="AF2477" s="209"/>
    </row>
    <row r="2478" ht="20.1" customHeight="1" s="4" customFormat="1">
      <c r="B2478" s="22" t="s">
        <v>973</v>
      </c>
      <c r="C2478" s="22"/>
      <c r="D2478" s="23"/>
      <c r="E2478" s="22"/>
      <c r="F2478" s="22"/>
      <c r="G2478" s="22"/>
      <c r="H2478" s="22"/>
      <c r="I2478" s="22"/>
      <c r="J2478" s="22" t="s">
        <v>987</v>
      </c>
      <c r="K2478" s="22"/>
      <c r="L2478" s="22"/>
      <c r="O2478" s="296"/>
      <c r="P2478" s="64"/>
      <c r="Y2478" s="209"/>
      <c r="AD2478" s="209"/>
      <c r="AF2478" s="209"/>
    </row>
    <row r="2479" ht="15" customHeight="1" s="4" customFormat="1">
      <c r="B2479" s="4" t="s">
        <v>517</v>
      </c>
      <c r="O2479" s="296"/>
      <c r="P2479" s="64"/>
      <c r="Y2479" s="209"/>
      <c r="AD2479" s="209"/>
      <c r="AF2479" s="209"/>
    </row>
    <row r="2480" ht="15" customHeight="1" s="4" customFormat="1">
      <c r="O2480" s="296"/>
      <c r="P2480" s="64"/>
      <c r="Y2480" s="209"/>
      <c r="AD2480" s="209"/>
      <c r="AF2480" s="209"/>
    </row>
    <row r="2481" ht="15" customHeight="1" s="4" customFormat="1">
      <c r="A2481" s="212" t="s">
        <v>197</v>
      </c>
      <c r="B2481" s="4" t="s">
        <v>988</v>
      </c>
      <c r="G2481" s="344"/>
      <c r="H2481" s="344"/>
      <c r="I2481" s="344"/>
      <c r="L2481" s="209"/>
      <c r="N2481" s="234" t="s">
        <v>989</v>
      </c>
      <c r="O2481" s="296"/>
      <c r="P2481" s="64"/>
      <c r="Z2481" s="209"/>
      <c r="AB2481" s="209"/>
      <c r="AE2481" s="209"/>
    </row>
    <row r="2482" ht="20.1" customHeight="1" s="4" customFormat="1">
      <c r="B2482" s="47" t="s">
        <v>163</v>
      </c>
      <c r="C2482" s="47"/>
      <c r="D2482" s="47"/>
      <c r="E2482" s="47"/>
      <c r="F2482" s="47"/>
      <c r="G2482" s="348"/>
      <c r="H2482" s="348"/>
      <c r="I2482" s="47"/>
      <c r="J2482" s="348" t="s">
        <v>950</v>
      </c>
      <c r="K2482" s="47"/>
      <c r="L2482" s="47"/>
      <c r="O2482" s="296"/>
      <c r="P2482" s="64"/>
      <c r="Z2482" s="209"/>
      <c r="AB2482" s="209"/>
      <c r="AE2482" s="209"/>
    </row>
    <row r="2483" ht="20.1" customHeight="1" s="4" customFormat="1">
      <c r="B2483" s="4" t="s">
        <v>990</v>
      </c>
      <c r="G2483" s="344"/>
      <c r="H2483" s="344"/>
      <c r="J2483" s="344" t="s">
        <v>973</v>
      </c>
      <c r="O2483" s="296"/>
      <c r="P2483" s="64"/>
      <c r="Z2483" s="209"/>
      <c r="AB2483" s="209"/>
      <c r="AE2483" s="209"/>
    </row>
    <row r="2484" ht="20.1" customHeight="1" s="4" customFormat="1">
      <c r="B2484" s="4" t="s">
        <v>991</v>
      </c>
      <c r="G2484" s="344"/>
      <c r="H2484" s="344"/>
      <c r="J2484" s="344" t="s">
        <v>973</v>
      </c>
      <c r="O2484" s="296"/>
      <c r="P2484" s="64"/>
      <c r="Z2484" s="209"/>
      <c r="AB2484" s="209"/>
      <c r="AE2484" s="209"/>
    </row>
    <row r="2485" ht="20.1" customHeight="1" s="4" customFormat="1">
      <c r="B2485" s="22" t="s">
        <v>167</v>
      </c>
      <c r="C2485" s="22"/>
      <c r="D2485" s="22"/>
      <c r="E2485" s="22"/>
      <c r="F2485" s="22"/>
      <c r="G2485" s="349"/>
      <c r="H2485" s="349"/>
      <c r="I2485" s="22"/>
      <c r="J2485" s="349" t="s">
        <v>992</v>
      </c>
      <c r="K2485" s="22"/>
      <c r="L2485" s="22"/>
      <c r="O2485" s="296"/>
      <c r="P2485" s="64"/>
      <c r="Z2485" s="209"/>
      <c r="AB2485" s="209"/>
      <c r="AE2485" s="209"/>
    </row>
    <row r="2486" ht="15" customHeight="1" s="4" customFormat="1">
      <c r="L2486" s="209"/>
      <c r="O2486" s="296"/>
      <c r="P2486" s="64"/>
      <c r="Z2486" s="209"/>
      <c r="AB2486" s="209"/>
      <c r="AE2486" s="209"/>
    </row>
    <row r="2487" ht="15" customHeight="1" s="4" customFormat="1">
      <c r="A2487" s="59" t="s">
        <v>993</v>
      </c>
      <c r="L2487" s="209"/>
      <c r="O2487" s="296"/>
      <c r="P2487" s="64"/>
      <c r="Z2487" s="209"/>
      <c r="AB2487" s="209"/>
      <c r="AE2487" s="209"/>
    </row>
    <row r="2488" ht="15" customHeight="1" s="4" customFormat="1">
      <c r="A2488" s="335" t="s">
        <v>230</v>
      </c>
      <c r="B2488" s="494" t="s">
        <v>950</v>
      </c>
      <c r="C2488" s="498"/>
      <c r="D2488" s="498"/>
      <c r="E2488" s="498"/>
      <c r="F2488" s="495"/>
      <c r="G2488" s="334" t="s">
        <v>353</v>
      </c>
      <c r="H2488" s="334" t="s">
        <v>523</v>
      </c>
      <c r="I2488" s="334" t="s">
        <v>994</v>
      </c>
      <c r="J2488" s="494" t="s">
        <v>995</v>
      </c>
      <c r="K2488" s="498"/>
      <c r="L2488" s="498"/>
      <c r="M2488" s="495"/>
      <c r="N2488" s="275" t="s">
        <v>996</v>
      </c>
      <c r="O2488" s="296"/>
      <c r="P2488" s="64"/>
    </row>
    <row r="2489" ht="15" customHeight="1" s="4" customFormat="1">
      <c r="A2489" s="337"/>
      <c r="B2489" s="357" t="s">
        <v>522</v>
      </c>
      <c r="C2489" s="357" t="s">
        <v>25</v>
      </c>
      <c r="D2489" s="357" t="s">
        <v>497</v>
      </c>
      <c r="E2489" s="357" t="s">
        <v>950</v>
      </c>
      <c r="F2489" s="357"/>
      <c r="G2489" s="302"/>
      <c r="H2489" s="302"/>
      <c r="I2489" s="302"/>
      <c r="J2489" s="302" t="s">
        <v>334</v>
      </c>
      <c r="K2489" s="302" t="s">
        <v>948</v>
      </c>
      <c r="L2489" s="302" t="s">
        <v>997</v>
      </c>
      <c r="M2489" s="358" t="s">
        <v>510</v>
      </c>
      <c r="N2489" s="278"/>
      <c r="O2489" s="296"/>
      <c r="P2489" s="64"/>
    </row>
    <row r="2490" ht="15" customHeight="1">
      <c r="A2490" s="187">
        <f>A2141</f>
        <v>101</v>
      </c>
      <c r="B2490" s="174">
        <f>INPUT!AC3</f>
        <v>1587.5</v>
      </c>
      <c r="C2490" s="174">
        <f>K1197</f>
        <v>2800</v>
      </c>
      <c r="D2490" s="191">
        <f>D1977</f>
        <v>700</v>
      </c>
      <c r="E2490" s="174" t="str">
        <f>IF(OR(AND(B2490&lt;=3*C2490,D2490=0),AND(B2490&lt;=1.5*C2490,D2490&gt;0)),"stiffened","unstiffened")</f>
        <v>stiffened</v>
      </c>
      <c r="F2490" s="380"/>
      <c r="G2490" s="343">
        <f>K1977</f>
        <v>12</v>
      </c>
      <c r="H2490" s="174">
        <f>E1977*K1977</f>
        <v>2822.01832606489</v>
      </c>
      <c r="I2490" s="191">
        <f>0.58*INPUT!AQ3*1000*H2490*G2490/10^6</f>
        <v>6972.6428800411295</v>
      </c>
      <c r="J2490" s="192">
        <f>IF(E2490="stiffened",5+5/(B2490/C2490)^2,5)</f>
        <v>20.554591109182219</v>
      </c>
      <c r="K2490" s="191">
        <f>H2490/G2490</f>
        <v>235.16819383874085</v>
      </c>
      <c r="L2490" s="191">
        <f>SQRT(INPUT!$B$2*J2490/INPUT!AQ3)</f>
        <v>0</v>
      </c>
      <c r="M2490" s="184">
        <f>IF(K2490&lt;=1.12*L2490,1,IF(K2490&lt;=1.4*L2490,1.12/K2490*L2490,1.57*L2490^2/K2490^2))</f>
        <v>0</v>
      </c>
      <c r="N2490" s="286">
        <f>IF(E2490="stiffened",IF(2*C2490*G2490/(INPUT!H3*INPUT!I3*INPUT!J3+INPUT!K3*INPUT!L3)&lt;=2.5,I2490*(M2490+0.87*(1-M2490)/SQRT(1+(B2490/C2490)^2)),I2490*(M2490+0.87*(1-M2490)/(SQRT(1+(B2490/C2490)^2)+B2490/C2490))),M2490*I2490)</f>
        <v>5277.0541860455469</v>
      </c>
    </row>
    <row r="2491">
      <c r="A2491" s="187">
        <f>A2142</f>
        <v>101</v>
      </c>
      <c r="B2491" s="174">
        <f>INPUT!AC4</f>
        <v>1587.5</v>
      </c>
      <c r="C2491" s="174">
        <f>K1198</f>
        <v>2800</v>
      </c>
      <c r="D2491" s="191">
        <f>D1978</f>
        <v>700</v>
      </c>
      <c r="E2491" s="174" t="str">
        <f>IF(OR(AND(B2491&lt;=3*C2491,D2491=0),AND(B2491&lt;=1.5*C2491,D2491&gt;0)),"stiffened","unstiffened")</f>
        <v>stiffened</v>
      </c>
      <c r="F2491" s="380"/>
      <c r="G2491" s="343">
        <f>K1978</f>
        <v>12</v>
      </c>
      <c r="H2491" s="174">
        <f>E1978*K1978</f>
        <v>2822.01832606489</v>
      </c>
      <c r="I2491" s="191">
        <f>0.58*INPUT!AQ4*1000*H2491*G2491/10^6</f>
        <v>6972.6428800411295</v>
      </c>
      <c r="J2491" s="192">
        <f>IF(E2491="stiffened",5+5/(B2491/C2491)^2,5)</f>
        <v>20.554591109182219</v>
      </c>
      <c r="K2491" s="191">
        <f>H2491/G2491</f>
        <v>235.16819383874085</v>
      </c>
      <c r="L2491" s="191">
        <f>SQRT(INPUT!$B$2*J2491/INPUT!AQ4)</f>
        <v>0</v>
      </c>
      <c r="M2491" s="184">
        <f>IF(K2491&lt;=1.12*L2491,1,IF(K2491&lt;=1.4*L2491,1.12/K2491*L2491,1.57*L2491^2/K2491^2))</f>
        <v>0</v>
      </c>
      <c r="N2491" s="286">
        <f>IF(E2491="stiffened",IF(2*C2491*G2491/(INPUT!H4*INPUT!I4*INPUT!J4+INPUT!K4*INPUT!L4)&lt;=2.5,I2491*(M2491+0.87*(1-M2491)/SQRT(1+(B2491/C2491)^2)),I2491*(M2491+0.87*(1-M2491)/(SQRT(1+(B2491/C2491)^2)+B2491/C2491))),M2491*I2491)</f>
        <v>5277.0541860455469</v>
      </c>
    </row>
    <row r="2492">
      <c r="A2492" s="187">
        <f>A2143</f>
        <v>101</v>
      </c>
      <c r="B2492" s="174">
        <f>INPUT!AC5</f>
        <v>1587.5</v>
      </c>
      <c r="C2492" s="174">
        <f>K1199</f>
        <v>2800</v>
      </c>
      <c r="D2492" s="191">
        <f>D1979</f>
        <v>700</v>
      </c>
      <c r="E2492" s="174" t="str">
        <f>IF(OR(AND(B2492&lt;=3*C2492,D2492=0),AND(B2492&lt;=1.5*C2492,D2492&gt;0)),"stiffened","unstiffened")</f>
        <v>stiffened</v>
      </c>
      <c r="F2492" s="380"/>
      <c r="G2492" s="343">
        <f>K1979</f>
        <v>12</v>
      </c>
      <c r="H2492" s="174">
        <f>E1979*K1979</f>
        <v>2822.01832606489</v>
      </c>
      <c r="I2492" s="191">
        <f>0.58*INPUT!AQ5*1000*H2492*G2492/10^6</f>
        <v>6972.6428800411295</v>
      </c>
      <c r="J2492" s="192">
        <f>IF(E2492="stiffened",5+5/(B2492/C2492)^2,5)</f>
        <v>20.554591109182219</v>
      </c>
      <c r="K2492" s="191">
        <f>H2492/G2492</f>
        <v>235.16819383874085</v>
      </c>
      <c r="L2492" s="191">
        <f>SQRT(INPUT!$B$2*J2492/INPUT!AQ5)</f>
        <v>0</v>
      </c>
      <c r="M2492" s="184">
        <f>IF(K2492&lt;=1.12*L2492,1,IF(K2492&lt;=1.4*L2492,1.12/K2492*L2492,1.57*L2492^2/K2492^2))</f>
        <v>0</v>
      </c>
      <c r="N2492" s="286">
        <f>IF(E2492="stiffened",IF(2*C2492*G2492/(INPUT!H5*INPUT!I5*INPUT!J5+INPUT!K5*INPUT!L5)&lt;=2.5,I2492*(M2492+0.87*(1-M2492)/SQRT(1+(B2492/C2492)^2)),I2492*(M2492+0.87*(1-M2492)/(SQRT(1+(B2492/C2492)^2)+B2492/C2492))),M2492*I2492)</f>
        <v>5277.0541860455469</v>
      </c>
    </row>
    <row r="2493">
      <c r="A2493" s="187">
        <f>A2144</f>
        <v>101</v>
      </c>
      <c r="B2493" s="174">
        <f>INPUT!AC6</f>
        <v>1587.5</v>
      </c>
      <c r="C2493" s="174">
        <f>K1200</f>
        <v>2800</v>
      </c>
      <c r="D2493" s="191">
        <f>D1980</f>
        <v>700</v>
      </c>
      <c r="E2493" s="174" t="str">
        <f>IF(OR(AND(B2493&lt;=3*C2493,D2493=0),AND(B2493&lt;=1.5*C2493,D2493&gt;0)),"stiffened","unstiffened")</f>
        <v>stiffened</v>
      </c>
      <c r="F2493" s="380"/>
      <c r="G2493" s="343">
        <f>K1980</f>
        <v>12</v>
      </c>
      <c r="H2493" s="174">
        <f>E1980*K1980</f>
        <v>2822.01832606489</v>
      </c>
      <c r="I2493" s="191">
        <f>0.58*INPUT!AQ6*1000*H2493*G2493/10^6</f>
        <v>6972.6428800411295</v>
      </c>
      <c r="J2493" s="192">
        <f>IF(E2493="stiffened",5+5/(B2493/C2493)^2,5)</f>
        <v>20.554591109182219</v>
      </c>
      <c r="K2493" s="191">
        <f>H2493/G2493</f>
        <v>235.16819383874085</v>
      </c>
      <c r="L2493" s="191">
        <f>SQRT(INPUT!$B$2*J2493/INPUT!AQ6)</f>
        <v>0</v>
      </c>
      <c r="M2493" s="184">
        <f>IF(K2493&lt;=1.12*L2493,1,IF(K2493&lt;=1.4*L2493,1.12/K2493*L2493,1.57*L2493^2/K2493^2))</f>
        <v>0</v>
      </c>
      <c r="N2493" s="286">
        <f>IF(E2493="stiffened",IF(2*C2493*G2493/(INPUT!H6*INPUT!I6*INPUT!J6+INPUT!K6*INPUT!L6)&lt;=2.5,I2493*(M2493+0.87*(1-M2493)/SQRT(1+(B2493/C2493)^2)),I2493*(M2493+0.87*(1-M2493)/(SQRT(1+(B2493/C2493)^2)+B2493/C2493))),M2493*I2493)</f>
        <v>5277.0541860455469</v>
      </c>
    </row>
    <row r="2494">
      <c r="A2494" s="187">
        <f>A2145</f>
        <v>101</v>
      </c>
      <c r="B2494" s="174">
        <f>INPUT!AC7</f>
        <v>1587.5</v>
      </c>
      <c r="C2494" s="174">
        <f>K1201</f>
        <v>2800</v>
      </c>
      <c r="D2494" s="191">
        <f>D1981</f>
        <v>700</v>
      </c>
      <c r="E2494" s="174" t="str">
        <f>IF(OR(AND(B2494&lt;=3*C2494,D2494=0),AND(B2494&lt;=1.5*C2494,D2494&gt;0)),"stiffened","unstiffened")</f>
        <v>stiffened</v>
      </c>
      <c r="F2494" s="380"/>
      <c r="G2494" s="343">
        <f>K1981</f>
        <v>12</v>
      </c>
      <c r="H2494" s="174">
        <f>E1981*K1981</f>
        <v>2822.01832606489</v>
      </c>
      <c r="I2494" s="191">
        <f>0.58*INPUT!AQ7*1000*H2494*G2494/10^6</f>
        <v>6972.6428800411295</v>
      </c>
      <c r="J2494" s="192">
        <f>IF(E2494="stiffened",5+5/(B2494/C2494)^2,5)</f>
        <v>20.554591109182219</v>
      </c>
      <c r="K2494" s="191">
        <f>H2494/G2494</f>
        <v>235.16819383874085</v>
      </c>
      <c r="L2494" s="191">
        <f>SQRT(INPUT!$B$2*J2494/INPUT!AQ7)</f>
        <v>0</v>
      </c>
      <c r="M2494" s="184">
        <f>IF(K2494&lt;=1.12*L2494,1,IF(K2494&lt;=1.4*L2494,1.12/K2494*L2494,1.57*L2494^2/K2494^2))</f>
        <v>0</v>
      </c>
      <c r="N2494" s="286">
        <f>IF(E2494="stiffened",IF(2*C2494*G2494/(INPUT!H7*INPUT!I7*INPUT!J7+INPUT!K7*INPUT!L7)&lt;=2.5,I2494*(M2494+0.87*(1-M2494)/SQRT(1+(B2494/C2494)^2)),I2494*(M2494+0.87*(1-M2494)/(SQRT(1+(B2494/C2494)^2)+B2494/C2494))),M2494*I2494)</f>
        <v>5277.0541860455469</v>
      </c>
    </row>
    <row r="2495">
      <c r="A2495" s="187">
        <f>A2146</f>
        <v>101</v>
      </c>
      <c r="B2495" s="174">
        <f>INPUT!AC8</f>
        <v>1587.5</v>
      </c>
      <c r="C2495" s="174">
        <f>K1202</f>
        <v>2800</v>
      </c>
      <c r="D2495" s="191">
        <f>D1982</f>
        <v>700</v>
      </c>
      <c r="E2495" s="174" t="str">
        <f>IF(OR(AND(B2495&lt;=3*C2495,D2495=0),AND(B2495&lt;=1.5*C2495,D2495&gt;0)),"stiffened","unstiffened")</f>
        <v>stiffened</v>
      </c>
      <c r="F2495" s="380"/>
      <c r="G2495" s="343">
        <f>K1982</f>
        <v>12</v>
      </c>
      <c r="H2495" s="174">
        <f>E1982*K1982</f>
        <v>2822.01832606489</v>
      </c>
      <c r="I2495" s="191">
        <f>0.58*INPUT!AQ8*1000*H2495*G2495/10^6</f>
        <v>6972.6428800411295</v>
      </c>
      <c r="J2495" s="192">
        <f>IF(E2495="stiffened",5+5/(B2495/C2495)^2,5)</f>
        <v>20.554591109182219</v>
      </c>
      <c r="K2495" s="191">
        <f>H2495/G2495</f>
        <v>235.16819383874085</v>
      </c>
      <c r="L2495" s="191">
        <f>SQRT(INPUT!$B$2*J2495/INPUT!AQ8)</f>
        <v>0</v>
      </c>
      <c r="M2495" s="184">
        <f>IF(K2495&lt;=1.12*L2495,1,IF(K2495&lt;=1.4*L2495,1.12/K2495*L2495,1.57*L2495^2/K2495^2))</f>
        <v>0</v>
      </c>
      <c r="N2495" s="286">
        <f>IF(E2495="stiffened",IF(2*C2495*G2495/(INPUT!H8*INPUT!I8*INPUT!J8+INPUT!K8*INPUT!L8)&lt;=2.5,I2495*(M2495+0.87*(1-M2495)/SQRT(1+(B2495/C2495)^2)),I2495*(M2495+0.87*(1-M2495)/(SQRT(1+(B2495/C2495)^2)+B2495/C2495))),M2495*I2495)</f>
        <v>5277.0541860455469</v>
      </c>
    </row>
    <row r="2496">
      <c r="A2496" s="187">
        <f>A2147</f>
        <v>101</v>
      </c>
      <c r="B2496" s="174">
        <f>INPUT!AC9</f>
        <v>1587.5</v>
      </c>
      <c r="C2496" s="174">
        <f>K1203</f>
        <v>2800</v>
      </c>
      <c r="D2496" s="191">
        <f>D1983</f>
        <v>700</v>
      </c>
      <c r="E2496" s="174" t="str">
        <f>IF(OR(AND(B2496&lt;=3*C2496,D2496=0),AND(B2496&lt;=1.5*C2496,D2496&gt;0)),"stiffened","unstiffened")</f>
        <v>stiffened</v>
      </c>
      <c r="F2496" s="380"/>
      <c r="G2496" s="343">
        <f>K1983</f>
        <v>12</v>
      </c>
      <c r="H2496" s="174">
        <f>E1983*K1983</f>
        <v>2822.01832606489</v>
      </c>
      <c r="I2496" s="191">
        <f>0.58*INPUT!AQ9*1000*H2496*G2496/10^6</f>
        <v>6972.6428800411295</v>
      </c>
      <c r="J2496" s="192">
        <f>IF(E2496="stiffened",5+5/(B2496/C2496)^2,5)</f>
        <v>20.554591109182219</v>
      </c>
      <c r="K2496" s="191">
        <f>H2496/G2496</f>
        <v>235.16819383874085</v>
      </c>
      <c r="L2496" s="191">
        <f>SQRT(INPUT!$B$2*J2496/INPUT!AQ9)</f>
        <v>0</v>
      </c>
      <c r="M2496" s="184">
        <f>IF(K2496&lt;=1.12*L2496,1,IF(K2496&lt;=1.4*L2496,1.12/K2496*L2496,1.57*L2496^2/K2496^2))</f>
        <v>0</v>
      </c>
      <c r="N2496" s="286">
        <f>IF(E2496="stiffened",IF(2*C2496*G2496/(INPUT!H9*INPUT!I9*INPUT!J9+INPUT!K9*INPUT!L9)&lt;=2.5,I2496*(M2496+0.87*(1-M2496)/SQRT(1+(B2496/C2496)^2)),I2496*(M2496+0.87*(1-M2496)/(SQRT(1+(B2496/C2496)^2)+B2496/C2496))),M2496*I2496)</f>
        <v>5277.0541860455469</v>
      </c>
    </row>
    <row r="2497">
      <c r="A2497" s="187">
        <f>A2148</f>
        <v>101</v>
      </c>
      <c r="B2497" s="174">
        <f>INPUT!AC10</f>
        <v>1587.5</v>
      </c>
      <c r="C2497" s="174">
        <f>K1204</f>
        <v>2800</v>
      </c>
      <c r="D2497" s="191">
        <f>D1984</f>
        <v>700</v>
      </c>
      <c r="E2497" s="174" t="str">
        <f>IF(OR(AND(B2497&lt;=3*C2497,D2497=0),AND(B2497&lt;=1.5*C2497,D2497&gt;0)),"stiffened","unstiffened")</f>
        <v>stiffened</v>
      </c>
      <c r="F2497" s="380"/>
      <c r="G2497" s="343">
        <f>K1984</f>
        <v>12</v>
      </c>
      <c r="H2497" s="174">
        <f>E1984*K1984</f>
        <v>2822.01832606489</v>
      </c>
      <c r="I2497" s="191">
        <f>0.58*INPUT!AQ10*1000*H2497*G2497/10^6</f>
        <v>6972.6428800411295</v>
      </c>
      <c r="J2497" s="192">
        <f>IF(E2497="stiffened",5+5/(B2497/C2497)^2,5)</f>
        <v>20.554591109182219</v>
      </c>
      <c r="K2497" s="191">
        <f>H2497/G2497</f>
        <v>235.16819383874085</v>
      </c>
      <c r="L2497" s="191">
        <f>SQRT(INPUT!$B$2*J2497/INPUT!AQ10)</f>
        <v>0</v>
      </c>
      <c r="M2497" s="184">
        <f>IF(K2497&lt;=1.12*L2497,1,IF(K2497&lt;=1.4*L2497,1.12/K2497*L2497,1.57*L2497^2/K2497^2))</f>
        <v>0</v>
      </c>
      <c r="N2497" s="286">
        <f>IF(E2497="stiffened",IF(2*C2497*G2497/(INPUT!H10*INPUT!I10*INPUT!J10+INPUT!K10*INPUT!L10)&lt;=2.5,I2497*(M2497+0.87*(1-M2497)/SQRT(1+(B2497/C2497)^2)),I2497*(M2497+0.87*(1-M2497)/(SQRT(1+(B2497/C2497)^2)+B2497/C2497))),M2497*I2497)</f>
        <v>5277.0541860455469</v>
      </c>
    </row>
    <row r="2498">
      <c r="A2498" s="187">
        <f>A2149</f>
        <v>101</v>
      </c>
      <c r="B2498" s="174">
        <f>INPUT!AC11</f>
        <v>1587.5</v>
      </c>
      <c r="C2498" s="174">
        <f>K1205</f>
        <v>2800</v>
      </c>
      <c r="D2498" s="191">
        <f>D1985</f>
        <v>700</v>
      </c>
      <c r="E2498" s="174" t="str">
        <f>IF(OR(AND(B2498&lt;=3*C2498,D2498=0),AND(B2498&lt;=1.5*C2498,D2498&gt;0)),"stiffened","unstiffened")</f>
        <v>stiffened</v>
      </c>
      <c r="F2498" s="380"/>
      <c r="G2498" s="343">
        <f>K1985</f>
        <v>12</v>
      </c>
      <c r="H2498" s="174">
        <f>E1985*K1985</f>
        <v>2822.01832606489</v>
      </c>
      <c r="I2498" s="191">
        <f>0.58*INPUT!AQ11*1000*H2498*G2498/10^6</f>
        <v>6972.6428800411295</v>
      </c>
      <c r="J2498" s="192">
        <f>IF(E2498="stiffened",5+5/(B2498/C2498)^2,5)</f>
        <v>20.554591109182219</v>
      </c>
      <c r="K2498" s="191">
        <f>H2498/G2498</f>
        <v>235.16819383874085</v>
      </c>
      <c r="L2498" s="191">
        <f>SQRT(INPUT!$B$2*J2498/INPUT!AQ11)</f>
        <v>0</v>
      </c>
      <c r="M2498" s="184">
        <f>IF(K2498&lt;=1.12*L2498,1,IF(K2498&lt;=1.4*L2498,1.12/K2498*L2498,1.57*L2498^2/K2498^2))</f>
        <v>0</v>
      </c>
      <c r="N2498" s="286">
        <f>IF(E2498="stiffened",IF(2*C2498*G2498/(INPUT!H11*INPUT!I11*INPUT!J11+INPUT!K11*INPUT!L11)&lt;=2.5,I2498*(M2498+0.87*(1-M2498)/SQRT(1+(B2498/C2498)^2)),I2498*(M2498+0.87*(1-M2498)/(SQRT(1+(B2498/C2498)^2)+B2498/C2498))),M2498*I2498)</f>
        <v>5277.0541860455469</v>
      </c>
    </row>
    <row r="2499">
      <c r="A2499" s="187">
        <f>A2150</f>
        <v>101</v>
      </c>
      <c r="B2499" s="174">
        <f>INPUT!AC12</f>
        <v>1587.5</v>
      </c>
      <c r="C2499" s="174">
        <f>K1206</f>
        <v>2800</v>
      </c>
      <c r="D2499" s="191">
        <f>D1986</f>
        <v>700</v>
      </c>
      <c r="E2499" s="174" t="str">
        <f>IF(OR(AND(B2499&lt;=3*C2499,D2499=0),AND(B2499&lt;=1.5*C2499,D2499&gt;0)),"stiffened","unstiffened")</f>
        <v>stiffened</v>
      </c>
      <c r="F2499" s="380"/>
      <c r="G2499" s="343">
        <f>K1986</f>
        <v>12</v>
      </c>
      <c r="H2499" s="174">
        <f>E1986*K1986</f>
        <v>2822.01832606489</v>
      </c>
      <c r="I2499" s="191">
        <f>0.58*INPUT!AQ12*1000*H2499*G2499/10^6</f>
        <v>6972.6428800411295</v>
      </c>
      <c r="J2499" s="192">
        <f>IF(E2499="stiffened",5+5/(B2499/C2499)^2,5)</f>
        <v>20.554591109182219</v>
      </c>
      <c r="K2499" s="191">
        <f>H2499/G2499</f>
        <v>235.16819383874085</v>
      </c>
      <c r="L2499" s="191">
        <f>SQRT(INPUT!$B$2*J2499/INPUT!AQ12)</f>
        <v>0</v>
      </c>
      <c r="M2499" s="184">
        <f>IF(K2499&lt;=1.12*L2499,1,IF(K2499&lt;=1.4*L2499,1.12/K2499*L2499,1.57*L2499^2/K2499^2))</f>
        <v>0</v>
      </c>
      <c r="N2499" s="286">
        <f>IF(E2499="stiffened",IF(2*C2499*G2499/(INPUT!H12*INPUT!I12*INPUT!J12+INPUT!K12*INPUT!L12)&lt;=2.5,I2499*(M2499+0.87*(1-M2499)/SQRT(1+(B2499/C2499)^2)),I2499*(M2499+0.87*(1-M2499)/(SQRT(1+(B2499/C2499)^2)+B2499/C2499))),M2499*I2499)</f>
        <v>5277.0541860455469</v>
      </c>
    </row>
    <row r="2500">
      <c r="A2500" s="187">
        <f>A2151</f>
        <v>101</v>
      </c>
      <c r="B2500" s="174">
        <f>INPUT!AC13</f>
        <v>1587.5</v>
      </c>
      <c r="C2500" s="174">
        <f>K1207</f>
        <v>2800</v>
      </c>
      <c r="D2500" s="191">
        <f>D1987</f>
        <v>700</v>
      </c>
      <c r="E2500" s="174" t="str">
        <f>IF(OR(AND(B2500&lt;=3*C2500,D2500=0),AND(B2500&lt;=1.5*C2500,D2500&gt;0)),"stiffened","unstiffened")</f>
        <v>stiffened</v>
      </c>
      <c r="F2500" s="380"/>
      <c r="G2500" s="343">
        <f>K1987</f>
        <v>12</v>
      </c>
      <c r="H2500" s="174">
        <f>E1987*K1987</f>
        <v>2822.01832606489</v>
      </c>
      <c r="I2500" s="191">
        <f>0.58*INPUT!AQ13*1000*H2500*G2500/10^6</f>
        <v>6972.6428800411295</v>
      </c>
      <c r="J2500" s="192">
        <f>IF(E2500="stiffened",5+5/(B2500/C2500)^2,5)</f>
        <v>20.554591109182219</v>
      </c>
      <c r="K2500" s="191">
        <f>H2500/G2500</f>
        <v>235.16819383874085</v>
      </c>
      <c r="L2500" s="191">
        <f>SQRT(INPUT!$B$2*J2500/INPUT!AQ13)</f>
        <v>0</v>
      </c>
      <c r="M2500" s="184">
        <f>IF(K2500&lt;=1.12*L2500,1,IF(K2500&lt;=1.4*L2500,1.12/K2500*L2500,1.57*L2500^2/K2500^2))</f>
        <v>0</v>
      </c>
      <c r="N2500" s="286">
        <f>IF(E2500="stiffened",IF(2*C2500*G2500/(INPUT!H13*INPUT!I13*INPUT!J13+INPUT!K13*INPUT!L13)&lt;=2.5,I2500*(M2500+0.87*(1-M2500)/SQRT(1+(B2500/C2500)^2)),I2500*(M2500+0.87*(1-M2500)/(SQRT(1+(B2500/C2500)^2)+B2500/C2500))),M2500*I2500)</f>
        <v>5277.0541860455469</v>
      </c>
    </row>
    <row r="2501">
      <c r="A2501" s="187">
        <f>A2152</f>
        <v>101</v>
      </c>
      <c r="B2501" s="174">
        <f>INPUT!AC14</f>
        <v>1587.5</v>
      </c>
      <c r="C2501" s="174">
        <f>K1208</f>
        <v>2800</v>
      </c>
      <c r="D2501" s="191">
        <f>D1988</f>
        <v>700</v>
      </c>
      <c r="E2501" s="174" t="str">
        <f>IF(OR(AND(B2501&lt;=3*C2501,D2501=0),AND(B2501&lt;=1.5*C2501,D2501&gt;0)),"stiffened","unstiffened")</f>
        <v>stiffened</v>
      </c>
      <c r="F2501" s="380"/>
      <c r="G2501" s="343">
        <f>K1988</f>
        <v>12</v>
      </c>
      <c r="H2501" s="174">
        <f>E1988*K1988</f>
        <v>2822.01832606489</v>
      </c>
      <c r="I2501" s="191">
        <f>0.58*INPUT!AQ14*1000*H2501*G2501/10^6</f>
        <v>6972.6428800411295</v>
      </c>
      <c r="J2501" s="192">
        <f>IF(E2501="stiffened",5+5/(B2501/C2501)^2,5)</f>
        <v>20.554591109182219</v>
      </c>
      <c r="K2501" s="191">
        <f>H2501/G2501</f>
        <v>235.16819383874085</v>
      </c>
      <c r="L2501" s="191">
        <f>SQRT(INPUT!$B$2*J2501/INPUT!AQ14)</f>
        <v>0</v>
      </c>
      <c r="M2501" s="184">
        <f>IF(K2501&lt;=1.12*L2501,1,IF(K2501&lt;=1.4*L2501,1.12/K2501*L2501,1.57*L2501^2/K2501^2))</f>
        <v>0</v>
      </c>
      <c r="N2501" s="286">
        <f>IF(E2501="stiffened",IF(2*C2501*G2501/(INPUT!H14*INPUT!I14*INPUT!J14+INPUT!K14*INPUT!L14)&lt;=2.5,I2501*(M2501+0.87*(1-M2501)/SQRT(1+(B2501/C2501)^2)),I2501*(M2501+0.87*(1-M2501)/(SQRT(1+(B2501/C2501)^2)+B2501/C2501))),M2501*I2501)</f>
        <v>5277.0541860455469</v>
      </c>
    </row>
    <row r="2502">
      <c r="A2502" s="187">
        <f>A2153</f>
        <v>101</v>
      </c>
      <c r="B2502" s="174">
        <f>INPUT!AC15</f>
        <v>1587.5</v>
      </c>
      <c r="C2502" s="174">
        <f>K1209</f>
        <v>2800</v>
      </c>
      <c r="D2502" s="191">
        <f>D1989</f>
        <v>700</v>
      </c>
      <c r="E2502" s="174" t="str">
        <f>IF(OR(AND(B2502&lt;=3*C2502,D2502=0),AND(B2502&lt;=1.5*C2502,D2502&gt;0)),"stiffened","unstiffened")</f>
        <v>stiffened</v>
      </c>
      <c r="F2502" s="380"/>
      <c r="G2502" s="343">
        <f>K1989</f>
        <v>12</v>
      </c>
      <c r="H2502" s="174">
        <f>E1989*K1989</f>
        <v>2822.01832606489</v>
      </c>
      <c r="I2502" s="191">
        <f>0.58*INPUT!AQ15*1000*H2502*G2502/10^6</f>
        <v>6972.6428800411295</v>
      </c>
      <c r="J2502" s="192">
        <f>IF(E2502="stiffened",5+5/(B2502/C2502)^2,5)</f>
        <v>20.554591109182219</v>
      </c>
      <c r="K2502" s="191">
        <f>H2502/G2502</f>
        <v>235.16819383874085</v>
      </c>
      <c r="L2502" s="191">
        <f>SQRT(INPUT!$B$2*J2502/INPUT!AQ15)</f>
        <v>0</v>
      </c>
      <c r="M2502" s="184">
        <f>IF(K2502&lt;=1.12*L2502,1,IF(K2502&lt;=1.4*L2502,1.12/K2502*L2502,1.57*L2502^2/K2502^2))</f>
        <v>0</v>
      </c>
      <c r="N2502" s="286">
        <f>IF(E2502="stiffened",IF(2*C2502*G2502/(INPUT!H15*INPUT!I15*INPUT!J15+INPUT!K15*INPUT!L15)&lt;=2.5,I2502*(M2502+0.87*(1-M2502)/SQRT(1+(B2502/C2502)^2)),I2502*(M2502+0.87*(1-M2502)/(SQRT(1+(B2502/C2502)^2)+B2502/C2502))),M2502*I2502)</f>
        <v>5277.0541860455469</v>
      </c>
    </row>
    <row r="2503">
      <c r="A2503" s="187">
        <f>A2154</f>
        <v>101</v>
      </c>
      <c r="B2503" s="174">
        <f>INPUT!AC16</f>
        <v>1587.5</v>
      </c>
      <c r="C2503" s="174">
        <f>K1210</f>
        <v>2800</v>
      </c>
      <c r="D2503" s="191">
        <f>D1990</f>
        <v>700</v>
      </c>
      <c r="E2503" s="174" t="str">
        <f>IF(OR(AND(B2503&lt;=3*C2503,D2503=0),AND(B2503&lt;=1.5*C2503,D2503&gt;0)),"stiffened","unstiffened")</f>
        <v>stiffened</v>
      </c>
      <c r="F2503" s="380"/>
      <c r="G2503" s="343">
        <f>K1990</f>
        <v>12</v>
      </c>
      <c r="H2503" s="174">
        <f>E1990*K1990</f>
        <v>2822.01832606489</v>
      </c>
      <c r="I2503" s="191">
        <f>0.58*INPUT!AQ16*1000*H2503*G2503/10^6</f>
        <v>6972.6428800411295</v>
      </c>
      <c r="J2503" s="192">
        <f>IF(E2503="stiffened",5+5/(B2503/C2503)^2,5)</f>
        <v>20.554591109182219</v>
      </c>
      <c r="K2503" s="191">
        <f>H2503/G2503</f>
        <v>235.16819383874085</v>
      </c>
      <c r="L2503" s="191">
        <f>SQRT(INPUT!$B$2*J2503/INPUT!AQ16)</f>
        <v>0</v>
      </c>
      <c r="M2503" s="184">
        <f>IF(K2503&lt;=1.12*L2503,1,IF(K2503&lt;=1.4*L2503,1.12/K2503*L2503,1.57*L2503^2/K2503^2))</f>
        <v>0</v>
      </c>
      <c r="N2503" s="286">
        <f>IF(E2503="stiffened",IF(2*C2503*G2503/(INPUT!H16*INPUT!I16*INPUT!J16+INPUT!K16*INPUT!L16)&lt;=2.5,I2503*(M2503+0.87*(1-M2503)/SQRT(1+(B2503/C2503)^2)),I2503*(M2503+0.87*(1-M2503)/(SQRT(1+(B2503/C2503)^2)+B2503/C2503))),M2503*I2503)</f>
        <v>5277.0541860455469</v>
      </c>
    </row>
    <row r="2504">
      <c r="A2504" s="187">
        <f>A2155</f>
        <v>101</v>
      </c>
      <c r="B2504" s="174">
        <f>INPUT!AC17</f>
        <v>1587.5</v>
      </c>
      <c r="C2504" s="174">
        <f>K1211</f>
        <v>2800</v>
      </c>
      <c r="D2504" s="191">
        <f>D1991</f>
        <v>700</v>
      </c>
      <c r="E2504" s="174" t="str">
        <f>IF(OR(AND(B2504&lt;=3*C2504,D2504=0),AND(B2504&lt;=1.5*C2504,D2504&gt;0)),"stiffened","unstiffened")</f>
        <v>stiffened</v>
      </c>
      <c r="F2504" s="380"/>
      <c r="G2504" s="343">
        <f>K1991</f>
        <v>12</v>
      </c>
      <c r="H2504" s="174">
        <f>E1991*K1991</f>
        <v>2822.01832606489</v>
      </c>
      <c r="I2504" s="191">
        <f>0.58*INPUT!AQ17*1000*H2504*G2504/10^6</f>
        <v>6972.6428800411295</v>
      </c>
      <c r="J2504" s="192">
        <f>IF(E2504="stiffened",5+5/(B2504/C2504)^2,5)</f>
        <v>20.554591109182219</v>
      </c>
      <c r="K2504" s="191">
        <f>H2504/G2504</f>
        <v>235.16819383874085</v>
      </c>
      <c r="L2504" s="191">
        <f>SQRT(INPUT!$B$2*J2504/INPUT!AQ17)</f>
        <v>0</v>
      </c>
      <c r="M2504" s="184">
        <f>IF(K2504&lt;=1.12*L2504,1,IF(K2504&lt;=1.4*L2504,1.12/K2504*L2504,1.57*L2504^2/K2504^2))</f>
        <v>0</v>
      </c>
      <c r="N2504" s="286">
        <f>IF(E2504="stiffened",IF(2*C2504*G2504/(INPUT!H17*INPUT!I17*INPUT!J17+INPUT!K17*INPUT!L17)&lt;=2.5,I2504*(M2504+0.87*(1-M2504)/SQRT(1+(B2504/C2504)^2)),I2504*(M2504+0.87*(1-M2504)/(SQRT(1+(B2504/C2504)^2)+B2504/C2504))),M2504*I2504)</f>
        <v>5277.0541860455469</v>
      </c>
    </row>
    <row r="2505">
      <c r="A2505" s="187">
        <f>A2156</f>
        <v>101</v>
      </c>
      <c r="B2505" s="174">
        <f>INPUT!AC18</f>
        <v>1587.5</v>
      </c>
      <c r="C2505" s="174">
        <f>K1212</f>
        <v>2800</v>
      </c>
      <c r="D2505" s="191">
        <f>D1992</f>
        <v>700</v>
      </c>
      <c r="E2505" s="174" t="str">
        <f>IF(OR(AND(B2505&lt;=3*C2505,D2505=0),AND(B2505&lt;=1.5*C2505,D2505&gt;0)),"stiffened","unstiffened")</f>
        <v>stiffened</v>
      </c>
      <c r="F2505" s="380"/>
      <c r="G2505" s="343">
        <f>K1992</f>
        <v>12</v>
      </c>
      <c r="H2505" s="174">
        <f>E1992*K1992</f>
        <v>2822.01832606489</v>
      </c>
      <c r="I2505" s="191">
        <f>0.58*INPUT!AQ18*1000*H2505*G2505/10^6</f>
        <v>6972.6428800411295</v>
      </c>
      <c r="J2505" s="192">
        <f>IF(E2505="stiffened",5+5/(B2505/C2505)^2,5)</f>
        <v>20.554591109182219</v>
      </c>
      <c r="K2505" s="191">
        <f>H2505/G2505</f>
        <v>235.16819383874085</v>
      </c>
      <c r="L2505" s="191">
        <f>SQRT(INPUT!$B$2*J2505/INPUT!AQ18)</f>
        <v>0</v>
      </c>
      <c r="M2505" s="184">
        <f>IF(K2505&lt;=1.12*L2505,1,IF(K2505&lt;=1.4*L2505,1.12/K2505*L2505,1.57*L2505^2/K2505^2))</f>
        <v>0</v>
      </c>
      <c r="N2505" s="286">
        <f>IF(E2505="stiffened",IF(2*C2505*G2505/(INPUT!H18*INPUT!I18*INPUT!J18+INPUT!K18*INPUT!L18)&lt;=2.5,I2505*(M2505+0.87*(1-M2505)/SQRT(1+(B2505/C2505)^2)),I2505*(M2505+0.87*(1-M2505)/(SQRT(1+(B2505/C2505)^2)+B2505/C2505))),M2505*I2505)</f>
        <v>5277.0541860455469</v>
      </c>
    </row>
    <row r="2506">
      <c r="A2506" s="187">
        <f>A2157</f>
        <v>101</v>
      </c>
      <c r="B2506" s="174">
        <f>INPUT!AC19</f>
        <v>1587.5</v>
      </c>
      <c r="C2506" s="174">
        <f>K1213</f>
        <v>2800</v>
      </c>
      <c r="D2506" s="191">
        <f>D1993</f>
        <v>700</v>
      </c>
      <c r="E2506" s="174" t="str">
        <f>IF(OR(AND(B2506&lt;=3*C2506,D2506=0),AND(B2506&lt;=1.5*C2506,D2506&gt;0)),"stiffened","unstiffened")</f>
        <v>stiffened</v>
      </c>
      <c r="F2506" s="380"/>
      <c r="G2506" s="343">
        <f>K1993</f>
        <v>12</v>
      </c>
      <c r="H2506" s="174">
        <f>E1993*K1993</f>
        <v>2822.01832606489</v>
      </c>
      <c r="I2506" s="191">
        <f>0.58*INPUT!AQ19*1000*H2506*G2506/10^6</f>
        <v>6972.6428800411295</v>
      </c>
      <c r="J2506" s="192">
        <f>IF(E2506="stiffened",5+5/(B2506/C2506)^2,5)</f>
        <v>20.554591109182219</v>
      </c>
      <c r="K2506" s="191">
        <f>H2506/G2506</f>
        <v>235.16819383874085</v>
      </c>
      <c r="L2506" s="191">
        <f>SQRT(INPUT!$B$2*J2506/INPUT!AQ19)</f>
        <v>0</v>
      </c>
      <c r="M2506" s="184">
        <f>IF(K2506&lt;=1.12*L2506,1,IF(K2506&lt;=1.4*L2506,1.12/K2506*L2506,1.57*L2506^2/K2506^2))</f>
        <v>0</v>
      </c>
      <c r="N2506" s="286">
        <f>IF(E2506="stiffened",IF(2*C2506*G2506/(INPUT!H19*INPUT!I19*INPUT!J19+INPUT!K19*INPUT!L19)&lt;=2.5,I2506*(M2506+0.87*(1-M2506)/SQRT(1+(B2506/C2506)^2)),I2506*(M2506+0.87*(1-M2506)/(SQRT(1+(B2506/C2506)^2)+B2506/C2506))),M2506*I2506)</f>
        <v>5277.0541860455469</v>
      </c>
    </row>
    <row r="2507">
      <c r="A2507" s="187">
        <f>A2158</f>
        <v>101</v>
      </c>
      <c r="B2507" s="174">
        <f>INPUT!AC20</f>
        <v>1587.5</v>
      </c>
      <c r="C2507" s="174">
        <f>K1214</f>
        <v>2800</v>
      </c>
      <c r="D2507" s="191">
        <f>D1994</f>
        <v>700</v>
      </c>
      <c r="E2507" s="174" t="str">
        <f>IF(OR(AND(B2507&lt;=3*C2507,D2507=0),AND(B2507&lt;=1.5*C2507,D2507&gt;0)),"stiffened","unstiffened")</f>
        <v>stiffened</v>
      </c>
      <c r="F2507" s="380"/>
      <c r="G2507" s="343">
        <f>K1994</f>
        <v>12</v>
      </c>
      <c r="H2507" s="174">
        <f>E1994*K1994</f>
        <v>2822.01832606489</v>
      </c>
      <c r="I2507" s="191">
        <f>0.58*INPUT!AQ20*1000*H2507*G2507/10^6</f>
        <v>6972.6428800411295</v>
      </c>
      <c r="J2507" s="192">
        <f>IF(E2507="stiffened",5+5/(B2507/C2507)^2,5)</f>
        <v>20.554591109182219</v>
      </c>
      <c r="K2507" s="191">
        <f>H2507/G2507</f>
        <v>235.16819383874085</v>
      </c>
      <c r="L2507" s="191">
        <f>SQRT(INPUT!$B$2*J2507/INPUT!AQ20)</f>
        <v>0</v>
      </c>
      <c r="M2507" s="184">
        <f>IF(K2507&lt;=1.12*L2507,1,IF(K2507&lt;=1.4*L2507,1.12/K2507*L2507,1.57*L2507^2/K2507^2))</f>
        <v>0</v>
      </c>
      <c r="N2507" s="286">
        <f>IF(E2507="stiffened",IF(2*C2507*G2507/(INPUT!H20*INPUT!I20*INPUT!J20+INPUT!K20*INPUT!L20)&lt;=2.5,I2507*(M2507+0.87*(1-M2507)/SQRT(1+(B2507/C2507)^2)),I2507*(M2507+0.87*(1-M2507)/(SQRT(1+(B2507/C2507)^2)+B2507/C2507))),M2507*I2507)</f>
        <v>5277.0541860455469</v>
      </c>
    </row>
    <row r="2508">
      <c r="A2508" s="187">
        <f>A2159</f>
        <v>101</v>
      </c>
      <c r="B2508" s="174">
        <f>INPUT!AC21</f>
        <v>1587.5</v>
      </c>
      <c r="C2508" s="174">
        <f>K1215</f>
        <v>2800</v>
      </c>
      <c r="D2508" s="191">
        <f>D1995</f>
        <v>700</v>
      </c>
      <c r="E2508" s="174" t="str">
        <f>IF(OR(AND(B2508&lt;=3*C2508,D2508=0),AND(B2508&lt;=1.5*C2508,D2508&gt;0)),"stiffened","unstiffened")</f>
        <v>stiffened</v>
      </c>
      <c r="F2508" s="380"/>
      <c r="G2508" s="343">
        <f>K1995</f>
        <v>12</v>
      </c>
      <c r="H2508" s="174">
        <f>E1995*K1995</f>
        <v>2822.01832606489</v>
      </c>
      <c r="I2508" s="191">
        <f>0.58*INPUT!AQ21*1000*H2508*G2508/10^6</f>
        <v>6972.6428800411295</v>
      </c>
      <c r="J2508" s="192">
        <f>IF(E2508="stiffened",5+5/(B2508/C2508)^2,5)</f>
        <v>20.554591109182219</v>
      </c>
      <c r="K2508" s="191">
        <f>H2508/G2508</f>
        <v>235.16819383874085</v>
      </c>
      <c r="L2508" s="191">
        <f>SQRT(INPUT!$B$2*J2508/INPUT!AQ21)</f>
        <v>0</v>
      </c>
      <c r="M2508" s="184">
        <f>IF(K2508&lt;=1.12*L2508,1,IF(K2508&lt;=1.4*L2508,1.12/K2508*L2508,1.57*L2508^2/K2508^2))</f>
        <v>0</v>
      </c>
      <c r="N2508" s="286">
        <f>IF(E2508="stiffened",IF(2*C2508*G2508/(INPUT!H21*INPUT!I21*INPUT!J21+INPUT!K21*INPUT!L21)&lt;=2.5,I2508*(M2508+0.87*(1-M2508)/SQRT(1+(B2508/C2508)^2)),I2508*(M2508+0.87*(1-M2508)/(SQRT(1+(B2508/C2508)^2)+B2508/C2508))),M2508*I2508)</f>
        <v>5277.0541860455469</v>
      </c>
    </row>
    <row r="2509">
      <c r="A2509" s="187">
        <f>A2160</f>
        <v>101</v>
      </c>
      <c r="B2509" s="174">
        <f>INPUT!AC22</f>
        <v>1587.5</v>
      </c>
      <c r="C2509" s="174">
        <f>K1216</f>
        <v>2800</v>
      </c>
      <c r="D2509" s="191">
        <f>D1996</f>
        <v>700</v>
      </c>
      <c r="E2509" s="174" t="str">
        <f>IF(OR(AND(B2509&lt;=3*C2509,D2509=0),AND(B2509&lt;=1.5*C2509,D2509&gt;0)),"stiffened","unstiffened")</f>
        <v>stiffened</v>
      </c>
      <c r="F2509" s="380"/>
      <c r="G2509" s="343">
        <f>K1996</f>
        <v>12</v>
      </c>
      <c r="H2509" s="174">
        <f>E1996*K1996</f>
        <v>2822.01832606489</v>
      </c>
      <c r="I2509" s="191">
        <f>0.58*INPUT!AQ22*1000*H2509*G2509/10^6</f>
        <v>6972.6428800411295</v>
      </c>
      <c r="J2509" s="192">
        <f>IF(E2509="stiffened",5+5/(B2509/C2509)^2,5)</f>
        <v>20.554591109182219</v>
      </c>
      <c r="K2509" s="191">
        <f>H2509/G2509</f>
        <v>235.16819383874085</v>
      </c>
      <c r="L2509" s="191">
        <f>SQRT(INPUT!$B$2*J2509/INPUT!AQ22)</f>
        <v>0</v>
      </c>
      <c r="M2509" s="184">
        <f>IF(K2509&lt;=1.12*L2509,1,IF(K2509&lt;=1.4*L2509,1.12/K2509*L2509,1.57*L2509^2/K2509^2))</f>
        <v>0</v>
      </c>
      <c r="N2509" s="286">
        <f>IF(E2509="stiffened",IF(2*C2509*G2509/(INPUT!H22*INPUT!I22*INPUT!J22+INPUT!K22*INPUT!L22)&lt;=2.5,I2509*(M2509+0.87*(1-M2509)/SQRT(1+(B2509/C2509)^2)),I2509*(M2509+0.87*(1-M2509)/(SQRT(1+(B2509/C2509)^2)+B2509/C2509))),M2509*I2509)</f>
        <v>5277.0541860455469</v>
      </c>
    </row>
    <row r="2510">
      <c r="A2510" s="187">
        <f>A2161</f>
        <v>101</v>
      </c>
      <c r="B2510" s="174">
        <f>INPUT!AC23</f>
        <v>1587.5</v>
      </c>
      <c r="C2510" s="174">
        <f>K1217</f>
        <v>2800</v>
      </c>
      <c r="D2510" s="191">
        <f>D1997</f>
        <v>700</v>
      </c>
      <c r="E2510" s="174" t="str">
        <f>IF(OR(AND(B2510&lt;=3*C2510,D2510=0),AND(B2510&lt;=1.5*C2510,D2510&gt;0)),"stiffened","unstiffened")</f>
        <v>stiffened</v>
      </c>
      <c r="F2510" s="380"/>
      <c r="G2510" s="343">
        <f>K1997</f>
        <v>12</v>
      </c>
      <c r="H2510" s="174">
        <f>E1997*K1997</f>
        <v>2822.01832606489</v>
      </c>
      <c r="I2510" s="191">
        <f>0.58*INPUT!AQ23*1000*H2510*G2510/10^6</f>
        <v>6972.6428800411295</v>
      </c>
      <c r="J2510" s="192">
        <f>IF(E2510="stiffened",5+5/(B2510/C2510)^2,5)</f>
        <v>20.554591109182219</v>
      </c>
      <c r="K2510" s="191">
        <f>H2510/G2510</f>
        <v>235.16819383874085</v>
      </c>
      <c r="L2510" s="191">
        <f>SQRT(INPUT!$B$2*J2510/INPUT!AQ23)</f>
        <v>0</v>
      </c>
      <c r="M2510" s="184">
        <f>IF(K2510&lt;=1.12*L2510,1,IF(K2510&lt;=1.4*L2510,1.12/K2510*L2510,1.57*L2510^2/K2510^2))</f>
        <v>0</v>
      </c>
      <c r="N2510" s="286">
        <f>IF(E2510="stiffened",IF(2*C2510*G2510/(INPUT!H23*INPUT!I23*INPUT!J23+INPUT!K23*INPUT!L23)&lt;=2.5,I2510*(M2510+0.87*(1-M2510)/SQRT(1+(B2510/C2510)^2)),I2510*(M2510+0.87*(1-M2510)/(SQRT(1+(B2510/C2510)^2)+B2510/C2510))),M2510*I2510)</f>
        <v>5277.0541860455469</v>
      </c>
    </row>
    <row r="2511">
      <c r="A2511" s="187">
        <f>A2162</f>
        <v>101</v>
      </c>
      <c r="B2511" s="174">
        <f>INPUT!AC24</f>
        <v>1587.5</v>
      </c>
      <c r="C2511" s="174">
        <f>K1218</f>
        <v>2800</v>
      </c>
      <c r="D2511" s="191">
        <f>D1998</f>
        <v>700</v>
      </c>
      <c r="E2511" s="174" t="str">
        <f>IF(OR(AND(B2511&lt;=3*C2511,D2511=0),AND(B2511&lt;=1.5*C2511,D2511&gt;0)),"stiffened","unstiffened")</f>
        <v>stiffened</v>
      </c>
      <c r="F2511" s="380"/>
      <c r="G2511" s="343">
        <f>K1998</f>
        <v>12</v>
      </c>
      <c r="H2511" s="174">
        <f>E1998*K1998</f>
        <v>2822.01832606489</v>
      </c>
      <c r="I2511" s="191">
        <f>0.58*INPUT!AQ24*1000*H2511*G2511/10^6</f>
        <v>6972.6428800411295</v>
      </c>
      <c r="J2511" s="192">
        <f>IF(E2511="stiffened",5+5/(B2511/C2511)^2,5)</f>
        <v>20.554591109182219</v>
      </c>
      <c r="K2511" s="191">
        <f>H2511/G2511</f>
        <v>235.16819383874085</v>
      </c>
      <c r="L2511" s="191">
        <f>SQRT(INPUT!$B$2*J2511/INPUT!AQ24)</f>
        <v>0</v>
      </c>
      <c r="M2511" s="184">
        <f>IF(K2511&lt;=1.12*L2511,1,IF(K2511&lt;=1.4*L2511,1.12/K2511*L2511,1.57*L2511^2/K2511^2))</f>
        <v>0</v>
      </c>
      <c r="N2511" s="286">
        <f>IF(E2511="stiffened",IF(2*C2511*G2511/(INPUT!H24*INPUT!I24*INPUT!J24+INPUT!K24*INPUT!L24)&lt;=2.5,I2511*(M2511+0.87*(1-M2511)/SQRT(1+(B2511/C2511)^2)),I2511*(M2511+0.87*(1-M2511)/(SQRT(1+(B2511/C2511)^2)+B2511/C2511))),M2511*I2511)</f>
        <v>5277.0541860455469</v>
      </c>
    </row>
    <row r="2512">
      <c r="A2512" s="187">
        <f>A2163</f>
        <v>101</v>
      </c>
      <c r="B2512" s="174">
        <f>INPUT!AC25</f>
        <v>1587.5</v>
      </c>
      <c r="C2512" s="174">
        <f>K1219</f>
        <v>2800</v>
      </c>
      <c r="D2512" s="191">
        <f>D1999</f>
        <v>700</v>
      </c>
      <c r="E2512" s="174" t="str">
        <f>IF(OR(AND(B2512&lt;=3*C2512,D2512=0),AND(B2512&lt;=1.5*C2512,D2512&gt;0)),"stiffened","unstiffened")</f>
        <v>stiffened</v>
      </c>
      <c r="F2512" s="380"/>
      <c r="G2512" s="343">
        <f>K1999</f>
        <v>12</v>
      </c>
      <c r="H2512" s="174">
        <f>E1999*K1999</f>
        <v>2822.01832606489</v>
      </c>
      <c r="I2512" s="191">
        <f>0.58*INPUT!AQ25*1000*H2512*G2512/10^6</f>
        <v>6972.6428800411295</v>
      </c>
      <c r="J2512" s="192">
        <f>IF(E2512="stiffened",5+5/(B2512/C2512)^2,5)</f>
        <v>20.554591109182219</v>
      </c>
      <c r="K2512" s="191">
        <f>H2512/G2512</f>
        <v>235.16819383874085</v>
      </c>
      <c r="L2512" s="191">
        <f>SQRT(INPUT!$B$2*J2512/INPUT!AQ25)</f>
        <v>0</v>
      </c>
      <c r="M2512" s="184">
        <f>IF(K2512&lt;=1.12*L2512,1,IF(K2512&lt;=1.4*L2512,1.12/K2512*L2512,1.57*L2512^2/K2512^2))</f>
        <v>0</v>
      </c>
      <c r="N2512" s="286">
        <f>IF(E2512="stiffened",IF(2*C2512*G2512/(INPUT!H25*INPUT!I25*INPUT!J25+INPUT!K25*INPUT!L25)&lt;=2.5,I2512*(M2512+0.87*(1-M2512)/SQRT(1+(B2512/C2512)^2)),I2512*(M2512+0.87*(1-M2512)/(SQRT(1+(B2512/C2512)^2)+B2512/C2512))),M2512*I2512)</f>
        <v>5277.0541860455469</v>
      </c>
    </row>
    <row r="2513">
      <c r="A2513" s="187">
        <f>A2164</f>
        <v>101</v>
      </c>
      <c r="B2513" s="174">
        <f>INPUT!AC26</f>
        <v>1587.5</v>
      </c>
      <c r="C2513" s="174">
        <f>K1220</f>
        <v>2800</v>
      </c>
      <c r="D2513" s="191">
        <f>D2000</f>
        <v>700</v>
      </c>
      <c r="E2513" s="174" t="str">
        <f>IF(OR(AND(B2513&lt;=3*C2513,D2513=0),AND(B2513&lt;=1.5*C2513,D2513&gt;0)),"stiffened","unstiffened")</f>
        <v>stiffened</v>
      </c>
      <c r="F2513" s="380"/>
      <c r="G2513" s="343">
        <f>K2000</f>
        <v>12</v>
      </c>
      <c r="H2513" s="174">
        <f>E2000*K2000</f>
        <v>2822.01832606489</v>
      </c>
      <c r="I2513" s="191">
        <f>0.58*INPUT!AQ26*1000*H2513*G2513/10^6</f>
        <v>6972.6428800411295</v>
      </c>
      <c r="J2513" s="192">
        <f>IF(E2513="stiffened",5+5/(B2513/C2513)^2,5)</f>
        <v>20.554591109182219</v>
      </c>
      <c r="K2513" s="191">
        <f>H2513/G2513</f>
        <v>235.16819383874085</v>
      </c>
      <c r="L2513" s="191">
        <f>SQRT(INPUT!$B$2*J2513/INPUT!AQ26)</f>
        <v>0</v>
      </c>
      <c r="M2513" s="184">
        <f>IF(K2513&lt;=1.12*L2513,1,IF(K2513&lt;=1.4*L2513,1.12/K2513*L2513,1.57*L2513^2/K2513^2))</f>
        <v>0</v>
      </c>
      <c r="N2513" s="286">
        <f>IF(E2513="stiffened",IF(2*C2513*G2513/(INPUT!H26*INPUT!I26*INPUT!J26+INPUT!K26*INPUT!L26)&lt;=2.5,I2513*(M2513+0.87*(1-M2513)/SQRT(1+(B2513/C2513)^2)),I2513*(M2513+0.87*(1-M2513)/(SQRT(1+(B2513/C2513)^2)+B2513/C2513))),M2513*I2513)</f>
        <v>5277.0541860455469</v>
      </c>
    </row>
    <row r="2514">
      <c r="A2514" s="187">
        <f>A2165</f>
        <v>101</v>
      </c>
      <c r="B2514" s="174">
        <f>INPUT!AC27</f>
        <v>1587.5</v>
      </c>
      <c r="C2514" s="174">
        <f>K1221</f>
        <v>2800</v>
      </c>
      <c r="D2514" s="191">
        <f>D2001</f>
        <v>700</v>
      </c>
      <c r="E2514" s="174" t="str">
        <f>IF(OR(AND(B2514&lt;=3*C2514,D2514=0),AND(B2514&lt;=1.5*C2514,D2514&gt;0)),"stiffened","unstiffened")</f>
        <v>stiffened</v>
      </c>
      <c r="F2514" s="380"/>
      <c r="G2514" s="343">
        <f>K2001</f>
        <v>12</v>
      </c>
      <c r="H2514" s="174">
        <f>E2001*K2001</f>
        <v>2822.01832606489</v>
      </c>
      <c r="I2514" s="191">
        <f>0.58*INPUT!AQ27*1000*H2514*G2514/10^6</f>
        <v>6972.6428800411295</v>
      </c>
      <c r="J2514" s="192">
        <f>IF(E2514="stiffened",5+5/(B2514/C2514)^2,5)</f>
        <v>20.554591109182219</v>
      </c>
      <c r="K2514" s="191">
        <f>H2514/G2514</f>
        <v>235.16819383874085</v>
      </c>
      <c r="L2514" s="191">
        <f>SQRT(INPUT!$B$2*J2514/INPUT!AQ27)</f>
        <v>0</v>
      </c>
      <c r="M2514" s="184">
        <f>IF(K2514&lt;=1.12*L2514,1,IF(K2514&lt;=1.4*L2514,1.12/K2514*L2514,1.57*L2514^2/K2514^2))</f>
        <v>0</v>
      </c>
      <c r="N2514" s="286">
        <f>IF(E2514="stiffened",IF(2*C2514*G2514/(INPUT!H27*INPUT!I27*INPUT!J27+INPUT!K27*INPUT!L27)&lt;=2.5,I2514*(M2514+0.87*(1-M2514)/SQRT(1+(B2514/C2514)^2)),I2514*(M2514+0.87*(1-M2514)/(SQRT(1+(B2514/C2514)^2)+B2514/C2514))),M2514*I2514)</f>
        <v>5277.0541860455469</v>
      </c>
    </row>
    <row r="2515">
      <c r="A2515" s="187">
        <f>A2166</f>
        <v>101</v>
      </c>
      <c r="B2515" s="174">
        <f>INPUT!AC28</f>
        <v>1587.5</v>
      </c>
      <c r="C2515" s="174">
        <f>K1222</f>
        <v>2800</v>
      </c>
      <c r="D2515" s="191">
        <f>D2002</f>
        <v>700</v>
      </c>
      <c r="E2515" s="174" t="str">
        <f>IF(OR(AND(B2515&lt;=3*C2515,D2515=0),AND(B2515&lt;=1.5*C2515,D2515&gt;0)),"stiffened","unstiffened")</f>
        <v>stiffened</v>
      </c>
      <c r="F2515" s="380"/>
      <c r="G2515" s="343">
        <f>K2002</f>
        <v>12</v>
      </c>
      <c r="H2515" s="174">
        <f>E2002*K2002</f>
        <v>2822.01832606489</v>
      </c>
      <c r="I2515" s="191">
        <f>0.58*INPUT!AQ28*1000*H2515*G2515/10^6</f>
        <v>6972.6428800411295</v>
      </c>
      <c r="J2515" s="192">
        <f>IF(E2515="stiffened",5+5/(B2515/C2515)^2,5)</f>
        <v>20.554591109182219</v>
      </c>
      <c r="K2515" s="191">
        <f>H2515/G2515</f>
        <v>235.16819383874085</v>
      </c>
      <c r="L2515" s="191">
        <f>SQRT(INPUT!$B$2*J2515/INPUT!AQ28)</f>
        <v>0</v>
      </c>
      <c r="M2515" s="184">
        <f>IF(K2515&lt;=1.12*L2515,1,IF(K2515&lt;=1.4*L2515,1.12/K2515*L2515,1.57*L2515^2/K2515^2))</f>
        <v>0</v>
      </c>
      <c r="N2515" s="286">
        <f>IF(E2515="stiffened",IF(2*C2515*G2515/(INPUT!H28*INPUT!I28*INPUT!J28+INPUT!K28*INPUT!L28)&lt;=2.5,I2515*(M2515+0.87*(1-M2515)/SQRT(1+(B2515/C2515)^2)),I2515*(M2515+0.87*(1-M2515)/(SQRT(1+(B2515/C2515)^2)+B2515/C2515))),M2515*I2515)</f>
        <v>5277.0541860455469</v>
      </c>
    </row>
    <row r="2516">
      <c r="A2516" s="187">
        <f>A2167</f>
        <v>101</v>
      </c>
      <c r="B2516" s="174">
        <f>INPUT!AC29</f>
        <v>1587.5</v>
      </c>
      <c r="C2516" s="174">
        <f>K1223</f>
        <v>2800</v>
      </c>
      <c r="D2516" s="191">
        <f>D2003</f>
        <v>700</v>
      </c>
      <c r="E2516" s="174" t="str">
        <f>IF(OR(AND(B2516&lt;=3*C2516,D2516=0),AND(B2516&lt;=1.5*C2516,D2516&gt;0)),"stiffened","unstiffened")</f>
        <v>stiffened</v>
      </c>
      <c r="F2516" s="380"/>
      <c r="G2516" s="343">
        <f>K2003</f>
        <v>12</v>
      </c>
      <c r="H2516" s="174">
        <f>E2003*K2003</f>
        <v>2822.01832606489</v>
      </c>
      <c r="I2516" s="191">
        <f>0.58*INPUT!AQ29*1000*H2516*G2516/10^6</f>
        <v>6972.6428800411295</v>
      </c>
      <c r="J2516" s="192">
        <f>IF(E2516="stiffened",5+5/(B2516/C2516)^2,5)</f>
        <v>20.554591109182219</v>
      </c>
      <c r="K2516" s="191">
        <f>H2516/G2516</f>
        <v>235.16819383874085</v>
      </c>
      <c r="L2516" s="191">
        <f>SQRT(INPUT!$B$2*J2516/INPUT!AQ29)</f>
        <v>0</v>
      </c>
      <c r="M2516" s="184">
        <f>IF(K2516&lt;=1.12*L2516,1,IF(K2516&lt;=1.4*L2516,1.12/K2516*L2516,1.57*L2516^2/K2516^2))</f>
        <v>0</v>
      </c>
      <c r="N2516" s="286">
        <f>IF(E2516="stiffened",IF(2*C2516*G2516/(INPUT!H29*INPUT!I29*INPUT!J29+INPUT!K29*INPUT!L29)&lt;=2.5,I2516*(M2516+0.87*(1-M2516)/SQRT(1+(B2516/C2516)^2)),I2516*(M2516+0.87*(1-M2516)/(SQRT(1+(B2516/C2516)^2)+B2516/C2516))),M2516*I2516)</f>
        <v>5277.0541860455469</v>
      </c>
    </row>
    <row r="2517">
      <c r="A2517" s="187">
        <f>A2168</f>
        <v>101</v>
      </c>
      <c r="B2517" s="174">
        <f>INPUT!AC30</f>
        <v>1587.5</v>
      </c>
      <c r="C2517" s="174">
        <f>K1224</f>
        <v>2800</v>
      </c>
      <c r="D2517" s="191">
        <f>D2004</f>
        <v>700</v>
      </c>
      <c r="E2517" s="174" t="str">
        <f>IF(OR(AND(B2517&lt;=3*C2517,D2517=0),AND(B2517&lt;=1.5*C2517,D2517&gt;0)),"stiffened","unstiffened")</f>
        <v>stiffened</v>
      </c>
      <c r="F2517" s="380"/>
      <c r="G2517" s="343">
        <f>K2004</f>
        <v>12</v>
      </c>
      <c r="H2517" s="174">
        <f>E2004*K2004</f>
        <v>2822.01832606489</v>
      </c>
      <c r="I2517" s="191">
        <f>0.58*INPUT!AQ30*1000*H2517*G2517/10^6</f>
        <v>6972.6428800411295</v>
      </c>
      <c r="J2517" s="192">
        <f>IF(E2517="stiffened",5+5/(B2517/C2517)^2,5)</f>
        <v>20.554591109182219</v>
      </c>
      <c r="K2517" s="191">
        <f>H2517/G2517</f>
        <v>235.16819383874085</v>
      </c>
      <c r="L2517" s="191">
        <f>SQRT(INPUT!$B$2*J2517/INPUT!AQ30)</f>
        <v>0</v>
      </c>
      <c r="M2517" s="184">
        <f>IF(K2517&lt;=1.12*L2517,1,IF(K2517&lt;=1.4*L2517,1.12/K2517*L2517,1.57*L2517^2/K2517^2))</f>
        <v>0</v>
      </c>
      <c r="N2517" s="286">
        <f>IF(E2517="stiffened",IF(2*C2517*G2517/(INPUT!H30*INPUT!I30*INPUT!J30+INPUT!K30*INPUT!L30)&lt;=2.5,I2517*(M2517+0.87*(1-M2517)/SQRT(1+(B2517/C2517)^2)),I2517*(M2517+0.87*(1-M2517)/(SQRT(1+(B2517/C2517)^2)+B2517/C2517))),M2517*I2517)</f>
        <v>5277.0541860455469</v>
      </c>
    </row>
    <row r="2518">
      <c r="A2518" s="187">
        <f>A2169</f>
        <v>101</v>
      </c>
      <c r="B2518" s="174">
        <f>INPUT!AC31</f>
        <v>1587.5</v>
      </c>
      <c r="C2518" s="174">
        <f>K1225</f>
        <v>2800</v>
      </c>
      <c r="D2518" s="191">
        <f>D2005</f>
        <v>700</v>
      </c>
      <c r="E2518" s="174" t="str">
        <f>IF(OR(AND(B2518&lt;=3*C2518,D2518=0),AND(B2518&lt;=1.5*C2518,D2518&gt;0)),"stiffened","unstiffened")</f>
        <v>stiffened</v>
      </c>
      <c r="F2518" s="380"/>
      <c r="G2518" s="343">
        <f>K2005</f>
        <v>12</v>
      </c>
      <c r="H2518" s="174">
        <f>E2005*K2005</f>
        <v>2822.01832606489</v>
      </c>
      <c r="I2518" s="191">
        <f>0.58*INPUT!AQ31*1000*H2518*G2518/10^6</f>
        <v>6972.6428800411295</v>
      </c>
      <c r="J2518" s="192">
        <f>IF(E2518="stiffened",5+5/(B2518/C2518)^2,5)</f>
        <v>20.554591109182219</v>
      </c>
      <c r="K2518" s="191">
        <f>H2518/G2518</f>
        <v>235.16819383874085</v>
      </c>
      <c r="L2518" s="191">
        <f>SQRT(INPUT!$B$2*J2518/INPUT!AQ31)</f>
        <v>0</v>
      </c>
      <c r="M2518" s="184">
        <f>IF(K2518&lt;=1.12*L2518,1,IF(K2518&lt;=1.4*L2518,1.12/K2518*L2518,1.57*L2518^2/K2518^2))</f>
        <v>0</v>
      </c>
      <c r="N2518" s="286">
        <f>IF(E2518="stiffened",IF(2*C2518*G2518/(INPUT!H31*INPUT!I31*INPUT!J31+INPUT!K31*INPUT!L31)&lt;=2.5,I2518*(M2518+0.87*(1-M2518)/SQRT(1+(B2518/C2518)^2)),I2518*(M2518+0.87*(1-M2518)/(SQRT(1+(B2518/C2518)^2)+B2518/C2518))),M2518*I2518)</f>
        <v>5277.0541860455469</v>
      </c>
    </row>
    <row r="2519">
      <c r="A2519" s="187">
        <f>A2170</f>
        <v>101</v>
      </c>
      <c r="B2519" s="174">
        <f>INPUT!AC32</f>
        <v>1587.5</v>
      </c>
      <c r="C2519" s="174">
        <f>K1226</f>
        <v>2800</v>
      </c>
      <c r="D2519" s="191">
        <f>D2006</f>
        <v>700</v>
      </c>
      <c r="E2519" s="174" t="str">
        <f>IF(OR(AND(B2519&lt;=3*C2519,D2519=0),AND(B2519&lt;=1.5*C2519,D2519&gt;0)),"stiffened","unstiffened")</f>
        <v>stiffened</v>
      </c>
      <c r="F2519" s="380"/>
      <c r="G2519" s="343">
        <f>K2006</f>
        <v>12</v>
      </c>
      <c r="H2519" s="174">
        <f>E2006*K2006</f>
        <v>2822.01832606489</v>
      </c>
      <c r="I2519" s="191">
        <f>0.58*INPUT!AQ32*1000*H2519*G2519/10^6</f>
        <v>6972.6428800411295</v>
      </c>
      <c r="J2519" s="192">
        <f>IF(E2519="stiffened",5+5/(B2519/C2519)^2,5)</f>
        <v>20.554591109182219</v>
      </c>
      <c r="K2519" s="191">
        <f>H2519/G2519</f>
        <v>235.16819383874085</v>
      </c>
      <c r="L2519" s="191">
        <f>SQRT(INPUT!$B$2*J2519/INPUT!AQ32)</f>
        <v>0</v>
      </c>
      <c r="M2519" s="184">
        <f>IF(K2519&lt;=1.12*L2519,1,IF(K2519&lt;=1.4*L2519,1.12/K2519*L2519,1.57*L2519^2/K2519^2))</f>
        <v>0</v>
      </c>
      <c r="N2519" s="286">
        <f>IF(E2519="stiffened",IF(2*C2519*G2519/(INPUT!H32*INPUT!I32*INPUT!J32+INPUT!K32*INPUT!L32)&lt;=2.5,I2519*(M2519+0.87*(1-M2519)/SQRT(1+(B2519/C2519)^2)),I2519*(M2519+0.87*(1-M2519)/(SQRT(1+(B2519/C2519)^2)+B2519/C2519))),M2519*I2519)</f>
        <v>5277.0541860455469</v>
      </c>
    </row>
    <row r="2520">
      <c r="A2520" s="187">
        <f>A2171</f>
        <v>101</v>
      </c>
      <c r="B2520" s="174">
        <f>INPUT!AC33</f>
        <v>1587.5</v>
      </c>
      <c r="C2520" s="174">
        <f>K1227</f>
        <v>2800</v>
      </c>
      <c r="D2520" s="191">
        <f>D2007</f>
        <v>700</v>
      </c>
      <c r="E2520" s="174" t="str">
        <f>IF(OR(AND(B2520&lt;=3*C2520,D2520=0),AND(B2520&lt;=1.5*C2520,D2520&gt;0)),"stiffened","unstiffened")</f>
        <v>stiffened</v>
      </c>
      <c r="F2520" s="380"/>
      <c r="G2520" s="343">
        <f>K2007</f>
        <v>12</v>
      </c>
      <c r="H2520" s="174">
        <f>E2007*K2007</f>
        <v>2822.01832606489</v>
      </c>
      <c r="I2520" s="191">
        <f>0.58*INPUT!AQ33*1000*H2520*G2520/10^6</f>
        <v>6972.6428800411295</v>
      </c>
      <c r="J2520" s="192">
        <f>IF(E2520="stiffened",5+5/(B2520/C2520)^2,5)</f>
        <v>20.554591109182219</v>
      </c>
      <c r="K2520" s="191">
        <f>H2520/G2520</f>
        <v>235.16819383874085</v>
      </c>
      <c r="L2520" s="191">
        <f>SQRT(INPUT!$B$2*J2520/INPUT!AQ33)</f>
        <v>0</v>
      </c>
      <c r="M2520" s="184">
        <f>IF(K2520&lt;=1.12*L2520,1,IF(K2520&lt;=1.4*L2520,1.12/K2520*L2520,1.57*L2520^2/K2520^2))</f>
        <v>0</v>
      </c>
      <c r="N2520" s="286">
        <f>IF(E2520="stiffened",IF(2*C2520*G2520/(INPUT!H33*INPUT!I33*INPUT!J33+INPUT!K33*INPUT!L33)&lt;=2.5,I2520*(M2520+0.87*(1-M2520)/SQRT(1+(B2520/C2520)^2)),I2520*(M2520+0.87*(1-M2520)/(SQRT(1+(B2520/C2520)^2)+B2520/C2520))),M2520*I2520)</f>
        <v>5277.0541860455469</v>
      </c>
    </row>
    <row r="2521">
      <c r="A2521" s="187">
        <f>A2172</f>
        <v>101</v>
      </c>
      <c r="B2521" s="174">
        <f>INPUT!AC34</f>
        <v>1587.5</v>
      </c>
      <c r="C2521" s="174">
        <f>K1228</f>
        <v>2800</v>
      </c>
      <c r="D2521" s="191">
        <f>D2008</f>
        <v>700</v>
      </c>
      <c r="E2521" s="174" t="str">
        <f>IF(OR(AND(B2521&lt;=3*C2521,D2521=0),AND(B2521&lt;=1.5*C2521,D2521&gt;0)),"stiffened","unstiffened")</f>
        <v>stiffened</v>
      </c>
      <c r="F2521" s="380"/>
      <c r="G2521" s="343">
        <f>K2008</f>
        <v>12</v>
      </c>
      <c r="H2521" s="174">
        <f>E2008*K2008</f>
        <v>2822.01832606489</v>
      </c>
      <c r="I2521" s="191">
        <f>0.58*INPUT!AQ34*1000*H2521*G2521/10^6</f>
        <v>6972.6428800411295</v>
      </c>
      <c r="J2521" s="192">
        <f>IF(E2521="stiffened",5+5/(B2521/C2521)^2,5)</f>
        <v>20.554591109182219</v>
      </c>
      <c r="K2521" s="191">
        <f>H2521/G2521</f>
        <v>235.16819383874085</v>
      </c>
      <c r="L2521" s="191">
        <f>SQRT(INPUT!$B$2*J2521/INPUT!AQ34)</f>
        <v>0</v>
      </c>
      <c r="M2521" s="184">
        <f>IF(K2521&lt;=1.12*L2521,1,IF(K2521&lt;=1.4*L2521,1.12/K2521*L2521,1.57*L2521^2/K2521^2))</f>
        <v>0</v>
      </c>
      <c r="N2521" s="286">
        <f>IF(E2521="stiffened",IF(2*C2521*G2521/(INPUT!H34*INPUT!I34*INPUT!J34+INPUT!K34*INPUT!L34)&lt;=2.5,I2521*(M2521+0.87*(1-M2521)/SQRT(1+(B2521/C2521)^2)),I2521*(M2521+0.87*(1-M2521)/(SQRT(1+(B2521/C2521)^2)+B2521/C2521))),M2521*I2521)</f>
        <v>5277.0541860455469</v>
      </c>
    </row>
    <row r="2522">
      <c r="A2522" s="187">
        <f>A2173</f>
        <v>101</v>
      </c>
      <c r="B2522" s="174">
        <f>INPUT!AC35</f>
        <v>1587.5</v>
      </c>
      <c r="C2522" s="174">
        <f>K1229</f>
        <v>2800</v>
      </c>
      <c r="D2522" s="191">
        <f>D2009</f>
        <v>700</v>
      </c>
      <c r="E2522" s="174" t="str">
        <f>IF(OR(AND(B2522&lt;=3*C2522,D2522=0),AND(B2522&lt;=1.5*C2522,D2522&gt;0)),"stiffened","unstiffened")</f>
        <v>stiffened</v>
      </c>
      <c r="F2522" s="380"/>
      <c r="G2522" s="343">
        <f>K2009</f>
        <v>12</v>
      </c>
      <c r="H2522" s="174">
        <f>E2009*K2009</f>
        <v>2822.01832606489</v>
      </c>
      <c r="I2522" s="191">
        <f>0.58*INPUT!AQ35*1000*H2522*G2522/10^6</f>
        <v>6972.6428800411295</v>
      </c>
      <c r="J2522" s="192">
        <f>IF(E2522="stiffened",5+5/(B2522/C2522)^2,5)</f>
        <v>20.554591109182219</v>
      </c>
      <c r="K2522" s="191">
        <f>H2522/G2522</f>
        <v>235.16819383874085</v>
      </c>
      <c r="L2522" s="191">
        <f>SQRT(INPUT!$B$2*J2522/INPUT!AQ35)</f>
        <v>0</v>
      </c>
      <c r="M2522" s="184">
        <f>IF(K2522&lt;=1.12*L2522,1,IF(K2522&lt;=1.4*L2522,1.12/K2522*L2522,1.57*L2522^2/K2522^2))</f>
        <v>0</v>
      </c>
      <c r="N2522" s="286">
        <f>IF(E2522="stiffened",IF(2*C2522*G2522/(INPUT!H35*INPUT!I35*INPUT!J35+INPUT!K35*INPUT!L35)&lt;=2.5,I2522*(M2522+0.87*(1-M2522)/SQRT(1+(B2522/C2522)^2)),I2522*(M2522+0.87*(1-M2522)/(SQRT(1+(B2522/C2522)^2)+B2522/C2522))),M2522*I2522)</f>
        <v>5277.0541860455469</v>
      </c>
    </row>
    <row r="2523">
      <c r="A2523" s="187">
        <f>A2174</f>
        <v>101</v>
      </c>
      <c r="B2523" s="174">
        <f>INPUT!AC36</f>
        <v>1587.5</v>
      </c>
      <c r="C2523" s="174">
        <f>K1230</f>
        <v>2800</v>
      </c>
      <c r="D2523" s="191">
        <f>D2010</f>
        <v>700</v>
      </c>
      <c r="E2523" s="174" t="str">
        <f>IF(OR(AND(B2523&lt;=3*C2523,D2523=0),AND(B2523&lt;=1.5*C2523,D2523&gt;0)),"stiffened","unstiffened")</f>
        <v>stiffened</v>
      </c>
      <c r="F2523" s="380"/>
      <c r="G2523" s="343">
        <f>K2010</f>
        <v>12</v>
      </c>
      <c r="H2523" s="174">
        <f>E2010*K2010</f>
        <v>2822.01832606489</v>
      </c>
      <c r="I2523" s="191">
        <f>0.58*INPUT!AQ36*1000*H2523*G2523/10^6</f>
        <v>6972.6428800411295</v>
      </c>
      <c r="J2523" s="192">
        <f>IF(E2523="stiffened",5+5/(B2523/C2523)^2,5)</f>
        <v>20.554591109182219</v>
      </c>
      <c r="K2523" s="191">
        <f>H2523/G2523</f>
        <v>235.16819383874085</v>
      </c>
      <c r="L2523" s="191">
        <f>SQRT(INPUT!$B$2*J2523/INPUT!AQ36)</f>
        <v>0</v>
      </c>
      <c r="M2523" s="184">
        <f>IF(K2523&lt;=1.12*L2523,1,IF(K2523&lt;=1.4*L2523,1.12/K2523*L2523,1.57*L2523^2/K2523^2))</f>
        <v>0</v>
      </c>
      <c r="N2523" s="286">
        <f>IF(E2523="stiffened",IF(2*C2523*G2523/(INPUT!H36*INPUT!I36*INPUT!J36+INPUT!K36*INPUT!L36)&lt;=2.5,I2523*(M2523+0.87*(1-M2523)/SQRT(1+(B2523/C2523)^2)),I2523*(M2523+0.87*(1-M2523)/(SQRT(1+(B2523/C2523)^2)+B2523/C2523))),M2523*I2523)</f>
        <v>5277.0541860455469</v>
      </c>
    </row>
    <row r="2524">
      <c r="A2524" s="187">
        <f>A2175</f>
        <v>101</v>
      </c>
      <c r="B2524" s="174">
        <f>INPUT!AC37</f>
        <v>1587.5</v>
      </c>
      <c r="C2524" s="174">
        <f>K1231</f>
        <v>2800</v>
      </c>
      <c r="D2524" s="191">
        <f>D2011</f>
        <v>700</v>
      </c>
      <c r="E2524" s="174" t="str">
        <f>IF(OR(AND(B2524&lt;=3*C2524,D2524=0),AND(B2524&lt;=1.5*C2524,D2524&gt;0)),"stiffened","unstiffened")</f>
        <v>stiffened</v>
      </c>
      <c r="F2524" s="380"/>
      <c r="G2524" s="343">
        <f>K2011</f>
        <v>12</v>
      </c>
      <c r="H2524" s="174">
        <f>E2011*K2011</f>
        <v>2822.01832606489</v>
      </c>
      <c r="I2524" s="191">
        <f>0.58*INPUT!AQ37*1000*H2524*G2524/10^6</f>
        <v>6972.6428800411295</v>
      </c>
      <c r="J2524" s="192">
        <f>IF(E2524="stiffened",5+5/(B2524/C2524)^2,5)</f>
        <v>20.554591109182219</v>
      </c>
      <c r="K2524" s="191">
        <f>H2524/G2524</f>
        <v>235.16819383874085</v>
      </c>
      <c r="L2524" s="191">
        <f>SQRT(INPUT!$B$2*J2524/INPUT!AQ37)</f>
        <v>0</v>
      </c>
      <c r="M2524" s="184">
        <f>IF(K2524&lt;=1.12*L2524,1,IF(K2524&lt;=1.4*L2524,1.12/K2524*L2524,1.57*L2524^2/K2524^2))</f>
        <v>0</v>
      </c>
      <c r="N2524" s="286">
        <f>IF(E2524="stiffened",IF(2*C2524*G2524/(INPUT!H37*INPUT!I37*INPUT!J37+INPUT!K37*INPUT!L37)&lt;=2.5,I2524*(M2524+0.87*(1-M2524)/SQRT(1+(B2524/C2524)^2)),I2524*(M2524+0.87*(1-M2524)/(SQRT(1+(B2524/C2524)^2)+B2524/C2524))),M2524*I2524)</f>
        <v>5277.0541860455469</v>
      </c>
    </row>
    <row r="2525">
      <c r="A2525" s="187">
        <f>A2176</f>
        <v>101</v>
      </c>
      <c r="B2525" s="174">
        <f>INPUT!AC38</f>
        <v>1587.5</v>
      </c>
      <c r="C2525" s="174">
        <f>K1232</f>
        <v>2800</v>
      </c>
      <c r="D2525" s="191">
        <f>D2012</f>
        <v>700</v>
      </c>
      <c r="E2525" s="174" t="str">
        <f>IF(OR(AND(B2525&lt;=3*C2525,D2525=0),AND(B2525&lt;=1.5*C2525,D2525&gt;0)),"stiffened","unstiffened")</f>
        <v>stiffened</v>
      </c>
      <c r="F2525" s="380"/>
      <c r="G2525" s="343">
        <f>K2012</f>
        <v>12</v>
      </c>
      <c r="H2525" s="174">
        <f>E2012*K2012</f>
        <v>2822.01832606489</v>
      </c>
      <c r="I2525" s="191">
        <f>0.58*INPUT!AQ38*1000*H2525*G2525/10^6</f>
        <v>6972.6428800411295</v>
      </c>
      <c r="J2525" s="192">
        <f>IF(E2525="stiffened",5+5/(B2525/C2525)^2,5)</f>
        <v>20.554591109182219</v>
      </c>
      <c r="K2525" s="191">
        <f>H2525/G2525</f>
        <v>235.16819383874085</v>
      </c>
      <c r="L2525" s="191">
        <f>SQRT(INPUT!$B$2*J2525/INPUT!AQ38)</f>
        <v>0</v>
      </c>
      <c r="M2525" s="184">
        <f>IF(K2525&lt;=1.12*L2525,1,IF(K2525&lt;=1.4*L2525,1.12/K2525*L2525,1.57*L2525^2/K2525^2))</f>
        <v>0</v>
      </c>
      <c r="N2525" s="286">
        <f>IF(E2525="stiffened",IF(2*C2525*G2525/(INPUT!H38*INPUT!I38*INPUT!J38+INPUT!K38*INPUT!L38)&lt;=2.5,I2525*(M2525+0.87*(1-M2525)/SQRT(1+(B2525/C2525)^2)),I2525*(M2525+0.87*(1-M2525)/(SQRT(1+(B2525/C2525)^2)+B2525/C2525))),M2525*I2525)</f>
        <v>5277.0541860455469</v>
      </c>
    </row>
    <row r="2526">
      <c r="A2526" s="187">
        <f>A2177</f>
        <v>101</v>
      </c>
      <c r="B2526" s="174">
        <f>INPUT!AC39</f>
        <v>1587.5</v>
      </c>
      <c r="C2526" s="174">
        <f>K1233</f>
        <v>2800</v>
      </c>
      <c r="D2526" s="191">
        <f>D2013</f>
        <v>700</v>
      </c>
      <c r="E2526" s="174" t="str">
        <f>IF(OR(AND(B2526&lt;=3*C2526,D2526=0),AND(B2526&lt;=1.5*C2526,D2526&gt;0)),"stiffened","unstiffened")</f>
        <v>stiffened</v>
      </c>
      <c r="F2526" s="380"/>
      <c r="G2526" s="343">
        <f>K2013</f>
        <v>12</v>
      </c>
      <c r="H2526" s="174">
        <f>E2013*K2013</f>
        <v>2822.01832606489</v>
      </c>
      <c r="I2526" s="191">
        <f>0.58*INPUT!AQ39*1000*H2526*G2526/10^6</f>
        <v>6972.6428800411295</v>
      </c>
      <c r="J2526" s="192">
        <f>IF(E2526="stiffened",5+5/(B2526/C2526)^2,5)</f>
        <v>20.554591109182219</v>
      </c>
      <c r="K2526" s="191">
        <f>H2526/G2526</f>
        <v>235.16819383874085</v>
      </c>
      <c r="L2526" s="191">
        <f>SQRT(INPUT!$B$2*J2526/INPUT!AQ39)</f>
        <v>0</v>
      </c>
      <c r="M2526" s="184">
        <f>IF(K2526&lt;=1.12*L2526,1,IF(K2526&lt;=1.4*L2526,1.12/K2526*L2526,1.57*L2526^2/K2526^2))</f>
        <v>0</v>
      </c>
      <c r="N2526" s="286">
        <f>IF(E2526="stiffened",IF(2*C2526*G2526/(INPUT!H39*INPUT!I39*INPUT!J39+INPUT!K39*INPUT!L39)&lt;=2.5,I2526*(M2526+0.87*(1-M2526)/SQRT(1+(B2526/C2526)^2)),I2526*(M2526+0.87*(1-M2526)/(SQRT(1+(B2526/C2526)^2)+B2526/C2526))),M2526*I2526)</f>
        <v>5277.0541860455469</v>
      </c>
    </row>
    <row r="2527">
      <c r="A2527" s="187">
        <f>A2178</f>
        <v>101</v>
      </c>
      <c r="B2527" s="174">
        <f>INPUT!AC40</f>
        <v>1587.5</v>
      </c>
      <c r="C2527" s="174">
        <f>K1234</f>
        <v>2800</v>
      </c>
      <c r="D2527" s="191">
        <f>D2014</f>
        <v>700</v>
      </c>
      <c r="E2527" s="174" t="str">
        <f>IF(OR(AND(B2527&lt;=3*C2527,D2527=0),AND(B2527&lt;=1.5*C2527,D2527&gt;0)),"stiffened","unstiffened")</f>
        <v>stiffened</v>
      </c>
      <c r="F2527" s="380"/>
      <c r="G2527" s="343">
        <f>K2014</f>
        <v>12</v>
      </c>
      <c r="H2527" s="174">
        <f>E2014*K2014</f>
        <v>2822.01832606489</v>
      </c>
      <c r="I2527" s="191">
        <f>0.58*INPUT!AQ40*1000*H2527*G2527/10^6</f>
        <v>6972.6428800411295</v>
      </c>
      <c r="J2527" s="192">
        <f>IF(E2527="stiffened",5+5/(B2527/C2527)^2,5)</f>
        <v>20.554591109182219</v>
      </c>
      <c r="K2527" s="191">
        <f>H2527/G2527</f>
        <v>235.16819383874085</v>
      </c>
      <c r="L2527" s="191">
        <f>SQRT(INPUT!$B$2*J2527/INPUT!AQ40)</f>
        <v>0</v>
      </c>
      <c r="M2527" s="184">
        <f>IF(K2527&lt;=1.12*L2527,1,IF(K2527&lt;=1.4*L2527,1.12/K2527*L2527,1.57*L2527^2/K2527^2))</f>
        <v>0</v>
      </c>
      <c r="N2527" s="286">
        <f>IF(E2527="stiffened",IF(2*C2527*G2527/(INPUT!H40*INPUT!I40*INPUT!J40+INPUT!K40*INPUT!L40)&lt;=2.5,I2527*(M2527+0.87*(1-M2527)/SQRT(1+(B2527/C2527)^2)),I2527*(M2527+0.87*(1-M2527)/(SQRT(1+(B2527/C2527)^2)+B2527/C2527))),M2527*I2527)</f>
        <v>5277.0541860455469</v>
      </c>
    </row>
    <row r="2528">
      <c r="A2528" s="187">
        <f>A2179</f>
        <v>101</v>
      </c>
      <c r="B2528" s="174">
        <f>INPUT!AC41</f>
        <v>1587.5</v>
      </c>
      <c r="C2528" s="174">
        <f>K1235</f>
        <v>2800</v>
      </c>
      <c r="D2528" s="191">
        <f>D2015</f>
        <v>700</v>
      </c>
      <c r="E2528" s="174" t="str">
        <f>IF(OR(AND(B2528&lt;=3*C2528,D2528=0),AND(B2528&lt;=1.5*C2528,D2528&gt;0)),"stiffened","unstiffened")</f>
        <v>stiffened</v>
      </c>
      <c r="F2528" s="380"/>
      <c r="G2528" s="343">
        <f>K2015</f>
        <v>12</v>
      </c>
      <c r="H2528" s="174">
        <f>E2015*K2015</f>
        <v>2822.01832606489</v>
      </c>
      <c r="I2528" s="191">
        <f>0.58*INPUT!AQ41*1000*H2528*G2528/10^6</f>
        <v>6972.6428800411295</v>
      </c>
      <c r="J2528" s="192">
        <f>IF(E2528="stiffened",5+5/(B2528/C2528)^2,5)</f>
        <v>20.554591109182219</v>
      </c>
      <c r="K2528" s="191">
        <f>H2528/G2528</f>
        <v>235.16819383874085</v>
      </c>
      <c r="L2528" s="191">
        <f>SQRT(INPUT!$B$2*J2528/INPUT!AQ41)</f>
        <v>0</v>
      </c>
      <c r="M2528" s="184">
        <f>IF(K2528&lt;=1.12*L2528,1,IF(K2528&lt;=1.4*L2528,1.12/K2528*L2528,1.57*L2528^2/K2528^2))</f>
        <v>0</v>
      </c>
      <c r="N2528" s="286">
        <f>IF(E2528="stiffened",IF(2*C2528*G2528/(INPUT!H41*INPUT!I41*INPUT!J41+INPUT!K41*INPUT!L41)&lt;=2.5,I2528*(M2528+0.87*(1-M2528)/SQRT(1+(B2528/C2528)^2)),I2528*(M2528+0.87*(1-M2528)/(SQRT(1+(B2528/C2528)^2)+B2528/C2528))),M2528*I2528)</f>
        <v>5277.0541860455469</v>
      </c>
    </row>
    <row r="2529">
      <c r="A2529" s="187">
        <f>A2180</f>
        <v>101</v>
      </c>
      <c r="B2529" s="174">
        <f>INPUT!AC42</f>
        <v>1587.5</v>
      </c>
      <c r="C2529" s="174">
        <f>K1236</f>
        <v>2800</v>
      </c>
      <c r="D2529" s="191">
        <f>D2016</f>
        <v>700</v>
      </c>
      <c r="E2529" s="174" t="str">
        <f>IF(OR(AND(B2529&lt;=3*C2529,D2529=0),AND(B2529&lt;=1.5*C2529,D2529&gt;0)),"stiffened","unstiffened")</f>
        <v>stiffened</v>
      </c>
      <c r="F2529" s="380"/>
      <c r="G2529" s="343">
        <f>K2016</f>
        <v>12</v>
      </c>
      <c r="H2529" s="174">
        <f>E2016*K2016</f>
        <v>2822.01832606489</v>
      </c>
      <c r="I2529" s="191">
        <f>0.58*INPUT!AQ42*1000*H2529*G2529/10^6</f>
        <v>6972.6428800411295</v>
      </c>
      <c r="J2529" s="192">
        <f>IF(E2529="stiffened",5+5/(B2529/C2529)^2,5)</f>
        <v>20.554591109182219</v>
      </c>
      <c r="K2529" s="191">
        <f>H2529/G2529</f>
        <v>235.16819383874085</v>
      </c>
      <c r="L2529" s="191">
        <f>SQRT(INPUT!$B$2*J2529/INPUT!AQ42)</f>
        <v>0</v>
      </c>
      <c r="M2529" s="184">
        <f>IF(K2529&lt;=1.12*L2529,1,IF(K2529&lt;=1.4*L2529,1.12/K2529*L2529,1.57*L2529^2/K2529^2))</f>
        <v>0</v>
      </c>
      <c r="N2529" s="286">
        <f>IF(E2529="stiffened",IF(2*C2529*G2529/(INPUT!H42*INPUT!I42*INPUT!J42+INPUT!K42*INPUT!L42)&lt;=2.5,I2529*(M2529+0.87*(1-M2529)/SQRT(1+(B2529/C2529)^2)),I2529*(M2529+0.87*(1-M2529)/(SQRT(1+(B2529/C2529)^2)+B2529/C2529))),M2529*I2529)</f>
        <v>5277.0541860455469</v>
      </c>
    </row>
    <row r="2530">
      <c r="A2530" s="187">
        <f>A2181</f>
        <v>101</v>
      </c>
      <c r="B2530" s="174">
        <f>INPUT!AC43</f>
        <v>1587.5</v>
      </c>
      <c r="C2530" s="174">
        <f>K1237</f>
        <v>2800</v>
      </c>
      <c r="D2530" s="191">
        <f>D2017</f>
        <v>700</v>
      </c>
      <c r="E2530" s="174" t="str">
        <f>IF(OR(AND(B2530&lt;=3*C2530,D2530=0),AND(B2530&lt;=1.5*C2530,D2530&gt;0)),"stiffened","unstiffened")</f>
        <v>stiffened</v>
      </c>
      <c r="F2530" s="380"/>
      <c r="G2530" s="343">
        <f>K2017</f>
        <v>12</v>
      </c>
      <c r="H2530" s="174">
        <f>E2017*K2017</f>
        <v>2822.01832606489</v>
      </c>
      <c r="I2530" s="191">
        <f>0.58*INPUT!AQ43*1000*H2530*G2530/10^6</f>
        <v>6972.6428800411295</v>
      </c>
      <c r="J2530" s="192">
        <f>IF(E2530="stiffened",5+5/(B2530/C2530)^2,5)</f>
        <v>20.554591109182219</v>
      </c>
      <c r="K2530" s="191">
        <f>H2530/G2530</f>
        <v>235.16819383874085</v>
      </c>
      <c r="L2530" s="191">
        <f>SQRT(INPUT!$B$2*J2530/INPUT!AQ43)</f>
        <v>0</v>
      </c>
      <c r="M2530" s="184">
        <f>IF(K2530&lt;=1.12*L2530,1,IF(K2530&lt;=1.4*L2530,1.12/K2530*L2530,1.57*L2530^2/K2530^2))</f>
        <v>0</v>
      </c>
      <c r="N2530" s="286">
        <f>IF(E2530="stiffened",IF(2*C2530*G2530/(INPUT!H43*INPUT!I43*INPUT!J43+INPUT!K43*INPUT!L43)&lt;=2.5,I2530*(M2530+0.87*(1-M2530)/SQRT(1+(B2530/C2530)^2)),I2530*(M2530+0.87*(1-M2530)/(SQRT(1+(B2530/C2530)^2)+B2530/C2530))),M2530*I2530)</f>
        <v>5277.0541860455469</v>
      </c>
    </row>
    <row r="2531">
      <c r="A2531" s="187">
        <f>A2182</f>
        <v>101</v>
      </c>
      <c r="B2531" s="174">
        <f>INPUT!AC44</f>
        <v>1587.5</v>
      </c>
      <c r="C2531" s="174">
        <f>K1238</f>
        <v>2800</v>
      </c>
      <c r="D2531" s="191">
        <f>D2018</f>
        <v>700</v>
      </c>
      <c r="E2531" s="174" t="str">
        <f>IF(OR(AND(B2531&lt;=3*C2531,D2531=0),AND(B2531&lt;=1.5*C2531,D2531&gt;0)),"stiffened","unstiffened")</f>
        <v>stiffened</v>
      </c>
      <c r="F2531" s="380"/>
      <c r="G2531" s="343">
        <f>K2018</f>
        <v>12</v>
      </c>
      <c r="H2531" s="174">
        <f>E2018*K2018</f>
        <v>2822.01832606489</v>
      </c>
      <c r="I2531" s="191">
        <f>0.58*INPUT!AQ44*1000*H2531*G2531/10^6</f>
        <v>6972.6428800411295</v>
      </c>
      <c r="J2531" s="192">
        <f>IF(E2531="stiffened",5+5/(B2531/C2531)^2,5)</f>
        <v>20.554591109182219</v>
      </c>
      <c r="K2531" s="191">
        <f>H2531/G2531</f>
        <v>235.16819383874085</v>
      </c>
      <c r="L2531" s="191">
        <f>SQRT(INPUT!$B$2*J2531/INPUT!AQ44)</f>
        <v>0</v>
      </c>
      <c r="M2531" s="184">
        <f>IF(K2531&lt;=1.12*L2531,1,IF(K2531&lt;=1.4*L2531,1.12/K2531*L2531,1.57*L2531^2/K2531^2))</f>
        <v>0</v>
      </c>
      <c r="N2531" s="286">
        <f>IF(E2531="stiffened",IF(2*C2531*G2531/(INPUT!H44*INPUT!I44*INPUT!J44+INPUT!K44*INPUT!L44)&lt;=2.5,I2531*(M2531+0.87*(1-M2531)/SQRT(1+(B2531/C2531)^2)),I2531*(M2531+0.87*(1-M2531)/(SQRT(1+(B2531/C2531)^2)+B2531/C2531))),M2531*I2531)</f>
        <v>5277.0541860455469</v>
      </c>
    </row>
    <row r="2532">
      <c r="A2532" s="187">
        <f>A2183</f>
        <v>101</v>
      </c>
      <c r="B2532" s="174">
        <f>INPUT!AC45</f>
        <v>1587.5</v>
      </c>
      <c r="C2532" s="174">
        <f>K1239</f>
        <v>2800</v>
      </c>
      <c r="D2532" s="191">
        <f>D2019</f>
        <v>700</v>
      </c>
      <c r="E2532" s="174" t="str">
        <f>IF(OR(AND(B2532&lt;=3*C2532,D2532=0),AND(B2532&lt;=1.5*C2532,D2532&gt;0)),"stiffened","unstiffened")</f>
        <v>stiffened</v>
      </c>
      <c r="F2532" s="380"/>
      <c r="G2532" s="343">
        <f>K2019</f>
        <v>12</v>
      </c>
      <c r="H2532" s="174">
        <f>E2019*K2019</f>
        <v>2822.01832606489</v>
      </c>
      <c r="I2532" s="191">
        <f>0.58*INPUT!AQ45*1000*H2532*G2532/10^6</f>
        <v>6972.6428800411295</v>
      </c>
      <c r="J2532" s="192">
        <f>IF(E2532="stiffened",5+5/(B2532/C2532)^2,5)</f>
        <v>20.554591109182219</v>
      </c>
      <c r="K2532" s="191">
        <f>H2532/G2532</f>
        <v>235.16819383874085</v>
      </c>
      <c r="L2532" s="191">
        <f>SQRT(INPUT!$B$2*J2532/INPUT!AQ45)</f>
        <v>0</v>
      </c>
      <c r="M2532" s="184">
        <f>IF(K2532&lt;=1.12*L2532,1,IF(K2532&lt;=1.4*L2532,1.12/K2532*L2532,1.57*L2532^2/K2532^2))</f>
        <v>0</v>
      </c>
      <c r="N2532" s="286">
        <f>IF(E2532="stiffened",IF(2*C2532*G2532/(INPUT!H45*INPUT!I45*INPUT!J45+INPUT!K45*INPUT!L45)&lt;=2.5,I2532*(M2532+0.87*(1-M2532)/SQRT(1+(B2532/C2532)^2)),I2532*(M2532+0.87*(1-M2532)/(SQRT(1+(B2532/C2532)^2)+B2532/C2532))),M2532*I2532)</f>
        <v>5277.0541860455469</v>
      </c>
    </row>
    <row r="2533">
      <c r="A2533" s="187">
        <f>A2184</f>
        <v>101</v>
      </c>
      <c r="B2533" s="174">
        <f>INPUT!AC46</f>
        <v>1587.5</v>
      </c>
      <c r="C2533" s="174">
        <f>K1240</f>
        <v>2800</v>
      </c>
      <c r="D2533" s="191">
        <f>D2020</f>
        <v>700</v>
      </c>
      <c r="E2533" s="174" t="str">
        <f>IF(OR(AND(B2533&lt;=3*C2533,D2533=0),AND(B2533&lt;=1.5*C2533,D2533&gt;0)),"stiffened","unstiffened")</f>
        <v>stiffened</v>
      </c>
      <c r="F2533" s="380"/>
      <c r="G2533" s="343">
        <f>K2020</f>
        <v>12</v>
      </c>
      <c r="H2533" s="174">
        <f>E2020*K2020</f>
        <v>2822.01832606489</v>
      </c>
      <c r="I2533" s="191">
        <f>0.58*INPUT!AQ46*1000*H2533*G2533/10^6</f>
        <v>6972.6428800411295</v>
      </c>
      <c r="J2533" s="192">
        <f>IF(E2533="stiffened",5+5/(B2533/C2533)^2,5)</f>
        <v>20.554591109182219</v>
      </c>
      <c r="K2533" s="191">
        <f>H2533/G2533</f>
        <v>235.16819383874085</v>
      </c>
      <c r="L2533" s="191">
        <f>SQRT(INPUT!$B$2*J2533/INPUT!AQ46)</f>
        <v>0</v>
      </c>
      <c r="M2533" s="184">
        <f>IF(K2533&lt;=1.12*L2533,1,IF(K2533&lt;=1.4*L2533,1.12/K2533*L2533,1.57*L2533^2/K2533^2))</f>
        <v>0</v>
      </c>
      <c r="N2533" s="286">
        <f>IF(E2533="stiffened",IF(2*C2533*G2533/(INPUT!H46*INPUT!I46*INPUT!J46+INPUT!K46*INPUT!L46)&lt;=2.5,I2533*(M2533+0.87*(1-M2533)/SQRT(1+(B2533/C2533)^2)),I2533*(M2533+0.87*(1-M2533)/(SQRT(1+(B2533/C2533)^2)+B2533/C2533))),M2533*I2533)</f>
        <v>5277.0541860455469</v>
      </c>
    </row>
    <row r="2534">
      <c r="A2534" s="187">
        <f>A2185</f>
        <v>101</v>
      </c>
      <c r="B2534" s="174">
        <f>INPUT!AC47</f>
        <v>1587.5</v>
      </c>
      <c r="C2534" s="174">
        <f>K1241</f>
        <v>2800</v>
      </c>
      <c r="D2534" s="191">
        <f>D2021</f>
        <v>700</v>
      </c>
      <c r="E2534" s="174" t="str">
        <f>IF(OR(AND(B2534&lt;=3*C2534,D2534=0),AND(B2534&lt;=1.5*C2534,D2534&gt;0)),"stiffened","unstiffened")</f>
        <v>stiffened</v>
      </c>
      <c r="F2534" s="380"/>
      <c r="G2534" s="343">
        <f>K2021</f>
        <v>12</v>
      </c>
      <c r="H2534" s="174">
        <f>E2021*K2021</f>
        <v>2822.01832606489</v>
      </c>
      <c r="I2534" s="191">
        <f>0.58*INPUT!AQ47*1000*H2534*G2534/10^6</f>
        <v>6972.6428800411295</v>
      </c>
      <c r="J2534" s="192">
        <f>IF(E2534="stiffened",5+5/(B2534/C2534)^2,5)</f>
        <v>20.554591109182219</v>
      </c>
      <c r="K2534" s="191">
        <f>H2534/G2534</f>
        <v>235.16819383874085</v>
      </c>
      <c r="L2534" s="191">
        <f>SQRT(INPUT!$B$2*J2534/INPUT!AQ47)</f>
        <v>0</v>
      </c>
      <c r="M2534" s="184">
        <f>IF(K2534&lt;=1.12*L2534,1,IF(K2534&lt;=1.4*L2534,1.12/K2534*L2534,1.57*L2534^2/K2534^2))</f>
        <v>0</v>
      </c>
      <c r="N2534" s="286">
        <f>IF(E2534="stiffened",IF(2*C2534*G2534/(INPUT!H47*INPUT!I47*INPUT!J47+INPUT!K47*INPUT!L47)&lt;=2.5,I2534*(M2534+0.87*(1-M2534)/SQRT(1+(B2534/C2534)^2)),I2534*(M2534+0.87*(1-M2534)/(SQRT(1+(B2534/C2534)^2)+B2534/C2534))),M2534*I2534)</f>
        <v>5277.0541860455469</v>
      </c>
    </row>
    <row r="2535">
      <c r="A2535" s="187">
        <f>A2186</f>
        <v>101</v>
      </c>
      <c r="B2535" s="174">
        <f>INPUT!AC48</f>
        <v>1587.5</v>
      </c>
      <c r="C2535" s="174">
        <f>K1242</f>
        <v>2800</v>
      </c>
      <c r="D2535" s="191">
        <f>D2022</f>
        <v>700</v>
      </c>
      <c r="E2535" s="174" t="str">
        <f>IF(OR(AND(B2535&lt;=3*C2535,D2535=0),AND(B2535&lt;=1.5*C2535,D2535&gt;0)),"stiffened","unstiffened")</f>
        <v>stiffened</v>
      </c>
      <c r="F2535" s="380"/>
      <c r="G2535" s="343">
        <f>K2022</f>
        <v>12</v>
      </c>
      <c r="H2535" s="174">
        <f>E2022*K2022</f>
        <v>2822.01832606489</v>
      </c>
      <c r="I2535" s="191">
        <f>0.58*INPUT!AQ48*1000*H2535*G2535/10^6</f>
        <v>6972.6428800411295</v>
      </c>
      <c r="J2535" s="192">
        <f>IF(E2535="stiffened",5+5/(B2535/C2535)^2,5)</f>
        <v>20.554591109182219</v>
      </c>
      <c r="K2535" s="191">
        <f>H2535/G2535</f>
        <v>235.16819383874085</v>
      </c>
      <c r="L2535" s="191">
        <f>SQRT(INPUT!$B$2*J2535/INPUT!AQ48)</f>
        <v>0</v>
      </c>
      <c r="M2535" s="184">
        <f>IF(K2535&lt;=1.12*L2535,1,IF(K2535&lt;=1.4*L2535,1.12/K2535*L2535,1.57*L2535^2/K2535^2))</f>
        <v>0</v>
      </c>
      <c r="N2535" s="286">
        <f>IF(E2535="stiffened",IF(2*C2535*G2535/(INPUT!H48*INPUT!I48*INPUT!J48+INPUT!K48*INPUT!L48)&lt;=2.5,I2535*(M2535+0.87*(1-M2535)/SQRT(1+(B2535/C2535)^2)),I2535*(M2535+0.87*(1-M2535)/(SQRT(1+(B2535/C2535)^2)+B2535/C2535))),M2535*I2535)</f>
        <v>5277.0541860455469</v>
      </c>
    </row>
    <row r="2536">
      <c r="A2536" s="187">
        <f>A2187</f>
        <v>101</v>
      </c>
      <c r="B2536" s="174">
        <f>INPUT!AC49</f>
        <v>1587.5</v>
      </c>
      <c r="C2536" s="174">
        <f>K1243</f>
        <v>2800</v>
      </c>
      <c r="D2536" s="191">
        <f>D2023</f>
        <v>700</v>
      </c>
      <c r="E2536" s="174" t="str">
        <f>IF(OR(AND(B2536&lt;=3*C2536,D2536=0),AND(B2536&lt;=1.5*C2536,D2536&gt;0)),"stiffened","unstiffened")</f>
        <v>stiffened</v>
      </c>
      <c r="F2536" s="380"/>
      <c r="G2536" s="343">
        <f>K2023</f>
        <v>12</v>
      </c>
      <c r="H2536" s="174">
        <f>E2023*K2023</f>
        <v>2822.01832606489</v>
      </c>
      <c r="I2536" s="191">
        <f>0.58*INPUT!AQ49*1000*H2536*G2536/10^6</f>
        <v>6972.6428800411295</v>
      </c>
      <c r="J2536" s="192">
        <f>IF(E2536="stiffened",5+5/(B2536/C2536)^2,5)</f>
        <v>20.554591109182219</v>
      </c>
      <c r="K2536" s="191">
        <f>H2536/G2536</f>
        <v>235.16819383874085</v>
      </c>
      <c r="L2536" s="191">
        <f>SQRT(INPUT!$B$2*J2536/INPUT!AQ49)</f>
        <v>0</v>
      </c>
      <c r="M2536" s="184">
        <f>IF(K2536&lt;=1.12*L2536,1,IF(K2536&lt;=1.4*L2536,1.12/K2536*L2536,1.57*L2536^2/K2536^2))</f>
        <v>0</v>
      </c>
      <c r="N2536" s="286">
        <f>IF(E2536="stiffened",IF(2*C2536*G2536/(INPUT!H49*INPUT!I49*INPUT!J49+INPUT!K49*INPUT!L49)&lt;=2.5,I2536*(M2536+0.87*(1-M2536)/SQRT(1+(B2536/C2536)^2)),I2536*(M2536+0.87*(1-M2536)/(SQRT(1+(B2536/C2536)^2)+B2536/C2536))),M2536*I2536)</f>
        <v>5277.0541860455469</v>
      </c>
    </row>
    <row r="2537">
      <c r="A2537" s="187">
        <f>A2188</f>
        <v>101</v>
      </c>
      <c r="B2537" s="174">
        <f>INPUT!AC50</f>
        <v>1587.5</v>
      </c>
      <c r="C2537" s="174">
        <f>K1244</f>
        <v>2800</v>
      </c>
      <c r="D2537" s="191">
        <f>D2024</f>
        <v>700</v>
      </c>
      <c r="E2537" s="174" t="str">
        <f>IF(OR(AND(B2537&lt;=3*C2537,D2537=0),AND(B2537&lt;=1.5*C2537,D2537&gt;0)),"stiffened","unstiffened")</f>
        <v>stiffened</v>
      </c>
      <c r="F2537" s="380"/>
      <c r="G2537" s="343">
        <f>K2024</f>
        <v>12</v>
      </c>
      <c r="H2537" s="174">
        <f>E2024*K2024</f>
        <v>2822.01832606489</v>
      </c>
      <c r="I2537" s="191">
        <f>0.58*INPUT!AQ50*1000*H2537*G2537/10^6</f>
        <v>6972.6428800411295</v>
      </c>
      <c r="J2537" s="192">
        <f>IF(E2537="stiffened",5+5/(B2537/C2537)^2,5)</f>
        <v>20.554591109182219</v>
      </c>
      <c r="K2537" s="191">
        <f>H2537/G2537</f>
        <v>235.16819383874085</v>
      </c>
      <c r="L2537" s="191">
        <f>SQRT(INPUT!$B$2*J2537/INPUT!AQ50)</f>
        <v>0</v>
      </c>
      <c r="M2537" s="184">
        <f>IF(K2537&lt;=1.12*L2537,1,IF(K2537&lt;=1.4*L2537,1.12/K2537*L2537,1.57*L2537^2/K2537^2))</f>
        <v>0</v>
      </c>
      <c r="N2537" s="286">
        <f>IF(E2537="stiffened",IF(2*C2537*G2537/(INPUT!H50*INPUT!I50*INPUT!J50+INPUT!K50*INPUT!L50)&lt;=2.5,I2537*(M2537+0.87*(1-M2537)/SQRT(1+(B2537/C2537)^2)),I2537*(M2537+0.87*(1-M2537)/(SQRT(1+(B2537/C2537)^2)+B2537/C2537))),M2537*I2537)</f>
        <v>5277.0541860455469</v>
      </c>
    </row>
    <row r="2538">
      <c r="A2538" s="187">
        <f>A2189</f>
        <v>101</v>
      </c>
      <c r="B2538" s="174">
        <f>INPUT!AC51</f>
        <v>1587.5</v>
      </c>
      <c r="C2538" s="174">
        <f>K1245</f>
        <v>2800</v>
      </c>
      <c r="D2538" s="191">
        <f>D2025</f>
        <v>700</v>
      </c>
      <c r="E2538" s="174" t="str">
        <f>IF(OR(AND(B2538&lt;=3*C2538,D2538=0),AND(B2538&lt;=1.5*C2538,D2538&gt;0)),"stiffened","unstiffened")</f>
        <v>stiffened</v>
      </c>
      <c r="F2538" s="380"/>
      <c r="G2538" s="343">
        <f>K2025</f>
        <v>12</v>
      </c>
      <c r="H2538" s="174">
        <f>E2025*K2025</f>
        <v>2822.01832606489</v>
      </c>
      <c r="I2538" s="191">
        <f>0.58*INPUT!AQ51*1000*H2538*G2538/10^6</f>
        <v>6972.6428800411295</v>
      </c>
      <c r="J2538" s="192">
        <f>IF(E2538="stiffened",5+5/(B2538/C2538)^2,5)</f>
        <v>20.554591109182219</v>
      </c>
      <c r="K2538" s="191">
        <f>H2538/G2538</f>
        <v>235.16819383874085</v>
      </c>
      <c r="L2538" s="191">
        <f>SQRT(INPUT!$B$2*J2538/INPUT!AQ51)</f>
        <v>0</v>
      </c>
      <c r="M2538" s="184">
        <f>IF(K2538&lt;=1.12*L2538,1,IF(K2538&lt;=1.4*L2538,1.12/K2538*L2538,1.57*L2538^2/K2538^2))</f>
        <v>0</v>
      </c>
      <c r="N2538" s="286">
        <f>IF(E2538="stiffened",IF(2*C2538*G2538/(INPUT!H51*INPUT!I51*INPUT!J51+INPUT!K51*INPUT!L51)&lt;=2.5,I2538*(M2538+0.87*(1-M2538)/SQRT(1+(B2538/C2538)^2)),I2538*(M2538+0.87*(1-M2538)/(SQRT(1+(B2538/C2538)^2)+B2538/C2538))),M2538*I2538)</f>
        <v>5277.0541860455469</v>
      </c>
    </row>
    <row r="2539">
      <c r="A2539" s="187">
        <f>A2190</f>
        <v>101</v>
      </c>
      <c r="B2539" s="174">
        <f>INPUT!AC52</f>
        <v>1587.5</v>
      </c>
      <c r="C2539" s="174">
        <f>K1246</f>
        <v>2800</v>
      </c>
      <c r="D2539" s="191">
        <f>D2026</f>
        <v>700</v>
      </c>
      <c r="E2539" s="174" t="str">
        <f>IF(OR(AND(B2539&lt;=3*C2539,D2539=0),AND(B2539&lt;=1.5*C2539,D2539&gt;0)),"stiffened","unstiffened")</f>
        <v>stiffened</v>
      </c>
      <c r="F2539" s="380"/>
      <c r="G2539" s="343">
        <f>K2026</f>
        <v>12</v>
      </c>
      <c r="H2539" s="174">
        <f>E2026*K2026</f>
        <v>2822.01832606489</v>
      </c>
      <c r="I2539" s="191">
        <f>0.58*INPUT!AQ52*1000*H2539*G2539/10^6</f>
        <v>6972.6428800411295</v>
      </c>
      <c r="J2539" s="192">
        <f>IF(E2539="stiffened",5+5/(B2539/C2539)^2,5)</f>
        <v>20.554591109182219</v>
      </c>
      <c r="K2539" s="191">
        <f>H2539/G2539</f>
        <v>235.16819383874085</v>
      </c>
      <c r="L2539" s="191">
        <f>SQRT(INPUT!$B$2*J2539/INPUT!AQ52)</f>
        <v>0</v>
      </c>
      <c r="M2539" s="184">
        <f>IF(K2539&lt;=1.12*L2539,1,IF(K2539&lt;=1.4*L2539,1.12/K2539*L2539,1.57*L2539^2/K2539^2))</f>
        <v>0</v>
      </c>
      <c r="N2539" s="286">
        <f>IF(E2539="stiffened",IF(2*C2539*G2539/(INPUT!H52*INPUT!I52*INPUT!J52+INPUT!K52*INPUT!L52)&lt;=2.5,I2539*(M2539+0.87*(1-M2539)/SQRT(1+(B2539/C2539)^2)),I2539*(M2539+0.87*(1-M2539)/(SQRT(1+(B2539/C2539)^2)+B2539/C2539))),M2539*I2539)</f>
        <v>5277.0541860455469</v>
      </c>
    </row>
    <row r="2540">
      <c r="A2540" s="187">
        <f>A2191</f>
        <v>101</v>
      </c>
      <c r="B2540" s="174">
        <f>INPUT!AC53</f>
        <v>1587.5</v>
      </c>
      <c r="C2540" s="174">
        <f>K1247</f>
        <v>2800</v>
      </c>
      <c r="D2540" s="191">
        <f>D2027</f>
        <v>700</v>
      </c>
      <c r="E2540" s="174" t="str">
        <f>IF(OR(AND(B2540&lt;=3*C2540,D2540=0),AND(B2540&lt;=1.5*C2540,D2540&gt;0)),"stiffened","unstiffened")</f>
        <v>stiffened</v>
      </c>
      <c r="F2540" s="380"/>
      <c r="G2540" s="343">
        <f>K2027</f>
        <v>12</v>
      </c>
      <c r="H2540" s="174">
        <f>E2027*K2027</f>
        <v>2822.01832606489</v>
      </c>
      <c r="I2540" s="191">
        <f>0.58*INPUT!AQ53*1000*H2540*G2540/10^6</f>
        <v>6972.6428800411295</v>
      </c>
      <c r="J2540" s="192">
        <f>IF(E2540="stiffened",5+5/(B2540/C2540)^2,5)</f>
        <v>20.554591109182219</v>
      </c>
      <c r="K2540" s="191">
        <f>H2540/G2540</f>
        <v>235.16819383874085</v>
      </c>
      <c r="L2540" s="191">
        <f>SQRT(INPUT!$B$2*J2540/INPUT!AQ53)</f>
        <v>0</v>
      </c>
      <c r="M2540" s="184">
        <f>IF(K2540&lt;=1.12*L2540,1,IF(K2540&lt;=1.4*L2540,1.12/K2540*L2540,1.57*L2540^2/K2540^2))</f>
        <v>0</v>
      </c>
      <c r="N2540" s="286">
        <f>IF(E2540="stiffened",IF(2*C2540*G2540/(INPUT!H53*INPUT!I53*INPUT!J53+INPUT!K53*INPUT!L53)&lt;=2.5,I2540*(M2540+0.87*(1-M2540)/SQRT(1+(B2540/C2540)^2)),I2540*(M2540+0.87*(1-M2540)/(SQRT(1+(B2540/C2540)^2)+B2540/C2540))),M2540*I2540)</f>
        <v>5277.0541860455469</v>
      </c>
    </row>
    <row r="2541">
      <c r="A2541" s="187">
        <f>A2192</f>
        <v>101</v>
      </c>
      <c r="B2541" s="174">
        <f>INPUT!AC54</f>
        <v>1587.5</v>
      </c>
      <c r="C2541" s="174">
        <f>K1248</f>
        <v>2800</v>
      </c>
      <c r="D2541" s="191">
        <f>D2028</f>
        <v>700</v>
      </c>
      <c r="E2541" s="174" t="str">
        <f>IF(OR(AND(B2541&lt;=3*C2541,D2541=0),AND(B2541&lt;=1.5*C2541,D2541&gt;0)),"stiffened","unstiffened")</f>
        <v>stiffened</v>
      </c>
      <c r="F2541" s="380"/>
      <c r="G2541" s="343">
        <f>K2028</f>
        <v>12</v>
      </c>
      <c r="H2541" s="174">
        <f>E2028*K2028</f>
        <v>2822.01832606489</v>
      </c>
      <c r="I2541" s="191">
        <f>0.58*INPUT!AQ54*1000*H2541*G2541/10^6</f>
        <v>6972.6428800411295</v>
      </c>
      <c r="J2541" s="192">
        <f>IF(E2541="stiffened",5+5/(B2541/C2541)^2,5)</f>
        <v>20.554591109182219</v>
      </c>
      <c r="K2541" s="191">
        <f>H2541/G2541</f>
        <v>235.16819383874085</v>
      </c>
      <c r="L2541" s="191">
        <f>SQRT(INPUT!$B$2*J2541/INPUT!AQ54)</f>
        <v>0</v>
      </c>
      <c r="M2541" s="184">
        <f>IF(K2541&lt;=1.12*L2541,1,IF(K2541&lt;=1.4*L2541,1.12/K2541*L2541,1.57*L2541^2/K2541^2))</f>
        <v>0</v>
      </c>
      <c r="N2541" s="286">
        <f>IF(E2541="stiffened",IF(2*C2541*G2541/(INPUT!H54*INPUT!I54*INPUT!J54+INPUT!K54*INPUT!L54)&lt;=2.5,I2541*(M2541+0.87*(1-M2541)/SQRT(1+(B2541/C2541)^2)),I2541*(M2541+0.87*(1-M2541)/(SQRT(1+(B2541/C2541)^2)+B2541/C2541))),M2541*I2541)</f>
        <v>5277.0541860455469</v>
      </c>
    </row>
    <row r="2542">
      <c r="A2542" s="187">
        <f>A2193</f>
        <v>101</v>
      </c>
      <c r="B2542" s="174">
        <f>INPUT!AC55</f>
        <v>1587.5</v>
      </c>
      <c r="C2542" s="174">
        <f>K1249</f>
        <v>2800</v>
      </c>
      <c r="D2542" s="191">
        <f>D2029</f>
        <v>700</v>
      </c>
      <c r="E2542" s="174" t="str">
        <f>IF(OR(AND(B2542&lt;=3*C2542,D2542=0),AND(B2542&lt;=1.5*C2542,D2542&gt;0)),"stiffened","unstiffened")</f>
        <v>stiffened</v>
      </c>
      <c r="F2542" s="380"/>
      <c r="G2542" s="343">
        <f>K2029</f>
        <v>12</v>
      </c>
      <c r="H2542" s="174">
        <f>E2029*K2029</f>
        <v>2822.01832606489</v>
      </c>
      <c r="I2542" s="191">
        <f>0.58*INPUT!AQ55*1000*H2542*G2542/10^6</f>
        <v>6972.6428800411295</v>
      </c>
      <c r="J2542" s="192">
        <f>IF(E2542="stiffened",5+5/(B2542/C2542)^2,5)</f>
        <v>20.554591109182219</v>
      </c>
      <c r="K2542" s="191">
        <f>H2542/G2542</f>
        <v>235.16819383874085</v>
      </c>
      <c r="L2542" s="191">
        <f>SQRT(INPUT!$B$2*J2542/INPUT!AQ55)</f>
        <v>0</v>
      </c>
      <c r="M2542" s="184">
        <f>IF(K2542&lt;=1.12*L2542,1,IF(K2542&lt;=1.4*L2542,1.12/K2542*L2542,1.57*L2542^2/K2542^2))</f>
        <v>0</v>
      </c>
      <c r="N2542" s="286">
        <f>IF(E2542="stiffened",IF(2*C2542*G2542/(INPUT!H55*INPUT!I55*INPUT!J55+INPUT!K55*INPUT!L55)&lt;=2.5,I2542*(M2542+0.87*(1-M2542)/SQRT(1+(B2542/C2542)^2)),I2542*(M2542+0.87*(1-M2542)/(SQRT(1+(B2542/C2542)^2)+B2542/C2542))),M2542*I2542)</f>
        <v>5277.0541860455469</v>
      </c>
    </row>
    <row r="2543">
      <c r="A2543" s="187">
        <f>A2194</f>
        <v>101</v>
      </c>
      <c r="B2543" s="174">
        <f>INPUT!AC56</f>
        <v>1587.5</v>
      </c>
      <c r="C2543" s="174">
        <f>K1250</f>
        <v>2800</v>
      </c>
      <c r="D2543" s="191">
        <f>D2030</f>
        <v>700</v>
      </c>
      <c r="E2543" s="174" t="str">
        <f>IF(OR(AND(B2543&lt;=3*C2543,D2543=0),AND(B2543&lt;=1.5*C2543,D2543&gt;0)),"stiffened","unstiffened")</f>
        <v>stiffened</v>
      </c>
      <c r="F2543" s="380"/>
      <c r="G2543" s="343">
        <f>K2030</f>
        <v>12</v>
      </c>
      <c r="H2543" s="174">
        <f>E2030*K2030</f>
        <v>2822.01832606489</v>
      </c>
      <c r="I2543" s="191">
        <f>0.58*INPUT!AQ56*1000*H2543*G2543/10^6</f>
        <v>6972.6428800411295</v>
      </c>
      <c r="J2543" s="192">
        <f>IF(E2543="stiffened",5+5/(B2543/C2543)^2,5)</f>
        <v>20.554591109182219</v>
      </c>
      <c r="K2543" s="191">
        <f>H2543/G2543</f>
        <v>235.16819383874085</v>
      </c>
      <c r="L2543" s="191">
        <f>SQRT(INPUT!$B$2*J2543/INPUT!AQ56)</f>
        <v>0</v>
      </c>
      <c r="M2543" s="184">
        <f>IF(K2543&lt;=1.12*L2543,1,IF(K2543&lt;=1.4*L2543,1.12/K2543*L2543,1.57*L2543^2/K2543^2))</f>
        <v>0</v>
      </c>
      <c r="N2543" s="286">
        <f>IF(E2543="stiffened",IF(2*C2543*G2543/(INPUT!H56*INPUT!I56*INPUT!J56+INPUT!K56*INPUT!L56)&lt;=2.5,I2543*(M2543+0.87*(1-M2543)/SQRT(1+(B2543/C2543)^2)),I2543*(M2543+0.87*(1-M2543)/(SQRT(1+(B2543/C2543)^2)+B2543/C2543))),M2543*I2543)</f>
        <v>5277.0541860455469</v>
      </c>
    </row>
    <row r="2544">
      <c r="A2544" s="187">
        <f>A2195</f>
        <v>101</v>
      </c>
      <c r="B2544" s="174">
        <f>INPUT!AC57</f>
        <v>1587.5</v>
      </c>
      <c r="C2544" s="174">
        <f>K1251</f>
        <v>2800</v>
      </c>
      <c r="D2544" s="191">
        <f>D2031</f>
        <v>700</v>
      </c>
      <c r="E2544" s="174" t="str">
        <f>IF(OR(AND(B2544&lt;=3*C2544,D2544=0),AND(B2544&lt;=1.5*C2544,D2544&gt;0)),"stiffened","unstiffened")</f>
        <v>stiffened</v>
      </c>
      <c r="F2544" s="380"/>
      <c r="G2544" s="343">
        <f>K2031</f>
        <v>12</v>
      </c>
      <c r="H2544" s="174">
        <f>E2031*K2031</f>
        <v>2822.01832606489</v>
      </c>
      <c r="I2544" s="191">
        <f>0.58*INPUT!AQ57*1000*H2544*G2544/10^6</f>
        <v>6972.6428800411295</v>
      </c>
      <c r="J2544" s="192">
        <f>IF(E2544="stiffened",5+5/(B2544/C2544)^2,5)</f>
        <v>20.554591109182219</v>
      </c>
      <c r="K2544" s="191">
        <f>H2544/G2544</f>
        <v>235.16819383874085</v>
      </c>
      <c r="L2544" s="191">
        <f>SQRT(INPUT!$B$2*J2544/INPUT!AQ57)</f>
        <v>0</v>
      </c>
      <c r="M2544" s="184">
        <f>IF(K2544&lt;=1.12*L2544,1,IF(K2544&lt;=1.4*L2544,1.12/K2544*L2544,1.57*L2544^2/K2544^2))</f>
        <v>0</v>
      </c>
      <c r="N2544" s="286">
        <f>IF(E2544="stiffened",IF(2*C2544*G2544/(INPUT!H57*INPUT!I57*INPUT!J57+INPUT!K57*INPUT!L57)&lt;=2.5,I2544*(M2544+0.87*(1-M2544)/SQRT(1+(B2544/C2544)^2)),I2544*(M2544+0.87*(1-M2544)/(SQRT(1+(B2544/C2544)^2)+B2544/C2544))),M2544*I2544)</f>
        <v>5277.0541860455469</v>
      </c>
    </row>
    <row r="2545">
      <c r="A2545" s="187">
        <f>A2196</f>
        <v>101</v>
      </c>
      <c r="B2545" s="174">
        <f>INPUT!AC58</f>
        <v>1587.5</v>
      </c>
      <c r="C2545" s="174">
        <f>K1252</f>
        <v>2800</v>
      </c>
      <c r="D2545" s="191">
        <f>D2032</f>
        <v>700</v>
      </c>
      <c r="E2545" s="174" t="str">
        <f>IF(OR(AND(B2545&lt;=3*C2545,D2545=0),AND(B2545&lt;=1.5*C2545,D2545&gt;0)),"stiffened","unstiffened")</f>
        <v>stiffened</v>
      </c>
      <c r="F2545" s="380"/>
      <c r="G2545" s="343">
        <f>K2032</f>
        <v>12</v>
      </c>
      <c r="H2545" s="174">
        <f>E2032*K2032</f>
        <v>2822.01832606489</v>
      </c>
      <c r="I2545" s="191">
        <f>0.58*INPUT!AQ58*1000*H2545*G2545/10^6</f>
        <v>6972.6428800411295</v>
      </c>
      <c r="J2545" s="192">
        <f>IF(E2545="stiffened",5+5/(B2545/C2545)^2,5)</f>
        <v>20.554591109182219</v>
      </c>
      <c r="K2545" s="191">
        <f>H2545/G2545</f>
        <v>235.16819383874085</v>
      </c>
      <c r="L2545" s="191">
        <f>SQRT(INPUT!$B$2*J2545/INPUT!AQ58)</f>
        <v>0</v>
      </c>
      <c r="M2545" s="184">
        <f>IF(K2545&lt;=1.12*L2545,1,IF(K2545&lt;=1.4*L2545,1.12/K2545*L2545,1.57*L2545^2/K2545^2))</f>
        <v>0</v>
      </c>
      <c r="N2545" s="286">
        <f>IF(E2545="stiffened",IF(2*C2545*G2545/(INPUT!H58*INPUT!I58*INPUT!J58+INPUT!K58*INPUT!L58)&lt;=2.5,I2545*(M2545+0.87*(1-M2545)/SQRT(1+(B2545/C2545)^2)),I2545*(M2545+0.87*(1-M2545)/(SQRT(1+(B2545/C2545)^2)+B2545/C2545))),M2545*I2545)</f>
        <v>5277.0541860455469</v>
      </c>
    </row>
    <row r="2546">
      <c r="A2546" s="187">
        <f>A2197</f>
        <v>101</v>
      </c>
      <c r="B2546" s="174">
        <f>INPUT!AC59</f>
        <v>1587.5</v>
      </c>
      <c r="C2546" s="174">
        <f>K1253</f>
        <v>2800</v>
      </c>
      <c r="D2546" s="191">
        <f>D2033</f>
        <v>700</v>
      </c>
      <c r="E2546" s="174" t="str">
        <f>IF(OR(AND(B2546&lt;=3*C2546,D2546=0),AND(B2546&lt;=1.5*C2546,D2546&gt;0)),"stiffened","unstiffened")</f>
        <v>stiffened</v>
      </c>
      <c r="F2546" s="380"/>
      <c r="G2546" s="343">
        <f>K2033</f>
        <v>12</v>
      </c>
      <c r="H2546" s="174">
        <f>E2033*K2033</f>
        <v>2822.01832606489</v>
      </c>
      <c r="I2546" s="191">
        <f>0.58*INPUT!AQ59*1000*H2546*G2546/10^6</f>
        <v>6972.6428800411295</v>
      </c>
      <c r="J2546" s="192">
        <f>IF(E2546="stiffened",5+5/(B2546/C2546)^2,5)</f>
        <v>20.554591109182219</v>
      </c>
      <c r="K2546" s="191">
        <f>H2546/G2546</f>
        <v>235.16819383874085</v>
      </c>
      <c r="L2546" s="191">
        <f>SQRT(INPUT!$B$2*J2546/INPUT!AQ59)</f>
        <v>0</v>
      </c>
      <c r="M2546" s="184">
        <f>IF(K2546&lt;=1.12*L2546,1,IF(K2546&lt;=1.4*L2546,1.12/K2546*L2546,1.57*L2546^2/K2546^2))</f>
        <v>0</v>
      </c>
      <c r="N2546" s="286">
        <f>IF(E2546="stiffened",IF(2*C2546*G2546/(INPUT!H59*INPUT!I59*INPUT!J59+INPUT!K59*INPUT!L59)&lt;=2.5,I2546*(M2546+0.87*(1-M2546)/SQRT(1+(B2546/C2546)^2)),I2546*(M2546+0.87*(1-M2546)/(SQRT(1+(B2546/C2546)^2)+B2546/C2546))),M2546*I2546)</f>
        <v>5277.0541860455469</v>
      </c>
    </row>
    <row r="2547">
      <c r="A2547" s="187">
        <f>A2198</f>
        <v>101</v>
      </c>
      <c r="B2547" s="174">
        <f>INPUT!AC60</f>
        <v>1587.5</v>
      </c>
      <c r="C2547" s="174">
        <f>K1254</f>
        <v>2800</v>
      </c>
      <c r="D2547" s="191">
        <f>D2034</f>
        <v>700</v>
      </c>
      <c r="E2547" s="174" t="str">
        <f>IF(OR(AND(B2547&lt;=3*C2547,D2547=0),AND(B2547&lt;=1.5*C2547,D2547&gt;0)),"stiffened","unstiffened")</f>
        <v>stiffened</v>
      </c>
      <c r="F2547" s="380"/>
      <c r="G2547" s="343">
        <f>K2034</f>
        <v>12</v>
      </c>
      <c r="H2547" s="174">
        <f>E2034*K2034</f>
        <v>2822.01832606489</v>
      </c>
      <c r="I2547" s="191">
        <f>0.58*INPUT!AQ60*1000*H2547*G2547/10^6</f>
        <v>6972.6428800411295</v>
      </c>
      <c r="J2547" s="192">
        <f>IF(E2547="stiffened",5+5/(B2547/C2547)^2,5)</f>
        <v>20.554591109182219</v>
      </c>
      <c r="K2547" s="191">
        <f>H2547/G2547</f>
        <v>235.16819383874085</v>
      </c>
      <c r="L2547" s="191">
        <f>SQRT(INPUT!$B$2*J2547/INPUT!AQ60)</f>
        <v>0</v>
      </c>
      <c r="M2547" s="184">
        <f>IF(K2547&lt;=1.12*L2547,1,IF(K2547&lt;=1.4*L2547,1.12/K2547*L2547,1.57*L2547^2/K2547^2))</f>
        <v>0</v>
      </c>
      <c r="N2547" s="286">
        <f>IF(E2547="stiffened",IF(2*C2547*G2547/(INPUT!H60*INPUT!I60*INPUT!J60+INPUT!K60*INPUT!L60)&lt;=2.5,I2547*(M2547+0.87*(1-M2547)/SQRT(1+(B2547/C2547)^2)),I2547*(M2547+0.87*(1-M2547)/(SQRT(1+(B2547/C2547)^2)+B2547/C2547))),M2547*I2547)</f>
        <v>5277.0541860455469</v>
      </c>
    </row>
    <row r="2548">
      <c r="A2548" s="187">
        <f>A2199</f>
        <v>101</v>
      </c>
      <c r="B2548" s="174">
        <f>INPUT!AC61</f>
        <v>1587.5</v>
      </c>
      <c r="C2548" s="174">
        <f>K1255</f>
        <v>2800</v>
      </c>
      <c r="D2548" s="191">
        <f>D2035</f>
        <v>700</v>
      </c>
      <c r="E2548" s="174" t="str">
        <f>IF(OR(AND(B2548&lt;=3*C2548,D2548=0),AND(B2548&lt;=1.5*C2548,D2548&gt;0)),"stiffened","unstiffened")</f>
        <v>stiffened</v>
      </c>
      <c r="F2548" s="380"/>
      <c r="G2548" s="343">
        <f>K2035</f>
        <v>12</v>
      </c>
      <c r="H2548" s="174">
        <f>E2035*K2035</f>
        <v>2822.01832606489</v>
      </c>
      <c r="I2548" s="191">
        <f>0.58*INPUT!AQ61*1000*H2548*G2548/10^6</f>
        <v>6972.6428800411295</v>
      </c>
      <c r="J2548" s="192">
        <f>IF(E2548="stiffened",5+5/(B2548/C2548)^2,5)</f>
        <v>20.554591109182219</v>
      </c>
      <c r="K2548" s="191">
        <f>H2548/G2548</f>
        <v>235.16819383874085</v>
      </c>
      <c r="L2548" s="191">
        <f>SQRT(INPUT!$B$2*J2548/INPUT!AQ61)</f>
        <v>0</v>
      </c>
      <c r="M2548" s="184">
        <f>IF(K2548&lt;=1.12*L2548,1,IF(K2548&lt;=1.4*L2548,1.12/K2548*L2548,1.57*L2548^2/K2548^2))</f>
        <v>0</v>
      </c>
      <c r="N2548" s="286">
        <f>IF(E2548="stiffened",IF(2*C2548*G2548/(INPUT!H61*INPUT!I61*INPUT!J61+INPUT!K61*INPUT!L61)&lt;=2.5,I2548*(M2548+0.87*(1-M2548)/SQRT(1+(B2548/C2548)^2)),I2548*(M2548+0.87*(1-M2548)/(SQRT(1+(B2548/C2548)^2)+B2548/C2548))),M2548*I2548)</f>
        <v>5277.0541860455469</v>
      </c>
    </row>
    <row r="2549">
      <c r="A2549" s="187">
        <f>A2200</f>
        <v>101</v>
      </c>
      <c r="B2549" s="174">
        <f>INPUT!AC62</f>
        <v>1587.5</v>
      </c>
      <c r="C2549" s="174">
        <f>K1256</f>
        <v>2800</v>
      </c>
      <c r="D2549" s="191">
        <f>D2036</f>
        <v>700</v>
      </c>
      <c r="E2549" s="174" t="str">
        <f>IF(OR(AND(B2549&lt;=3*C2549,D2549=0),AND(B2549&lt;=1.5*C2549,D2549&gt;0)),"stiffened","unstiffened")</f>
        <v>stiffened</v>
      </c>
      <c r="F2549" s="380"/>
      <c r="G2549" s="343">
        <f>K2036</f>
        <v>12</v>
      </c>
      <c r="H2549" s="174">
        <f>E2036*K2036</f>
        <v>2822.01832606489</v>
      </c>
      <c r="I2549" s="191">
        <f>0.58*INPUT!AQ62*1000*H2549*G2549/10^6</f>
        <v>6972.6428800411295</v>
      </c>
      <c r="J2549" s="192">
        <f>IF(E2549="stiffened",5+5/(B2549/C2549)^2,5)</f>
        <v>20.554591109182219</v>
      </c>
      <c r="K2549" s="191">
        <f>H2549/G2549</f>
        <v>235.16819383874085</v>
      </c>
      <c r="L2549" s="191">
        <f>SQRT(INPUT!$B$2*J2549/INPUT!AQ62)</f>
        <v>0</v>
      </c>
      <c r="M2549" s="184">
        <f>IF(K2549&lt;=1.12*L2549,1,IF(K2549&lt;=1.4*L2549,1.12/K2549*L2549,1.57*L2549^2/K2549^2))</f>
        <v>0</v>
      </c>
      <c r="N2549" s="286">
        <f>IF(E2549="stiffened",IF(2*C2549*G2549/(INPUT!H62*INPUT!I62*INPUT!J62+INPUT!K62*INPUT!L62)&lt;=2.5,I2549*(M2549+0.87*(1-M2549)/SQRT(1+(B2549/C2549)^2)),I2549*(M2549+0.87*(1-M2549)/(SQRT(1+(B2549/C2549)^2)+B2549/C2549))),M2549*I2549)</f>
        <v>5277.0541860455469</v>
      </c>
    </row>
    <row r="2550">
      <c r="A2550" s="187">
        <f>A2201</f>
        <v>101</v>
      </c>
      <c r="B2550" s="174">
        <f>INPUT!AC63</f>
        <v>1587.5</v>
      </c>
      <c r="C2550" s="174">
        <f>K1257</f>
        <v>2800</v>
      </c>
      <c r="D2550" s="191">
        <f>D2037</f>
        <v>700</v>
      </c>
      <c r="E2550" s="174" t="str">
        <f>IF(OR(AND(B2550&lt;=3*C2550,D2550=0),AND(B2550&lt;=1.5*C2550,D2550&gt;0)),"stiffened","unstiffened")</f>
        <v>stiffened</v>
      </c>
      <c r="F2550" s="380"/>
      <c r="G2550" s="343">
        <f>K2037</f>
        <v>12</v>
      </c>
      <c r="H2550" s="174">
        <f>E2037*K2037</f>
        <v>2822.01832606489</v>
      </c>
      <c r="I2550" s="191">
        <f>0.58*INPUT!AQ63*1000*H2550*G2550/10^6</f>
        <v>6972.6428800411295</v>
      </c>
      <c r="J2550" s="192">
        <f>IF(E2550="stiffened",5+5/(B2550/C2550)^2,5)</f>
        <v>20.554591109182219</v>
      </c>
      <c r="K2550" s="191">
        <f>H2550/G2550</f>
        <v>235.16819383874085</v>
      </c>
      <c r="L2550" s="191">
        <f>SQRT(INPUT!$B$2*J2550/INPUT!AQ63)</f>
        <v>0</v>
      </c>
      <c r="M2550" s="184">
        <f>IF(K2550&lt;=1.12*L2550,1,IF(K2550&lt;=1.4*L2550,1.12/K2550*L2550,1.57*L2550^2/K2550^2))</f>
        <v>0</v>
      </c>
      <c r="N2550" s="286">
        <f>IF(E2550="stiffened",IF(2*C2550*G2550/(INPUT!H63*INPUT!I63*INPUT!J63+INPUT!K63*INPUT!L63)&lt;=2.5,I2550*(M2550+0.87*(1-M2550)/SQRT(1+(B2550/C2550)^2)),I2550*(M2550+0.87*(1-M2550)/(SQRT(1+(B2550/C2550)^2)+B2550/C2550))),M2550*I2550)</f>
        <v>5277.0541860455469</v>
      </c>
    </row>
    <row r="2551">
      <c r="A2551" s="187">
        <f>A2202</f>
        <v>101</v>
      </c>
      <c r="B2551" s="174">
        <f>INPUT!AC64</f>
        <v>1587.5</v>
      </c>
      <c r="C2551" s="174">
        <f>K1258</f>
        <v>2800</v>
      </c>
      <c r="D2551" s="191">
        <f>D2038</f>
        <v>700</v>
      </c>
      <c r="E2551" s="174" t="str">
        <f>IF(OR(AND(B2551&lt;=3*C2551,D2551=0),AND(B2551&lt;=1.5*C2551,D2551&gt;0)),"stiffened","unstiffened")</f>
        <v>stiffened</v>
      </c>
      <c r="F2551" s="380"/>
      <c r="G2551" s="343">
        <f>K2038</f>
        <v>12</v>
      </c>
      <c r="H2551" s="174">
        <f>E2038*K2038</f>
        <v>2822.01832606489</v>
      </c>
      <c r="I2551" s="191">
        <f>0.58*INPUT!AQ64*1000*H2551*G2551/10^6</f>
        <v>6972.6428800411295</v>
      </c>
      <c r="J2551" s="192">
        <f>IF(E2551="stiffened",5+5/(B2551/C2551)^2,5)</f>
        <v>20.554591109182219</v>
      </c>
      <c r="K2551" s="191">
        <f>H2551/G2551</f>
        <v>235.16819383874085</v>
      </c>
      <c r="L2551" s="191">
        <f>SQRT(INPUT!$B$2*J2551/INPUT!AQ64)</f>
        <v>0</v>
      </c>
      <c r="M2551" s="184">
        <f>IF(K2551&lt;=1.12*L2551,1,IF(K2551&lt;=1.4*L2551,1.12/K2551*L2551,1.57*L2551^2/K2551^2))</f>
        <v>0</v>
      </c>
      <c r="N2551" s="286">
        <f>IF(E2551="stiffened",IF(2*C2551*G2551/(INPUT!H64*INPUT!I64*INPUT!J64+INPUT!K64*INPUT!L64)&lt;=2.5,I2551*(M2551+0.87*(1-M2551)/SQRT(1+(B2551/C2551)^2)),I2551*(M2551+0.87*(1-M2551)/(SQRT(1+(B2551/C2551)^2)+B2551/C2551))),M2551*I2551)</f>
        <v>5277.0541860455469</v>
      </c>
    </row>
    <row r="2552">
      <c r="A2552" s="187">
        <f>A2203</f>
        <v>101</v>
      </c>
      <c r="B2552" s="174">
        <f>INPUT!AC65</f>
        <v>1587.5</v>
      </c>
      <c r="C2552" s="174">
        <f>K1259</f>
        <v>2800</v>
      </c>
      <c r="D2552" s="191">
        <f>D2039</f>
        <v>700</v>
      </c>
      <c r="E2552" s="174" t="str">
        <f>IF(OR(AND(B2552&lt;=3*C2552,D2552=0),AND(B2552&lt;=1.5*C2552,D2552&gt;0)),"stiffened","unstiffened")</f>
        <v>stiffened</v>
      </c>
      <c r="F2552" s="380"/>
      <c r="G2552" s="343">
        <f>K2039</f>
        <v>12</v>
      </c>
      <c r="H2552" s="174">
        <f>E2039*K2039</f>
        <v>2822.01832606489</v>
      </c>
      <c r="I2552" s="191">
        <f>0.58*INPUT!AQ65*1000*H2552*G2552/10^6</f>
        <v>6972.6428800411295</v>
      </c>
      <c r="J2552" s="192">
        <f>IF(E2552="stiffened",5+5/(B2552/C2552)^2,5)</f>
        <v>20.554591109182219</v>
      </c>
      <c r="K2552" s="191">
        <f>H2552/G2552</f>
        <v>235.16819383874085</v>
      </c>
      <c r="L2552" s="191">
        <f>SQRT(INPUT!$B$2*J2552/INPUT!AQ65)</f>
        <v>0</v>
      </c>
      <c r="M2552" s="184">
        <f>IF(K2552&lt;=1.12*L2552,1,IF(K2552&lt;=1.4*L2552,1.12/K2552*L2552,1.57*L2552^2/K2552^2))</f>
        <v>0</v>
      </c>
      <c r="N2552" s="286">
        <f>IF(E2552="stiffened",IF(2*C2552*G2552/(INPUT!H65*INPUT!I65*INPUT!J65+INPUT!K65*INPUT!L65)&lt;=2.5,I2552*(M2552+0.87*(1-M2552)/SQRT(1+(B2552/C2552)^2)),I2552*(M2552+0.87*(1-M2552)/(SQRT(1+(B2552/C2552)^2)+B2552/C2552))),M2552*I2552)</f>
        <v>5277.0541860455469</v>
      </c>
    </row>
    <row r="2553">
      <c r="A2553" s="187">
        <f>A2204</f>
        <v>101</v>
      </c>
      <c r="B2553" s="174">
        <f>INPUT!AC66</f>
        <v>1587.5</v>
      </c>
      <c r="C2553" s="174">
        <f>K1260</f>
        <v>2800</v>
      </c>
      <c r="D2553" s="191">
        <f>D2040</f>
        <v>700</v>
      </c>
      <c r="E2553" s="174" t="str">
        <f>IF(OR(AND(B2553&lt;=3*C2553,D2553=0),AND(B2553&lt;=1.5*C2553,D2553&gt;0)),"stiffened","unstiffened")</f>
        <v>stiffened</v>
      </c>
      <c r="F2553" s="380"/>
      <c r="G2553" s="343">
        <f>K2040</f>
        <v>12</v>
      </c>
      <c r="H2553" s="174">
        <f>E2040*K2040</f>
        <v>2822.01832606489</v>
      </c>
      <c r="I2553" s="191">
        <f>0.58*INPUT!AQ66*1000*H2553*G2553/10^6</f>
        <v>6972.6428800411295</v>
      </c>
      <c r="J2553" s="192">
        <f>IF(E2553="stiffened",5+5/(B2553/C2553)^2,5)</f>
        <v>20.554591109182219</v>
      </c>
      <c r="K2553" s="191">
        <f>H2553/G2553</f>
        <v>235.16819383874085</v>
      </c>
      <c r="L2553" s="191">
        <f>SQRT(INPUT!$B$2*J2553/INPUT!AQ66)</f>
        <v>0</v>
      </c>
      <c r="M2553" s="184">
        <f>IF(K2553&lt;=1.12*L2553,1,IF(K2553&lt;=1.4*L2553,1.12/K2553*L2553,1.57*L2553^2/K2553^2))</f>
        <v>0</v>
      </c>
      <c r="N2553" s="286">
        <f>IF(E2553="stiffened",IF(2*C2553*G2553/(INPUT!H66*INPUT!I66*INPUT!J66+INPUT!K66*INPUT!L66)&lt;=2.5,I2553*(M2553+0.87*(1-M2553)/SQRT(1+(B2553/C2553)^2)),I2553*(M2553+0.87*(1-M2553)/(SQRT(1+(B2553/C2553)^2)+B2553/C2553))),M2553*I2553)</f>
        <v>5277.0541860455469</v>
      </c>
    </row>
    <row r="2554">
      <c r="A2554" s="187">
        <f>A2205</f>
        <v>101</v>
      </c>
      <c r="B2554" s="174">
        <f>INPUT!AC67</f>
        <v>1587.5</v>
      </c>
      <c r="C2554" s="174">
        <f>K1261</f>
        <v>2800</v>
      </c>
      <c r="D2554" s="191">
        <f>D2041</f>
        <v>700</v>
      </c>
      <c r="E2554" s="174" t="str">
        <f>IF(OR(AND(B2554&lt;=3*C2554,D2554=0),AND(B2554&lt;=1.5*C2554,D2554&gt;0)),"stiffened","unstiffened")</f>
        <v>stiffened</v>
      </c>
      <c r="F2554" s="380"/>
      <c r="G2554" s="343">
        <f>K2041</f>
        <v>12</v>
      </c>
      <c r="H2554" s="174">
        <f>E2041*K2041</f>
        <v>2822.01832606489</v>
      </c>
      <c r="I2554" s="191">
        <f>0.58*INPUT!AQ67*1000*H2554*G2554/10^6</f>
        <v>6972.6428800411295</v>
      </c>
      <c r="J2554" s="192">
        <f>IF(E2554="stiffened",5+5/(B2554/C2554)^2,5)</f>
        <v>20.554591109182219</v>
      </c>
      <c r="K2554" s="191">
        <f>H2554/G2554</f>
        <v>235.16819383874085</v>
      </c>
      <c r="L2554" s="191">
        <f>SQRT(INPUT!$B$2*J2554/INPUT!AQ67)</f>
        <v>0</v>
      </c>
      <c r="M2554" s="184">
        <f>IF(K2554&lt;=1.12*L2554,1,IF(K2554&lt;=1.4*L2554,1.12/K2554*L2554,1.57*L2554^2/K2554^2))</f>
        <v>0</v>
      </c>
      <c r="N2554" s="286">
        <f>IF(E2554="stiffened",IF(2*C2554*G2554/(INPUT!H67*INPUT!I67*INPUT!J67+INPUT!K67*INPUT!L67)&lt;=2.5,I2554*(M2554+0.87*(1-M2554)/SQRT(1+(B2554/C2554)^2)),I2554*(M2554+0.87*(1-M2554)/(SQRT(1+(B2554/C2554)^2)+B2554/C2554))),M2554*I2554)</f>
        <v>5277.0541860455469</v>
      </c>
    </row>
    <row r="2555">
      <c r="A2555" s="187">
        <f>A2206</f>
        <v>101</v>
      </c>
      <c r="B2555" s="174">
        <f>INPUT!AC68</f>
        <v>1587.5</v>
      </c>
      <c r="C2555" s="174">
        <f>K1262</f>
        <v>2800</v>
      </c>
      <c r="D2555" s="191">
        <f>D2042</f>
        <v>700</v>
      </c>
      <c r="E2555" s="174" t="str">
        <f>IF(OR(AND(B2555&lt;=3*C2555,D2555=0),AND(B2555&lt;=1.5*C2555,D2555&gt;0)),"stiffened","unstiffened")</f>
        <v>stiffened</v>
      </c>
      <c r="F2555" s="380"/>
      <c r="G2555" s="343">
        <f>K2042</f>
        <v>12</v>
      </c>
      <c r="H2555" s="174">
        <f>E2042*K2042</f>
        <v>2822.01832606489</v>
      </c>
      <c r="I2555" s="191">
        <f>0.58*INPUT!AQ68*1000*H2555*G2555/10^6</f>
        <v>6972.6428800411295</v>
      </c>
      <c r="J2555" s="192">
        <f>IF(E2555="stiffened",5+5/(B2555/C2555)^2,5)</f>
        <v>20.554591109182219</v>
      </c>
      <c r="K2555" s="191">
        <f>H2555/G2555</f>
        <v>235.16819383874085</v>
      </c>
      <c r="L2555" s="191">
        <f>SQRT(INPUT!$B$2*J2555/INPUT!AQ68)</f>
        <v>0</v>
      </c>
      <c r="M2555" s="184">
        <f>IF(K2555&lt;=1.12*L2555,1,IF(K2555&lt;=1.4*L2555,1.12/K2555*L2555,1.57*L2555^2/K2555^2))</f>
        <v>0</v>
      </c>
      <c r="N2555" s="286">
        <f>IF(E2555="stiffened",IF(2*C2555*G2555/(INPUT!H68*INPUT!I68*INPUT!J68+INPUT!K68*INPUT!L68)&lt;=2.5,I2555*(M2555+0.87*(1-M2555)/SQRT(1+(B2555/C2555)^2)),I2555*(M2555+0.87*(1-M2555)/(SQRT(1+(B2555/C2555)^2)+B2555/C2555))),M2555*I2555)</f>
        <v>5277.0541860455469</v>
      </c>
    </row>
    <row r="2556">
      <c r="A2556" s="187">
        <f>A2207</f>
        <v>101</v>
      </c>
      <c r="B2556" s="174">
        <f>INPUT!AC69</f>
        <v>1587.5</v>
      </c>
      <c r="C2556" s="174">
        <f>K1263</f>
        <v>2800</v>
      </c>
      <c r="D2556" s="191">
        <f>D2043</f>
        <v>700</v>
      </c>
      <c r="E2556" s="174" t="str">
        <f>IF(OR(AND(B2556&lt;=3*C2556,D2556=0),AND(B2556&lt;=1.5*C2556,D2556&gt;0)),"stiffened","unstiffened")</f>
        <v>stiffened</v>
      </c>
      <c r="F2556" s="380"/>
      <c r="G2556" s="343">
        <f>K2043</f>
        <v>12</v>
      </c>
      <c r="H2556" s="174">
        <f>E2043*K2043</f>
        <v>2822.01832606489</v>
      </c>
      <c r="I2556" s="191">
        <f>0.58*INPUT!AQ69*1000*H2556*G2556/10^6</f>
        <v>6972.6428800411295</v>
      </c>
      <c r="J2556" s="192">
        <f>IF(E2556="stiffened",5+5/(B2556/C2556)^2,5)</f>
        <v>20.554591109182219</v>
      </c>
      <c r="K2556" s="191">
        <f>H2556/G2556</f>
        <v>235.16819383874085</v>
      </c>
      <c r="L2556" s="191">
        <f>SQRT(INPUT!$B$2*J2556/INPUT!AQ69)</f>
        <v>0</v>
      </c>
      <c r="M2556" s="184">
        <f>IF(K2556&lt;=1.12*L2556,1,IF(K2556&lt;=1.4*L2556,1.12/K2556*L2556,1.57*L2556^2/K2556^2))</f>
        <v>0</v>
      </c>
      <c r="N2556" s="286">
        <f>IF(E2556="stiffened",IF(2*C2556*G2556/(INPUT!H69*INPUT!I69*INPUT!J69+INPUT!K69*INPUT!L69)&lt;=2.5,I2556*(M2556+0.87*(1-M2556)/SQRT(1+(B2556/C2556)^2)),I2556*(M2556+0.87*(1-M2556)/(SQRT(1+(B2556/C2556)^2)+B2556/C2556))),M2556*I2556)</f>
        <v>5277.0541860455469</v>
      </c>
    </row>
    <row r="2557">
      <c r="A2557" s="187">
        <f>A2208</f>
        <v>101</v>
      </c>
      <c r="B2557" s="174">
        <f>INPUT!AC70</f>
        <v>1587.5</v>
      </c>
      <c r="C2557" s="174">
        <f>K1264</f>
        <v>2800</v>
      </c>
      <c r="D2557" s="191">
        <f>D2044</f>
        <v>700</v>
      </c>
      <c r="E2557" s="174" t="str">
        <f>IF(OR(AND(B2557&lt;=3*C2557,D2557=0),AND(B2557&lt;=1.5*C2557,D2557&gt;0)),"stiffened","unstiffened")</f>
        <v>stiffened</v>
      </c>
      <c r="F2557" s="380"/>
      <c r="G2557" s="343">
        <f>K2044</f>
        <v>12</v>
      </c>
      <c r="H2557" s="174">
        <f>E2044*K2044</f>
        <v>2822.01832606489</v>
      </c>
      <c r="I2557" s="191">
        <f>0.58*INPUT!AQ70*1000*H2557*G2557/10^6</f>
        <v>6972.6428800411295</v>
      </c>
      <c r="J2557" s="192">
        <f>IF(E2557="stiffened",5+5/(B2557/C2557)^2,5)</f>
        <v>20.554591109182219</v>
      </c>
      <c r="K2557" s="191">
        <f>H2557/G2557</f>
        <v>235.16819383874085</v>
      </c>
      <c r="L2557" s="191">
        <f>SQRT(INPUT!$B$2*J2557/INPUT!AQ70)</f>
        <v>0</v>
      </c>
      <c r="M2557" s="184">
        <f>IF(K2557&lt;=1.12*L2557,1,IF(K2557&lt;=1.4*L2557,1.12/K2557*L2557,1.57*L2557^2/K2557^2))</f>
        <v>0</v>
      </c>
      <c r="N2557" s="286">
        <f>IF(E2557="stiffened",IF(2*C2557*G2557/(INPUT!H70*INPUT!I70*INPUT!J70+INPUT!K70*INPUT!L70)&lt;=2.5,I2557*(M2557+0.87*(1-M2557)/SQRT(1+(B2557/C2557)^2)),I2557*(M2557+0.87*(1-M2557)/(SQRT(1+(B2557/C2557)^2)+B2557/C2557))),M2557*I2557)</f>
        <v>5277.0541860455469</v>
      </c>
    </row>
    <row r="2558">
      <c r="A2558" s="187">
        <f>A2209</f>
        <v>101</v>
      </c>
      <c r="B2558" s="174">
        <f>INPUT!AC71</f>
        <v>1587.5</v>
      </c>
      <c r="C2558" s="174">
        <f>K1265</f>
        <v>2800</v>
      </c>
      <c r="D2558" s="191">
        <f>D2045</f>
        <v>700</v>
      </c>
      <c r="E2558" s="174" t="str">
        <f>IF(OR(AND(B2558&lt;=3*C2558,D2558=0),AND(B2558&lt;=1.5*C2558,D2558&gt;0)),"stiffened","unstiffened")</f>
        <v>stiffened</v>
      </c>
      <c r="F2558" s="380"/>
      <c r="G2558" s="343">
        <f>K2045</f>
        <v>12</v>
      </c>
      <c r="H2558" s="174">
        <f>E2045*K2045</f>
        <v>2822.01832606489</v>
      </c>
      <c r="I2558" s="191">
        <f>0.58*INPUT!AQ71*1000*H2558*G2558/10^6</f>
        <v>6972.6428800411295</v>
      </c>
      <c r="J2558" s="192">
        <f>IF(E2558="stiffened",5+5/(B2558/C2558)^2,5)</f>
        <v>20.554591109182219</v>
      </c>
      <c r="K2558" s="191">
        <f>H2558/G2558</f>
        <v>235.16819383874085</v>
      </c>
      <c r="L2558" s="191">
        <f>SQRT(INPUT!$B$2*J2558/INPUT!AQ71)</f>
        <v>0</v>
      </c>
      <c r="M2558" s="184">
        <f>IF(K2558&lt;=1.12*L2558,1,IF(K2558&lt;=1.4*L2558,1.12/K2558*L2558,1.57*L2558^2/K2558^2))</f>
        <v>0</v>
      </c>
      <c r="N2558" s="286">
        <f>IF(E2558="stiffened",IF(2*C2558*G2558/(INPUT!H71*INPUT!I71*INPUT!J71+INPUT!K71*INPUT!L71)&lt;=2.5,I2558*(M2558+0.87*(1-M2558)/SQRT(1+(B2558/C2558)^2)),I2558*(M2558+0.87*(1-M2558)/(SQRT(1+(B2558/C2558)^2)+B2558/C2558))),M2558*I2558)</f>
        <v>5277.0541860455469</v>
      </c>
    </row>
    <row r="2559">
      <c r="A2559" s="187">
        <f>A2210</f>
        <v>101</v>
      </c>
      <c r="B2559" s="174">
        <f>INPUT!AC72</f>
        <v>1587.5</v>
      </c>
      <c r="C2559" s="174">
        <f>K1266</f>
        <v>2800</v>
      </c>
      <c r="D2559" s="191">
        <f>D2046</f>
        <v>700</v>
      </c>
      <c r="E2559" s="174" t="str">
        <f>IF(OR(AND(B2559&lt;=3*C2559,D2559=0),AND(B2559&lt;=1.5*C2559,D2559&gt;0)),"stiffened","unstiffened")</f>
        <v>stiffened</v>
      </c>
      <c r="F2559" s="380"/>
      <c r="G2559" s="343">
        <f>K2046</f>
        <v>12</v>
      </c>
      <c r="H2559" s="174">
        <f>E2046*K2046</f>
        <v>2822.01832606489</v>
      </c>
      <c r="I2559" s="191">
        <f>0.58*INPUT!AQ72*1000*H2559*G2559/10^6</f>
        <v>6972.6428800411295</v>
      </c>
      <c r="J2559" s="192">
        <f>IF(E2559="stiffened",5+5/(B2559/C2559)^2,5)</f>
        <v>20.554591109182219</v>
      </c>
      <c r="K2559" s="191">
        <f>H2559/G2559</f>
        <v>235.16819383874085</v>
      </c>
      <c r="L2559" s="191">
        <f>SQRT(INPUT!$B$2*J2559/INPUT!AQ72)</f>
        <v>0</v>
      </c>
      <c r="M2559" s="184">
        <f>IF(K2559&lt;=1.12*L2559,1,IF(K2559&lt;=1.4*L2559,1.12/K2559*L2559,1.57*L2559^2/K2559^2))</f>
        <v>0</v>
      </c>
      <c r="N2559" s="286">
        <f>IF(E2559="stiffened",IF(2*C2559*G2559/(INPUT!H72*INPUT!I72*INPUT!J72+INPUT!K72*INPUT!L72)&lt;=2.5,I2559*(M2559+0.87*(1-M2559)/SQRT(1+(B2559/C2559)^2)),I2559*(M2559+0.87*(1-M2559)/(SQRT(1+(B2559/C2559)^2)+B2559/C2559))),M2559*I2559)</f>
        <v>5277.0541860455469</v>
      </c>
    </row>
    <row r="2560">
      <c r="A2560" s="187">
        <f>A2211</f>
        <v>101</v>
      </c>
      <c r="B2560" s="174">
        <f>INPUT!AC73</f>
        <v>1587.5</v>
      </c>
      <c r="C2560" s="174">
        <f>K1267</f>
        <v>2800</v>
      </c>
      <c r="D2560" s="191">
        <f>D2047</f>
        <v>700</v>
      </c>
      <c r="E2560" s="174" t="str">
        <f>IF(OR(AND(B2560&lt;=3*C2560,D2560=0),AND(B2560&lt;=1.5*C2560,D2560&gt;0)),"stiffened","unstiffened")</f>
        <v>stiffened</v>
      </c>
      <c r="F2560" s="380"/>
      <c r="G2560" s="343">
        <f>K2047</f>
        <v>12</v>
      </c>
      <c r="H2560" s="174">
        <f>E2047*K2047</f>
        <v>2822.01832606489</v>
      </c>
      <c r="I2560" s="191">
        <f>0.58*INPUT!AQ73*1000*H2560*G2560/10^6</f>
        <v>6972.6428800411295</v>
      </c>
      <c r="J2560" s="192">
        <f>IF(E2560="stiffened",5+5/(B2560/C2560)^2,5)</f>
        <v>20.554591109182219</v>
      </c>
      <c r="K2560" s="191">
        <f>H2560/G2560</f>
        <v>235.16819383874085</v>
      </c>
      <c r="L2560" s="191">
        <f>SQRT(INPUT!$B$2*J2560/INPUT!AQ73)</f>
        <v>0</v>
      </c>
      <c r="M2560" s="184">
        <f>IF(K2560&lt;=1.12*L2560,1,IF(K2560&lt;=1.4*L2560,1.12/K2560*L2560,1.57*L2560^2/K2560^2))</f>
        <v>0</v>
      </c>
      <c r="N2560" s="286">
        <f>IF(E2560="stiffened",IF(2*C2560*G2560/(INPUT!H73*INPUT!I73*INPUT!J73+INPUT!K73*INPUT!L73)&lt;=2.5,I2560*(M2560+0.87*(1-M2560)/SQRT(1+(B2560/C2560)^2)),I2560*(M2560+0.87*(1-M2560)/(SQRT(1+(B2560/C2560)^2)+B2560/C2560))),M2560*I2560)</f>
        <v>5277.0541860455469</v>
      </c>
    </row>
    <row r="2561">
      <c r="A2561" s="187">
        <f>A2212</f>
        <v>101</v>
      </c>
      <c r="B2561" s="174">
        <f>INPUT!AC74</f>
        <v>1587.5</v>
      </c>
      <c r="C2561" s="174">
        <f>K1268</f>
        <v>2800</v>
      </c>
      <c r="D2561" s="191">
        <f>D2048</f>
        <v>700</v>
      </c>
      <c r="E2561" s="174" t="str">
        <f>IF(OR(AND(B2561&lt;=3*C2561,D2561=0),AND(B2561&lt;=1.5*C2561,D2561&gt;0)),"stiffened","unstiffened")</f>
        <v>stiffened</v>
      </c>
      <c r="F2561" s="380"/>
      <c r="G2561" s="343">
        <f>K2048</f>
        <v>12</v>
      </c>
      <c r="H2561" s="174">
        <f>E2048*K2048</f>
        <v>2822.01832606489</v>
      </c>
      <c r="I2561" s="191">
        <f>0.58*INPUT!AQ74*1000*H2561*G2561/10^6</f>
        <v>6972.6428800411295</v>
      </c>
      <c r="J2561" s="192">
        <f>IF(E2561="stiffened",5+5/(B2561/C2561)^2,5)</f>
        <v>20.554591109182219</v>
      </c>
      <c r="K2561" s="191">
        <f>H2561/G2561</f>
        <v>235.16819383874085</v>
      </c>
      <c r="L2561" s="191">
        <f>SQRT(INPUT!$B$2*J2561/INPUT!AQ74)</f>
        <v>0</v>
      </c>
      <c r="M2561" s="184">
        <f>IF(K2561&lt;=1.12*L2561,1,IF(K2561&lt;=1.4*L2561,1.12/K2561*L2561,1.57*L2561^2/K2561^2))</f>
        <v>0</v>
      </c>
      <c r="N2561" s="286">
        <f>IF(E2561="stiffened",IF(2*C2561*G2561/(INPUT!H74*INPUT!I74*INPUT!J74+INPUT!K74*INPUT!L74)&lt;=2.5,I2561*(M2561+0.87*(1-M2561)/SQRT(1+(B2561/C2561)^2)),I2561*(M2561+0.87*(1-M2561)/(SQRT(1+(B2561/C2561)^2)+B2561/C2561))),M2561*I2561)</f>
        <v>5277.0541860455469</v>
      </c>
    </row>
    <row r="2562">
      <c r="A2562" s="187">
        <f>A2213</f>
        <v>101</v>
      </c>
      <c r="B2562" s="174">
        <f>INPUT!AC75</f>
        <v>1587.5</v>
      </c>
      <c r="C2562" s="174">
        <f>K1269</f>
        <v>2800</v>
      </c>
      <c r="D2562" s="191">
        <f>D2049</f>
        <v>700</v>
      </c>
      <c r="E2562" s="174" t="str">
        <f>IF(OR(AND(B2562&lt;=3*C2562,D2562=0),AND(B2562&lt;=1.5*C2562,D2562&gt;0)),"stiffened","unstiffened")</f>
        <v>stiffened</v>
      </c>
      <c r="F2562" s="380"/>
      <c r="G2562" s="343">
        <f>K2049</f>
        <v>12</v>
      </c>
      <c r="H2562" s="174">
        <f>E2049*K2049</f>
        <v>2822.01832606489</v>
      </c>
      <c r="I2562" s="191">
        <f>0.58*INPUT!AQ75*1000*H2562*G2562/10^6</f>
        <v>6972.6428800411295</v>
      </c>
      <c r="J2562" s="192">
        <f>IF(E2562="stiffened",5+5/(B2562/C2562)^2,5)</f>
        <v>20.554591109182219</v>
      </c>
      <c r="K2562" s="191">
        <f>H2562/G2562</f>
        <v>235.16819383874085</v>
      </c>
      <c r="L2562" s="191">
        <f>SQRT(INPUT!$B$2*J2562/INPUT!AQ75)</f>
        <v>0</v>
      </c>
      <c r="M2562" s="184">
        <f>IF(K2562&lt;=1.12*L2562,1,IF(K2562&lt;=1.4*L2562,1.12/K2562*L2562,1.57*L2562^2/K2562^2))</f>
        <v>0</v>
      </c>
      <c r="N2562" s="286">
        <f>IF(E2562="stiffened",IF(2*C2562*G2562/(INPUT!H75*INPUT!I75*INPUT!J75+INPUT!K75*INPUT!L75)&lt;=2.5,I2562*(M2562+0.87*(1-M2562)/SQRT(1+(B2562/C2562)^2)),I2562*(M2562+0.87*(1-M2562)/(SQRT(1+(B2562/C2562)^2)+B2562/C2562))),M2562*I2562)</f>
        <v>5277.0541860455469</v>
      </c>
    </row>
    <row r="2563">
      <c r="A2563" s="187">
        <f>A2214</f>
        <v>101</v>
      </c>
      <c r="B2563" s="174">
        <f>INPUT!AC76</f>
        <v>1587.5</v>
      </c>
      <c r="C2563" s="174">
        <f>K1270</f>
        <v>2800</v>
      </c>
      <c r="D2563" s="191">
        <f>D2050</f>
        <v>700</v>
      </c>
      <c r="E2563" s="174" t="str">
        <f>IF(OR(AND(B2563&lt;=3*C2563,D2563=0),AND(B2563&lt;=1.5*C2563,D2563&gt;0)),"stiffened","unstiffened")</f>
        <v>stiffened</v>
      </c>
      <c r="F2563" s="380"/>
      <c r="G2563" s="343">
        <f>K2050</f>
        <v>12</v>
      </c>
      <c r="H2563" s="174">
        <f>E2050*K2050</f>
        <v>2822.01832606489</v>
      </c>
      <c r="I2563" s="191">
        <f>0.58*INPUT!AQ76*1000*H2563*G2563/10^6</f>
        <v>6972.6428800411295</v>
      </c>
      <c r="J2563" s="192">
        <f>IF(E2563="stiffened",5+5/(B2563/C2563)^2,5)</f>
        <v>20.554591109182219</v>
      </c>
      <c r="K2563" s="191">
        <f>H2563/G2563</f>
        <v>235.16819383874085</v>
      </c>
      <c r="L2563" s="191">
        <f>SQRT(INPUT!$B$2*J2563/INPUT!AQ76)</f>
        <v>0</v>
      </c>
      <c r="M2563" s="184">
        <f>IF(K2563&lt;=1.12*L2563,1,IF(K2563&lt;=1.4*L2563,1.12/K2563*L2563,1.57*L2563^2/K2563^2))</f>
        <v>0</v>
      </c>
      <c r="N2563" s="286">
        <f>IF(E2563="stiffened",IF(2*C2563*G2563/(INPUT!H76*INPUT!I76*INPUT!J76+INPUT!K76*INPUT!L76)&lt;=2.5,I2563*(M2563+0.87*(1-M2563)/SQRT(1+(B2563/C2563)^2)),I2563*(M2563+0.87*(1-M2563)/(SQRT(1+(B2563/C2563)^2)+B2563/C2563))),M2563*I2563)</f>
        <v>5277.0541860455469</v>
      </c>
    </row>
    <row r="2564">
      <c r="A2564" s="187">
        <f>A2215</f>
        <v>101</v>
      </c>
      <c r="B2564" s="174">
        <f>INPUT!AC77</f>
        <v>1587.5</v>
      </c>
      <c r="C2564" s="174">
        <f>K1271</f>
        <v>2800</v>
      </c>
      <c r="D2564" s="191">
        <f>D2051</f>
        <v>700</v>
      </c>
      <c r="E2564" s="174" t="str">
        <f>IF(OR(AND(B2564&lt;=3*C2564,D2564=0),AND(B2564&lt;=1.5*C2564,D2564&gt;0)),"stiffened","unstiffened")</f>
        <v>stiffened</v>
      </c>
      <c r="F2564" s="380"/>
      <c r="G2564" s="343">
        <f>K2051</f>
        <v>12</v>
      </c>
      <c r="H2564" s="174">
        <f>E2051*K2051</f>
        <v>2822.01832606489</v>
      </c>
      <c r="I2564" s="191">
        <f>0.58*INPUT!AQ77*1000*H2564*G2564/10^6</f>
        <v>6972.6428800411295</v>
      </c>
      <c r="J2564" s="192">
        <f>IF(E2564="stiffened",5+5/(B2564/C2564)^2,5)</f>
        <v>20.554591109182219</v>
      </c>
      <c r="K2564" s="191">
        <f>H2564/G2564</f>
        <v>235.16819383874085</v>
      </c>
      <c r="L2564" s="191">
        <f>SQRT(INPUT!$B$2*J2564/INPUT!AQ77)</f>
        <v>0</v>
      </c>
      <c r="M2564" s="184">
        <f>IF(K2564&lt;=1.12*L2564,1,IF(K2564&lt;=1.4*L2564,1.12/K2564*L2564,1.57*L2564^2/K2564^2))</f>
        <v>0</v>
      </c>
      <c r="N2564" s="286">
        <f>IF(E2564="stiffened",IF(2*C2564*G2564/(INPUT!H77*INPUT!I77*INPUT!J77+INPUT!K77*INPUT!L77)&lt;=2.5,I2564*(M2564+0.87*(1-M2564)/SQRT(1+(B2564/C2564)^2)),I2564*(M2564+0.87*(1-M2564)/(SQRT(1+(B2564/C2564)^2)+B2564/C2564))),M2564*I2564)</f>
        <v>5277.0541860455469</v>
      </c>
    </row>
    <row r="2565">
      <c r="A2565" s="187">
        <f>A2216</f>
        <v>101</v>
      </c>
      <c r="B2565" s="174">
        <f>INPUT!AC78</f>
        <v>1587.5</v>
      </c>
      <c r="C2565" s="174">
        <f>K1272</f>
        <v>2800</v>
      </c>
      <c r="D2565" s="191">
        <f>D2052</f>
        <v>700</v>
      </c>
      <c r="E2565" s="174" t="str">
        <f>IF(OR(AND(B2565&lt;=3*C2565,D2565=0),AND(B2565&lt;=1.5*C2565,D2565&gt;0)),"stiffened","unstiffened")</f>
        <v>stiffened</v>
      </c>
      <c r="F2565" s="380"/>
      <c r="G2565" s="343">
        <f>K2052</f>
        <v>12</v>
      </c>
      <c r="H2565" s="174">
        <f>E2052*K2052</f>
        <v>2822.01832606489</v>
      </c>
      <c r="I2565" s="191">
        <f>0.58*INPUT!AQ78*1000*H2565*G2565/10^6</f>
        <v>6972.6428800411295</v>
      </c>
      <c r="J2565" s="192">
        <f>IF(E2565="stiffened",5+5/(B2565/C2565)^2,5)</f>
        <v>20.554591109182219</v>
      </c>
      <c r="K2565" s="191">
        <f>H2565/G2565</f>
        <v>235.16819383874085</v>
      </c>
      <c r="L2565" s="191">
        <f>SQRT(INPUT!$B$2*J2565/INPUT!AQ78)</f>
        <v>0</v>
      </c>
      <c r="M2565" s="184">
        <f>IF(K2565&lt;=1.12*L2565,1,IF(K2565&lt;=1.4*L2565,1.12/K2565*L2565,1.57*L2565^2/K2565^2))</f>
        <v>0</v>
      </c>
      <c r="N2565" s="286">
        <f>IF(E2565="stiffened",IF(2*C2565*G2565/(INPUT!H78*INPUT!I78*INPUT!J78+INPUT!K78*INPUT!L78)&lt;=2.5,I2565*(M2565+0.87*(1-M2565)/SQRT(1+(B2565/C2565)^2)),I2565*(M2565+0.87*(1-M2565)/(SQRT(1+(B2565/C2565)^2)+B2565/C2565))),M2565*I2565)</f>
        <v>5277.0541860455469</v>
      </c>
    </row>
    <row r="2566">
      <c r="A2566" s="187">
        <f>A2217</f>
        <v>101</v>
      </c>
      <c r="B2566" s="174">
        <f>INPUT!AC79</f>
        <v>1587.5</v>
      </c>
      <c r="C2566" s="174">
        <f>K1273</f>
        <v>2800</v>
      </c>
      <c r="D2566" s="191">
        <f>D2053</f>
        <v>700</v>
      </c>
      <c r="E2566" s="174" t="str">
        <f>IF(OR(AND(B2566&lt;=3*C2566,D2566=0),AND(B2566&lt;=1.5*C2566,D2566&gt;0)),"stiffened","unstiffened")</f>
        <v>stiffened</v>
      </c>
      <c r="F2566" s="380"/>
      <c r="G2566" s="343">
        <f>K2053</f>
        <v>12</v>
      </c>
      <c r="H2566" s="174">
        <f>E2053*K2053</f>
        <v>2822.01832606489</v>
      </c>
      <c r="I2566" s="191">
        <f>0.58*INPUT!AQ79*1000*H2566*G2566/10^6</f>
        <v>6972.6428800411295</v>
      </c>
      <c r="J2566" s="192">
        <f>IF(E2566="stiffened",5+5/(B2566/C2566)^2,5)</f>
        <v>20.554591109182219</v>
      </c>
      <c r="K2566" s="191">
        <f>H2566/G2566</f>
        <v>235.16819383874085</v>
      </c>
      <c r="L2566" s="191">
        <f>SQRT(INPUT!$B$2*J2566/INPUT!AQ79)</f>
        <v>0</v>
      </c>
      <c r="M2566" s="184">
        <f>IF(K2566&lt;=1.12*L2566,1,IF(K2566&lt;=1.4*L2566,1.12/K2566*L2566,1.57*L2566^2/K2566^2))</f>
        <v>0</v>
      </c>
      <c r="N2566" s="286">
        <f>IF(E2566="stiffened",IF(2*C2566*G2566/(INPUT!H79*INPUT!I79*INPUT!J79+INPUT!K79*INPUT!L79)&lt;=2.5,I2566*(M2566+0.87*(1-M2566)/SQRT(1+(B2566/C2566)^2)),I2566*(M2566+0.87*(1-M2566)/(SQRT(1+(B2566/C2566)^2)+B2566/C2566))),M2566*I2566)</f>
        <v>5277.0541860455469</v>
      </c>
    </row>
    <row r="2567">
      <c r="A2567" s="187">
        <f>A2218</f>
        <v>101</v>
      </c>
      <c r="B2567" s="174">
        <f>INPUT!AC80</f>
        <v>1587.5</v>
      </c>
      <c r="C2567" s="174">
        <f>K1274</f>
        <v>2800</v>
      </c>
      <c r="D2567" s="191">
        <f>D2054</f>
        <v>700</v>
      </c>
      <c r="E2567" s="174" t="str">
        <f>IF(OR(AND(B2567&lt;=3*C2567,D2567=0),AND(B2567&lt;=1.5*C2567,D2567&gt;0)),"stiffened","unstiffened")</f>
        <v>stiffened</v>
      </c>
      <c r="F2567" s="380"/>
      <c r="G2567" s="343">
        <f>K2054</f>
        <v>12</v>
      </c>
      <c r="H2567" s="174">
        <f>E2054*K2054</f>
        <v>2822.01832606489</v>
      </c>
      <c r="I2567" s="191">
        <f>0.58*INPUT!AQ80*1000*H2567*G2567/10^6</f>
        <v>6972.6428800411295</v>
      </c>
      <c r="J2567" s="192">
        <f>IF(E2567="stiffened",5+5/(B2567/C2567)^2,5)</f>
        <v>20.554591109182219</v>
      </c>
      <c r="K2567" s="191">
        <f>H2567/G2567</f>
        <v>235.16819383874085</v>
      </c>
      <c r="L2567" s="191">
        <f>SQRT(INPUT!$B$2*J2567/INPUT!AQ80)</f>
        <v>0</v>
      </c>
      <c r="M2567" s="184">
        <f>IF(K2567&lt;=1.12*L2567,1,IF(K2567&lt;=1.4*L2567,1.12/K2567*L2567,1.57*L2567^2/K2567^2))</f>
        <v>0</v>
      </c>
      <c r="N2567" s="286">
        <f>IF(E2567="stiffened",IF(2*C2567*G2567/(INPUT!H80*INPUT!I80*INPUT!J80+INPUT!K80*INPUT!L80)&lt;=2.5,I2567*(M2567+0.87*(1-M2567)/SQRT(1+(B2567/C2567)^2)),I2567*(M2567+0.87*(1-M2567)/(SQRT(1+(B2567/C2567)^2)+B2567/C2567))),M2567*I2567)</f>
        <v>5277.0541860455469</v>
      </c>
    </row>
    <row r="2568">
      <c r="A2568" s="187">
        <f>A2219</f>
        <v>101</v>
      </c>
      <c r="B2568" s="174">
        <f>INPUT!AC81</f>
        <v>1587.5</v>
      </c>
      <c r="C2568" s="174">
        <f>K1275</f>
        <v>2800</v>
      </c>
      <c r="D2568" s="191">
        <f>D2055</f>
        <v>700</v>
      </c>
      <c r="E2568" s="174" t="str">
        <f>IF(OR(AND(B2568&lt;=3*C2568,D2568=0),AND(B2568&lt;=1.5*C2568,D2568&gt;0)),"stiffened","unstiffened")</f>
        <v>stiffened</v>
      </c>
      <c r="F2568" s="380"/>
      <c r="G2568" s="343">
        <f>K2055</f>
        <v>12</v>
      </c>
      <c r="H2568" s="174">
        <f>E2055*K2055</f>
        <v>2822.01832606489</v>
      </c>
      <c r="I2568" s="191">
        <f>0.58*INPUT!AQ81*1000*H2568*G2568/10^6</f>
        <v>6972.6428800411295</v>
      </c>
      <c r="J2568" s="192">
        <f>IF(E2568="stiffened",5+5/(B2568/C2568)^2,5)</f>
        <v>20.554591109182219</v>
      </c>
      <c r="K2568" s="191">
        <f>H2568/G2568</f>
        <v>235.16819383874085</v>
      </c>
      <c r="L2568" s="191">
        <f>SQRT(INPUT!$B$2*J2568/INPUT!AQ81)</f>
        <v>0</v>
      </c>
      <c r="M2568" s="184">
        <f>IF(K2568&lt;=1.12*L2568,1,IF(K2568&lt;=1.4*L2568,1.12/K2568*L2568,1.57*L2568^2/K2568^2))</f>
        <v>0</v>
      </c>
      <c r="N2568" s="286">
        <f>IF(E2568="stiffened",IF(2*C2568*G2568/(INPUT!H81*INPUT!I81*INPUT!J81+INPUT!K81*INPUT!L81)&lt;=2.5,I2568*(M2568+0.87*(1-M2568)/SQRT(1+(B2568/C2568)^2)),I2568*(M2568+0.87*(1-M2568)/(SQRT(1+(B2568/C2568)^2)+B2568/C2568))),M2568*I2568)</f>
        <v>5277.0541860455469</v>
      </c>
    </row>
    <row r="2569">
      <c r="A2569" s="187">
        <f>A2220</f>
        <v>101</v>
      </c>
      <c r="B2569" s="174">
        <f>INPUT!AC82</f>
        <v>1587.5</v>
      </c>
      <c r="C2569" s="174">
        <f>K1276</f>
        <v>2800</v>
      </c>
      <c r="D2569" s="191">
        <f>D2056</f>
        <v>700</v>
      </c>
      <c r="E2569" s="174" t="str">
        <f>IF(OR(AND(B2569&lt;=3*C2569,D2569=0),AND(B2569&lt;=1.5*C2569,D2569&gt;0)),"stiffened","unstiffened")</f>
        <v>stiffened</v>
      </c>
      <c r="F2569" s="380"/>
      <c r="G2569" s="343">
        <f>K2056</f>
        <v>12</v>
      </c>
      <c r="H2569" s="174">
        <f>E2056*K2056</f>
        <v>2822.01832606489</v>
      </c>
      <c r="I2569" s="191">
        <f>0.58*INPUT!AQ82*1000*H2569*G2569/10^6</f>
        <v>6972.6428800411295</v>
      </c>
      <c r="J2569" s="192">
        <f>IF(E2569="stiffened",5+5/(B2569/C2569)^2,5)</f>
        <v>20.554591109182219</v>
      </c>
      <c r="K2569" s="191">
        <f>H2569/G2569</f>
        <v>235.16819383874085</v>
      </c>
      <c r="L2569" s="191">
        <f>SQRT(INPUT!$B$2*J2569/INPUT!AQ82)</f>
        <v>0</v>
      </c>
      <c r="M2569" s="184">
        <f>IF(K2569&lt;=1.12*L2569,1,IF(K2569&lt;=1.4*L2569,1.12/K2569*L2569,1.57*L2569^2/K2569^2))</f>
        <v>0</v>
      </c>
      <c r="N2569" s="286">
        <f>IF(E2569="stiffened",IF(2*C2569*G2569/(INPUT!H82*INPUT!I82*INPUT!J82+INPUT!K82*INPUT!L82)&lt;=2.5,I2569*(M2569+0.87*(1-M2569)/SQRT(1+(B2569/C2569)^2)),I2569*(M2569+0.87*(1-M2569)/(SQRT(1+(B2569/C2569)^2)+B2569/C2569))),M2569*I2569)</f>
        <v>5277.0541860455469</v>
      </c>
    </row>
    <row r="2570">
      <c r="A2570" s="187">
        <f>A2221</f>
        <v>101</v>
      </c>
      <c r="B2570" s="174">
        <f>INPUT!AC83</f>
        <v>1587.5</v>
      </c>
      <c r="C2570" s="174">
        <f>K1277</f>
        <v>2800</v>
      </c>
      <c r="D2570" s="191">
        <f>D2057</f>
        <v>700</v>
      </c>
      <c r="E2570" s="174" t="str">
        <f>IF(OR(AND(B2570&lt;=3*C2570,D2570=0),AND(B2570&lt;=1.5*C2570,D2570&gt;0)),"stiffened","unstiffened")</f>
        <v>stiffened</v>
      </c>
      <c r="F2570" s="380"/>
      <c r="G2570" s="343">
        <f>K2057</f>
        <v>12</v>
      </c>
      <c r="H2570" s="174">
        <f>E2057*K2057</f>
        <v>2822.01832606489</v>
      </c>
      <c r="I2570" s="191">
        <f>0.58*INPUT!AQ83*1000*H2570*G2570/10^6</f>
        <v>6972.6428800411295</v>
      </c>
      <c r="J2570" s="192">
        <f>IF(E2570="stiffened",5+5/(B2570/C2570)^2,5)</f>
        <v>20.554591109182219</v>
      </c>
      <c r="K2570" s="191">
        <f>H2570/G2570</f>
        <v>235.16819383874085</v>
      </c>
      <c r="L2570" s="191">
        <f>SQRT(INPUT!$B$2*J2570/INPUT!AQ83)</f>
        <v>0</v>
      </c>
      <c r="M2570" s="184">
        <f>IF(K2570&lt;=1.12*L2570,1,IF(K2570&lt;=1.4*L2570,1.12/K2570*L2570,1.57*L2570^2/K2570^2))</f>
        <v>0</v>
      </c>
      <c r="N2570" s="286">
        <f>IF(E2570="stiffened",IF(2*C2570*G2570/(INPUT!H83*INPUT!I83*INPUT!J83+INPUT!K83*INPUT!L83)&lt;=2.5,I2570*(M2570+0.87*(1-M2570)/SQRT(1+(B2570/C2570)^2)),I2570*(M2570+0.87*(1-M2570)/(SQRT(1+(B2570/C2570)^2)+B2570/C2570))),M2570*I2570)</f>
        <v>5277.0541860455469</v>
      </c>
    </row>
    <row r="2571">
      <c r="A2571" s="187">
        <f>A2222</f>
        <v>101</v>
      </c>
      <c r="B2571" s="174">
        <f>INPUT!AC84</f>
        <v>1587.5</v>
      </c>
      <c r="C2571" s="174">
        <f>K1278</f>
        <v>2800</v>
      </c>
      <c r="D2571" s="191">
        <f>D2058</f>
        <v>700</v>
      </c>
      <c r="E2571" s="174" t="str">
        <f>IF(OR(AND(B2571&lt;=3*C2571,D2571=0),AND(B2571&lt;=1.5*C2571,D2571&gt;0)),"stiffened","unstiffened")</f>
        <v>stiffened</v>
      </c>
      <c r="F2571" s="380"/>
      <c r="G2571" s="343">
        <f>K2058</f>
        <v>12</v>
      </c>
      <c r="H2571" s="174">
        <f>E2058*K2058</f>
        <v>2822.01832606489</v>
      </c>
      <c r="I2571" s="191">
        <f>0.58*INPUT!AQ84*1000*H2571*G2571/10^6</f>
        <v>6972.6428800411295</v>
      </c>
      <c r="J2571" s="192">
        <f>IF(E2571="stiffened",5+5/(B2571/C2571)^2,5)</f>
        <v>20.554591109182219</v>
      </c>
      <c r="K2571" s="191">
        <f>H2571/G2571</f>
        <v>235.16819383874085</v>
      </c>
      <c r="L2571" s="191">
        <f>SQRT(INPUT!$B$2*J2571/INPUT!AQ84)</f>
        <v>0</v>
      </c>
      <c r="M2571" s="184">
        <f>IF(K2571&lt;=1.12*L2571,1,IF(K2571&lt;=1.4*L2571,1.12/K2571*L2571,1.57*L2571^2/K2571^2))</f>
        <v>0</v>
      </c>
      <c r="N2571" s="286">
        <f>IF(E2571="stiffened",IF(2*C2571*G2571/(INPUT!H84*INPUT!I84*INPUT!J84+INPUT!K84*INPUT!L84)&lt;=2.5,I2571*(M2571+0.87*(1-M2571)/SQRT(1+(B2571/C2571)^2)),I2571*(M2571+0.87*(1-M2571)/(SQRT(1+(B2571/C2571)^2)+B2571/C2571))),M2571*I2571)</f>
        <v>5277.0541860455469</v>
      </c>
    </row>
    <row r="2572">
      <c r="A2572" s="187">
        <f>A2223</f>
        <v>101</v>
      </c>
      <c r="B2572" s="174">
        <f>INPUT!AC85</f>
        <v>1587.5</v>
      </c>
      <c r="C2572" s="174">
        <f>K1279</f>
        <v>2800</v>
      </c>
      <c r="D2572" s="191">
        <f>D2059</f>
        <v>700</v>
      </c>
      <c r="E2572" s="174" t="str">
        <f>IF(OR(AND(B2572&lt;=3*C2572,D2572=0),AND(B2572&lt;=1.5*C2572,D2572&gt;0)),"stiffened","unstiffened")</f>
        <v>stiffened</v>
      </c>
      <c r="F2572" s="380"/>
      <c r="G2572" s="343">
        <f>K2059</f>
        <v>12</v>
      </c>
      <c r="H2572" s="174">
        <f>E2059*K2059</f>
        <v>2822.01832606489</v>
      </c>
      <c r="I2572" s="191">
        <f>0.58*INPUT!AQ85*1000*H2572*G2572/10^6</f>
        <v>6972.6428800411295</v>
      </c>
      <c r="J2572" s="192">
        <f>IF(E2572="stiffened",5+5/(B2572/C2572)^2,5)</f>
        <v>20.554591109182219</v>
      </c>
      <c r="K2572" s="191">
        <f>H2572/G2572</f>
        <v>235.16819383874085</v>
      </c>
      <c r="L2572" s="191">
        <f>SQRT(INPUT!$B$2*J2572/INPUT!AQ85)</f>
        <v>0</v>
      </c>
      <c r="M2572" s="184">
        <f>IF(K2572&lt;=1.12*L2572,1,IF(K2572&lt;=1.4*L2572,1.12/K2572*L2572,1.57*L2572^2/K2572^2))</f>
        <v>0</v>
      </c>
      <c r="N2572" s="286">
        <f>IF(E2572="stiffened",IF(2*C2572*G2572/(INPUT!H85*INPUT!I85*INPUT!J85+INPUT!K85*INPUT!L85)&lt;=2.5,I2572*(M2572+0.87*(1-M2572)/SQRT(1+(B2572/C2572)^2)),I2572*(M2572+0.87*(1-M2572)/(SQRT(1+(B2572/C2572)^2)+B2572/C2572))),M2572*I2572)</f>
        <v>5277.0541860455469</v>
      </c>
    </row>
    <row r="2573">
      <c r="A2573" s="187">
        <f>A2224</f>
        <v>101</v>
      </c>
      <c r="B2573" s="174">
        <f>INPUT!AC86</f>
        <v>1587.5</v>
      </c>
      <c r="C2573" s="174">
        <f>K1280</f>
        <v>2800</v>
      </c>
      <c r="D2573" s="191">
        <f>D2060</f>
        <v>700</v>
      </c>
      <c r="E2573" s="174" t="str">
        <f>IF(OR(AND(B2573&lt;=3*C2573,D2573=0),AND(B2573&lt;=1.5*C2573,D2573&gt;0)),"stiffened","unstiffened")</f>
        <v>stiffened</v>
      </c>
      <c r="F2573" s="380"/>
      <c r="G2573" s="343">
        <f>K2060</f>
        <v>12</v>
      </c>
      <c r="H2573" s="174">
        <f>E2060*K2060</f>
        <v>2822.01832606489</v>
      </c>
      <c r="I2573" s="191">
        <f>0.58*INPUT!AQ86*1000*H2573*G2573/10^6</f>
        <v>6972.6428800411295</v>
      </c>
      <c r="J2573" s="192">
        <f>IF(E2573="stiffened",5+5/(B2573/C2573)^2,5)</f>
        <v>20.554591109182219</v>
      </c>
      <c r="K2573" s="191">
        <f>H2573/G2573</f>
        <v>235.16819383874085</v>
      </c>
      <c r="L2573" s="191">
        <f>SQRT(INPUT!$B$2*J2573/INPUT!AQ86)</f>
        <v>0</v>
      </c>
      <c r="M2573" s="184">
        <f>IF(K2573&lt;=1.12*L2573,1,IF(K2573&lt;=1.4*L2573,1.12/K2573*L2573,1.57*L2573^2/K2573^2))</f>
        <v>0</v>
      </c>
      <c r="N2573" s="286">
        <f>IF(E2573="stiffened",IF(2*C2573*G2573/(INPUT!H86*INPUT!I86*INPUT!J86+INPUT!K86*INPUT!L86)&lt;=2.5,I2573*(M2573+0.87*(1-M2573)/SQRT(1+(B2573/C2573)^2)),I2573*(M2573+0.87*(1-M2573)/(SQRT(1+(B2573/C2573)^2)+B2573/C2573))),M2573*I2573)</f>
        <v>5277.0541860455469</v>
      </c>
    </row>
    <row r="2574">
      <c r="A2574" s="187">
        <f>A2225</f>
        <v>101</v>
      </c>
      <c r="B2574" s="174">
        <f>INPUT!AC87</f>
        <v>1587.5</v>
      </c>
      <c r="C2574" s="174">
        <f>K1281</f>
        <v>2800</v>
      </c>
      <c r="D2574" s="191">
        <f>D2061</f>
        <v>700</v>
      </c>
      <c r="E2574" s="174" t="str">
        <f>IF(OR(AND(B2574&lt;=3*C2574,D2574=0),AND(B2574&lt;=1.5*C2574,D2574&gt;0)),"stiffened","unstiffened")</f>
        <v>stiffened</v>
      </c>
      <c r="F2574" s="380"/>
      <c r="G2574" s="343">
        <f>K2061</f>
        <v>12</v>
      </c>
      <c r="H2574" s="174">
        <f>E2061*K2061</f>
        <v>2822.01832606489</v>
      </c>
      <c r="I2574" s="191">
        <f>0.58*INPUT!AQ87*1000*H2574*G2574/10^6</f>
        <v>6972.6428800411295</v>
      </c>
      <c r="J2574" s="192">
        <f>IF(E2574="stiffened",5+5/(B2574/C2574)^2,5)</f>
        <v>20.554591109182219</v>
      </c>
      <c r="K2574" s="191">
        <f>H2574/G2574</f>
        <v>235.16819383874085</v>
      </c>
      <c r="L2574" s="191">
        <f>SQRT(INPUT!$B$2*J2574/INPUT!AQ87)</f>
        <v>0</v>
      </c>
      <c r="M2574" s="184">
        <f>IF(K2574&lt;=1.12*L2574,1,IF(K2574&lt;=1.4*L2574,1.12/K2574*L2574,1.57*L2574^2/K2574^2))</f>
        <v>0</v>
      </c>
      <c r="N2574" s="286">
        <f>IF(E2574="stiffened",IF(2*C2574*G2574/(INPUT!H87*INPUT!I87*INPUT!J87+INPUT!K87*INPUT!L87)&lt;=2.5,I2574*(M2574+0.87*(1-M2574)/SQRT(1+(B2574/C2574)^2)),I2574*(M2574+0.87*(1-M2574)/(SQRT(1+(B2574/C2574)^2)+B2574/C2574))),M2574*I2574)</f>
        <v>5277.0541860455469</v>
      </c>
    </row>
    <row r="2575">
      <c r="A2575" s="187">
        <f>A2226</f>
        <v>101</v>
      </c>
      <c r="B2575" s="174">
        <f>INPUT!AC88</f>
        <v>1587.5</v>
      </c>
      <c r="C2575" s="174">
        <f>K1282</f>
        <v>2800</v>
      </c>
      <c r="D2575" s="191">
        <f>D2062</f>
        <v>700</v>
      </c>
      <c r="E2575" s="174" t="str">
        <f>IF(OR(AND(B2575&lt;=3*C2575,D2575=0),AND(B2575&lt;=1.5*C2575,D2575&gt;0)),"stiffened","unstiffened")</f>
        <v>stiffened</v>
      </c>
      <c r="F2575" s="380"/>
      <c r="G2575" s="343">
        <f>K2062</f>
        <v>12</v>
      </c>
      <c r="H2575" s="174">
        <f>E2062*K2062</f>
        <v>2822.01832606489</v>
      </c>
      <c r="I2575" s="191">
        <f>0.58*INPUT!AQ88*1000*H2575*G2575/10^6</f>
        <v>6972.6428800411295</v>
      </c>
      <c r="J2575" s="192">
        <f>IF(E2575="stiffened",5+5/(B2575/C2575)^2,5)</f>
        <v>20.554591109182219</v>
      </c>
      <c r="K2575" s="191">
        <f>H2575/G2575</f>
        <v>235.16819383874085</v>
      </c>
      <c r="L2575" s="191">
        <f>SQRT(INPUT!$B$2*J2575/INPUT!AQ88)</f>
        <v>0</v>
      </c>
      <c r="M2575" s="184">
        <f>IF(K2575&lt;=1.12*L2575,1,IF(K2575&lt;=1.4*L2575,1.12/K2575*L2575,1.57*L2575^2/K2575^2))</f>
        <v>0</v>
      </c>
      <c r="N2575" s="286">
        <f>IF(E2575="stiffened",IF(2*C2575*G2575/(INPUT!H88*INPUT!I88*INPUT!J88+INPUT!K88*INPUT!L88)&lt;=2.5,I2575*(M2575+0.87*(1-M2575)/SQRT(1+(B2575/C2575)^2)),I2575*(M2575+0.87*(1-M2575)/(SQRT(1+(B2575/C2575)^2)+B2575/C2575))),M2575*I2575)</f>
        <v>5277.0541860455469</v>
      </c>
    </row>
    <row r="2576">
      <c r="A2576" s="187">
        <f>A2227</f>
        <v>101</v>
      </c>
      <c r="B2576" s="174">
        <f>INPUT!AC89</f>
        <v>1587.5</v>
      </c>
      <c r="C2576" s="174">
        <f>K1283</f>
        <v>2800</v>
      </c>
      <c r="D2576" s="191">
        <f>D2063</f>
        <v>700</v>
      </c>
      <c r="E2576" s="174" t="str">
        <f>IF(OR(AND(B2576&lt;=3*C2576,D2576=0),AND(B2576&lt;=1.5*C2576,D2576&gt;0)),"stiffened","unstiffened")</f>
        <v>stiffened</v>
      </c>
      <c r="F2576" s="380"/>
      <c r="G2576" s="343">
        <f>K2063</f>
        <v>12</v>
      </c>
      <c r="H2576" s="174">
        <f>E2063*K2063</f>
        <v>2822.01832606489</v>
      </c>
      <c r="I2576" s="191">
        <f>0.58*INPUT!AQ89*1000*H2576*G2576/10^6</f>
        <v>6972.6428800411295</v>
      </c>
      <c r="J2576" s="192">
        <f>IF(E2576="stiffened",5+5/(B2576/C2576)^2,5)</f>
        <v>20.554591109182219</v>
      </c>
      <c r="K2576" s="191">
        <f>H2576/G2576</f>
        <v>235.16819383874085</v>
      </c>
      <c r="L2576" s="191">
        <f>SQRT(INPUT!$B$2*J2576/INPUT!AQ89)</f>
        <v>0</v>
      </c>
      <c r="M2576" s="184">
        <f>IF(K2576&lt;=1.12*L2576,1,IF(K2576&lt;=1.4*L2576,1.12/K2576*L2576,1.57*L2576^2/K2576^2))</f>
        <v>0</v>
      </c>
      <c r="N2576" s="286">
        <f>IF(E2576="stiffened",IF(2*C2576*G2576/(INPUT!H89*INPUT!I89*INPUT!J89+INPUT!K89*INPUT!L89)&lt;=2.5,I2576*(M2576+0.87*(1-M2576)/SQRT(1+(B2576/C2576)^2)),I2576*(M2576+0.87*(1-M2576)/(SQRT(1+(B2576/C2576)^2)+B2576/C2576))),M2576*I2576)</f>
        <v>5277.0541860455469</v>
      </c>
    </row>
    <row r="2577">
      <c r="A2577" s="187">
        <f>A2228</f>
        <v>101</v>
      </c>
      <c r="B2577" s="174">
        <f>INPUT!AC90</f>
        <v>1587.5</v>
      </c>
      <c r="C2577" s="174">
        <f>K1284</f>
        <v>2800</v>
      </c>
      <c r="D2577" s="191">
        <f>D2064</f>
        <v>700</v>
      </c>
      <c r="E2577" s="174" t="str">
        <f>IF(OR(AND(B2577&lt;=3*C2577,D2577=0),AND(B2577&lt;=1.5*C2577,D2577&gt;0)),"stiffened","unstiffened")</f>
        <v>stiffened</v>
      </c>
      <c r="F2577" s="380"/>
      <c r="G2577" s="343">
        <f>K2064</f>
        <v>12</v>
      </c>
      <c r="H2577" s="174">
        <f>E2064*K2064</f>
        <v>2822.01832606489</v>
      </c>
      <c r="I2577" s="191">
        <f>0.58*INPUT!AQ90*1000*H2577*G2577/10^6</f>
        <v>6972.6428800411295</v>
      </c>
      <c r="J2577" s="192">
        <f>IF(E2577="stiffened",5+5/(B2577/C2577)^2,5)</f>
        <v>20.554591109182219</v>
      </c>
      <c r="K2577" s="191">
        <f>H2577/G2577</f>
        <v>235.16819383874085</v>
      </c>
      <c r="L2577" s="191">
        <f>SQRT(INPUT!$B$2*J2577/INPUT!AQ90)</f>
        <v>0</v>
      </c>
      <c r="M2577" s="184">
        <f>IF(K2577&lt;=1.12*L2577,1,IF(K2577&lt;=1.4*L2577,1.12/K2577*L2577,1.57*L2577^2/K2577^2))</f>
        <v>0</v>
      </c>
      <c r="N2577" s="286">
        <f>IF(E2577="stiffened",IF(2*C2577*G2577/(INPUT!H90*INPUT!I90*INPUT!J90+INPUT!K90*INPUT!L90)&lt;=2.5,I2577*(M2577+0.87*(1-M2577)/SQRT(1+(B2577/C2577)^2)),I2577*(M2577+0.87*(1-M2577)/(SQRT(1+(B2577/C2577)^2)+B2577/C2577))),M2577*I2577)</f>
        <v>5277.0541860455469</v>
      </c>
    </row>
    <row r="2578">
      <c r="A2578" s="187">
        <f>A2229</f>
        <v>101</v>
      </c>
      <c r="B2578" s="174">
        <f>INPUT!AC91</f>
        <v>1587.5</v>
      </c>
      <c r="C2578" s="174">
        <f>K1285</f>
        <v>2800</v>
      </c>
      <c r="D2578" s="191">
        <f>D2065</f>
        <v>700</v>
      </c>
      <c r="E2578" s="174" t="str">
        <f>IF(OR(AND(B2578&lt;=3*C2578,D2578=0),AND(B2578&lt;=1.5*C2578,D2578&gt;0)),"stiffened","unstiffened")</f>
        <v>stiffened</v>
      </c>
      <c r="F2578" s="380"/>
      <c r="G2578" s="343">
        <f>K2065</f>
        <v>12</v>
      </c>
      <c r="H2578" s="174">
        <f>E2065*K2065</f>
        <v>2822.01832606489</v>
      </c>
      <c r="I2578" s="191">
        <f>0.58*INPUT!AQ91*1000*H2578*G2578/10^6</f>
        <v>6972.6428800411295</v>
      </c>
      <c r="J2578" s="192">
        <f>IF(E2578="stiffened",5+5/(B2578/C2578)^2,5)</f>
        <v>20.554591109182219</v>
      </c>
      <c r="K2578" s="191">
        <f>H2578/G2578</f>
        <v>235.16819383874085</v>
      </c>
      <c r="L2578" s="191">
        <f>SQRT(INPUT!$B$2*J2578/INPUT!AQ91)</f>
        <v>0</v>
      </c>
      <c r="M2578" s="184">
        <f>IF(K2578&lt;=1.12*L2578,1,IF(K2578&lt;=1.4*L2578,1.12/K2578*L2578,1.57*L2578^2/K2578^2))</f>
        <v>0</v>
      </c>
      <c r="N2578" s="286">
        <f>IF(E2578="stiffened",IF(2*C2578*G2578/(INPUT!H91*INPUT!I91*INPUT!J91+INPUT!K91*INPUT!L91)&lt;=2.5,I2578*(M2578+0.87*(1-M2578)/SQRT(1+(B2578/C2578)^2)),I2578*(M2578+0.87*(1-M2578)/(SQRT(1+(B2578/C2578)^2)+B2578/C2578))),M2578*I2578)</f>
        <v>5277.0541860455469</v>
      </c>
    </row>
    <row r="2579">
      <c r="A2579" s="187">
        <f>A2230</f>
        <v>101</v>
      </c>
      <c r="B2579" s="174">
        <f>INPUT!AC92</f>
        <v>1587.5</v>
      </c>
      <c r="C2579" s="174">
        <f>K1286</f>
        <v>2800</v>
      </c>
      <c r="D2579" s="191">
        <f>D2066</f>
        <v>700</v>
      </c>
      <c r="E2579" s="174" t="str">
        <f>IF(OR(AND(B2579&lt;=3*C2579,D2579=0),AND(B2579&lt;=1.5*C2579,D2579&gt;0)),"stiffened","unstiffened")</f>
        <v>stiffened</v>
      </c>
      <c r="F2579" s="380"/>
      <c r="G2579" s="343">
        <f>K2066</f>
        <v>12</v>
      </c>
      <c r="H2579" s="174">
        <f>E2066*K2066</f>
        <v>2822.01832606489</v>
      </c>
      <c r="I2579" s="191">
        <f>0.58*INPUT!AQ92*1000*H2579*G2579/10^6</f>
        <v>6972.6428800411295</v>
      </c>
      <c r="J2579" s="192">
        <f>IF(E2579="stiffened",5+5/(B2579/C2579)^2,5)</f>
        <v>20.554591109182219</v>
      </c>
      <c r="K2579" s="191">
        <f>H2579/G2579</f>
        <v>235.16819383874085</v>
      </c>
      <c r="L2579" s="191">
        <f>SQRT(INPUT!$B$2*J2579/INPUT!AQ92)</f>
        <v>0</v>
      </c>
      <c r="M2579" s="184">
        <f>IF(K2579&lt;=1.12*L2579,1,IF(K2579&lt;=1.4*L2579,1.12/K2579*L2579,1.57*L2579^2/K2579^2))</f>
        <v>0</v>
      </c>
      <c r="N2579" s="286">
        <f>IF(E2579="stiffened",IF(2*C2579*G2579/(INPUT!H92*INPUT!I92*INPUT!J92+INPUT!K92*INPUT!L92)&lt;=2.5,I2579*(M2579+0.87*(1-M2579)/SQRT(1+(B2579/C2579)^2)),I2579*(M2579+0.87*(1-M2579)/(SQRT(1+(B2579/C2579)^2)+B2579/C2579))),M2579*I2579)</f>
        <v>5277.0541860455469</v>
      </c>
    </row>
    <row r="2580">
      <c r="A2580" s="187">
        <f>A2231</f>
        <v>101</v>
      </c>
      <c r="B2580" s="174">
        <f>INPUT!AC93</f>
        <v>1587.5</v>
      </c>
      <c r="C2580" s="174">
        <f>K1287</f>
        <v>2800</v>
      </c>
      <c r="D2580" s="191">
        <f>D2067</f>
        <v>700</v>
      </c>
      <c r="E2580" s="174" t="str">
        <f>IF(OR(AND(B2580&lt;=3*C2580,D2580=0),AND(B2580&lt;=1.5*C2580,D2580&gt;0)),"stiffened","unstiffened")</f>
        <v>stiffened</v>
      </c>
      <c r="F2580" s="380"/>
      <c r="G2580" s="343">
        <f>K2067</f>
        <v>12</v>
      </c>
      <c r="H2580" s="174">
        <f>E2067*K2067</f>
        <v>2822.01832606489</v>
      </c>
      <c r="I2580" s="191">
        <f>0.58*INPUT!AQ93*1000*H2580*G2580/10^6</f>
        <v>6972.6428800411295</v>
      </c>
      <c r="J2580" s="192">
        <f>IF(E2580="stiffened",5+5/(B2580/C2580)^2,5)</f>
        <v>20.554591109182219</v>
      </c>
      <c r="K2580" s="191">
        <f>H2580/G2580</f>
        <v>235.16819383874085</v>
      </c>
      <c r="L2580" s="191">
        <f>SQRT(INPUT!$B$2*J2580/INPUT!AQ93)</f>
        <v>0</v>
      </c>
      <c r="M2580" s="184">
        <f>IF(K2580&lt;=1.12*L2580,1,IF(K2580&lt;=1.4*L2580,1.12/K2580*L2580,1.57*L2580^2/K2580^2))</f>
        <v>0</v>
      </c>
      <c r="N2580" s="286">
        <f>IF(E2580="stiffened",IF(2*C2580*G2580/(INPUT!H93*INPUT!I93*INPUT!J93+INPUT!K93*INPUT!L93)&lt;=2.5,I2580*(M2580+0.87*(1-M2580)/SQRT(1+(B2580/C2580)^2)),I2580*(M2580+0.87*(1-M2580)/(SQRT(1+(B2580/C2580)^2)+B2580/C2580))),M2580*I2580)</f>
        <v>5277.0541860455469</v>
      </c>
    </row>
    <row r="2581">
      <c r="A2581" s="187">
        <f>A2232</f>
        <v>101</v>
      </c>
      <c r="B2581" s="174">
        <f>INPUT!AC94</f>
        <v>1587.5</v>
      </c>
      <c r="C2581" s="174">
        <f>K1288</f>
        <v>2800</v>
      </c>
      <c r="D2581" s="191">
        <f>D2068</f>
        <v>700</v>
      </c>
      <c r="E2581" s="174" t="str">
        <f>IF(OR(AND(B2581&lt;=3*C2581,D2581=0),AND(B2581&lt;=1.5*C2581,D2581&gt;0)),"stiffened","unstiffened")</f>
        <v>stiffened</v>
      </c>
      <c r="F2581" s="380"/>
      <c r="G2581" s="343">
        <f>K2068</f>
        <v>12</v>
      </c>
      <c r="H2581" s="174">
        <f>E2068*K2068</f>
        <v>2822.01832606489</v>
      </c>
      <c r="I2581" s="191">
        <f>0.58*INPUT!AQ94*1000*H2581*G2581/10^6</f>
        <v>6972.6428800411295</v>
      </c>
      <c r="J2581" s="192">
        <f>IF(E2581="stiffened",5+5/(B2581/C2581)^2,5)</f>
        <v>20.554591109182219</v>
      </c>
      <c r="K2581" s="191">
        <f>H2581/G2581</f>
        <v>235.16819383874085</v>
      </c>
      <c r="L2581" s="191">
        <f>SQRT(INPUT!$B$2*J2581/INPUT!AQ94)</f>
        <v>0</v>
      </c>
      <c r="M2581" s="184">
        <f>IF(K2581&lt;=1.12*L2581,1,IF(K2581&lt;=1.4*L2581,1.12/K2581*L2581,1.57*L2581^2/K2581^2))</f>
        <v>0</v>
      </c>
      <c r="N2581" s="286">
        <f>IF(E2581="stiffened",IF(2*C2581*G2581/(INPUT!H94*INPUT!I94*INPUT!J94+INPUT!K94*INPUT!L94)&lt;=2.5,I2581*(M2581+0.87*(1-M2581)/SQRT(1+(B2581/C2581)^2)),I2581*(M2581+0.87*(1-M2581)/(SQRT(1+(B2581/C2581)^2)+B2581/C2581))),M2581*I2581)</f>
        <v>5277.0541860455469</v>
      </c>
    </row>
    <row r="2582">
      <c r="A2582" s="187">
        <f>A2233</f>
        <v>101</v>
      </c>
      <c r="B2582" s="174">
        <f>INPUT!AC95</f>
        <v>1587.5</v>
      </c>
      <c r="C2582" s="174">
        <f>K1289</f>
        <v>2800</v>
      </c>
      <c r="D2582" s="191">
        <f>D2069</f>
        <v>700</v>
      </c>
      <c r="E2582" s="174" t="str">
        <f>IF(OR(AND(B2582&lt;=3*C2582,D2582=0),AND(B2582&lt;=1.5*C2582,D2582&gt;0)),"stiffened","unstiffened")</f>
        <v>stiffened</v>
      </c>
      <c r="F2582" s="380"/>
      <c r="G2582" s="343">
        <f>K2069</f>
        <v>12</v>
      </c>
      <c r="H2582" s="174">
        <f>E2069*K2069</f>
        <v>2822.01832606489</v>
      </c>
      <c r="I2582" s="191">
        <f>0.58*INPUT!AQ95*1000*H2582*G2582/10^6</f>
        <v>6972.6428800411295</v>
      </c>
      <c r="J2582" s="192">
        <f>IF(E2582="stiffened",5+5/(B2582/C2582)^2,5)</f>
        <v>20.554591109182219</v>
      </c>
      <c r="K2582" s="191">
        <f>H2582/G2582</f>
        <v>235.16819383874085</v>
      </c>
      <c r="L2582" s="191">
        <f>SQRT(INPUT!$B$2*J2582/INPUT!AQ95)</f>
        <v>0</v>
      </c>
      <c r="M2582" s="184">
        <f>IF(K2582&lt;=1.12*L2582,1,IF(K2582&lt;=1.4*L2582,1.12/K2582*L2582,1.57*L2582^2/K2582^2))</f>
        <v>0</v>
      </c>
      <c r="N2582" s="286">
        <f>IF(E2582="stiffened",IF(2*C2582*G2582/(INPUT!H95*INPUT!I95*INPUT!J95+INPUT!K95*INPUT!L95)&lt;=2.5,I2582*(M2582+0.87*(1-M2582)/SQRT(1+(B2582/C2582)^2)),I2582*(M2582+0.87*(1-M2582)/(SQRT(1+(B2582/C2582)^2)+B2582/C2582))),M2582*I2582)</f>
        <v>5277.0541860455469</v>
      </c>
    </row>
    <row r="2583">
      <c r="A2583" s="187">
        <f>A2234</f>
        <v>101</v>
      </c>
      <c r="B2583" s="174">
        <f>INPUT!AC96</f>
        <v>1587.5</v>
      </c>
      <c r="C2583" s="174">
        <f>K1290</f>
        <v>2800</v>
      </c>
      <c r="D2583" s="191">
        <f>D2070</f>
        <v>700</v>
      </c>
      <c r="E2583" s="174" t="str">
        <f>IF(OR(AND(B2583&lt;=3*C2583,D2583=0),AND(B2583&lt;=1.5*C2583,D2583&gt;0)),"stiffened","unstiffened")</f>
        <v>stiffened</v>
      </c>
      <c r="F2583" s="380"/>
      <c r="G2583" s="343">
        <f>K2070</f>
        <v>12</v>
      </c>
      <c r="H2583" s="174">
        <f>E2070*K2070</f>
        <v>2822.01832606489</v>
      </c>
      <c r="I2583" s="191">
        <f>0.58*INPUT!AQ96*1000*H2583*G2583/10^6</f>
        <v>6972.6428800411295</v>
      </c>
      <c r="J2583" s="192">
        <f>IF(E2583="stiffened",5+5/(B2583/C2583)^2,5)</f>
        <v>20.554591109182219</v>
      </c>
      <c r="K2583" s="191">
        <f>H2583/G2583</f>
        <v>235.16819383874085</v>
      </c>
      <c r="L2583" s="191">
        <f>SQRT(INPUT!$B$2*J2583/INPUT!AQ96)</f>
        <v>0</v>
      </c>
      <c r="M2583" s="184">
        <f>IF(K2583&lt;=1.12*L2583,1,IF(K2583&lt;=1.4*L2583,1.12/K2583*L2583,1.57*L2583^2/K2583^2))</f>
        <v>0</v>
      </c>
      <c r="N2583" s="286">
        <f>IF(E2583="stiffened",IF(2*C2583*G2583/(INPUT!H96*INPUT!I96*INPUT!J96+INPUT!K96*INPUT!L96)&lt;=2.5,I2583*(M2583+0.87*(1-M2583)/SQRT(1+(B2583/C2583)^2)),I2583*(M2583+0.87*(1-M2583)/(SQRT(1+(B2583/C2583)^2)+B2583/C2583))),M2583*I2583)</f>
        <v>5277.0541860455469</v>
      </c>
    </row>
    <row r="2584">
      <c r="A2584" s="187">
        <f>A2235</f>
        <v>101</v>
      </c>
      <c r="B2584" s="174">
        <f>INPUT!AC97</f>
        <v>1587.5</v>
      </c>
      <c r="C2584" s="174">
        <f>K1291</f>
        <v>2800</v>
      </c>
      <c r="D2584" s="191">
        <f>D2071</f>
        <v>700</v>
      </c>
      <c r="E2584" s="174" t="str">
        <f>IF(OR(AND(B2584&lt;=3*C2584,D2584=0),AND(B2584&lt;=1.5*C2584,D2584&gt;0)),"stiffened","unstiffened")</f>
        <v>stiffened</v>
      </c>
      <c r="F2584" s="380"/>
      <c r="G2584" s="343">
        <f>K2071</f>
        <v>12</v>
      </c>
      <c r="H2584" s="174">
        <f>E2071*K2071</f>
        <v>2822.01832606489</v>
      </c>
      <c r="I2584" s="191">
        <f>0.58*INPUT!AQ97*1000*H2584*G2584/10^6</f>
        <v>6972.6428800411295</v>
      </c>
      <c r="J2584" s="192">
        <f>IF(E2584="stiffened",5+5/(B2584/C2584)^2,5)</f>
        <v>20.554591109182219</v>
      </c>
      <c r="K2584" s="191">
        <f>H2584/G2584</f>
        <v>235.16819383874085</v>
      </c>
      <c r="L2584" s="191">
        <f>SQRT(INPUT!$B$2*J2584/INPUT!AQ97)</f>
        <v>0</v>
      </c>
      <c r="M2584" s="184">
        <f>IF(K2584&lt;=1.12*L2584,1,IF(K2584&lt;=1.4*L2584,1.12/K2584*L2584,1.57*L2584^2/K2584^2))</f>
        <v>0</v>
      </c>
      <c r="N2584" s="286">
        <f>IF(E2584="stiffened",IF(2*C2584*G2584/(INPUT!H97*INPUT!I97*INPUT!J97+INPUT!K97*INPUT!L97)&lt;=2.5,I2584*(M2584+0.87*(1-M2584)/SQRT(1+(B2584/C2584)^2)),I2584*(M2584+0.87*(1-M2584)/(SQRT(1+(B2584/C2584)^2)+B2584/C2584))),M2584*I2584)</f>
        <v>5277.0541860455469</v>
      </c>
    </row>
    <row r="2585">
      <c r="A2585" s="187">
        <f>A2236</f>
        <v>101</v>
      </c>
      <c r="B2585" s="174">
        <f>INPUT!AC98</f>
        <v>1587.5</v>
      </c>
      <c r="C2585" s="174">
        <f>K1292</f>
        <v>2800</v>
      </c>
      <c r="D2585" s="191">
        <f>D2072</f>
        <v>700</v>
      </c>
      <c r="E2585" s="174" t="str">
        <f>IF(OR(AND(B2585&lt;=3*C2585,D2585=0),AND(B2585&lt;=1.5*C2585,D2585&gt;0)),"stiffened","unstiffened")</f>
        <v>stiffened</v>
      </c>
      <c r="F2585" s="380"/>
      <c r="G2585" s="343">
        <f>K2072</f>
        <v>12</v>
      </c>
      <c r="H2585" s="174">
        <f>E2072*K2072</f>
        <v>2822.01832606489</v>
      </c>
      <c r="I2585" s="191">
        <f>0.58*INPUT!AQ98*1000*H2585*G2585/10^6</f>
        <v>6972.6428800411295</v>
      </c>
      <c r="J2585" s="192">
        <f>IF(E2585="stiffened",5+5/(B2585/C2585)^2,5)</f>
        <v>20.554591109182219</v>
      </c>
      <c r="K2585" s="191">
        <f>H2585/G2585</f>
        <v>235.16819383874085</v>
      </c>
      <c r="L2585" s="191">
        <f>SQRT(INPUT!$B$2*J2585/INPUT!AQ98)</f>
        <v>0</v>
      </c>
      <c r="M2585" s="184">
        <f>IF(K2585&lt;=1.12*L2585,1,IF(K2585&lt;=1.4*L2585,1.12/K2585*L2585,1.57*L2585^2/K2585^2))</f>
        <v>0</v>
      </c>
      <c r="N2585" s="286">
        <f>IF(E2585="stiffened",IF(2*C2585*G2585/(INPUT!H98*INPUT!I98*INPUT!J98+INPUT!K98*INPUT!L98)&lt;=2.5,I2585*(M2585+0.87*(1-M2585)/SQRT(1+(B2585/C2585)^2)),I2585*(M2585+0.87*(1-M2585)/(SQRT(1+(B2585/C2585)^2)+B2585/C2585))),M2585*I2585)</f>
        <v>5277.0541860455469</v>
      </c>
    </row>
    <row r="2586">
      <c r="A2586" s="187">
        <f>A2237</f>
        <v>101</v>
      </c>
      <c r="B2586" s="174">
        <f>INPUT!AC99</f>
        <v>1587.5</v>
      </c>
      <c r="C2586" s="174">
        <f>K1293</f>
        <v>2800</v>
      </c>
      <c r="D2586" s="191">
        <f>D2073</f>
        <v>700</v>
      </c>
      <c r="E2586" s="174" t="str">
        <f>IF(OR(AND(B2586&lt;=3*C2586,D2586=0),AND(B2586&lt;=1.5*C2586,D2586&gt;0)),"stiffened","unstiffened")</f>
        <v>stiffened</v>
      </c>
      <c r="F2586" s="380"/>
      <c r="G2586" s="343">
        <f>K2073</f>
        <v>12</v>
      </c>
      <c r="H2586" s="174">
        <f>E2073*K2073</f>
        <v>2822.01832606489</v>
      </c>
      <c r="I2586" s="191">
        <f>0.58*INPUT!AQ99*1000*H2586*G2586/10^6</f>
        <v>6972.6428800411295</v>
      </c>
      <c r="J2586" s="192">
        <f>IF(E2586="stiffened",5+5/(B2586/C2586)^2,5)</f>
        <v>20.554591109182219</v>
      </c>
      <c r="K2586" s="191">
        <f>H2586/G2586</f>
        <v>235.16819383874085</v>
      </c>
      <c r="L2586" s="191">
        <f>SQRT(INPUT!$B$2*J2586/INPUT!AQ99)</f>
        <v>0</v>
      </c>
      <c r="M2586" s="184">
        <f>IF(K2586&lt;=1.12*L2586,1,IF(K2586&lt;=1.4*L2586,1.12/K2586*L2586,1.57*L2586^2/K2586^2))</f>
        <v>0</v>
      </c>
      <c r="N2586" s="286">
        <f>IF(E2586="stiffened",IF(2*C2586*G2586/(INPUT!H99*INPUT!I99*INPUT!J99+INPUT!K99*INPUT!L99)&lt;=2.5,I2586*(M2586+0.87*(1-M2586)/SQRT(1+(B2586/C2586)^2)),I2586*(M2586+0.87*(1-M2586)/(SQRT(1+(B2586/C2586)^2)+B2586/C2586))),M2586*I2586)</f>
        <v>5277.0541860455469</v>
      </c>
    </row>
    <row r="2587">
      <c r="A2587" s="187">
        <f>A2238</f>
        <v>101</v>
      </c>
      <c r="B2587" s="174">
        <f>INPUT!AC100</f>
        <v>1587.5</v>
      </c>
      <c r="C2587" s="174">
        <f>K1294</f>
        <v>2800</v>
      </c>
      <c r="D2587" s="191">
        <f>D2074</f>
        <v>700</v>
      </c>
      <c r="E2587" s="174" t="str">
        <f>IF(OR(AND(B2587&lt;=3*C2587,D2587=0),AND(B2587&lt;=1.5*C2587,D2587&gt;0)),"stiffened","unstiffened")</f>
        <v>stiffened</v>
      </c>
      <c r="F2587" s="380"/>
      <c r="G2587" s="343">
        <f>K2074</f>
        <v>12</v>
      </c>
      <c r="H2587" s="174">
        <f>E2074*K2074</f>
        <v>2822.01832606489</v>
      </c>
      <c r="I2587" s="191">
        <f>0.58*INPUT!AQ100*1000*H2587*G2587/10^6</f>
        <v>6972.6428800411295</v>
      </c>
      <c r="J2587" s="192">
        <f>IF(E2587="stiffened",5+5/(B2587/C2587)^2,5)</f>
        <v>20.554591109182219</v>
      </c>
      <c r="K2587" s="191">
        <f>H2587/G2587</f>
        <v>235.16819383874085</v>
      </c>
      <c r="L2587" s="191">
        <f>SQRT(INPUT!$B$2*J2587/INPUT!AQ100)</f>
        <v>0</v>
      </c>
      <c r="M2587" s="184">
        <f>IF(K2587&lt;=1.12*L2587,1,IF(K2587&lt;=1.4*L2587,1.12/K2587*L2587,1.57*L2587^2/K2587^2))</f>
        <v>0</v>
      </c>
      <c r="N2587" s="286">
        <f>IF(E2587="stiffened",IF(2*C2587*G2587/(INPUT!H100*INPUT!I100*INPUT!J100+INPUT!K100*INPUT!L100)&lt;=2.5,I2587*(M2587+0.87*(1-M2587)/SQRT(1+(B2587/C2587)^2)),I2587*(M2587+0.87*(1-M2587)/(SQRT(1+(B2587/C2587)^2)+B2587/C2587))),M2587*I2587)</f>
        <v>5277.0541860455469</v>
      </c>
    </row>
    <row r="2588">
      <c r="A2588" s="187">
        <f>A2239</f>
        <v>101</v>
      </c>
      <c r="B2588" s="174">
        <f>INPUT!AC101</f>
        <v>1587.5</v>
      </c>
      <c r="C2588" s="174">
        <f>K1295</f>
        <v>2800</v>
      </c>
      <c r="D2588" s="191">
        <f>D2075</f>
        <v>700</v>
      </c>
      <c r="E2588" s="174" t="str">
        <f>IF(OR(AND(B2588&lt;=3*C2588,D2588=0),AND(B2588&lt;=1.5*C2588,D2588&gt;0)),"stiffened","unstiffened")</f>
        <v>stiffened</v>
      </c>
      <c r="F2588" s="380"/>
      <c r="G2588" s="343">
        <f>K2075</f>
        <v>12</v>
      </c>
      <c r="H2588" s="174">
        <f>E2075*K2075</f>
        <v>2822.01832606489</v>
      </c>
      <c r="I2588" s="191">
        <f>0.58*INPUT!AQ101*1000*H2588*G2588/10^6</f>
        <v>6972.6428800411295</v>
      </c>
      <c r="J2588" s="192">
        <f>IF(E2588="stiffened",5+5/(B2588/C2588)^2,5)</f>
        <v>20.554591109182219</v>
      </c>
      <c r="K2588" s="191">
        <f>H2588/G2588</f>
        <v>235.16819383874085</v>
      </c>
      <c r="L2588" s="191">
        <f>SQRT(INPUT!$B$2*J2588/INPUT!AQ101)</f>
        <v>0</v>
      </c>
      <c r="M2588" s="184">
        <f>IF(K2588&lt;=1.12*L2588,1,IF(K2588&lt;=1.4*L2588,1.12/K2588*L2588,1.57*L2588^2/K2588^2))</f>
        <v>0</v>
      </c>
      <c r="N2588" s="286">
        <f>IF(E2588="stiffened",IF(2*C2588*G2588/(INPUT!H101*INPUT!I101*INPUT!J101+INPUT!K101*INPUT!L101)&lt;=2.5,I2588*(M2588+0.87*(1-M2588)/SQRT(1+(B2588/C2588)^2)),I2588*(M2588+0.87*(1-M2588)/(SQRT(1+(B2588/C2588)^2)+B2588/C2588))),M2588*I2588)</f>
        <v>5277.0541860455469</v>
      </c>
    </row>
    <row r="2589">
      <c r="A2589" s="187">
        <f>A2240</f>
        <v>101</v>
      </c>
      <c r="B2589" s="174">
        <f>INPUT!AC102</f>
        <v>1587.5</v>
      </c>
      <c r="C2589" s="174">
        <f>K1296</f>
        <v>2800</v>
      </c>
      <c r="D2589" s="191">
        <f>D2076</f>
        <v>700</v>
      </c>
      <c r="E2589" s="174" t="str">
        <f>IF(OR(AND(B2589&lt;=3*C2589,D2589=0),AND(B2589&lt;=1.5*C2589,D2589&gt;0)),"stiffened","unstiffened")</f>
        <v>stiffened</v>
      </c>
      <c r="F2589" s="380"/>
      <c r="G2589" s="343">
        <f>K2076</f>
        <v>12</v>
      </c>
      <c r="H2589" s="174">
        <f>E2076*K2076</f>
        <v>2822.01832606489</v>
      </c>
      <c r="I2589" s="191">
        <f>0.58*INPUT!AQ102*1000*H2589*G2589/10^6</f>
        <v>6972.6428800411295</v>
      </c>
      <c r="J2589" s="192">
        <f>IF(E2589="stiffened",5+5/(B2589/C2589)^2,5)</f>
        <v>20.554591109182219</v>
      </c>
      <c r="K2589" s="191">
        <f>H2589/G2589</f>
        <v>235.16819383874085</v>
      </c>
      <c r="L2589" s="191">
        <f>SQRT(INPUT!$B$2*J2589/INPUT!AQ102)</f>
        <v>0</v>
      </c>
      <c r="M2589" s="184">
        <f>IF(K2589&lt;=1.12*L2589,1,IF(K2589&lt;=1.4*L2589,1.12/K2589*L2589,1.57*L2589^2/K2589^2))</f>
        <v>0</v>
      </c>
      <c r="N2589" s="286">
        <f>IF(E2589="stiffened",IF(2*C2589*G2589/(INPUT!H102*INPUT!I102*INPUT!J102+INPUT!K102*INPUT!L102)&lt;=2.5,I2589*(M2589+0.87*(1-M2589)/SQRT(1+(B2589/C2589)^2)),I2589*(M2589+0.87*(1-M2589)/(SQRT(1+(B2589/C2589)^2)+B2589/C2589))),M2589*I2589)</f>
        <v>5277.0541860455469</v>
      </c>
    </row>
    <row r="2590">
      <c r="A2590" s="187">
        <f>A2241</f>
        <v>101</v>
      </c>
      <c r="B2590" s="174">
        <f>INPUT!AC103</f>
        <v>1587.5</v>
      </c>
      <c r="C2590" s="174">
        <f>K1297</f>
        <v>2800</v>
      </c>
      <c r="D2590" s="191">
        <f>D2077</f>
        <v>700</v>
      </c>
      <c r="E2590" s="174" t="str">
        <f>IF(OR(AND(B2590&lt;=3*C2590,D2590=0),AND(B2590&lt;=1.5*C2590,D2590&gt;0)),"stiffened","unstiffened")</f>
        <v>stiffened</v>
      </c>
      <c r="F2590" s="380"/>
      <c r="G2590" s="343">
        <f>K2077</f>
        <v>12</v>
      </c>
      <c r="H2590" s="174">
        <f>E2077*K2077</f>
        <v>2822.01832606489</v>
      </c>
      <c r="I2590" s="191">
        <f>0.58*INPUT!AQ103*1000*H2590*G2590/10^6</f>
        <v>6972.6428800411295</v>
      </c>
      <c r="J2590" s="192">
        <f>IF(E2590="stiffened",5+5/(B2590/C2590)^2,5)</f>
        <v>20.554591109182219</v>
      </c>
      <c r="K2590" s="191">
        <f>H2590/G2590</f>
        <v>235.16819383874085</v>
      </c>
      <c r="L2590" s="191">
        <f>SQRT(INPUT!$B$2*J2590/INPUT!AQ103)</f>
        <v>0</v>
      </c>
      <c r="M2590" s="184">
        <f>IF(K2590&lt;=1.12*L2590,1,IF(K2590&lt;=1.4*L2590,1.12/K2590*L2590,1.57*L2590^2/K2590^2))</f>
        <v>0</v>
      </c>
      <c r="N2590" s="286">
        <f>IF(E2590="stiffened",IF(2*C2590*G2590/(INPUT!H103*INPUT!I103*INPUT!J103+INPUT!K103*INPUT!L103)&lt;=2.5,I2590*(M2590+0.87*(1-M2590)/SQRT(1+(B2590/C2590)^2)),I2590*(M2590+0.87*(1-M2590)/(SQRT(1+(B2590/C2590)^2)+B2590/C2590))),M2590*I2590)</f>
        <v>5277.0541860455469</v>
      </c>
    </row>
    <row r="2591">
      <c r="A2591" s="187">
        <f>A2242</f>
        <v>101</v>
      </c>
      <c r="B2591" s="174">
        <f>INPUT!AC104</f>
        <v>1587.5</v>
      </c>
      <c r="C2591" s="174">
        <f>K1298</f>
        <v>2800</v>
      </c>
      <c r="D2591" s="191">
        <f>D2078</f>
        <v>700</v>
      </c>
      <c r="E2591" s="174" t="str">
        <f>IF(OR(AND(B2591&lt;=3*C2591,D2591=0),AND(B2591&lt;=1.5*C2591,D2591&gt;0)),"stiffened","unstiffened")</f>
        <v>stiffened</v>
      </c>
      <c r="F2591" s="380"/>
      <c r="G2591" s="343">
        <f>K2078</f>
        <v>12</v>
      </c>
      <c r="H2591" s="174">
        <f>E2078*K2078</f>
        <v>2822.01832606489</v>
      </c>
      <c r="I2591" s="191">
        <f>0.58*INPUT!AQ104*1000*H2591*G2591/10^6</f>
        <v>6972.6428800411295</v>
      </c>
      <c r="J2591" s="192">
        <f>IF(E2591="stiffened",5+5/(B2591/C2591)^2,5)</f>
        <v>20.554591109182219</v>
      </c>
      <c r="K2591" s="191">
        <f>H2591/G2591</f>
        <v>235.16819383874085</v>
      </c>
      <c r="L2591" s="191">
        <f>SQRT(INPUT!$B$2*J2591/INPUT!AQ104)</f>
        <v>0</v>
      </c>
      <c r="M2591" s="184">
        <f>IF(K2591&lt;=1.12*L2591,1,IF(K2591&lt;=1.4*L2591,1.12/K2591*L2591,1.57*L2591^2/K2591^2))</f>
        <v>0</v>
      </c>
      <c r="N2591" s="286">
        <f>IF(E2591="stiffened",IF(2*C2591*G2591/(INPUT!H104*INPUT!I104*INPUT!J104+INPUT!K104*INPUT!L104)&lt;=2.5,I2591*(M2591+0.87*(1-M2591)/SQRT(1+(B2591/C2591)^2)),I2591*(M2591+0.87*(1-M2591)/(SQRT(1+(B2591/C2591)^2)+B2591/C2591))),M2591*I2591)</f>
        <v>5277.0541860455469</v>
      </c>
    </row>
    <row r="2592">
      <c r="A2592" s="187">
        <f>A2243</f>
        <v>101</v>
      </c>
      <c r="B2592" s="174">
        <f>INPUT!AC105</f>
        <v>1587.5</v>
      </c>
      <c r="C2592" s="174">
        <f>K1299</f>
        <v>2800</v>
      </c>
      <c r="D2592" s="191">
        <f>D2079</f>
        <v>700</v>
      </c>
      <c r="E2592" s="174" t="str">
        <f>IF(OR(AND(B2592&lt;=3*C2592,D2592=0),AND(B2592&lt;=1.5*C2592,D2592&gt;0)),"stiffened","unstiffened")</f>
        <v>stiffened</v>
      </c>
      <c r="F2592" s="380"/>
      <c r="G2592" s="343">
        <f>K2079</f>
        <v>12</v>
      </c>
      <c r="H2592" s="174">
        <f>E2079*K2079</f>
        <v>2822.01832606489</v>
      </c>
      <c r="I2592" s="191">
        <f>0.58*INPUT!AQ105*1000*H2592*G2592/10^6</f>
        <v>6972.6428800411295</v>
      </c>
      <c r="J2592" s="192">
        <f>IF(E2592="stiffened",5+5/(B2592/C2592)^2,5)</f>
        <v>20.554591109182219</v>
      </c>
      <c r="K2592" s="191">
        <f>H2592/G2592</f>
        <v>235.16819383874085</v>
      </c>
      <c r="L2592" s="191">
        <f>SQRT(INPUT!$B$2*J2592/INPUT!AQ105)</f>
        <v>0</v>
      </c>
      <c r="M2592" s="184">
        <f>IF(K2592&lt;=1.12*L2592,1,IF(K2592&lt;=1.4*L2592,1.12/K2592*L2592,1.57*L2592^2/K2592^2))</f>
        <v>0</v>
      </c>
      <c r="N2592" s="286">
        <f>IF(E2592="stiffened",IF(2*C2592*G2592/(INPUT!H105*INPUT!I105*INPUT!J105+INPUT!K105*INPUT!L105)&lt;=2.5,I2592*(M2592+0.87*(1-M2592)/SQRT(1+(B2592/C2592)^2)),I2592*(M2592+0.87*(1-M2592)/(SQRT(1+(B2592/C2592)^2)+B2592/C2592))),M2592*I2592)</f>
        <v>5277.0541860455469</v>
      </c>
    </row>
    <row r="2593">
      <c r="A2593" s="187">
        <f>A2244</f>
        <v>101</v>
      </c>
      <c r="B2593" s="174">
        <f>INPUT!AC106</f>
        <v>1587.5</v>
      </c>
      <c r="C2593" s="174">
        <f>K1300</f>
        <v>2800</v>
      </c>
      <c r="D2593" s="191">
        <f>D2080</f>
        <v>700</v>
      </c>
      <c r="E2593" s="174" t="str">
        <f>IF(OR(AND(B2593&lt;=3*C2593,D2593=0),AND(B2593&lt;=1.5*C2593,D2593&gt;0)),"stiffened","unstiffened")</f>
        <v>stiffened</v>
      </c>
      <c r="F2593" s="380"/>
      <c r="G2593" s="343">
        <f>K2080</f>
        <v>12</v>
      </c>
      <c r="H2593" s="174">
        <f>E2080*K2080</f>
        <v>2822.01832606489</v>
      </c>
      <c r="I2593" s="191">
        <f>0.58*INPUT!AQ106*1000*H2593*G2593/10^6</f>
        <v>6972.6428800411295</v>
      </c>
      <c r="J2593" s="192">
        <f>IF(E2593="stiffened",5+5/(B2593/C2593)^2,5)</f>
        <v>20.554591109182219</v>
      </c>
      <c r="K2593" s="191">
        <f>H2593/G2593</f>
        <v>235.16819383874085</v>
      </c>
      <c r="L2593" s="191">
        <f>SQRT(INPUT!$B$2*J2593/INPUT!AQ106)</f>
        <v>0</v>
      </c>
      <c r="M2593" s="184">
        <f>IF(K2593&lt;=1.12*L2593,1,IF(K2593&lt;=1.4*L2593,1.12/K2593*L2593,1.57*L2593^2/K2593^2))</f>
        <v>0</v>
      </c>
      <c r="N2593" s="286">
        <f>IF(E2593="stiffened",IF(2*C2593*G2593/(INPUT!H106*INPUT!I106*INPUT!J106+INPUT!K106*INPUT!L106)&lt;=2.5,I2593*(M2593+0.87*(1-M2593)/SQRT(1+(B2593/C2593)^2)),I2593*(M2593+0.87*(1-M2593)/(SQRT(1+(B2593/C2593)^2)+B2593/C2593))),M2593*I2593)</f>
        <v>5277.0541860455469</v>
      </c>
    </row>
    <row r="2594">
      <c r="A2594" s="187">
        <f>A2245</f>
        <v>101</v>
      </c>
      <c r="B2594" s="174">
        <f>INPUT!AC107</f>
        <v>1587.5</v>
      </c>
      <c r="C2594" s="174">
        <f>K1301</f>
        <v>2800</v>
      </c>
      <c r="D2594" s="191">
        <f>D2081</f>
        <v>700</v>
      </c>
      <c r="E2594" s="174" t="str">
        <f>IF(OR(AND(B2594&lt;=3*C2594,D2594=0),AND(B2594&lt;=1.5*C2594,D2594&gt;0)),"stiffened","unstiffened")</f>
        <v>stiffened</v>
      </c>
      <c r="F2594" s="380"/>
      <c r="G2594" s="343">
        <f>K2081</f>
        <v>12</v>
      </c>
      <c r="H2594" s="174">
        <f>E2081*K2081</f>
        <v>2822.01832606489</v>
      </c>
      <c r="I2594" s="191">
        <f>0.58*INPUT!AQ107*1000*H2594*G2594/10^6</f>
        <v>6972.6428800411295</v>
      </c>
      <c r="J2594" s="192">
        <f>IF(E2594="stiffened",5+5/(B2594/C2594)^2,5)</f>
        <v>20.554591109182219</v>
      </c>
      <c r="K2594" s="191">
        <f>H2594/G2594</f>
        <v>235.16819383874085</v>
      </c>
      <c r="L2594" s="191">
        <f>SQRT(INPUT!$B$2*J2594/INPUT!AQ107)</f>
        <v>0</v>
      </c>
      <c r="M2594" s="184">
        <f>IF(K2594&lt;=1.12*L2594,1,IF(K2594&lt;=1.4*L2594,1.12/K2594*L2594,1.57*L2594^2/K2594^2))</f>
        <v>0</v>
      </c>
      <c r="N2594" s="286">
        <f>IF(E2594="stiffened",IF(2*C2594*G2594/(INPUT!H107*INPUT!I107*INPUT!J107+INPUT!K107*INPUT!L107)&lt;=2.5,I2594*(M2594+0.87*(1-M2594)/SQRT(1+(B2594/C2594)^2)),I2594*(M2594+0.87*(1-M2594)/(SQRT(1+(B2594/C2594)^2)+B2594/C2594))),M2594*I2594)</f>
        <v>5277.0541860455469</v>
      </c>
    </row>
    <row r="2595">
      <c r="A2595" s="187">
        <f>A2246</f>
        <v>101</v>
      </c>
      <c r="B2595" s="174">
        <f>INPUT!AC108</f>
        <v>1587.5</v>
      </c>
      <c r="C2595" s="174">
        <f>K1302</f>
        <v>2800</v>
      </c>
      <c r="D2595" s="191">
        <f>D2082</f>
        <v>700</v>
      </c>
      <c r="E2595" s="174" t="str">
        <f>IF(OR(AND(B2595&lt;=3*C2595,D2595=0),AND(B2595&lt;=1.5*C2595,D2595&gt;0)),"stiffened","unstiffened")</f>
        <v>stiffened</v>
      </c>
      <c r="F2595" s="380"/>
      <c r="G2595" s="343">
        <f>K2082</f>
        <v>12</v>
      </c>
      <c r="H2595" s="174">
        <f>E2082*K2082</f>
        <v>2822.01832606489</v>
      </c>
      <c r="I2595" s="191">
        <f>0.58*INPUT!AQ108*1000*H2595*G2595/10^6</f>
        <v>6972.6428800411295</v>
      </c>
      <c r="J2595" s="192">
        <f>IF(E2595="stiffened",5+5/(B2595/C2595)^2,5)</f>
        <v>20.554591109182219</v>
      </c>
      <c r="K2595" s="191">
        <f>H2595/G2595</f>
        <v>235.16819383874085</v>
      </c>
      <c r="L2595" s="191">
        <f>SQRT(INPUT!$B$2*J2595/INPUT!AQ108)</f>
        <v>0</v>
      </c>
      <c r="M2595" s="184">
        <f>IF(K2595&lt;=1.12*L2595,1,IF(K2595&lt;=1.4*L2595,1.12/K2595*L2595,1.57*L2595^2/K2595^2))</f>
        <v>0</v>
      </c>
      <c r="N2595" s="286">
        <f>IF(E2595="stiffened",IF(2*C2595*G2595/(INPUT!H108*INPUT!I108*INPUT!J108+INPUT!K108*INPUT!L108)&lt;=2.5,I2595*(M2595+0.87*(1-M2595)/SQRT(1+(B2595/C2595)^2)),I2595*(M2595+0.87*(1-M2595)/(SQRT(1+(B2595/C2595)^2)+B2595/C2595))),M2595*I2595)</f>
        <v>5277.0541860455469</v>
      </c>
    </row>
    <row r="2596">
      <c r="A2596" s="187">
        <f>A2247</f>
        <v>101</v>
      </c>
      <c r="B2596" s="174">
        <f>INPUT!AC109</f>
        <v>1587.5</v>
      </c>
      <c r="C2596" s="174">
        <f>K1303</f>
        <v>2800</v>
      </c>
      <c r="D2596" s="191">
        <f>D2083</f>
        <v>700</v>
      </c>
      <c r="E2596" s="174" t="str">
        <f>IF(OR(AND(B2596&lt;=3*C2596,D2596=0),AND(B2596&lt;=1.5*C2596,D2596&gt;0)),"stiffened","unstiffened")</f>
        <v>stiffened</v>
      </c>
      <c r="F2596" s="380"/>
      <c r="G2596" s="343">
        <f>K2083</f>
        <v>12</v>
      </c>
      <c r="H2596" s="174">
        <f>E2083*K2083</f>
        <v>2822.01832606489</v>
      </c>
      <c r="I2596" s="191">
        <f>0.58*INPUT!AQ109*1000*H2596*G2596/10^6</f>
        <v>6972.6428800411295</v>
      </c>
      <c r="J2596" s="192">
        <f>IF(E2596="stiffened",5+5/(B2596/C2596)^2,5)</f>
        <v>20.554591109182219</v>
      </c>
      <c r="K2596" s="191">
        <f>H2596/G2596</f>
        <v>235.16819383874085</v>
      </c>
      <c r="L2596" s="191">
        <f>SQRT(INPUT!$B$2*J2596/INPUT!AQ109)</f>
        <v>0</v>
      </c>
      <c r="M2596" s="184">
        <f>IF(K2596&lt;=1.12*L2596,1,IF(K2596&lt;=1.4*L2596,1.12/K2596*L2596,1.57*L2596^2/K2596^2))</f>
        <v>0</v>
      </c>
      <c r="N2596" s="286">
        <f>IF(E2596="stiffened",IF(2*C2596*G2596/(INPUT!H109*INPUT!I109*INPUT!J109+INPUT!K109*INPUT!L109)&lt;=2.5,I2596*(M2596+0.87*(1-M2596)/SQRT(1+(B2596/C2596)^2)),I2596*(M2596+0.87*(1-M2596)/(SQRT(1+(B2596/C2596)^2)+B2596/C2596))),M2596*I2596)</f>
        <v>5277.0541860455469</v>
      </c>
    </row>
    <row r="2597">
      <c r="A2597" s="187">
        <f>A2248</f>
        <v>101</v>
      </c>
      <c r="B2597" s="174">
        <f>INPUT!AC110</f>
        <v>1587.5</v>
      </c>
      <c r="C2597" s="174">
        <f>K1304</f>
        <v>2800</v>
      </c>
      <c r="D2597" s="191">
        <f>D2084</f>
        <v>700</v>
      </c>
      <c r="E2597" s="174" t="str">
        <f>IF(OR(AND(B2597&lt;=3*C2597,D2597=0),AND(B2597&lt;=1.5*C2597,D2597&gt;0)),"stiffened","unstiffened")</f>
        <v>stiffened</v>
      </c>
      <c r="F2597" s="380"/>
      <c r="G2597" s="343">
        <f>K2084</f>
        <v>12</v>
      </c>
      <c r="H2597" s="174">
        <f>E2084*K2084</f>
        <v>2822.01832606489</v>
      </c>
      <c r="I2597" s="191">
        <f>0.58*INPUT!AQ110*1000*H2597*G2597/10^6</f>
        <v>6972.6428800411295</v>
      </c>
      <c r="J2597" s="192">
        <f>IF(E2597="stiffened",5+5/(B2597/C2597)^2,5)</f>
        <v>20.554591109182219</v>
      </c>
      <c r="K2597" s="191">
        <f>H2597/G2597</f>
        <v>235.16819383874085</v>
      </c>
      <c r="L2597" s="191">
        <f>SQRT(INPUT!$B$2*J2597/INPUT!AQ110)</f>
        <v>0</v>
      </c>
      <c r="M2597" s="184">
        <f>IF(K2597&lt;=1.12*L2597,1,IF(K2597&lt;=1.4*L2597,1.12/K2597*L2597,1.57*L2597^2/K2597^2))</f>
        <v>0</v>
      </c>
      <c r="N2597" s="286">
        <f>IF(E2597="stiffened",IF(2*C2597*G2597/(INPUT!H110*INPUT!I110*INPUT!J110+INPUT!K110*INPUT!L110)&lt;=2.5,I2597*(M2597+0.87*(1-M2597)/SQRT(1+(B2597/C2597)^2)),I2597*(M2597+0.87*(1-M2597)/(SQRT(1+(B2597/C2597)^2)+B2597/C2597))),M2597*I2597)</f>
        <v>5277.0541860455469</v>
      </c>
    </row>
    <row r="2598">
      <c r="A2598" s="187">
        <f>A2249</f>
        <v>101</v>
      </c>
      <c r="B2598" s="174">
        <f>INPUT!AC111</f>
        <v>1587.5</v>
      </c>
      <c r="C2598" s="174">
        <f>K1305</f>
        <v>2800</v>
      </c>
      <c r="D2598" s="191">
        <f>D2085</f>
        <v>700</v>
      </c>
      <c r="E2598" s="174" t="str">
        <f>IF(OR(AND(B2598&lt;=3*C2598,D2598=0),AND(B2598&lt;=1.5*C2598,D2598&gt;0)),"stiffened","unstiffened")</f>
        <v>stiffened</v>
      </c>
      <c r="F2598" s="380"/>
      <c r="G2598" s="343">
        <f>K2085</f>
        <v>12</v>
      </c>
      <c r="H2598" s="174">
        <f>E2085*K2085</f>
        <v>2822.01832606489</v>
      </c>
      <c r="I2598" s="191">
        <f>0.58*INPUT!AQ111*1000*H2598*G2598/10^6</f>
        <v>6972.6428800411295</v>
      </c>
      <c r="J2598" s="192">
        <f>IF(E2598="stiffened",5+5/(B2598/C2598)^2,5)</f>
        <v>20.554591109182219</v>
      </c>
      <c r="K2598" s="191">
        <f>H2598/G2598</f>
        <v>235.16819383874085</v>
      </c>
      <c r="L2598" s="191">
        <f>SQRT(INPUT!$B$2*J2598/INPUT!AQ111)</f>
        <v>0</v>
      </c>
      <c r="M2598" s="184">
        <f>IF(K2598&lt;=1.12*L2598,1,IF(K2598&lt;=1.4*L2598,1.12/K2598*L2598,1.57*L2598^2/K2598^2))</f>
        <v>0</v>
      </c>
      <c r="N2598" s="286">
        <f>IF(E2598="stiffened",IF(2*C2598*G2598/(INPUT!H111*INPUT!I111*INPUT!J111+INPUT!K111*INPUT!L111)&lt;=2.5,I2598*(M2598+0.87*(1-M2598)/SQRT(1+(B2598/C2598)^2)),I2598*(M2598+0.87*(1-M2598)/(SQRT(1+(B2598/C2598)^2)+B2598/C2598))),M2598*I2598)</f>
        <v>5277.0541860455469</v>
      </c>
    </row>
    <row r="2599">
      <c r="A2599" s="187">
        <f>A2250</f>
        <v>101</v>
      </c>
      <c r="B2599" s="174">
        <f>INPUT!AC112</f>
        <v>1587.5</v>
      </c>
      <c r="C2599" s="174">
        <f>K1306</f>
        <v>2800</v>
      </c>
      <c r="D2599" s="191">
        <f>D2086</f>
        <v>700</v>
      </c>
      <c r="E2599" s="174" t="str">
        <f>IF(OR(AND(B2599&lt;=3*C2599,D2599=0),AND(B2599&lt;=1.5*C2599,D2599&gt;0)),"stiffened","unstiffened")</f>
        <v>stiffened</v>
      </c>
      <c r="F2599" s="380"/>
      <c r="G2599" s="343">
        <f>K2086</f>
        <v>12</v>
      </c>
      <c r="H2599" s="174">
        <f>E2086*K2086</f>
        <v>2822.01832606489</v>
      </c>
      <c r="I2599" s="191">
        <f>0.58*INPUT!AQ112*1000*H2599*G2599/10^6</f>
        <v>6972.6428800411295</v>
      </c>
      <c r="J2599" s="192">
        <f>IF(E2599="stiffened",5+5/(B2599/C2599)^2,5)</f>
        <v>20.554591109182219</v>
      </c>
      <c r="K2599" s="191">
        <f>H2599/G2599</f>
        <v>235.16819383874085</v>
      </c>
      <c r="L2599" s="191">
        <f>SQRT(INPUT!$B$2*J2599/INPUT!AQ112)</f>
        <v>0</v>
      </c>
      <c r="M2599" s="184">
        <f>IF(K2599&lt;=1.12*L2599,1,IF(K2599&lt;=1.4*L2599,1.12/K2599*L2599,1.57*L2599^2/K2599^2))</f>
        <v>0</v>
      </c>
      <c r="N2599" s="286">
        <f>IF(E2599="stiffened",IF(2*C2599*G2599/(INPUT!H112*INPUT!I112*INPUT!J112+INPUT!K112*INPUT!L112)&lt;=2.5,I2599*(M2599+0.87*(1-M2599)/SQRT(1+(B2599/C2599)^2)),I2599*(M2599+0.87*(1-M2599)/(SQRT(1+(B2599/C2599)^2)+B2599/C2599))),M2599*I2599)</f>
        <v>5277.0541860455469</v>
      </c>
    </row>
    <row r="2600">
      <c r="A2600" s="187">
        <f>A2251</f>
        <v>101</v>
      </c>
      <c r="B2600" s="174">
        <f>INPUT!AC113</f>
        <v>1587.5</v>
      </c>
      <c r="C2600" s="174">
        <f>K1307</f>
        <v>2800</v>
      </c>
      <c r="D2600" s="191">
        <f>D2087</f>
        <v>700</v>
      </c>
      <c r="E2600" s="174" t="str">
        <f>IF(OR(AND(B2600&lt;=3*C2600,D2600=0),AND(B2600&lt;=1.5*C2600,D2600&gt;0)),"stiffened","unstiffened")</f>
        <v>stiffened</v>
      </c>
      <c r="F2600" s="380"/>
      <c r="G2600" s="343">
        <f>K2087</f>
        <v>12</v>
      </c>
      <c r="H2600" s="174">
        <f>E2087*K2087</f>
        <v>2822.01832606489</v>
      </c>
      <c r="I2600" s="191">
        <f>0.58*INPUT!AQ113*1000*H2600*G2600/10^6</f>
        <v>6972.6428800411295</v>
      </c>
      <c r="J2600" s="192">
        <f>IF(E2600="stiffened",5+5/(B2600/C2600)^2,5)</f>
        <v>20.554591109182219</v>
      </c>
      <c r="K2600" s="191">
        <f>H2600/G2600</f>
        <v>235.16819383874085</v>
      </c>
      <c r="L2600" s="191">
        <f>SQRT(INPUT!$B$2*J2600/INPUT!AQ113)</f>
        <v>0</v>
      </c>
      <c r="M2600" s="184">
        <f>IF(K2600&lt;=1.12*L2600,1,IF(K2600&lt;=1.4*L2600,1.12/K2600*L2600,1.57*L2600^2/K2600^2))</f>
        <v>0</v>
      </c>
      <c r="N2600" s="286">
        <f>IF(E2600="stiffened",IF(2*C2600*G2600/(INPUT!H113*INPUT!I113*INPUT!J113+INPUT!K113*INPUT!L113)&lt;=2.5,I2600*(M2600+0.87*(1-M2600)/SQRT(1+(B2600/C2600)^2)),I2600*(M2600+0.87*(1-M2600)/(SQRT(1+(B2600/C2600)^2)+B2600/C2600))),M2600*I2600)</f>
        <v>5277.0541860455469</v>
      </c>
    </row>
    <row r="2601">
      <c r="A2601" s="187">
        <f>A2252</f>
        <v>101</v>
      </c>
      <c r="B2601" s="174">
        <f>INPUT!AC114</f>
        <v>1587.5</v>
      </c>
      <c r="C2601" s="174">
        <f>K1308</f>
        <v>2800</v>
      </c>
      <c r="D2601" s="191">
        <f>D2088</f>
        <v>700</v>
      </c>
      <c r="E2601" s="174" t="str">
        <f>IF(OR(AND(B2601&lt;=3*C2601,D2601=0),AND(B2601&lt;=1.5*C2601,D2601&gt;0)),"stiffened","unstiffened")</f>
        <v>stiffened</v>
      </c>
      <c r="F2601" s="380"/>
      <c r="G2601" s="343">
        <f>K2088</f>
        <v>12</v>
      </c>
      <c r="H2601" s="174">
        <f>E2088*K2088</f>
        <v>2822.01832606489</v>
      </c>
      <c r="I2601" s="191">
        <f>0.58*INPUT!AQ114*1000*H2601*G2601/10^6</f>
        <v>6972.6428800411295</v>
      </c>
      <c r="J2601" s="192">
        <f>IF(E2601="stiffened",5+5/(B2601/C2601)^2,5)</f>
        <v>20.554591109182219</v>
      </c>
      <c r="K2601" s="191">
        <f>H2601/G2601</f>
        <v>235.16819383874085</v>
      </c>
      <c r="L2601" s="191">
        <f>SQRT(INPUT!$B$2*J2601/INPUT!AQ114)</f>
        <v>0</v>
      </c>
      <c r="M2601" s="184">
        <f>IF(K2601&lt;=1.12*L2601,1,IF(K2601&lt;=1.4*L2601,1.12/K2601*L2601,1.57*L2601^2/K2601^2))</f>
        <v>0</v>
      </c>
      <c r="N2601" s="286">
        <f>IF(E2601="stiffened",IF(2*C2601*G2601/(INPUT!H114*INPUT!I114*INPUT!J114+INPUT!K114*INPUT!L114)&lt;=2.5,I2601*(M2601+0.87*(1-M2601)/SQRT(1+(B2601/C2601)^2)),I2601*(M2601+0.87*(1-M2601)/(SQRT(1+(B2601/C2601)^2)+B2601/C2601))),M2601*I2601)</f>
        <v>5277.0541860455469</v>
      </c>
    </row>
    <row r="2602">
      <c r="A2602" s="187">
        <f>A2253</f>
        <v>101</v>
      </c>
      <c r="B2602" s="174">
        <f>INPUT!AC115</f>
        <v>1587.5</v>
      </c>
      <c r="C2602" s="174">
        <f>K1309</f>
        <v>2800</v>
      </c>
      <c r="D2602" s="191">
        <f>D2089</f>
        <v>700</v>
      </c>
      <c r="E2602" s="174" t="str">
        <f>IF(OR(AND(B2602&lt;=3*C2602,D2602=0),AND(B2602&lt;=1.5*C2602,D2602&gt;0)),"stiffened","unstiffened")</f>
        <v>stiffened</v>
      </c>
      <c r="F2602" s="380"/>
      <c r="G2602" s="343">
        <f>K2089</f>
        <v>12</v>
      </c>
      <c r="H2602" s="174">
        <f>E2089*K2089</f>
        <v>2822.01832606489</v>
      </c>
      <c r="I2602" s="191">
        <f>0.58*INPUT!AQ115*1000*H2602*G2602/10^6</f>
        <v>6972.6428800411295</v>
      </c>
      <c r="J2602" s="192">
        <f>IF(E2602="stiffened",5+5/(B2602/C2602)^2,5)</f>
        <v>20.554591109182219</v>
      </c>
      <c r="K2602" s="191">
        <f>H2602/G2602</f>
        <v>235.16819383874085</v>
      </c>
      <c r="L2602" s="191">
        <f>SQRT(INPUT!$B$2*J2602/INPUT!AQ115)</f>
        <v>0</v>
      </c>
      <c r="M2602" s="184">
        <f>IF(K2602&lt;=1.12*L2602,1,IF(K2602&lt;=1.4*L2602,1.12/K2602*L2602,1.57*L2602^2/K2602^2))</f>
        <v>0</v>
      </c>
      <c r="N2602" s="286">
        <f>IF(E2602="stiffened",IF(2*C2602*G2602/(INPUT!H115*INPUT!I115*INPUT!J115+INPUT!K115*INPUT!L115)&lt;=2.5,I2602*(M2602+0.87*(1-M2602)/SQRT(1+(B2602/C2602)^2)),I2602*(M2602+0.87*(1-M2602)/(SQRT(1+(B2602/C2602)^2)+B2602/C2602))),M2602*I2602)</f>
        <v>5277.0541860455469</v>
      </c>
    </row>
    <row r="2603">
      <c r="A2603" s="187">
        <f>A2254</f>
        <v>101</v>
      </c>
      <c r="B2603" s="174">
        <f>INPUT!AC116</f>
        <v>1587.5</v>
      </c>
      <c r="C2603" s="174">
        <f>K1310</f>
        <v>2800</v>
      </c>
      <c r="D2603" s="191">
        <f>D2090</f>
        <v>700</v>
      </c>
      <c r="E2603" s="174" t="str">
        <f>IF(OR(AND(B2603&lt;=3*C2603,D2603=0),AND(B2603&lt;=1.5*C2603,D2603&gt;0)),"stiffened","unstiffened")</f>
        <v>stiffened</v>
      </c>
      <c r="F2603" s="380"/>
      <c r="G2603" s="343">
        <f>K2090</f>
        <v>12</v>
      </c>
      <c r="H2603" s="174">
        <f>E2090*K2090</f>
        <v>2822.01832606489</v>
      </c>
      <c r="I2603" s="191">
        <f>0.58*INPUT!AQ116*1000*H2603*G2603/10^6</f>
        <v>6972.6428800411295</v>
      </c>
      <c r="J2603" s="192">
        <f>IF(E2603="stiffened",5+5/(B2603/C2603)^2,5)</f>
        <v>20.554591109182219</v>
      </c>
      <c r="K2603" s="191">
        <f>H2603/G2603</f>
        <v>235.16819383874085</v>
      </c>
      <c r="L2603" s="191">
        <f>SQRT(INPUT!$B$2*J2603/INPUT!AQ116)</f>
        <v>0</v>
      </c>
      <c r="M2603" s="184">
        <f>IF(K2603&lt;=1.12*L2603,1,IF(K2603&lt;=1.4*L2603,1.12/K2603*L2603,1.57*L2603^2/K2603^2))</f>
        <v>0</v>
      </c>
      <c r="N2603" s="286">
        <f>IF(E2603="stiffened",IF(2*C2603*G2603/(INPUT!H116*INPUT!I116*INPUT!J116+INPUT!K116*INPUT!L116)&lt;=2.5,I2603*(M2603+0.87*(1-M2603)/SQRT(1+(B2603/C2603)^2)),I2603*(M2603+0.87*(1-M2603)/(SQRT(1+(B2603/C2603)^2)+B2603/C2603))),M2603*I2603)</f>
        <v>5277.0541860455469</v>
      </c>
    </row>
    <row r="2604">
      <c r="A2604" s="187">
        <f>A2255</f>
        <v>101</v>
      </c>
      <c r="B2604" s="174">
        <f>INPUT!AC117</f>
        <v>1587.5</v>
      </c>
      <c r="C2604" s="174">
        <f>K1311</f>
        <v>2800</v>
      </c>
      <c r="D2604" s="191">
        <f>D2091</f>
        <v>700</v>
      </c>
      <c r="E2604" s="174" t="str">
        <f>IF(OR(AND(B2604&lt;=3*C2604,D2604=0),AND(B2604&lt;=1.5*C2604,D2604&gt;0)),"stiffened","unstiffened")</f>
        <v>stiffened</v>
      </c>
      <c r="F2604" s="380"/>
      <c r="G2604" s="343">
        <f>K2091</f>
        <v>12</v>
      </c>
      <c r="H2604" s="174">
        <f>E2091*K2091</f>
        <v>2822.01832606489</v>
      </c>
      <c r="I2604" s="191">
        <f>0.58*INPUT!AQ117*1000*H2604*G2604/10^6</f>
        <v>6972.6428800411295</v>
      </c>
      <c r="J2604" s="192">
        <f>IF(E2604="stiffened",5+5/(B2604/C2604)^2,5)</f>
        <v>20.554591109182219</v>
      </c>
      <c r="K2604" s="191">
        <f>H2604/G2604</f>
        <v>235.16819383874085</v>
      </c>
      <c r="L2604" s="191">
        <f>SQRT(INPUT!$B$2*J2604/INPUT!AQ117)</f>
        <v>0</v>
      </c>
      <c r="M2604" s="184">
        <f>IF(K2604&lt;=1.12*L2604,1,IF(K2604&lt;=1.4*L2604,1.12/K2604*L2604,1.57*L2604^2/K2604^2))</f>
        <v>0</v>
      </c>
      <c r="N2604" s="286">
        <f>IF(E2604="stiffened",IF(2*C2604*G2604/(INPUT!H117*INPUT!I117*INPUT!J117+INPUT!K117*INPUT!L117)&lt;=2.5,I2604*(M2604+0.87*(1-M2604)/SQRT(1+(B2604/C2604)^2)),I2604*(M2604+0.87*(1-M2604)/(SQRT(1+(B2604/C2604)^2)+B2604/C2604))),M2604*I2604)</f>
        <v>5277.0541860455469</v>
      </c>
    </row>
    <row r="2605">
      <c r="A2605" s="187">
        <f>A2256</f>
        <v>101</v>
      </c>
      <c r="B2605" s="174">
        <f>INPUT!AC118</f>
        <v>1587.5</v>
      </c>
      <c r="C2605" s="174">
        <f>K1312</f>
        <v>2800</v>
      </c>
      <c r="D2605" s="191">
        <f>D2092</f>
        <v>700</v>
      </c>
      <c r="E2605" s="174" t="str">
        <f>IF(OR(AND(B2605&lt;=3*C2605,D2605=0),AND(B2605&lt;=1.5*C2605,D2605&gt;0)),"stiffened","unstiffened")</f>
        <v>stiffened</v>
      </c>
      <c r="F2605" s="380"/>
      <c r="G2605" s="343">
        <f>K2092</f>
        <v>12</v>
      </c>
      <c r="H2605" s="174">
        <f>E2092*K2092</f>
        <v>2822.01832606489</v>
      </c>
      <c r="I2605" s="191">
        <f>0.58*INPUT!AQ118*1000*H2605*G2605/10^6</f>
        <v>6972.6428800411295</v>
      </c>
      <c r="J2605" s="192">
        <f>IF(E2605="stiffened",5+5/(B2605/C2605)^2,5)</f>
        <v>20.554591109182219</v>
      </c>
      <c r="K2605" s="191">
        <f>H2605/G2605</f>
        <v>235.16819383874085</v>
      </c>
      <c r="L2605" s="191">
        <f>SQRT(INPUT!$B$2*J2605/INPUT!AQ118)</f>
        <v>0</v>
      </c>
      <c r="M2605" s="184">
        <f>IF(K2605&lt;=1.12*L2605,1,IF(K2605&lt;=1.4*L2605,1.12/K2605*L2605,1.57*L2605^2/K2605^2))</f>
        <v>0</v>
      </c>
      <c r="N2605" s="286">
        <f>IF(E2605="stiffened",IF(2*C2605*G2605/(INPUT!H118*INPUT!I118*INPUT!J118+INPUT!K118*INPUT!L118)&lt;=2.5,I2605*(M2605+0.87*(1-M2605)/SQRT(1+(B2605/C2605)^2)),I2605*(M2605+0.87*(1-M2605)/(SQRT(1+(B2605/C2605)^2)+B2605/C2605))),M2605*I2605)</f>
        <v>5277.0541860455469</v>
      </c>
    </row>
    <row r="2606">
      <c r="A2606" s="187">
        <f>A2257</f>
        <v>101</v>
      </c>
      <c r="B2606" s="174">
        <f>INPUT!AC119</f>
        <v>1587.5</v>
      </c>
      <c r="C2606" s="174">
        <f>K1313</f>
        <v>2800</v>
      </c>
      <c r="D2606" s="191">
        <f>D2093</f>
        <v>700</v>
      </c>
      <c r="E2606" s="174" t="str">
        <f>IF(OR(AND(B2606&lt;=3*C2606,D2606=0),AND(B2606&lt;=1.5*C2606,D2606&gt;0)),"stiffened","unstiffened")</f>
        <v>stiffened</v>
      </c>
      <c r="F2606" s="380"/>
      <c r="G2606" s="343">
        <f>K2093</f>
        <v>12</v>
      </c>
      <c r="H2606" s="174">
        <f>E2093*K2093</f>
        <v>2822.01832606489</v>
      </c>
      <c r="I2606" s="191">
        <f>0.58*INPUT!AQ119*1000*H2606*G2606/10^6</f>
        <v>6972.6428800411295</v>
      </c>
      <c r="J2606" s="192">
        <f>IF(E2606="stiffened",5+5/(B2606/C2606)^2,5)</f>
        <v>20.554591109182219</v>
      </c>
      <c r="K2606" s="191">
        <f>H2606/G2606</f>
        <v>235.16819383874085</v>
      </c>
      <c r="L2606" s="191">
        <f>SQRT(INPUT!$B$2*J2606/INPUT!AQ119)</f>
        <v>0</v>
      </c>
      <c r="M2606" s="184">
        <f>IF(K2606&lt;=1.12*L2606,1,IF(K2606&lt;=1.4*L2606,1.12/K2606*L2606,1.57*L2606^2/K2606^2))</f>
        <v>0</v>
      </c>
      <c r="N2606" s="286">
        <f>IF(E2606="stiffened",IF(2*C2606*G2606/(INPUT!H119*INPUT!I119*INPUT!J119+INPUT!K119*INPUT!L119)&lt;=2.5,I2606*(M2606+0.87*(1-M2606)/SQRT(1+(B2606/C2606)^2)),I2606*(M2606+0.87*(1-M2606)/(SQRT(1+(B2606/C2606)^2)+B2606/C2606))),M2606*I2606)</f>
        <v>5277.0541860455469</v>
      </c>
    </row>
    <row r="2607">
      <c r="A2607" s="187">
        <f>A2258</f>
        <v>101</v>
      </c>
      <c r="B2607" s="174">
        <f>INPUT!AC120</f>
        <v>1587.5</v>
      </c>
      <c r="C2607" s="174">
        <f>K1314</f>
        <v>2800</v>
      </c>
      <c r="D2607" s="191">
        <f>D2094</f>
        <v>700</v>
      </c>
      <c r="E2607" s="174" t="str">
        <f>IF(OR(AND(B2607&lt;=3*C2607,D2607=0),AND(B2607&lt;=1.5*C2607,D2607&gt;0)),"stiffened","unstiffened")</f>
        <v>stiffened</v>
      </c>
      <c r="F2607" s="380"/>
      <c r="G2607" s="343">
        <f>K2094</f>
        <v>12</v>
      </c>
      <c r="H2607" s="174">
        <f>E2094*K2094</f>
        <v>2822.01832606489</v>
      </c>
      <c r="I2607" s="191">
        <f>0.58*INPUT!AQ120*1000*H2607*G2607/10^6</f>
        <v>6972.6428800411295</v>
      </c>
      <c r="J2607" s="192">
        <f>IF(E2607="stiffened",5+5/(B2607/C2607)^2,5)</f>
        <v>20.554591109182219</v>
      </c>
      <c r="K2607" s="191">
        <f>H2607/G2607</f>
        <v>235.16819383874085</v>
      </c>
      <c r="L2607" s="191">
        <f>SQRT(INPUT!$B$2*J2607/INPUT!AQ120)</f>
        <v>0</v>
      </c>
      <c r="M2607" s="184">
        <f>IF(K2607&lt;=1.12*L2607,1,IF(K2607&lt;=1.4*L2607,1.12/K2607*L2607,1.57*L2607^2/K2607^2))</f>
        <v>0</v>
      </c>
      <c r="N2607" s="286">
        <f>IF(E2607="stiffened",IF(2*C2607*G2607/(INPUT!H120*INPUT!I120*INPUT!J120+INPUT!K120*INPUT!L120)&lt;=2.5,I2607*(M2607+0.87*(1-M2607)/SQRT(1+(B2607/C2607)^2)),I2607*(M2607+0.87*(1-M2607)/(SQRT(1+(B2607/C2607)^2)+B2607/C2607))),M2607*I2607)</f>
        <v>5277.0541860455469</v>
      </c>
    </row>
    <row r="2608">
      <c r="A2608" s="187">
        <f>A2259</f>
        <v>101</v>
      </c>
      <c r="B2608" s="174">
        <f>INPUT!AC121</f>
        <v>1587.5</v>
      </c>
      <c r="C2608" s="174">
        <f>K1315</f>
        <v>2800</v>
      </c>
      <c r="D2608" s="191">
        <f>D2095</f>
        <v>700</v>
      </c>
      <c r="E2608" s="174" t="str">
        <f>IF(OR(AND(B2608&lt;=3*C2608,D2608=0),AND(B2608&lt;=1.5*C2608,D2608&gt;0)),"stiffened","unstiffened")</f>
        <v>stiffened</v>
      </c>
      <c r="F2608" s="380"/>
      <c r="G2608" s="343">
        <f>K2095</f>
        <v>12</v>
      </c>
      <c r="H2608" s="174">
        <f>E2095*K2095</f>
        <v>2822.01832606489</v>
      </c>
      <c r="I2608" s="191">
        <f>0.58*INPUT!AQ121*1000*H2608*G2608/10^6</f>
        <v>6972.6428800411295</v>
      </c>
      <c r="J2608" s="192">
        <f>IF(E2608="stiffened",5+5/(B2608/C2608)^2,5)</f>
        <v>20.554591109182219</v>
      </c>
      <c r="K2608" s="191">
        <f>H2608/G2608</f>
        <v>235.16819383874085</v>
      </c>
      <c r="L2608" s="191">
        <f>SQRT(INPUT!$B$2*J2608/INPUT!AQ121)</f>
        <v>0</v>
      </c>
      <c r="M2608" s="184">
        <f>IF(K2608&lt;=1.12*L2608,1,IF(K2608&lt;=1.4*L2608,1.12/K2608*L2608,1.57*L2608^2/K2608^2))</f>
        <v>0</v>
      </c>
      <c r="N2608" s="286">
        <f>IF(E2608="stiffened",IF(2*C2608*G2608/(INPUT!H121*INPUT!I121*INPUT!J121+INPUT!K121*INPUT!L121)&lt;=2.5,I2608*(M2608+0.87*(1-M2608)/SQRT(1+(B2608/C2608)^2)),I2608*(M2608+0.87*(1-M2608)/(SQRT(1+(B2608/C2608)^2)+B2608/C2608))),M2608*I2608)</f>
        <v>5277.0541860455469</v>
      </c>
    </row>
    <row r="2609">
      <c r="A2609" s="187">
        <f>A2260</f>
        <v>101</v>
      </c>
      <c r="B2609" s="174">
        <f>INPUT!AC122</f>
        <v>1587.5</v>
      </c>
      <c r="C2609" s="174">
        <f>K1316</f>
        <v>2800</v>
      </c>
      <c r="D2609" s="191">
        <f>D2096</f>
        <v>700</v>
      </c>
      <c r="E2609" s="174" t="str">
        <f>IF(OR(AND(B2609&lt;=3*C2609,D2609=0),AND(B2609&lt;=1.5*C2609,D2609&gt;0)),"stiffened","unstiffened")</f>
        <v>stiffened</v>
      </c>
      <c r="F2609" s="380"/>
      <c r="G2609" s="343">
        <f>K2096</f>
        <v>12</v>
      </c>
      <c r="H2609" s="174">
        <f>E2096*K2096</f>
        <v>2822.01832606489</v>
      </c>
      <c r="I2609" s="191">
        <f>0.58*INPUT!AQ122*1000*H2609*G2609/10^6</f>
        <v>6972.6428800411295</v>
      </c>
      <c r="J2609" s="192">
        <f>IF(E2609="stiffened",5+5/(B2609/C2609)^2,5)</f>
        <v>20.554591109182219</v>
      </c>
      <c r="K2609" s="191">
        <f>H2609/G2609</f>
        <v>235.16819383874085</v>
      </c>
      <c r="L2609" s="191">
        <f>SQRT(INPUT!$B$2*J2609/INPUT!AQ122)</f>
        <v>0</v>
      </c>
      <c r="M2609" s="184">
        <f>IF(K2609&lt;=1.12*L2609,1,IF(K2609&lt;=1.4*L2609,1.12/K2609*L2609,1.57*L2609^2/K2609^2))</f>
        <v>0</v>
      </c>
      <c r="N2609" s="286">
        <f>IF(E2609="stiffened",IF(2*C2609*G2609/(INPUT!H122*INPUT!I122*INPUT!J122+INPUT!K122*INPUT!L122)&lt;=2.5,I2609*(M2609+0.87*(1-M2609)/SQRT(1+(B2609/C2609)^2)),I2609*(M2609+0.87*(1-M2609)/(SQRT(1+(B2609/C2609)^2)+B2609/C2609))),M2609*I2609)</f>
        <v>5277.0541860455469</v>
      </c>
    </row>
    <row r="2610">
      <c r="A2610" s="187">
        <f>A2261</f>
        <v>101</v>
      </c>
      <c r="B2610" s="174">
        <f>INPUT!AC123</f>
        <v>1587.5</v>
      </c>
      <c r="C2610" s="174">
        <f>K1317</f>
        <v>2800</v>
      </c>
      <c r="D2610" s="191">
        <f>D2097</f>
        <v>700</v>
      </c>
      <c r="E2610" s="174" t="str">
        <f>IF(OR(AND(B2610&lt;=3*C2610,D2610=0),AND(B2610&lt;=1.5*C2610,D2610&gt;0)),"stiffened","unstiffened")</f>
        <v>stiffened</v>
      </c>
      <c r="F2610" s="380"/>
      <c r="G2610" s="343">
        <f>K2097</f>
        <v>12</v>
      </c>
      <c r="H2610" s="174">
        <f>E2097*K2097</f>
        <v>2822.01832606489</v>
      </c>
      <c r="I2610" s="191">
        <f>0.58*INPUT!AQ123*1000*H2610*G2610/10^6</f>
        <v>6972.6428800411295</v>
      </c>
      <c r="J2610" s="192">
        <f>IF(E2610="stiffened",5+5/(B2610/C2610)^2,5)</f>
        <v>20.554591109182219</v>
      </c>
      <c r="K2610" s="191">
        <f>H2610/G2610</f>
        <v>235.16819383874085</v>
      </c>
      <c r="L2610" s="191">
        <f>SQRT(INPUT!$B$2*J2610/INPUT!AQ123)</f>
        <v>0</v>
      </c>
      <c r="M2610" s="184">
        <f>IF(K2610&lt;=1.12*L2610,1,IF(K2610&lt;=1.4*L2610,1.12/K2610*L2610,1.57*L2610^2/K2610^2))</f>
        <v>0</v>
      </c>
      <c r="N2610" s="286">
        <f>IF(E2610="stiffened",IF(2*C2610*G2610/(INPUT!H123*INPUT!I123*INPUT!J123+INPUT!K123*INPUT!L123)&lt;=2.5,I2610*(M2610+0.87*(1-M2610)/SQRT(1+(B2610/C2610)^2)),I2610*(M2610+0.87*(1-M2610)/(SQRT(1+(B2610/C2610)^2)+B2610/C2610))),M2610*I2610)</f>
        <v>5277.0541860455469</v>
      </c>
    </row>
    <row r="2611">
      <c r="A2611" s="187">
        <f>A2262</f>
        <v>101</v>
      </c>
      <c r="B2611" s="174">
        <f>INPUT!AC124</f>
        <v>1587.5</v>
      </c>
      <c r="C2611" s="174">
        <f>K1318</f>
        <v>2800</v>
      </c>
      <c r="D2611" s="191">
        <f>D2098</f>
        <v>700</v>
      </c>
      <c r="E2611" s="174" t="str">
        <f>IF(OR(AND(B2611&lt;=3*C2611,D2611=0),AND(B2611&lt;=1.5*C2611,D2611&gt;0)),"stiffened","unstiffened")</f>
        <v>stiffened</v>
      </c>
      <c r="F2611" s="380"/>
      <c r="G2611" s="343">
        <f>K2098</f>
        <v>12</v>
      </c>
      <c r="H2611" s="174">
        <f>E2098*K2098</f>
        <v>2822.01832606489</v>
      </c>
      <c r="I2611" s="191">
        <f>0.58*INPUT!AQ124*1000*H2611*G2611/10^6</f>
        <v>6972.6428800411295</v>
      </c>
      <c r="J2611" s="192">
        <f>IF(E2611="stiffened",5+5/(B2611/C2611)^2,5)</f>
        <v>20.554591109182219</v>
      </c>
      <c r="K2611" s="191">
        <f>H2611/G2611</f>
        <v>235.16819383874085</v>
      </c>
      <c r="L2611" s="191">
        <f>SQRT(INPUT!$B$2*J2611/INPUT!AQ124)</f>
        <v>0</v>
      </c>
      <c r="M2611" s="184">
        <f>IF(K2611&lt;=1.12*L2611,1,IF(K2611&lt;=1.4*L2611,1.12/K2611*L2611,1.57*L2611^2/K2611^2))</f>
        <v>0</v>
      </c>
      <c r="N2611" s="286">
        <f>IF(E2611="stiffened",IF(2*C2611*G2611/(INPUT!H124*INPUT!I124*INPUT!J124+INPUT!K124*INPUT!L124)&lt;=2.5,I2611*(M2611+0.87*(1-M2611)/SQRT(1+(B2611/C2611)^2)),I2611*(M2611+0.87*(1-M2611)/(SQRT(1+(B2611/C2611)^2)+B2611/C2611))),M2611*I2611)</f>
        <v>5277.0541860455469</v>
      </c>
    </row>
    <row r="2612">
      <c r="A2612" s="187">
        <f>A2263</f>
        <v>101</v>
      </c>
      <c r="B2612" s="174">
        <f>INPUT!AC125</f>
        <v>1587.5</v>
      </c>
      <c r="C2612" s="174">
        <f>K1319</f>
        <v>2800</v>
      </c>
      <c r="D2612" s="191">
        <f>D2099</f>
        <v>700</v>
      </c>
      <c r="E2612" s="174" t="str">
        <f>IF(OR(AND(B2612&lt;=3*C2612,D2612=0),AND(B2612&lt;=1.5*C2612,D2612&gt;0)),"stiffened","unstiffened")</f>
        <v>stiffened</v>
      </c>
      <c r="F2612" s="380"/>
      <c r="G2612" s="343">
        <f>K2099</f>
        <v>12</v>
      </c>
      <c r="H2612" s="174">
        <f>E2099*K2099</f>
        <v>2822.01832606489</v>
      </c>
      <c r="I2612" s="191">
        <f>0.58*INPUT!AQ125*1000*H2612*G2612/10^6</f>
        <v>6972.6428800411295</v>
      </c>
      <c r="J2612" s="192">
        <f>IF(E2612="stiffened",5+5/(B2612/C2612)^2,5)</f>
        <v>20.554591109182219</v>
      </c>
      <c r="K2612" s="191">
        <f>H2612/G2612</f>
        <v>235.16819383874085</v>
      </c>
      <c r="L2612" s="191">
        <f>SQRT(INPUT!$B$2*J2612/INPUT!AQ125)</f>
        <v>0</v>
      </c>
      <c r="M2612" s="184">
        <f>IF(K2612&lt;=1.12*L2612,1,IF(K2612&lt;=1.4*L2612,1.12/K2612*L2612,1.57*L2612^2/K2612^2))</f>
        <v>0</v>
      </c>
      <c r="N2612" s="286">
        <f>IF(E2612="stiffened",IF(2*C2612*G2612/(INPUT!H125*INPUT!I125*INPUT!J125+INPUT!K125*INPUT!L125)&lt;=2.5,I2612*(M2612+0.87*(1-M2612)/SQRT(1+(B2612/C2612)^2)),I2612*(M2612+0.87*(1-M2612)/(SQRT(1+(B2612/C2612)^2)+B2612/C2612))),M2612*I2612)</f>
        <v>5277.0541860455469</v>
      </c>
    </row>
    <row r="2613">
      <c r="A2613" s="187">
        <f>A2264</f>
        <v>101</v>
      </c>
      <c r="B2613" s="174">
        <f>INPUT!AC126</f>
        <v>1587.5</v>
      </c>
      <c r="C2613" s="174">
        <f>K1320</f>
        <v>2800</v>
      </c>
      <c r="D2613" s="191">
        <f>D2100</f>
        <v>700</v>
      </c>
      <c r="E2613" s="174" t="str">
        <f>IF(OR(AND(B2613&lt;=3*C2613,D2613=0),AND(B2613&lt;=1.5*C2613,D2613&gt;0)),"stiffened","unstiffened")</f>
        <v>stiffened</v>
      </c>
      <c r="F2613" s="380"/>
      <c r="G2613" s="343">
        <f>K2100</f>
        <v>12</v>
      </c>
      <c r="H2613" s="174">
        <f>E2100*K2100</f>
        <v>2822.01832606489</v>
      </c>
      <c r="I2613" s="191">
        <f>0.58*INPUT!AQ126*1000*H2613*G2613/10^6</f>
        <v>6972.6428800411295</v>
      </c>
      <c r="J2613" s="192">
        <f>IF(E2613="stiffened",5+5/(B2613/C2613)^2,5)</f>
        <v>20.554591109182219</v>
      </c>
      <c r="K2613" s="191">
        <f>H2613/G2613</f>
        <v>235.16819383874085</v>
      </c>
      <c r="L2613" s="191">
        <f>SQRT(INPUT!$B$2*J2613/INPUT!AQ126)</f>
        <v>0</v>
      </c>
      <c r="M2613" s="184">
        <f>IF(K2613&lt;=1.12*L2613,1,IF(K2613&lt;=1.4*L2613,1.12/K2613*L2613,1.57*L2613^2/K2613^2))</f>
        <v>0</v>
      </c>
      <c r="N2613" s="286">
        <f>IF(E2613="stiffened",IF(2*C2613*G2613/(INPUT!H126*INPUT!I126*INPUT!J126+INPUT!K126*INPUT!L126)&lt;=2.5,I2613*(M2613+0.87*(1-M2613)/SQRT(1+(B2613/C2613)^2)),I2613*(M2613+0.87*(1-M2613)/(SQRT(1+(B2613/C2613)^2)+B2613/C2613))),M2613*I2613)</f>
        <v>5277.0541860455469</v>
      </c>
    </row>
    <row r="2614">
      <c r="A2614" s="187">
        <f>A2265</f>
        <v>101</v>
      </c>
      <c r="B2614" s="174">
        <f>INPUT!AC127</f>
        <v>1587.5</v>
      </c>
      <c r="C2614" s="174">
        <f>K1321</f>
        <v>2800</v>
      </c>
      <c r="D2614" s="191">
        <f>D2101</f>
        <v>700</v>
      </c>
      <c r="E2614" s="174" t="str">
        <f>IF(OR(AND(B2614&lt;=3*C2614,D2614=0),AND(B2614&lt;=1.5*C2614,D2614&gt;0)),"stiffened","unstiffened")</f>
        <v>stiffened</v>
      </c>
      <c r="F2614" s="380"/>
      <c r="G2614" s="343">
        <f>K2101</f>
        <v>12</v>
      </c>
      <c r="H2614" s="174">
        <f>E2101*K2101</f>
        <v>2822.01832606489</v>
      </c>
      <c r="I2614" s="191">
        <f>0.58*INPUT!AQ127*1000*H2614*G2614/10^6</f>
        <v>6972.6428800411295</v>
      </c>
      <c r="J2614" s="192">
        <f>IF(E2614="stiffened",5+5/(B2614/C2614)^2,5)</f>
        <v>20.554591109182219</v>
      </c>
      <c r="K2614" s="191">
        <f>H2614/G2614</f>
        <v>235.16819383874085</v>
      </c>
      <c r="L2614" s="191">
        <f>SQRT(INPUT!$B$2*J2614/INPUT!AQ127)</f>
        <v>0</v>
      </c>
      <c r="M2614" s="184">
        <f>IF(K2614&lt;=1.12*L2614,1,IF(K2614&lt;=1.4*L2614,1.12/K2614*L2614,1.57*L2614^2/K2614^2))</f>
        <v>0</v>
      </c>
      <c r="N2614" s="286">
        <f>IF(E2614="stiffened",IF(2*C2614*G2614/(INPUT!H127*INPUT!I127*INPUT!J127+INPUT!K127*INPUT!L127)&lt;=2.5,I2614*(M2614+0.87*(1-M2614)/SQRT(1+(B2614/C2614)^2)),I2614*(M2614+0.87*(1-M2614)/(SQRT(1+(B2614/C2614)^2)+B2614/C2614))),M2614*I2614)</f>
        <v>5277.0541860455469</v>
      </c>
    </row>
    <row r="2615">
      <c r="A2615" s="187">
        <f>A2266</f>
        <v>101</v>
      </c>
      <c r="B2615" s="174">
        <f>INPUT!AC128</f>
        <v>1587.5</v>
      </c>
      <c r="C2615" s="174">
        <f>K1322</f>
        <v>2800</v>
      </c>
      <c r="D2615" s="191">
        <f>D2102</f>
        <v>700</v>
      </c>
      <c r="E2615" s="174" t="str">
        <f>IF(OR(AND(B2615&lt;=3*C2615,D2615=0),AND(B2615&lt;=1.5*C2615,D2615&gt;0)),"stiffened","unstiffened")</f>
        <v>stiffened</v>
      </c>
      <c r="F2615" s="380"/>
      <c r="G2615" s="343">
        <f>K2102</f>
        <v>12</v>
      </c>
      <c r="H2615" s="174">
        <f>E2102*K2102</f>
        <v>2822.01832606489</v>
      </c>
      <c r="I2615" s="191">
        <f>0.58*INPUT!AQ128*1000*H2615*G2615/10^6</f>
        <v>6972.6428800411295</v>
      </c>
      <c r="J2615" s="192">
        <f>IF(E2615="stiffened",5+5/(B2615/C2615)^2,5)</f>
        <v>20.554591109182219</v>
      </c>
      <c r="K2615" s="191">
        <f>H2615/G2615</f>
        <v>235.16819383874085</v>
      </c>
      <c r="L2615" s="191">
        <f>SQRT(INPUT!$B$2*J2615/INPUT!AQ128)</f>
        <v>0</v>
      </c>
      <c r="M2615" s="184">
        <f>IF(K2615&lt;=1.12*L2615,1,IF(K2615&lt;=1.4*L2615,1.12/K2615*L2615,1.57*L2615^2/K2615^2))</f>
        <v>0</v>
      </c>
      <c r="N2615" s="286">
        <f>IF(E2615="stiffened",IF(2*C2615*G2615/(INPUT!H128*INPUT!I128*INPUT!J128+INPUT!K128*INPUT!L128)&lt;=2.5,I2615*(M2615+0.87*(1-M2615)/SQRT(1+(B2615/C2615)^2)),I2615*(M2615+0.87*(1-M2615)/(SQRT(1+(B2615/C2615)^2)+B2615/C2615))),M2615*I2615)</f>
        <v>5277.0541860455469</v>
      </c>
    </row>
    <row r="2616">
      <c r="A2616" s="187">
        <f>A2267</f>
        <v>101</v>
      </c>
      <c r="B2616" s="174">
        <f>INPUT!AC129</f>
        <v>1587.5</v>
      </c>
      <c r="C2616" s="174">
        <f>K1323</f>
        <v>2800</v>
      </c>
      <c r="D2616" s="191">
        <f>D2103</f>
        <v>700</v>
      </c>
      <c r="E2616" s="174" t="str">
        <f>IF(OR(AND(B2616&lt;=3*C2616,D2616=0),AND(B2616&lt;=1.5*C2616,D2616&gt;0)),"stiffened","unstiffened")</f>
        <v>stiffened</v>
      </c>
      <c r="F2616" s="380"/>
      <c r="G2616" s="343">
        <f>K2103</f>
        <v>12</v>
      </c>
      <c r="H2616" s="174">
        <f>E2103*K2103</f>
        <v>2822.01832606489</v>
      </c>
      <c r="I2616" s="191">
        <f>0.58*INPUT!AQ129*1000*H2616*G2616/10^6</f>
        <v>6972.6428800411295</v>
      </c>
      <c r="J2616" s="192">
        <f>IF(E2616="stiffened",5+5/(B2616/C2616)^2,5)</f>
        <v>20.554591109182219</v>
      </c>
      <c r="K2616" s="191">
        <f>H2616/G2616</f>
        <v>235.16819383874085</v>
      </c>
      <c r="L2616" s="191">
        <f>SQRT(INPUT!$B$2*J2616/INPUT!AQ129)</f>
        <v>0</v>
      </c>
      <c r="M2616" s="184">
        <f>IF(K2616&lt;=1.12*L2616,1,IF(K2616&lt;=1.4*L2616,1.12/K2616*L2616,1.57*L2616^2/K2616^2))</f>
        <v>0</v>
      </c>
      <c r="N2616" s="286">
        <f>IF(E2616="stiffened",IF(2*C2616*G2616/(INPUT!H129*INPUT!I129*INPUT!J129+INPUT!K129*INPUT!L129)&lt;=2.5,I2616*(M2616+0.87*(1-M2616)/SQRT(1+(B2616/C2616)^2)),I2616*(M2616+0.87*(1-M2616)/(SQRT(1+(B2616/C2616)^2)+B2616/C2616))),M2616*I2616)</f>
        <v>5277.0541860455469</v>
      </c>
    </row>
    <row r="2617">
      <c r="A2617" s="187">
        <f>A2268</f>
        <v>101</v>
      </c>
      <c r="B2617" s="174">
        <f>INPUT!AC130</f>
        <v>1587.5</v>
      </c>
      <c r="C2617" s="174">
        <f>K1324</f>
        <v>2800</v>
      </c>
      <c r="D2617" s="191">
        <f>D2104</f>
        <v>700</v>
      </c>
      <c r="E2617" s="174" t="str">
        <f>IF(OR(AND(B2617&lt;=3*C2617,D2617=0),AND(B2617&lt;=1.5*C2617,D2617&gt;0)),"stiffened","unstiffened")</f>
        <v>stiffened</v>
      </c>
      <c r="F2617" s="380"/>
      <c r="G2617" s="343">
        <f>K2104</f>
        <v>12</v>
      </c>
      <c r="H2617" s="174">
        <f>E2104*K2104</f>
        <v>2822.01832606489</v>
      </c>
      <c r="I2617" s="191">
        <f>0.58*INPUT!AQ130*1000*H2617*G2617/10^6</f>
        <v>6972.6428800411295</v>
      </c>
      <c r="J2617" s="192">
        <f>IF(E2617="stiffened",5+5/(B2617/C2617)^2,5)</f>
        <v>20.554591109182219</v>
      </c>
      <c r="K2617" s="191">
        <f>H2617/G2617</f>
        <v>235.16819383874085</v>
      </c>
      <c r="L2617" s="191">
        <f>SQRT(INPUT!$B$2*J2617/INPUT!AQ130)</f>
        <v>0</v>
      </c>
      <c r="M2617" s="184">
        <f>IF(K2617&lt;=1.12*L2617,1,IF(K2617&lt;=1.4*L2617,1.12/K2617*L2617,1.57*L2617^2/K2617^2))</f>
        <v>0</v>
      </c>
      <c r="N2617" s="286">
        <f>IF(E2617="stiffened",IF(2*C2617*G2617/(INPUT!H130*INPUT!I130*INPUT!J130+INPUT!K130*INPUT!L130)&lt;=2.5,I2617*(M2617+0.87*(1-M2617)/SQRT(1+(B2617/C2617)^2)),I2617*(M2617+0.87*(1-M2617)/(SQRT(1+(B2617/C2617)^2)+B2617/C2617))),M2617*I2617)</f>
        <v>5277.0541860455469</v>
      </c>
    </row>
    <row r="2618">
      <c r="A2618" s="187">
        <f>A2269</f>
        <v>101</v>
      </c>
      <c r="B2618" s="174">
        <f>INPUT!AC131</f>
        <v>1587.5</v>
      </c>
      <c r="C2618" s="174">
        <f>K1325</f>
        <v>2800</v>
      </c>
      <c r="D2618" s="191">
        <f>D2105</f>
        <v>700</v>
      </c>
      <c r="E2618" s="174" t="str">
        <f>IF(OR(AND(B2618&lt;=3*C2618,D2618=0),AND(B2618&lt;=1.5*C2618,D2618&gt;0)),"stiffened","unstiffened")</f>
        <v>stiffened</v>
      </c>
      <c r="F2618" s="380"/>
      <c r="G2618" s="343">
        <f>K2105</f>
        <v>12</v>
      </c>
      <c r="H2618" s="174">
        <f>E2105*K2105</f>
        <v>2822.01832606489</v>
      </c>
      <c r="I2618" s="191">
        <f>0.58*INPUT!AQ131*1000*H2618*G2618/10^6</f>
        <v>6972.6428800411295</v>
      </c>
      <c r="J2618" s="192">
        <f>IF(E2618="stiffened",5+5/(B2618/C2618)^2,5)</f>
        <v>20.554591109182219</v>
      </c>
      <c r="K2618" s="191">
        <f>H2618/G2618</f>
        <v>235.16819383874085</v>
      </c>
      <c r="L2618" s="191">
        <f>SQRT(INPUT!$B$2*J2618/INPUT!AQ131)</f>
        <v>0</v>
      </c>
      <c r="M2618" s="184">
        <f>IF(K2618&lt;=1.12*L2618,1,IF(K2618&lt;=1.4*L2618,1.12/K2618*L2618,1.57*L2618^2/K2618^2))</f>
        <v>0</v>
      </c>
      <c r="N2618" s="286">
        <f>IF(E2618="stiffened",IF(2*C2618*G2618/(INPUT!H131*INPUT!I131*INPUT!J131+INPUT!K131*INPUT!L131)&lt;=2.5,I2618*(M2618+0.87*(1-M2618)/SQRT(1+(B2618/C2618)^2)),I2618*(M2618+0.87*(1-M2618)/(SQRT(1+(B2618/C2618)^2)+B2618/C2618))),M2618*I2618)</f>
        <v>5277.0541860455469</v>
      </c>
    </row>
    <row r="2619">
      <c r="A2619" s="187">
        <f>A2270</f>
        <v>101</v>
      </c>
      <c r="B2619" s="174">
        <f>INPUT!AC132</f>
        <v>1587.5</v>
      </c>
      <c r="C2619" s="174">
        <f>K1326</f>
        <v>2800</v>
      </c>
      <c r="D2619" s="191">
        <f>D2106</f>
        <v>700</v>
      </c>
      <c r="E2619" s="174" t="str">
        <f>IF(OR(AND(B2619&lt;=3*C2619,D2619=0),AND(B2619&lt;=1.5*C2619,D2619&gt;0)),"stiffened","unstiffened")</f>
        <v>stiffened</v>
      </c>
      <c r="F2619" s="380"/>
      <c r="G2619" s="343">
        <f>K2106</f>
        <v>12</v>
      </c>
      <c r="H2619" s="174">
        <f>E2106*K2106</f>
        <v>2822.01832606489</v>
      </c>
      <c r="I2619" s="191">
        <f>0.58*INPUT!AQ132*1000*H2619*G2619/10^6</f>
        <v>6972.6428800411295</v>
      </c>
      <c r="J2619" s="192">
        <f>IF(E2619="stiffened",5+5/(B2619/C2619)^2,5)</f>
        <v>20.554591109182219</v>
      </c>
      <c r="K2619" s="191">
        <f>H2619/G2619</f>
        <v>235.16819383874085</v>
      </c>
      <c r="L2619" s="191">
        <f>SQRT(INPUT!$B$2*J2619/INPUT!AQ132)</f>
        <v>0</v>
      </c>
      <c r="M2619" s="184">
        <f>IF(K2619&lt;=1.12*L2619,1,IF(K2619&lt;=1.4*L2619,1.12/K2619*L2619,1.57*L2619^2/K2619^2))</f>
        <v>0</v>
      </c>
      <c r="N2619" s="286">
        <f>IF(E2619="stiffened",IF(2*C2619*G2619/(INPUT!H132*INPUT!I132*INPUT!J132+INPUT!K132*INPUT!L132)&lt;=2.5,I2619*(M2619+0.87*(1-M2619)/SQRT(1+(B2619/C2619)^2)),I2619*(M2619+0.87*(1-M2619)/(SQRT(1+(B2619/C2619)^2)+B2619/C2619))),M2619*I2619)</f>
        <v>5277.0541860455469</v>
      </c>
    </row>
    <row r="2620">
      <c r="A2620" s="187">
        <f>A2271</f>
        <v>101</v>
      </c>
      <c r="B2620" s="174">
        <f>INPUT!AC133</f>
        <v>1587.5</v>
      </c>
      <c r="C2620" s="174">
        <f>K1327</f>
        <v>2800</v>
      </c>
      <c r="D2620" s="191">
        <f>D2107</f>
        <v>700</v>
      </c>
      <c r="E2620" s="174" t="str">
        <f>IF(OR(AND(B2620&lt;=3*C2620,D2620=0),AND(B2620&lt;=1.5*C2620,D2620&gt;0)),"stiffened","unstiffened")</f>
        <v>stiffened</v>
      </c>
      <c r="F2620" s="380"/>
      <c r="G2620" s="343">
        <f>K2107</f>
        <v>12</v>
      </c>
      <c r="H2620" s="174">
        <f>E2107*K2107</f>
        <v>2822.01832606489</v>
      </c>
      <c r="I2620" s="191">
        <f>0.58*INPUT!AQ133*1000*H2620*G2620/10^6</f>
        <v>6972.6428800411295</v>
      </c>
      <c r="J2620" s="192">
        <f>IF(E2620="stiffened",5+5/(B2620/C2620)^2,5)</f>
        <v>20.554591109182219</v>
      </c>
      <c r="K2620" s="191">
        <f>H2620/G2620</f>
        <v>235.16819383874085</v>
      </c>
      <c r="L2620" s="191">
        <f>SQRT(INPUT!$B$2*J2620/INPUT!AQ133)</f>
        <v>0</v>
      </c>
      <c r="M2620" s="184">
        <f>IF(K2620&lt;=1.12*L2620,1,IF(K2620&lt;=1.4*L2620,1.12/K2620*L2620,1.57*L2620^2/K2620^2))</f>
        <v>0</v>
      </c>
      <c r="N2620" s="286">
        <f>IF(E2620="stiffened",IF(2*C2620*G2620/(INPUT!H133*INPUT!I133*INPUT!J133+INPUT!K133*INPUT!L133)&lt;=2.5,I2620*(M2620+0.87*(1-M2620)/SQRT(1+(B2620/C2620)^2)),I2620*(M2620+0.87*(1-M2620)/(SQRT(1+(B2620/C2620)^2)+B2620/C2620))),M2620*I2620)</f>
        <v>5277.0541860455469</v>
      </c>
    </row>
    <row r="2621">
      <c r="A2621" s="187">
        <f>A2272</f>
        <v>101</v>
      </c>
      <c r="B2621" s="174">
        <f>INPUT!AC134</f>
        <v>1587.5</v>
      </c>
      <c r="C2621" s="174">
        <f>K1328</f>
        <v>2800</v>
      </c>
      <c r="D2621" s="191">
        <f>D2108</f>
        <v>700</v>
      </c>
      <c r="E2621" s="174" t="str">
        <f>IF(OR(AND(B2621&lt;=3*C2621,D2621=0),AND(B2621&lt;=1.5*C2621,D2621&gt;0)),"stiffened","unstiffened")</f>
        <v>stiffened</v>
      </c>
      <c r="F2621" s="380"/>
      <c r="G2621" s="343">
        <f>K2108</f>
        <v>12</v>
      </c>
      <c r="H2621" s="174">
        <f>E2108*K2108</f>
        <v>2822.01832606489</v>
      </c>
      <c r="I2621" s="191">
        <f>0.58*INPUT!AQ134*1000*H2621*G2621/10^6</f>
        <v>6972.6428800411295</v>
      </c>
      <c r="J2621" s="192">
        <f>IF(E2621="stiffened",5+5/(B2621/C2621)^2,5)</f>
        <v>20.554591109182219</v>
      </c>
      <c r="K2621" s="191">
        <f>H2621/G2621</f>
        <v>235.16819383874085</v>
      </c>
      <c r="L2621" s="191">
        <f>SQRT(INPUT!$B$2*J2621/INPUT!AQ134)</f>
        <v>0</v>
      </c>
      <c r="M2621" s="184">
        <f>IF(K2621&lt;=1.12*L2621,1,IF(K2621&lt;=1.4*L2621,1.12/K2621*L2621,1.57*L2621^2/K2621^2))</f>
        <v>0</v>
      </c>
      <c r="N2621" s="286">
        <f>IF(E2621="stiffened",IF(2*C2621*G2621/(INPUT!H134*INPUT!I134*INPUT!J134+INPUT!K134*INPUT!L134)&lt;=2.5,I2621*(M2621+0.87*(1-M2621)/SQRT(1+(B2621/C2621)^2)),I2621*(M2621+0.87*(1-M2621)/(SQRT(1+(B2621/C2621)^2)+B2621/C2621))),M2621*I2621)</f>
        <v>5277.0541860455469</v>
      </c>
    </row>
    <row r="2622">
      <c r="A2622" s="187">
        <f>A2273</f>
        <v>101</v>
      </c>
      <c r="B2622" s="174">
        <f>INPUT!AC135</f>
        <v>1587.5</v>
      </c>
      <c r="C2622" s="174">
        <f>K1329</f>
        <v>2800</v>
      </c>
      <c r="D2622" s="191">
        <f>D2109</f>
        <v>700</v>
      </c>
      <c r="E2622" s="174" t="str">
        <f>IF(OR(AND(B2622&lt;=3*C2622,D2622=0),AND(B2622&lt;=1.5*C2622,D2622&gt;0)),"stiffened","unstiffened")</f>
        <v>stiffened</v>
      </c>
      <c r="F2622" s="380"/>
      <c r="G2622" s="343">
        <f>K2109</f>
        <v>12</v>
      </c>
      <c r="H2622" s="174">
        <f>E2109*K2109</f>
        <v>2822.01832606489</v>
      </c>
      <c r="I2622" s="191">
        <f>0.58*INPUT!AQ135*1000*H2622*G2622/10^6</f>
        <v>6972.6428800411295</v>
      </c>
      <c r="J2622" s="192">
        <f>IF(E2622="stiffened",5+5/(B2622/C2622)^2,5)</f>
        <v>20.554591109182219</v>
      </c>
      <c r="K2622" s="191">
        <f>H2622/G2622</f>
        <v>235.16819383874085</v>
      </c>
      <c r="L2622" s="191">
        <f>SQRT(INPUT!$B$2*J2622/INPUT!AQ135)</f>
        <v>0</v>
      </c>
      <c r="M2622" s="184">
        <f>IF(K2622&lt;=1.12*L2622,1,IF(K2622&lt;=1.4*L2622,1.12/K2622*L2622,1.57*L2622^2/K2622^2))</f>
        <v>0</v>
      </c>
      <c r="N2622" s="286">
        <f>IF(E2622="stiffened",IF(2*C2622*G2622/(INPUT!H135*INPUT!I135*INPUT!J135+INPUT!K135*INPUT!L135)&lt;=2.5,I2622*(M2622+0.87*(1-M2622)/SQRT(1+(B2622/C2622)^2)),I2622*(M2622+0.87*(1-M2622)/(SQRT(1+(B2622/C2622)^2)+B2622/C2622))),M2622*I2622)</f>
        <v>5277.0541860455469</v>
      </c>
    </row>
    <row r="2623">
      <c r="A2623" s="187">
        <f>A2274</f>
        <v>101</v>
      </c>
      <c r="B2623" s="174">
        <f>INPUT!AC136</f>
        <v>1587.5</v>
      </c>
      <c r="C2623" s="174">
        <f>K1330</f>
        <v>2800</v>
      </c>
      <c r="D2623" s="191">
        <f>D2110</f>
        <v>700</v>
      </c>
      <c r="E2623" s="174" t="str">
        <f>IF(OR(AND(B2623&lt;=3*C2623,D2623=0),AND(B2623&lt;=1.5*C2623,D2623&gt;0)),"stiffened","unstiffened")</f>
        <v>stiffened</v>
      </c>
      <c r="F2623" s="380"/>
      <c r="G2623" s="343">
        <f>K2110</f>
        <v>12</v>
      </c>
      <c r="H2623" s="174">
        <f>E2110*K2110</f>
        <v>2822.01832606489</v>
      </c>
      <c r="I2623" s="191">
        <f>0.58*INPUT!AQ136*1000*H2623*G2623/10^6</f>
        <v>6972.6428800411295</v>
      </c>
      <c r="J2623" s="192">
        <f>IF(E2623="stiffened",5+5/(B2623/C2623)^2,5)</f>
        <v>20.554591109182219</v>
      </c>
      <c r="K2623" s="191">
        <f>H2623/G2623</f>
        <v>235.16819383874085</v>
      </c>
      <c r="L2623" s="191">
        <f>SQRT(INPUT!$B$2*J2623/INPUT!AQ136)</f>
        <v>0</v>
      </c>
      <c r="M2623" s="184">
        <f>IF(K2623&lt;=1.12*L2623,1,IF(K2623&lt;=1.4*L2623,1.12/K2623*L2623,1.57*L2623^2/K2623^2))</f>
        <v>0</v>
      </c>
      <c r="N2623" s="286">
        <f>IF(E2623="stiffened",IF(2*C2623*G2623/(INPUT!H136*INPUT!I136*INPUT!J136+INPUT!K136*INPUT!L136)&lt;=2.5,I2623*(M2623+0.87*(1-M2623)/SQRT(1+(B2623/C2623)^2)),I2623*(M2623+0.87*(1-M2623)/(SQRT(1+(B2623/C2623)^2)+B2623/C2623))),M2623*I2623)</f>
        <v>5277.0541860455469</v>
      </c>
    </row>
    <row r="2624">
      <c r="A2624" s="187">
        <f>A2275</f>
        <v>101</v>
      </c>
      <c r="B2624" s="174">
        <f>INPUT!AC137</f>
        <v>1587.5</v>
      </c>
      <c r="C2624" s="174">
        <f>K1331</f>
        <v>2800</v>
      </c>
      <c r="D2624" s="191">
        <f>D2111</f>
        <v>700</v>
      </c>
      <c r="E2624" s="174" t="str">
        <f>IF(OR(AND(B2624&lt;=3*C2624,D2624=0),AND(B2624&lt;=1.5*C2624,D2624&gt;0)),"stiffened","unstiffened")</f>
        <v>stiffened</v>
      </c>
      <c r="F2624" s="380"/>
      <c r="G2624" s="343">
        <f>K2111</f>
        <v>12</v>
      </c>
      <c r="H2624" s="174">
        <f>E2111*K2111</f>
        <v>2822.01832606489</v>
      </c>
      <c r="I2624" s="191">
        <f>0.58*INPUT!AQ137*1000*H2624*G2624/10^6</f>
        <v>6972.6428800411295</v>
      </c>
      <c r="J2624" s="192">
        <f>IF(E2624="stiffened",5+5/(B2624/C2624)^2,5)</f>
        <v>20.554591109182219</v>
      </c>
      <c r="K2624" s="191">
        <f>H2624/G2624</f>
        <v>235.16819383874085</v>
      </c>
      <c r="L2624" s="191">
        <f>SQRT(INPUT!$B$2*J2624/INPUT!AQ137)</f>
        <v>0</v>
      </c>
      <c r="M2624" s="184">
        <f>IF(K2624&lt;=1.12*L2624,1,IF(K2624&lt;=1.4*L2624,1.12/K2624*L2624,1.57*L2624^2/K2624^2))</f>
        <v>0</v>
      </c>
      <c r="N2624" s="286">
        <f>IF(E2624="stiffened",IF(2*C2624*G2624/(INPUT!H137*INPUT!I137*INPUT!J137+INPUT!K137*INPUT!L137)&lt;=2.5,I2624*(M2624+0.87*(1-M2624)/SQRT(1+(B2624/C2624)^2)),I2624*(M2624+0.87*(1-M2624)/(SQRT(1+(B2624/C2624)^2)+B2624/C2624))),M2624*I2624)</f>
        <v>5277.0541860455469</v>
      </c>
    </row>
    <row r="2625">
      <c r="A2625" s="187">
        <f>A2276</f>
        <v>101</v>
      </c>
      <c r="B2625" s="174">
        <f>INPUT!AC138</f>
        <v>1587.5</v>
      </c>
      <c r="C2625" s="174">
        <f>K1332</f>
        <v>2800</v>
      </c>
      <c r="D2625" s="191">
        <f>D2112</f>
        <v>700</v>
      </c>
      <c r="E2625" s="174" t="str">
        <f>IF(OR(AND(B2625&lt;=3*C2625,D2625=0),AND(B2625&lt;=1.5*C2625,D2625&gt;0)),"stiffened","unstiffened")</f>
        <v>stiffened</v>
      </c>
      <c r="F2625" s="380"/>
      <c r="G2625" s="343">
        <f>K2112</f>
        <v>12</v>
      </c>
      <c r="H2625" s="174">
        <f>E2112*K2112</f>
        <v>2822.01832606489</v>
      </c>
      <c r="I2625" s="191">
        <f>0.58*INPUT!AQ138*1000*H2625*G2625/10^6</f>
        <v>6972.6428800411295</v>
      </c>
      <c r="J2625" s="192">
        <f>IF(E2625="stiffened",5+5/(B2625/C2625)^2,5)</f>
        <v>20.554591109182219</v>
      </c>
      <c r="K2625" s="191">
        <f>H2625/G2625</f>
        <v>235.16819383874085</v>
      </c>
      <c r="L2625" s="191">
        <f>SQRT(INPUT!$B$2*J2625/INPUT!AQ138)</f>
        <v>0</v>
      </c>
      <c r="M2625" s="184">
        <f>IF(K2625&lt;=1.12*L2625,1,IF(K2625&lt;=1.4*L2625,1.12/K2625*L2625,1.57*L2625^2/K2625^2))</f>
        <v>0</v>
      </c>
      <c r="N2625" s="286">
        <f>IF(E2625="stiffened",IF(2*C2625*G2625/(INPUT!H138*INPUT!I138*INPUT!J138+INPUT!K138*INPUT!L138)&lt;=2.5,I2625*(M2625+0.87*(1-M2625)/SQRT(1+(B2625/C2625)^2)),I2625*(M2625+0.87*(1-M2625)/(SQRT(1+(B2625/C2625)^2)+B2625/C2625))),M2625*I2625)</f>
        <v>5277.0541860455469</v>
      </c>
    </row>
    <row r="2626">
      <c r="A2626" s="187">
        <f>A2277</f>
        <v>101</v>
      </c>
      <c r="B2626" s="174">
        <f>INPUT!AC139</f>
        <v>1587.5</v>
      </c>
      <c r="C2626" s="174">
        <f>K1333</f>
        <v>2800</v>
      </c>
      <c r="D2626" s="191">
        <f>D2113</f>
        <v>700</v>
      </c>
      <c r="E2626" s="174" t="str">
        <f>IF(OR(AND(B2626&lt;=3*C2626,D2626=0),AND(B2626&lt;=1.5*C2626,D2626&gt;0)),"stiffened","unstiffened")</f>
        <v>stiffened</v>
      </c>
      <c r="F2626" s="380"/>
      <c r="G2626" s="343">
        <f>K2113</f>
        <v>12</v>
      </c>
      <c r="H2626" s="174">
        <f>E2113*K2113</f>
        <v>2822.01832606489</v>
      </c>
      <c r="I2626" s="191">
        <f>0.58*INPUT!AQ139*1000*H2626*G2626/10^6</f>
        <v>6972.6428800411295</v>
      </c>
      <c r="J2626" s="192">
        <f>IF(E2626="stiffened",5+5/(B2626/C2626)^2,5)</f>
        <v>20.554591109182219</v>
      </c>
      <c r="K2626" s="191">
        <f>H2626/G2626</f>
        <v>235.16819383874085</v>
      </c>
      <c r="L2626" s="191">
        <f>SQRT(INPUT!$B$2*J2626/INPUT!AQ139)</f>
        <v>0</v>
      </c>
      <c r="M2626" s="184">
        <f>IF(K2626&lt;=1.12*L2626,1,IF(K2626&lt;=1.4*L2626,1.12/K2626*L2626,1.57*L2626^2/K2626^2))</f>
        <v>0</v>
      </c>
      <c r="N2626" s="286">
        <f>IF(E2626="stiffened",IF(2*C2626*G2626/(INPUT!H139*INPUT!I139*INPUT!J139+INPUT!K139*INPUT!L139)&lt;=2.5,I2626*(M2626+0.87*(1-M2626)/SQRT(1+(B2626/C2626)^2)),I2626*(M2626+0.87*(1-M2626)/(SQRT(1+(B2626/C2626)^2)+B2626/C2626))),M2626*I2626)</f>
        <v>5277.0541860455469</v>
      </c>
    </row>
    <row r="2627">
      <c r="A2627" s="187">
        <f>A2278</f>
        <v>101</v>
      </c>
      <c r="B2627" s="174">
        <f>INPUT!AC140</f>
        <v>1587.5</v>
      </c>
      <c r="C2627" s="174">
        <f>K1334</f>
        <v>2800</v>
      </c>
      <c r="D2627" s="191">
        <f>D2114</f>
        <v>700</v>
      </c>
      <c r="E2627" s="174" t="str">
        <f>IF(OR(AND(B2627&lt;=3*C2627,D2627=0),AND(B2627&lt;=1.5*C2627,D2627&gt;0)),"stiffened","unstiffened")</f>
        <v>stiffened</v>
      </c>
      <c r="F2627" s="380"/>
      <c r="G2627" s="343">
        <f>K2114</f>
        <v>12</v>
      </c>
      <c r="H2627" s="174">
        <f>E2114*K2114</f>
        <v>2822.01832606489</v>
      </c>
      <c r="I2627" s="191">
        <f>0.58*INPUT!AQ140*1000*H2627*G2627/10^6</f>
        <v>6972.6428800411295</v>
      </c>
      <c r="J2627" s="192">
        <f>IF(E2627="stiffened",5+5/(B2627/C2627)^2,5)</f>
        <v>20.554591109182219</v>
      </c>
      <c r="K2627" s="191">
        <f>H2627/G2627</f>
        <v>235.16819383874085</v>
      </c>
      <c r="L2627" s="191">
        <f>SQRT(INPUT!$B$2*J2627/INPUT!AQ140)</f>
        <v>0</v>
      </c>
      <c r="M2627" s="184">
        <f>IF(K2627&lt;=1.12*L2627,1,IF(K2627&lt;=1.4*L2627,1.12/K2627*L2627,1.57*L2627^2/K2627^2))</f>
        <v>0</v>
      </c>
      <c r="N2627" s="286">
        <f>IF(E2627="stiffened",IF(2*C2627*G2627/(INPUT!H140*INPUT!I140*INPUT!J140+INPUT!K140*INPUT!L140)&lt;=2.5,I2627*(M2627+0.87*(1-M2627)/SQRT(1+(B2627/C2627)^2)),I2627*(M2627+0.87*(1-M2627)/(SQRT(1+(B2627/C2627)^2)+B2627/C2627))),M2627*I2627)</f>
        <v>5277.0541860455469</v>
      </c>
    </row>
    <row r="2628">
      <c r="A2628" s="187">
        <f>A2279</f>
        <v>101</v>
      </c>
      <c r="B2628" s="174">
        <f>INPUT!AC141</f>
        <v>1587.5</v>
      </c>
      <c r="C2628" s="174">
        <f>K1335</f>
        <v>2800</v>
      </c>
      <c r="D2628" s="191">
        <f>D2115</f>
        <v>700</v>
      </c>
      <c r="E2628" s="174" t="str">
        <f>IF(OR(AND(B2628&lt;=3*C2628,D2628=0),AND(B2628&lt;=1.5*C2628,D2628&gt;0)),"stiffened","unstiffened")</f>
        <v>stiffened</v>
      </c>
      <c r="F2628" s="380"/>
      <c r="G2628" s="343">
        <f>K2115</f>
        <v>12</v>
      </c>
      <c r="H2628" s="174">
        <f>E2115*K2115</f>
        <v>2822.01832606489</v>
      </c>
      <c r="I2628" s="191">
        <f>0.58*INPUT!AQ141*1000*H2628*G2628/10^6</f>
        <v>6972.6428800411295</v>
      </c>
      <c r="J2628" s="192">
        <f>IF(E2628="stiffened",5+5/(B2628/C2628)^2,5)</f>
        <v>20.554591109182219</v>
      </c>
      <c r="K2628" s="191">
        <f>H2628/G2628</f>
        <v>235.16819383874085</v>
      </c>
      <c r="L2628" s="191">
        <f>SQRT(INPUT!$B$2*J2628/INPUT!AQ141)</f>
        <v>0</v>
      </c>
      <c r="M2628" s="184">
        <f>IF(K2628&lt;=1.12*L2628,1,IF(K2628&lt;=1.4*L2628,1.12/K2628*L2628,1.57*L2628^2/K2628^2))</f>
        <v>0</v>
      </c>
      <c r="N2628" s="286">
        <f>IF(E2628="stiffened",IF(2*C2628*G2628/(INPUT!H141*INPUT!I141*INPUT!J141+INPUT!K141*INPUT!L141)&lt;=2.5,I2628*(M2628+0.87*(1-M2628)/SQRT(1+(B2628/C2628)^2)),I2628*(M2628+0.87*(1-M2628)/(SQRT(1+(B2628/C2628)^2)+B2628/C2628))),M2628*I2628)</f>
        <v>5277.0541860455469</v>
      </c>
    </row>
    <row r="2629">
      <c r="A2629" s="187">
        <f>A2280</f>
        <v>101</v>
      </c>
      <c r="B2629" s="174">
        <f>INPUT!AC142</f>
        <v>1587.5</v>
      </c>
      <c r="C2629" s="174">
        <f>K1336</f>
        <v>2800</v>
      </c>
      <c r="D2629" s="191">
        <f>D2116</f>
        <v>700</v>
      </c>
      <c r="E2629" s="174" t="str">
        <f>IF(OR(AND(B2629&lt;=3*C2629,D2629=0),AND(B2629&lt;=1.5*C2629,D2629&gt;0)),"stiffened","unstiffened")</f>
        <v>stiffened</v>
      </c>
      <c r="F2629" s="380"/>
      <c r="G2629" s="343">
        <f>K2116</f>
        <v>12</v>
      </c>
      <c r="H2629" s="174">
        <f>E2116*K2116</f>
        <v>2822.01832606489</v>
      </c>
      <c r="I2629" s="191">
        <f>0.58*INPUT!AQ142*1000*H2629*G2629/10^6</f>
        <v>6972.6428800411295</v>
      </c>
      <c r="J2629" s="192">
        <f>IF(E2629="stiffened",5+5/(B2629/C2629)^2,5)</f>
        <v>20.554591109182219</v>
      </c>
      <c r="K2629" s="191">
        <f>H2629/G2629</f>
        <v>235.16819383874085</v>
      </c>
      <c r="L2629" s="191">
        <f>SQRT(INPUT!$B$2*J2629/INPUT!AQ142)</f>
        <v>0</v>
      </c>
      <c r="M2629" s="184">
        <f>IF(K2629&lt;=1.12*L2629,1,IF(K2629&lt;=1.4*L2629,1.12/K2629*L2629,1.57*L2629^2/K2629^2))</f>
        <v>0</v>
      </c>
      <c r="N2629" s="286">
        <f>IF(E2629="stiffened",IF(2*C2629*G2629/(INPUT!H142*INPUT!I142*INPUT!J142+INPUT!K142*INPUT!L142)&lt;=2.5,I2629*(M2629+0.87*(1-M2629)/SQRT(1+(B2629/C2629)^2)),I2629*(M2629+0.87*(1-M2629)/(SQRT(1+(B2629/C2629)^2)+B2629/C2629))),M2629*I2629)</f>
        <v>5277.0541860455469</v>
      </c>
    </row>
    <row r="2630">
      <c r="A2630" s="187">
        <f>A2281</f>
        <v>101</v>
      </c>
      <c r="B2630" s="174">
        <f>INPUT!AC143</f>
        <v>1587.5</v>
      </c>
      <c r="C2630" s="174">
        <f>K1337</f>
        <v>2800</v>
      </c>
      <c r="D2630" s="191">
        <f>D2117</f>
        <v>700</v>
      </c>
      <c r="E2630" s="174" t="str">
        <f>IF(OR(AND(B2630&lt;=3*C2630,D2630=0),AND(B2630&lt;=1.5*C2630,D2630&gt;0)),"stiffened","unstiffened")</f>
        <v>stiffened</v>
      </c>
      <c r="F2630" s="380"/>
      <c r="G2630" s="343">
        <f>K2117</f>
        <v>12</v>
      </c>
      <c r="H2630" s="174">
        <f>E2117*K2117</f>
        <v>2822.01832606489</v>
      </c>
      <c r="I2630" s="191">
        <f>0.58*INPUT!AQ143*1000*H2630*G2630/10^6</f>
        <v>6972.6428800411295</v>
      </c>
      <c r="J2630" s="192">
        <f>IF(E2630="stiffened",5+5/(B2630/C2630)^2,5)</f>
        <v>20.554591109182219</v>
      </c>
      <c r="K2630" s="191">
        <f>H2630/G2630</f>
        <v>235.16819383874085</v>
      </c>
      <c r="L2630" s="191">
        <f>SQRT(INPUT!$B$2*J2630/INPUT!AQ143)</f>
        <v>0</v>
      </c>
      <c r="M2630" s="184">
        <f>IF(K2630&lt;=1.12*L2630,1,IF(K2630&lt;=1.4*L2630,1.12/K2630*L2630,1.57*L2630^2/K2630^2))</f>
        <v>0</v>
      </c>
      <c r="N2630" s="286">
        <f>IF(E2630="stiffened",IF(2*C2630*G2630/(INPUT!H143*INPUT!I143*INPUT!J143+INPUT!K143*INPUT!L143)&lt;=2.5,I2630*(M2630+0.87*(1-M2630)/SQRT(1+(B2630/C2630)^2)),I2630*(M2630+0.87*(1-M2630)/(SQRT(1+(B2630/C2630)^2)+B2630/C2630))),M2630*I2630)</f>
        <v>5277.0541860455469</v>
      </c>
    </row>
    <row r="2631">
      <c r="A2631" s="187">
        <f>A2282</f>
        <v>101</v>
      </c>
      <c r="B2631" s="174">
        <f>INPUT!AC144</f>
        <v>1587.5</v>
      </c>
      <c r="C2631" s="174">
        <f>K1338</f>
        <v>2800</v>
      </c>
      <c r="D2631" s="191">
        <f>D2118</f>
        <v>700</v>
      </c>
      <c r="E2631" s="174" t="str">
        <f>IF(OR(AND(B2631&lt;=3*C2631,D2631=0),AND(B2631&lt;=1.5*C2631,D2631&gt;0)),"stiffened","unstiffened")</f>
        <v>stiffened</v>
      </c>
      <c r="F2631" s="380"/>
      <c r="G2631" s="343">
        <f>K2118</f>
        <v>12</v>
      </c>
      <c r="H2631" s="174">
        <f>E2118*K2118</f>
        <v>2822.01832606489</v>
      </c>
      <c r="I2631" s="191">
        <f>0.58*INPUT!AQ144*1000*H2631*G2631/10^6</f>
        <v>6972.6428800411295</v>
      </c>
      <c r="J2631" s="192">
        <f>IF(E2631="stiffened",5+5/(B2631/C2631)^2,5)</f>
        <v>20.554591109182219</v>
      </c>
      <c r="K2631" s="191">
        <f>H2631/G2631</f>
        <v>235.16819383874085</v>
      </c>
      <c r="L2631" s="191">
        <f>SQRT(INPUT!$B$2*J2631/INPUT!AQ144)</f>
        <v>0</v>
      </c>
      <c r="M2631" s="184">
        <f>IF(K2631&lt;=1.12*L2631,1,IF(K2631&lt;=1.4*L2631,1.12/K2631*L2631,1.57*L2631^2/K2631^2))</f>
        <v>0</v>
      </c>
      <c r="N2631" s="286">
        <f>IF(E2631="stiffened",IF(2*C2631*G2631/(INPUT!H144*INPUT!I144*INPUT!J144+INPUT!K144*INPUT!L144)&lt;=2.5,I2631*(M2631+0.87*(1-M2631)/SQRT(1+(B2631/C2631)^2)),I2631*(M2631+0.87*(1-M2631)/(SQRT(1+(B2631/C2631)^2)+B2631/C2631))),M2631*I2631)</f>
        <v>5277.0541860455469</v>
      </c>
    </row>
    <row r="2632">
      <c r="A2632" s="187">
        <f>A2283</f>
        <v>101</v>
      </c>
      <c r="B2632" s="174">
        <f>INPUT!AC145</f>
        <v>1587.5</v>
      </c>
      <c r="C2632" s="174">
        <f>K1339</f>
        <v>2800</v>
      </c>
      <c r="D2632" s="191">
        <f>D2119</f>
        <v>700</v>
      </c>
      <c r="E2632" s="174" t="str">
        <f>IF(OR(AND(B2632&lt;=3*C2632,D2632=0),AND(B2632&lt;=1.5*C2632,D2632&gt;0)),"stiffened","unstiffened")</f>
        <v>stiffened</v>
      </c>
      <c r="F2632" s="380"/>
      <c r="G2632" s="343">
        <f>K2119</f>
        <v>12</v>
      </c>
      <c r="H2632" s="174">
        <f>E2119*K2119</f>
        <v>2822.01832606489</v>
      </c>
      <c r="I2632" s="191">
        <f>0.58*INPUT!AQ145*1000*H2632*G2632/10^6</f>
        <v>6972.6428800411295</v>
      </c>
      <c r="J2632" s="192">
        <f>IF(E2632="stiffened",5+5/(B2632/C2632)^2,5)</f>
        <v>20.554591109182219</v>
      </c>
      <c r="K2632" s="191">
        <f>H2632/G2632</f>
        <v>235.16819383874085</v>
      </c>
      <c r="L2632" s="191">
        <f>SQRT(INPUT!$B$2*J2632/INPUT!AQ145)</f>
        <v>0</v>
      </c>
      <c r="M2632" s="184">
        <f>IF(K2632&lt;=1.12*L2632,1,IF(K2632&lt;=1.4*L2632,1.12/K2632*L2632,1.57*L2632^2/K2632^2))</f>
        <v>0</v>
      </c>
      <c r="N2632" s="286">
        <f>IF(E2632="stiffened",IF(2*C2632*G2632/(INPUT!H145*INPUT!I145*INPUT!J145+INPUT!K145*INPUT!L145)&lt;=2.5,I2632*(M2632+0.87*(1-M2632)/SQRT(1+(B2632/C2632)^2)),I2632*(M2632+0.87*(1-M2632)/(SQRT(1+(B2632/C2632)^2)+B2632/C2632))),M2632*I2632)</f>
        <v>5277.0541860455469</v>
      </c>
    </row>
    <row r="2633">
      <c r="A2633" s="187">
        <f>A2284</f>
        <v>101</v>
      </c>
      <c r="B2633" s="174">
        <f>INPUT!AC146</f>
        <v>1587.5</v>
      </c>
      <c r="C2633" s="174">
        <f>K1340</f>
        <v>2800</v>
      </c>
      <c r="D2633" s="191">
        <f>D2120</f>
        <v>700</v>
      </c>
      <c r="E2633" s="174" t="str">
        <f>IF(OR(AND(B2633&lt;=3*C2633,D2633=0),AND(B2633&lt;=1.5*C2633,D2633&gt;0)),"stiffened","unstiffened")</f>
        <v>stiffened</v>
      </c>
      <c r="F2633" s="380"/>
      <c r="G2633" s="343">
        <f>K2120</f>
        <v>12</v>
      </c>
      <c r="H2633" s="174">
        <f>E2120*K2120</f>
        <v>2822.01832606489</v>
      </c>
      <c r="I2633" s="191">
        <f>0.58*INPUT!AQ146*1000*H2633*G2633/10^6</f>
        <v>6972.6428800411295</v>
      </c>
      <c r="J2633" s="192">
        <f>IF(E2633="stiffened",5+5/(B2633/C2633)^2,5)</f>
        <v>20.554591109182219</v>
      </c>
      <c r="K2633" s="191">
        <f>H2633/G2633</f>
        <v>235.16819383874085</v>
      </c>
      <c r="L2633" s="191">
        <f>SQRT(INPUT!$B$2*J2633/INPUT!AQ146)</f>
        <v>0</v>
      </c>
      <c r="M2633" s="184">
        <f>IF(K2633&lt;=1.12*L2633,1,IF(K2633&lt;=1.4*L2633,1.12/K2633*L2633,1.57*L2633^2/K2633^2))</f>
        <v>0</v>
      </c>
      <c r="N2633" s="286">
        <f>IF(E2633="stiffened",IF(2*C2633*G2633/(INPUT!H146*INPUT!I146*INPUT!J146+INPUT!K146*INPUT!L146)&lt;=2.5,I2633*(M2633+0.87*(1-M2633)/SQRT(1+(B2633/C2633)^2)),I2633*(M2633+0.87*(1-M2633)/(SQRT(1+(B2633/C2633)^2)+B2633/C2633))),M2633*I2633)</f>
        <v>5277.0541860455469</v>
      </c>
    </row>
    <row r="2634">
      <c r="A2634" s="187">
        <f>A2285</f>
        <v>101</v>
      </c>
      <c r="B2634" s="174">
        <f>INPUT!AC147</f>
        <v>1587.5</v>
      </c>
      <c r="C2634" s="174">
        <f>K1341</f>
        <v>2800</v>
      </c>
      <c r="D2634" s="191">
        <f>D2121</f>
        <v>700</v>
      </c>
      <c r="E2634" s="174" t="str">
        <f>IF(OR(AND(B2634&lt;=3*C2634,D2634=0),AND(B2634&lt;=1.5*C2634,D2634&gt;0)),"stiffened","unstiffened")</f>
        <v>stiffened</v>
      </c>
      <c r="F2634" s="380"/>
      <c r="G2634" s="343">
        <f>K2121</f>
        <v>12</v>
      </c>
      <c r="H2634" s="174">
        <f>E2121*K2121</f>
        <v>2822.01832606489</v>
      </c>
      <c r="I2634" s="191">
        <f>0.58*INPUT!AQ147*1000*H2634*G2634/10^6</f>
        <v>6972.6428800411295</v>
      </c>
      <c r="J2634" s="192">
        <f>IF(E2634="stiffened",5+5/(B2634/C2634)^2,5)</f>
        <v>20.554591109182219</v>
      </c>
      <c r="K2634" s="191">
        <f>H2634/G2634</f>
        <v>235.16819383874085</v>
      </c>
      <c r="L2634" s="191">
        <f>SQRT(INPUT!$B$2*J2634/INPUT!AQ147)</f>
        <v>0</v>
      </c>
      <c r="M2634" s="184">
        <f>IF(K2634&lt;=1.12*L2634,1,IF(K2634&lt;=1.4*L2634,1.12/K2634*L2634,1.57*L2634^2/K2634^2))</f>
        <v>0</v>
      </c>
      <c r="N2634" s="286">
        <f>IF(E2634="stiffened",IF(2*C2634*G2634/(INPUT!H147*INPUT!I147*INPUT!J147+INPUT!K147*INPUT!L147)&lt;=2.5,I2634*(M2634+0.87*(1-M2634)/SQRT(1+(B2634/C2634)^2)),I2634*(M2634+0.87*(1-M2634)/(SQRT(1+(B2634/C2634)^2)+B2634/C2634))),M2634*I2634)</f>
        <v>5277.0541860455469</v>
      </c>
    </row>
    <row r="2635">
      <c r="A2635" s="187">
        <f>A2286</f>
        <v>101</v>
      </c>
      <c r="B2635" s="174">
        <f>INPUT!AC148</f>
        <v>1587.5</v>
      </c>
      <c r="C2635" s="174">
        <f>K1342</f>
        <v>2800</v>
      </c>
      <c r="D2635" s="191">
        <f>D2122</f>
        <v>700</v>
      </c>
      <c r="E2635" s="174" t="str">
        <f>IF(OR(AND(B2635&lt;=3*C2635,D2635=0),AND(B2635&lt;=1.5*C2635,D2635&gt;0)),"stiffened","unstiffened")</f>
        <v>stiffened</v>
      </c>
      <c r="F2635" s="380"/>
      <c r="G2635" s="343">
        <f>K2122</f>
        <v>12</v>
      </c>
      <c r="H2635" s="174">
        <f>E2122*K2122</f>
        <v>2822.01832606489</v>
      </c>
      <c r="I2635" s="191">
        <f>0.58*INPUT!AQ148*1000*H2635*G2635/10^6</f>
        <v>6972.6428800411295</v>
      </c>
      <c r="J2635" s="192">
        <f>IF(E2635="stiffened",5+5/(B2635/C2635)^2,5)</f>
        <v>20.554591109182219</v>
      </c>
      <c r="K2635" s="191">
        <f>H2635/G2635</f>
        <v>235.16819383874085</v>
      </c>
      <c r="L2635" s="191">
        <f>SQRT(INPUT!$B$2*J2635/INPUT!AQ148)</f>
        <v>0</v>
      </c>
      <c r="M2635" s="184">
        <f>IF(K2635&lt;=1.12*L2635,1,IF(K2635&lt;=1.4*L2635,1.12/K2635*L2635,1.57*L2635^2/K2635^2))</f>
        <v>0</v>
      </c>
      <c r="N2635" s="286">
        <f>IF(E2635="stiffened",IF(2*C2635*G2635/(INPUT!H148*INPUT!I148*INPUT!J148+INPUT!K148*INPUT!L148)&lt;=2.5,I2635*(M2635+0.87*(1-M2635)/SQRT(1+(B2635/C2635)^2)),I2635*(M2635+0.87*(1-M2635)/(SQRT(1+(B2635/C2635)^2)+B2635/C2635))),M2635*I2635)</f>
        <v>5277.0541860455469</v>
      </c>
    </row>
    <row r="2636">
      <c r="A2636" s="187">
        <f>A2287</f>
        <v>101</v>
      </c>
      <c r="B2636" s="174">
        <f>INPUT!AC149</f>
        <v>1587.5</v>
      </c>
      <c r="C2636" s="174">
        <f>K1343</f>
        <v>2800</v>
      </c>
      <c r="D2636" s="191">
        <f>D2123</f>
        <v>700</v>
      </c>
      <c r="E2636" s="174" t="str">
        <f>IF(OR(AND(B2636&lt;=3*C2636,D2636=0),AND(B2636&lt;=1.5*C2636,D2636&gt;0)),"stiffened","unstiffened")</f>
        <v>stiffened</v>
      </c>
      <c r="F2636" s="380"/>
      <c r="G2636" s="343">
        <f>K2123</f>
        <v>12</v>
      </c>
      <c r="H2636" s="174">
        <f>E2123*K2123</f>
        <v>2822.01832606489</v>
      </c>
      <c r="I2636" s="191">
        <f>0.58*INPUT!AQ149*1000*H2636*G2636/10^6</f>
        <v>6972.6428800411295</v>
      </c>
      <c r="J2636" s="192">
        <f>IF(E2636="stiffened",5+5/(B2636/C2636)^2,5)</f>
        <v>20.554591109182219</v>
      </c>
      <c r="K2636" s="191">
        <f>H2636/G2636</f>
        <v>235.16819383874085</v>
      </c>
      <c r="L2636" s="191">
        <f>SQRT(INPUT!$B$2*J2636/INPUT!AQ149)</f>
        <v>0</v>
      </c>
      <c r="M2636" s="184">
        <f>IF(K2636&lt;=1.12*L2636,1,IF(K2636&lt;=1.4*L2636,1.12/K2636*L2636,1.57*L2636^2/K2636^2))</f>
        <v>0</v>
      </c>
      <c r="N2636" s="286">
        <f>IF(E2636="stiffened",IF(2*C2636*G2636/(INPUT!H149*INPUT!I149*INPUT!J149+INPUT!K149*INPUT!L149)&lt;=2.5,I2636*(M2636+0.87*(1-M2636)/SQRT(1+(B2636/C2636)^2)),I2636*(M2636+0.87*(1-M2636)/(SQRT(1+(B2636/C2636)^2)+B2636/C2636))),M2636*I2636)</f>
        <v>5277.0541860455469</v>
      </c>
    </row>
    <row r="2637">
      <c r="A2637" s="187">
        <f>A2288</f>
        <v>101</v>
      </c>
      <c r="B2637" s="174">
        <f>INPUT!AC150</f>
        <v>1587.5</v>
      </c>
      <c r="C2637" s="174">
        <f>K1344</f>
        <v>2800</v>
      </c>
      <c r="D2637" s="191">
        <f>D2124</f>
        <v>700</v>
      </c>
      <c r="E2637" s="174" t="str">
        <f>IF(OR(AND(B2637&lt;=3*C2637,D2637=0),AND(B2637&lt;=1.5*C2637,D2637&gt;0)),"stiffened","unstiffened")</f>
        <v>stiffened</v>
      </c>
      <c r="F2637" s="380"/>
      <c r="G2637" s="343">
        <f>K2124</f>
        <v>12</v>
      </c>
      <c r="H2637" s="174">
        <f>E2124*K2124</f>
        <v>2822.01832606489</v>
      </c>
      <c r="I2637" s="191">
        <f>0.58*INPUT!AQ150*1000*H2637*G2637/10^6</f>
        <v>6972.6428800411295</v>
      </c>
      <c r="J2637" s="192">
        <f>IF(E2637="stiffened",5+5/(B2637/C2637)^2,5)</f>
        <v>20.554591109182219</v>
      </c>
      <c r="K2637" s="191">
        <f>H2637/G2637</f>
        <v>235.16819383874085</v>
      </c>
      <c r="L2637" s="191">
        <f>SQRT(INPUT!$B$2*J2637/INPUT!AQ150)</f>
        <v>0</v>
      </c>
      <c r="M2637" s="184">
        <f>IF(K2637&lt;=1.12*L2637,1,IF(K2637&lt;=1.4*L2637,1.12/K2637*L2637,1.57*L2637^2/K2637^2))</f>
        <v>0</v>
      </c>
      <c r="N2637" s="286">
        <f>IF(E2637="stiffened",IF(2*C2637*G2637/(INPUT!H150*INPUT!I150*INPUT!J150+INPUT!K150*INPUT!L150)&lt;=2.5,I2637*(M2637+0.87*(1-M2637)/SQRT(1+(B2637/C2637)^2)),I2637*(M2637+0.87*(1-M2637)/(SQRT(1+(B2637/C2637)^2)+B2637/C2637))),M2637*I2637)</f>
        <v>5277.0541860455469</v>
      </c>
    </row>
    <row r="2638">
      <c r="A2638" s="187">
        <f>A2289</f>
        <v>101</v>
      </c>
      <c r="B2638" s="174">
        <f>INPUT!AC151</f>
        <v>1587.5</v>
      </c>
      <c r="C2638" s="174">
        <f>K1345</f>
        <v>2800</v>
      </c>
      <c r="D2638" s="191">
        <f>D2125</f>
        <v>700</v>
      </c>
      <c r="E2638" s="174" t="str">
        <f>IF(OR(AND(B2638&lt;=3*C2638,D2638=0),AND(B2638&lt;=1.5*C2638,D2638&gt;0)),"stiffened","unstiffened")</f>
        <v>stiffened</v>
      </c>
      <c r="F2638" s="380"/>
      <c r="G2638" s="343">
        <f>K2125</f>
        <v>12</v>
      </c>
      <c r="H2638" s="174">
        <f>E2125*K2125</f>
        <v>2822.01832606489</v>
      </c>
      <c r="I2638" s="191">
        <f>0.58*INPUT!AQ151*1000*H2638*G2638/10^6</f>
        <v>6972.6428800411295</v>
      </c>
      <c r="J2638" s="192">
        <f>IF(E2638="stiffened",5+5/(B2638/C2638)^2,5)</f>
        <v>20.554591109182219</v>
      </c>
      <c r="K2638" s="191">
        <f>H2638/G2638</f>
        <v>235.16819383874085</v>
      </c>
      <c r="L2638" s="191">
        <f>SQRT(INPUT!$B$2*J2638/INPUT!AQ151)</f>
        <v>0</v>
      </c>
      <c r="M2638" s="184">
        <f>IF(K2638&lt;=1.12*L2638,1,IF(K2638&lt;=1.4*L2638,1.12/K2638*L2638,1.57*L2638^2/K2638^2))</f>
        <v>0</v>
      </c>
      <c r="N2638" s="286">
        <f>IF(E2638="stiffened",IF(2*C2638*G2638/(INPUT!H151*INPUT!I151*INPUT!J151+INPUT!K151*INPUT!L151)&lt;=2.5,I2638*(M2638+0.87*(1-M2638)/SQRT(1+(B2638/C2638)^2)),I2638*(M2638+0.87*(1-M2638)/(SQRT(1+(B2638/C2638)^2)+B2638/C2638))),M2638*I2638)</f>
        <v>5277.0541860455469</v>
      </c>
    </row>
    <row r="2639">
      <c r="A2639" s="187">
        <f>A2290</f>
        <v>101</v>
      </c>
      <c r="B2639" s="174">
        <f>INPUT!AC152</f>
        <v>1587.5</v>
      </c>
      <c r="C2639" s="174">
        <f>K1346</f>
        <v>2800</v>
      </c>
      <c r="D2639" s="191">
        <f>D2126</f>
        <v>700</v>
      </c>
      <c r="E2639" s="174" t="str">
        <f>IF(OR(AND(B2639&lt;=3*C2639,D2639=0),AND(B2639&lt;=1.5*C2639,D2639&gt;0)),"stiffened","unstiffened")</f>
        <v>stiffened</v>
      </c>
      <c r="F2639" s="380"/>
      <c r="G2639" s="343">
        <f>K2126</f>
        <v>12</v>
      </c>
      <c r="H2639" s="174">
        <f>E2126*K2126</f>
        <v>2822.01832606489</v>
      </c>
      <c r="I2639" s="191">
        <f>0.58*INPUT!AQ152*1000*H2639*G2639/10^6</f>
        <v>6972.6428800411295</v>
      </c>
      <c r="J2639" s="192">
        <f>IF(E2639="stiffened",5+5/(B2639/C2639)^2,5)</f>
        <v>20.554591109182219</v>
      </c>
      <c r="K2639" s="191">
        <f>H2639/G2639</f>
        <v>235.16819383874085</v>
      </c>
      <c r="L2639" s="191">
        <f>SQRT(INPUT!$B$2*J2639/INPUT!AQ152)</f>
        <v>0</v>
      </c>
      <c r="M2639" s="184">
        <f>IF(K2639&lt;=1.12*L2639,1,IF(K2639&lt;=1.4*L2639,1.12/K2639*L2639,1.57*L2639^2/K2639^2))</f>
        <v>0</v>
      </c>
      <c r="N2639" s="286">
        <f>IF(E2639="stiffened",IF(2*C2639*G2639/(INPUT!H152*INPUT!I152*INPUT!J152+INPUT!K152*INPUT!L152)&lt;=2.5,I2639*(M2639+0.87*(1-M2639)/SQRT(1+(B2639/C2639)^2)),I2639*(M2639+0.87*(1-M2639)/(SQRT(1+(B2639/C2639)^2)+B2639/C2639))),M2639*I2639)</f>
        <v>5277.0541860455469</v>
      </c>
    </row>
    <row r="2640">
      <c r="A2640" s="187">
        <f>A2291</f>
        <v>101</v>
      </c>
      <c r="B2640" s="174">
        <f>INPUT!AC153</f>
        <v>1587.5</v>
      </c>
      <c r="C2640" s="174">
        <f>K1347</f>
        <v>2800</v>
      </c>
      <c r="D2640" s="191">
        <f>D2127</f>
        <v>700</v>
      </c>
      <c r="E2640" s="174" t="str">
        <f>IF(OR(AND(B2640&lt;=3*C2640,D2640=0),AND(B2640&lt;=1.5*C2640,D2640&gt;0)),"stiffened","unstiffened")</f>
        <v>stiffened</v>
      </c>
      <c r="F2640" s="380"/>
      <c r="G2640" s="343">
        <f>K2127</f>
        <v>12</v>
      </c>
      <c r="H2640" s="174">
        <f>E2127*K2127</f>
        <v>2822.01832606489</v>
      </c>
      <c r="I2640" s="191">
        <f>0.58*INPUT!AQ153*1000*H2640*G2640/10^6</f>
        <v>6972.6428800411295</v>
      </c>
      <c r="J2640" s="192">
        <f>IF(E2640="stiffened",5+5/(B2640/C2640)^2,5)</f>
        <v>20.554591109182219</v>
      </c>
      <c r="K2640" s="191">
        <f>H2640/G2640</f>
        <v>235.16819383874085</v>
      </c>
      <c r="L2640" s="191">
        <f>SQRT(INPUT!$B$2*J2640/INPUT!AQ153)</f>
        <v>0</v>
      </c>
      <c r="M2640" s="184">
        <f>IF(K2640&lt;=1.12*L2640,1,IF(K2640&lt;=1.4*L2640,1.12/K2640*L2640,1.57*L2640^2/K2640^2))</f>
        <v>0</v>
      </c>
      <c r="N2640" s="286">
        <f>IF(E2640="stiffened",IF(2*C2640*G2640/(INPUT!H153*INPUT!I153*INPUT!J153+INPUT!K153*INPUT!L153)&lt;=2.5,I2640*(M2640+0.87*(1-M2640)/SQRT(1+(B2640/C2640)^2)),I2640*(M2640+0.87*(1-M2640)/(SQRT(1+(B2640/C2640)^2)+B2640/C2640))),M2640*I2640)</f>
        <v>5277.0541860455469</v>
      </c>
    </row>
    <row r="2641">
      <c r="A2641" s="187">
        <f>A2292</f>
        <v>101</v>
      </c>
      <c r="B2641" s="174">
        <f>INPUT!AC154</f>
        <v>1587.5</v>
      </c>
      <c r="C2641" s="174">
        <f>K1348</f>
        <v>2800</v>
      </c>
      <c r="D2641" s="191">
        <f>D2128</f>
        <v>700</v>
      </c>
      <c r="E2641" s="174" t="str">
        <f>IF(OR(AND(B2641&lt;=3*C2641,D2641=0),AND(B2641&lt;=1.5*C2641,D2641&gt;0)),"stiffened","unstiffened")</f>
        <v>stiffened</v>
      </c>
      <c r="F2641" s="380"/>
      <c r="G2641" s="343">
        <f>K2128</f>
        <v>12</v>
      </c>
      <c r="H2641" s="174">
        <f>E2128*K2128</f>
        <v>2822.01832606489</v>
      </c>
      <c r="I2641" s="191">
        <f>0.58*INPUT!AQ154*1000*H2641*G2641/10^6</f>
        <v>6972.6428800411295</v>
      </c>
      <c r="J2641" s="192">
        <f>IF(E2641="stiffened",5+5/(B2641/C2641)^2,5)</f>
        <v>20.554591109182219</v>
      </c>
      <c r="K2641" s="191">
        <f>H2641/G2641</f>
        <v>235.16819383874085</v>
      </c>
      <c r="L2641" s="191">
        <f>SQRT(INPUT!$B$2*J2641/INPUT!AQ154)</f>
        <v>0</v>
      </c>
      <c r="M2641" s="184">
        <f>IF(K2641&lt;=1.12*L2641,1,IF(K2641&lt;=1.4*L2641,1.12/K2641*L2641,1.57*L2641^2/K2641^2))</f>
        <v>0</v>
      </c>
      <c r="N2641" s="286">
        <f>IF(E2641="stiffened",IF(2*C2641*G2641/(INPUT!H154*INPUT!I154*INPUT!J154+INPUT!K154*INPUT!L154)&lt;=2.5,I2641*(M2641+0.87*(1-M2641)/SQRT(1+(B2641/C2641)^2)),I2641*(M2641+0.87*(1-M2641)/(SQRT(1+(B2641/C2641)^2)+B2641/C2641))),M2641*I2641)</f>
        <v>5277.0541860455469</v>
      </c>
    </row>
    <row r="2642" ht="15" customHeight="1" s="4" customFormat="1">
      <c r="O2642" s="296"/>
      <c r="P2642" s="64"/>
      <c r="Z2642" s="209"/>
      <c r="AB2642" s="209"/>
      <c r="AC2642" s="321"/>
      <c r="AE2642" s="209"/>
    </row>
    <row r="2643" ht="15" customHeight="1" s="4" customFormat="1">
      <c r="A2643" s="59" t="s">
        <v>998</v>
      </c>
      <c r="O2643" s="296"/>
      <c r="P2643" s="64"/>
      <c r="Z2643" s="209"/>
      <c r="AB2643" s="209"/>
      <c r="AC2643" s="321"/>
      <c r="AE2643" s="209"/>
    </row>
    <row r="2644" ht="15" customHeight="1" s="4" customFormat="1">
      <c r="A2644" s="135" t="s">
        <v>230</v>
      </c>
      <c r="B2644" s="494" t="s">
        <v>999</v>
      </c>
      <c r="C2644" s="498"/>
      <c r="D2644" s="498"/>
      <c r="E2644" s="498"/>
      <c r="F2644" s="498"/>
      <c r="G2644" s="498"/>
      <c r="H2644" s="498"/>
      <c r="I2644" s="495"/>
      <c r="J2644" s="340" t="s">
        <v>1000</v>
      </c>
      <c r="K2644" s="340" t="s">
        <v>521</v>
      </c>
      <c r="L2644" s="340" t="s">
        <v>525</v>
      </c>
      <c r="M2644" s="73" t="s">
        <v>246</v>
      </c>
      <c r="N2644" s="74" t="s">
        <v>247</v>
      </c>
      <c r="O2644" s="296"/>
      <c r="P2644" s="370"/>
    </row>
    <row r="2645" ht="15" customHeight="1" s="4" customFormat="1">
      <c r="A2645" s="136"/>
      <c r="B2645" s="137" t="s">
        <v>385</v>
      </c>
      <c r="C2645" s="338" t="s">
        <v>386</v>
      </c>
      <c r="D2645" s="137" t="s">
        <v>387</v>
      </c>
      <c r="E2645" s="137" t="s">
        <v>926</v>
      </c>
      <c r="F2645" s="338" t="s">
        <v>927</v>
      </c>
      <c r="G2645" s="137" t="s">
        <v>929</v>
      </c>
      <c r="H2645" s="137" t="s">
        <v>928</v>
      </c>
      <c r="I2645" s="137" t="s">
        <v>519</v>
      </c>
      <c r="J2645" s="342"/>
      <c r="K2645" s="342"/>
      <c r="L2645" s="342"/>
      <c r="M2645" s="76"/>
      <c r="N2645" s="77"/>
      <c r="O2645" s="296"/>
      <c r="P2645" s="370"/>
    </row>
    <row r="2646" ht="15" customHeight="1">
      <c r="A2646" s="187">
        <f>A2490</f>
        <v>101</v>
      </c>
      <c r="B2646" s="191">
        <f>INPUT!BB3</f>
        <v>-683.35517469674232</v>
      </c>
      <c r="C2646" s="191">
        <f>INPUT!BC3</f>
        <v>-0.91059939832501868</v>
      </c>
      <c r="D2646" s="191">
        <f>INPUT!BD3</f>
        <v>-1194.0301894616568</v>
      </c>
      <c r="E2646" s="184">
        <f>INPUT!CJ3</f>
        <v>-436.06870446189714</v>
      </c>
      <c r="F2646" s="184">
        <f>INPUT!CK3</f>
        <v>-314.94994178543857</v>
      </c>
      <c r="G2646" s="191">
        <f>INPUT!CM3</f>
        <v>-1081.62480290104</v>
      </c>
      <c r="H2646" s="191">
        <f>INPUT!CL3</f>
        <v>60.30276774327028</v>
      </c>
      <c r="I2646" s="191">
        <f>(1.25*(B2646+C2646+D2646+E2646)+1.5*F2646+1.8*IF(1.25*(B2646+C2646+D2646+E2646)+1.5*F2646&gt;=0,H2646,G2646))/2</f>
        <v>-2656.1526964616532</v>
      </c>
      <c r="J2646" s="192">
        <f>I1977*180/PI()</f>
        <v>7.16197243913529</v>
      </c>
      <c r="K2646" s="191">
        <f>I2646/COS(J2646*PI()/180)</f>
        <v>-2677.0398522290925</v>
      </c>
      <c r="L2646" s="191">
        <f>N2490</f>
        <v>5277.0541860455469</v>
      </c>
      <c r="M2646" s="201" t="str">
        <f>IF(ABS(K2646)&lt;=L2646,"OK","NG")</f>
        <v>OK</v>
      </c>
      <c r="N2646" s="203">
        <f>L2646/ABS(K2646)</f>
        <v>1.9712273545914898</v>
      </c>
      <c r="O2646" s="296"/>
    </row>
    <row r="2647">
      <c r="A2647" s="187">
        <f>A2491</f>
        <v>101</v>
      </c>
      <c r="B2647" s="191">
        <f>INPUT!BB4</f>
        <v>-683.35517469674232</v>
      </c>
      <c r="C2647" s="191">
        <f>INPUT!BC4</f>
        <v>-0.91059939832501868</v>
      </c>
      <c r="D2647" s="191">
        <f>INPUT!BD4</f>
        <v>-1194.0301894616568</v>
      </c>
      <c r="E2647" s="184">
        <f>INPUT!CJ4</f>
        <v>-436.06870446189714</v>
      </c>
      <c r="F2647" s="184">
        <f>INPUT!CK4</f>
        <v>-314.94994178543857</v>
      </c>
      <c r="G2647" s="191">
        <f>INPUT!CM4</f>
        <v>-1081.62480290104</v>
      </c>
      <c r="H2647" s="191">
        <f>INPUT!CL4</f>
        <v>60.30276774327028</v>
      </c>
      <c r="I2647" s="191">
        <f>(1.25*(B2647+C2647+D2647+E2647)+1.5*F2647+1.8*IF(1.25*(B2647+C2647+D2647+E2647)+1.5*F2647&gt;=0,H2647,G2647))/2</f>
        <v>-2656.1526964616532</v>
      </c>
      <c r="J2647" s="192">
        <f>I1978*180/PI()</f>
        <v>7.16197243913529</v>
      </c>
      <c r="K2647" s="191">
        <f>I2647/COS(J2647*PI()/180)</f>
        <v>-2677.0398522290925</v>
      </c>
      <c r="L2647" s="191">
        <f>N2491</f>
        <v>5277.0541860455469</v>
      </c>
      <c r="M2647" s="201" t="str">
        <f>IF(ABS(K2647)&lt;=L2647,"OK","NG")</f>
        <v>OK</v>
      </c>
      <c r="N2647" s="203">
        <f>L2647/ABS(K2647)</f>
        <v>1.9712273545914898</v>
      </c>
      <c r="O2647" s="296"/>
    </row>
    <row r="2648">
      <c r="A2648" s="187">
        <f>A2492</f>
        <v>101</v>
      </c>
      <c r="B2648" s="191">
        <f>INPUT!BB5</f>
        <v>-683.35517469674232</v>
      </c>
      <c r="C2648" s="191">
        <f>INPUT!BC5</f>
        <v>-0.91059939832501868</v>
      </c>
      <c r="D2648" s="191">
        <f>INPUT!BD5</f>
        <v>-1194.0301894616568</v>
      </c>
      <c r="E2648" s="184">
        <f>INPUT!CJ5</f>
        <v>-436.06870446189714</v>
      </c>
      <c r="F2648" s="184">
        <f>INPUT!CK5</f>
        <v>-314.94994178543857</v>
      </c>
      <c r="G2648" s="191">
        <f>INPUT!CM5</f>
        <v>-1081.62480290104</v>
      </c>
      <c r="H2648" s="191">
        <f>INPUT!CL5</f>
        <v>60.30276774327028</v>
      </c>
      <c r="I2648" s="191">
        <f>(1.25*(B2648+C2648+D2648+E2648)+1.5*F2648+1.8*IF(1.25*(B2648+C2648+D2648+E2648)+1.5*F2648&gt;=0,H2648,G2648))/2</f>
        <v>-2656.1526964616532</v>
      </c>
      <c r="J2648" s="192">
        <f>I1979*180/PI()</f>
        <v>7.16197243913529</v>
      </c>
      <c r="K2648" s="191">
        <f>I2648/COS(J2648*PI()/180)</f>
        <v>-2677.0398522290925</v>
      </c>
      <c r="L2648" s="191">
        <f>N2492</f>
        <v>5277.0541860455469</v>
      </c>
      <c r="M2648" s="201" t="str">
        <f>IF(ABS(K2648)&lt;=L2648,"OK","NG")</f>
        <v>OK</v>
      </c>
      <c r="N2648" s="203">
        <f>L2648/ABS(K2648)</f>
        <v>1.9712273545914898</v>
      </c>
      <c r="O2648" s="296"/>
    </row>
    <row r="2649">
      <c r="A2649" s="187">
        <f>A2493</f>
        <v>101</v>
      </c>
      <c r="B2649" s="191">
        <f>INPUT!BB6</f>
        <v>-683.35517469674232</v>
      </c>
      <c r="C2649" s="191">
        <f>INPUT!BC6</f>
        <v>-0.91059939832501868</v>
      </c>
      <c r="D2649" s="191">
        <f>INPUT!BD6</f>
        <v>-1194.0301894616568</v>
      </c>
      <c r="E2649" s="184">
        <f>INPUT!CJ6</f>
        <v>-436.06870446189714</v>
      </c>
      <c r="F2649" s="184">
        <f>INPUT!CK6</f>
        <v>-314.94994178543857</v>
      </c>
      <c r="G2649" s="191">
        <f>INPUT!CM6</f>
        <v>-1081.62480290104</v>
      </c>
      <c r="H2649" s="191">
        <f>INPUT!CL6</f>
        <v>60.30276774327028</v>
      </c>
      <c r="I2649" s="191">
        <f>(1.25*(B2649+C2649+D2649+E2649)+1.5*F2649+1.8*IF(1.25*(B2649+C2649+D2649+E2649)+1.5*F2649&gt;=0,H2649,G2649))/2</f>
        <v>-2656.1526964616532</v>
      </c>
      <c r="J2649" s="192">
        <f>I1980*180/PI()</f>
        <v>7.16197243913529</v>
      </c>
      <c r="K2649" s="191">
        <f>I2649/COS(J2649*PI()/180)</f>
        <v>-2677.0398522290925</v>
      </c>
      <c r="L2649" s="191">
        <f>N2493</f>
        <v>5277.0541860455469</v>
      </c>
      <c r="M2649" s="201" t="str">
        <f>IF(ABS(K2649)&lt;=L2649,"OK","NG")</f>
        <v>OK</v>
      </c>
      <c r="N2649" s="203">
        <f>L2649/ABS(K2649)</f>
        <v>1.9712273545914898</v>
      </c>
      <c r="O2649" s="296"/>
    </row>
    <row r="2650">
      <c r="A2650" s="187">
        <f>A2494</f>
        <v>101</v>
      </c>
      <c r="B2650" s="191">
        <f>INPUT!BB7</f>
        <v>-683.35517469674232</v>
      </c>
      <c r="C2650" s="191">
        <f>INPUT!BC7</f>
        <v>-0.91059939832501868</v>
      </c>
      <c r="D2650" s="191">
        <f>INPUT!BD7</f>
        <v>-1194.0301894616568</v>
      </c>
      <c r="E2650" s="184">
        <f>INPUT!CJ7</f>
        <v>-436.06870446189714</v>
      </c>
      <c r="F2650" s="184">
        <f>INPUT!CK7</f>
        <v>-314.94994178543857</v>
      </c>
      <c r="G2650" s="191">
        <f>INPUT!CM7</f>
        <v>-1081.62480290104</v>
      </c>
      <c r="H2650" s="191">
        <f>INPUT!CL7</f>
        <v>60.30276774327028</v>
      </c>
      <c r="I2650" s="191">
        <f>(1.25*(B2650+C2650+D2650+E2650)+1.5*F2650+1.8*IF(1.25*(B2650+C2650+D2650+E2650)+1.5*F2650&gt;=0,H2650,G2650))/2</f>
        <v>-2656.1526964616532</v>
      </c>
      <c r="J2650" s="192">
        <f>I1981*180/PI()</f>
        <v>7.16197243913529</v>
      </c>
      <c r="K2650" s="191">
        <f>I2650/COS(J2650*PI()/180)</f>
        <v>-2677.0398522290925</v>
      </c>
      <c r="L2650" s="191">
        <f>N2494</f>
        <v>5277.0541860455469</v>
      </c>
      <c r="M2650" s="201" t="str">
        <f>IF(ABS(K2650)&lt;=L2650,"OK","NG")</f>
        <v>OK</v>
      </c>
      <c r="N2650" s="203">
        <f>L2650/ABS(K2650)</f>
        <v>1.9712273545914898</v>
      </c>
      <c r="O2650" s="296"/>
    </row>
    <row r="2651">
      <c r="A2651" s="187">
        <f>A2495</f>
        <v>101</v>
      </c>
      <c r="B2651" s="191">
        <f>INPUT!BB8</f>
        <v>-683.35517469674232</v>
      </c>
      <c r="C2651" s="191">
        <f>INPUT!BC8</f>
        <v>-0.91059939832501868</v>
      </c>
      <c r="D2651" s="191">
        <f>INPUT!BD8</f>
        <v>-1194.0301894616568</v>
      </c>
      <c r="E2651" s="184">
        <f>INPUT!CJ8</f>
        <v>-436.06870446189714</v>
      </c>
      <c r="F2651" s="184">
        <f>INPUT!CK8</f>
        <v>-314.94994178543857</v>
      </c>
      <c r="G2651" s="191">
        <f>INPUT!CM8</f>
        <v>-1081.62480290104</v>
      </c>
      <c r="H2651" s="191">
        <f>INPUT!CL8</f>
        <v>60.30276774327028</v>
      </c>
      <c r="I2651" s="191">
        <f>(1.25*(B2651+C2651+D2651+E2651)+1.5*F2651+1.8*IF(1.25*(B2651+C2651+D2651+E2651)+1.5*F2651&gt;=0,H2651,G2651))/2</f>
        <v>-2656.1526964616532</v>
      </c>
      <c r="J2651" s="192">
        <f>I1982*180/PI()</f>
        <v>7.16197243913529</v>
      </c>
      <c r="K2651" s="191">
        <f>I2651/COS(J2651*PI()/180)</f>
        <v>-2677.0398522290925</v>
      </c>
      <c r="L2651" s="191">
        <f>N2495</f>
        <v>5277.0541860455469</v>
      </c>
      <c r="M2651" s="201" t="str">
        <f>IF(ABS(K2651)&lt;=L2651,"OK","NG")</f>
        <v>OK</v>
      </c>
      <c r="N2651" s="203">
        <f>L2651/ABS(K2651)</f>
        <v>1.9712273545914898</v>
      </c>
      <c r="O2651" s="296"/>
    </row>
    <row r="2652">
      <c r="A2652" s="187">
        <f>A2496</f>
        <v>101</v>
      </c>
      <c r="B2652" s="191">
        <f>INPUT!BB9</f>
        <v>-683.35517469674232</v>
      </c>
      <c r="C2652" s="191">
        <f>INPUT!BC9</f>
        <v>-0.91059939832501868</v>
      </c>
      <c r="D2652" s="191">
        <f>INPUT!BD9</f>
        <v>-1194.0301894616568</v>
      </c>
      <c r="E2652" s="184">
        <f>INPUT!CJ9</f>
        <v>-436.06870446189714</v>
      </c>
      <c r="F2652" s="184">
        <f>INPUT!CK9</f>
        <v>-314.94994178543857</v>
      </c>
      <c r="G2652" s="191">
        <f>INPUT!CM9</f>
        <v>-1081.62480290104</v>
      </c>
      <c r="H2652" s="191">
        <f>INPUT!CL9</f>
        <v>60.30276774327028</v>
      </c>
      <c r="I2652" s="191">
        <f>(1.25*(B2652+C2652+D2652+E2652)+1.5*F2652+1.8*IF(1.25*(B2652+C2652+D2652+E2652)+1.5*F2652&gt;=0,H2652,G2652))/2</f>
        <v>-2656.1526964616532</v>
      </c>
      <c r="J2652" s="192">
        <f>I1983*180/PI()</f>
        <v>7.16197243913529</v>
      </c>
      <c r="K2652" s="191">
        <f>I2652/COS(J2652*PI()/180)</f>
        <v>-2677.0398522290925</v>
      </c>
      <c r="L2652" s="191">
        <f>N2496</f>
        <v>5277.0541860455469</v>
      </c>
      <c r="M2652" s="201" t="str">
        <f>IF(ABS(K2652)&lt;=L2652,"OK","NG")</f>
        <v>OK</v>
      </c>
      <c r="N2652" s="203">
        <f>L2652/ABS(K2652)</f>
        <v>1.9712273545914898</v>
      </c>
      <c r="O2652" s="296"/>
    </row>
    <row r="2653">
      <c r="A2653" s="187">
        <f>A2497</f>
        <v>101</v>
      </c>
      <c r="B2653" s="191">
        <f>INPUT!BB10</f>
        <v>-683.35517469674232</v>
      </c>
      <c r="C2653" s="191">
        <f>INPUT!BC10</f>
        <v>-0.91059939832501868</v>
      </c>
      <c r="D2653" s="191">
        <f>INPUT!BD10</f>
        <v>-1194.0301894616568</v>
      </c>
      <c r="E2653" s="184">
        <f>INPUT!CJ10</f>
        <v>-436.06870446189714</v>
      </c>
      <c r="F2653" s="184">
        <f>INPUT!CK10</f>
        <v>-314.94994178543857</v>
      </c>
      <c r="G2653" s="191">
        <f>INPUT!CM10</f>
        <v>-1081.62480290104</v>
      </c>
      <c r="H2653" s="191">
        <f>INPUT!CL10</f>
        <v>60.30276774327028</v>
      </c>
      <c r="I2653" s="191">
        <f>(1.25*(B2653+C2653+D2653+E2653)+1.5*F2653+1.8*IF(1.25*(B2653+C2653+D2653+E2653)+1.5*F2653&gt;=0,H2653,G2653))/2</f>
        <v>-2656.1526964616532</v>
      </c>
      <c r="J2653" s="192">
        <f>I1984*180/PI()</f>
        <v>7.16197243913529</v>
      </c>
      <c r="K2653" s="191">
        <f>I2653/COS(J2653*PI()/180)</f>
        <v>-2677.0398522290925</v>
      </c>
      <c r="L2653" s="191">
        <f>N2497</f>
        <v>5277.0541860455469</v>
      </c>
      <c r="M2653" s="201" t="str">
        <f>IF(ABS(K2653)&lt;=L2653,"OK","NG")</f>
        <v>OK</v>
      </c>
      <c r="N2653" s="203">
        <f>L2653/ABS(K2653)</f>
        <v>1.9712273545914898</v>
      </c>
      <c r="O2653" s="296"/>
    </row>
    <row r="2654">
      <c r="A2654" s="187">
        <f>A2498</f>
        <v>101</v>
      </c>
      <c r="B2654" s="191">
        <f>INPUT!BB11</f>
        <v>-683.35517469674232</v>
      </c>
      <c r="C2654" s="191">
        <f>INPUT!BC11</f>
        <v>-0.91059939832501868</v>
      </c>
      <c r="D2654" s="191">
        <f>INPUT!BD11</f>
        <v>-1194.0301894616568</v>
      </c>
      <c r="E2654" s="184">
        <f>INPUT!CJ11</f>
        <v>-436.06870446189714</v>
      </c>
      <c r="F2654" s="184">
        <f>INPUT!CK11</f>
        <v>-314.94994178543857</v>
      </c>
      <c r="G2654" s="191">
        <f>INPUT!CM11</f>
        <v>-1081.62480290104</v>
      </c>
      <c r="H2654" s="191">
        <f>INPUT!CL11</f>
        <v>60.30276774327028</v>
      </c>
      <c r="I2654" s="191">
        <f>(1.25*(B2654+C2654+D2654+E2654)+1.5*F2654+1.8*IF(1.25*(B2654+C2654+D2654+E2654)+1.5*F2654&gt;=0,H2654,G2654))/2</f>
        <v>-2656.1526964616532</v>
      </c>
      <c r="J2654" s="192">
        <f>I1985*180/PI()</f>
        <v>7.16197243913529</v>
      </c>
      <c r="K2654" s="191">
        <f>I2654/COS(J2654*PI()/180)</f>
        <v>-2677.0398522290925</v>
      </c>
      <c r="L2654" s="191">
        <f>N2498</f>
        <v>5277.0541860455469</v>
      </c>
      <c r="M2654" s="201" t="str">
        <f>IF(ABS(K2654)&lt;=L2654,"OK","NG")</f>
        <v>OK</v>
      </c>
      <c r="N2654" s="203">
        <f>L2654/ABS(K2654)</f>
        <v>1.9712273545914898</v>
      </c>
      <c r="O2654" s="296"/>
    </row>
    <row r="2655">
      <c r="A2655" s="187">
        <f>A2499</f>
        <v>101</v>
      </c>
      <c r="B2655" s="191">
        <f>INPUT!BB12</f>
        <v>-683.35517469674232</v>
      </c>
      <c r="C2655" s="191">
        <f>INPUT!BC12</f>
        <v>-0.91059939832501868</v>
      </c>
      <c r="D2655" s="191">
        <f>INPUT!BD12</f>
        <v>-1194.0301894616568</v>
      </c>
      <c r="E2655" s="184">
        <f>INPUT!CJ12</f>
        <v>-436.06870446189714</v>
      </c>
      <c r="F2655" s="184">
        <f>INPUT!CK12</f>
        <v>-314.94994178543857</v>
      </c>
      <c r="G2655" s="191">
        <f>INPUT!CM12</f>
        <v>-1081.62480290104</v>
      </c>
      <c r="H2655" s="191">
        <f>INPUT!CL12</f>
        <v>60.30276774327028</v>
      </c>
      <c r="I2655" s="191">
        <f>(1.25*(B2655+C2655+D2655+E2655)+1.5*F2655+1.8*IF(1.25*(B2655+C2655+D2655+E2655)+1.5*F2655&gt;=0,H2655,G2655))/2</f>
        <v>-2656.1526964616532</v>
      </c>
      <c r="J2655" s="192">
        <f>I1986*180/PI()</f>
        <v>7.16197243913529</v>
      </c>
      <c r="K2655" s="191">
        <f>I2655/COS(J2655*PI()/180)</f>
        <v>-2677.0398522290925</v>
      </c>
      <c r="L2655" s="191">
        <f>N2499</f>
        <v>5277.0541860455469</v>
      </c>
      <c r="M2655" s="201" t="str">
        <f>IF(ABS(K2655)&lt;=L2655,"OK","NG")</f>
        <v>OK</v>
      </c>
      <c r="N2655" s="203">
        <f>L2655/ABS(K2655)</f>
        <v>1.9712273545914898</v>
      </c>
      <c r="O2655" s="296"/>
    </row>
    <row r="2656">
      <c r="A2656" s="187">
        <f>A2500</f>
        <v>101</v>
      </c>
      <c r="B2656" s="191">
        <f>INPUT!BB13</f>
        <v>-683.35517469674232</v>
      </c>
      <c r="C2656" s="191">
        <f>INPUT!BC13</f>
        <v>-0.91059939832501868</v>
      </c>
      <c r="D2656" s="191">
        <f>INPUT!BD13</f>
        <v>-1194.0301894616568</v>
      </c>
      <c r="E2656" s="184">
        <f>INPUT!CJ13</f>
        <v>-436.06870446189714</v>
      </c>
      <c r="F2656" s="184">
        <f>INPUT!CK13</f>
        <v>-314.94994178543857</v>
      </c>
      <c r="G2656" s="191">
        <f>INPUT!CM13</f>
        <v>-1081.62480290104</v>
      </c>
      <c r="H2656" s="191">
        <f>INPUT!CL13</f>
        <v>60.30276774327028</v>
      </c>
      <c r="I2656" s="191">
        <f>(1.25*(B2656+C2656+D2656+E2656)+1.5*F2656+1.8*IF(1.25*(B2656+C2656+D2656+E2656)+1.5*F2656&gt;=0,H2656,G2656))/2</f>
        <v>-2656.1526964616532</v>
      </c>
      <c r="J2656" s="192">
        <f>I1987*180/PI()</f>
        <v>7.16197243913529</v>
      </c>
      <c r="K2656" s="191">
        <f>I2656/COS(J2656*PI()/180)</f>
        <v>-2677.0398522290925</v>
      </c>
      <c r="L2656" s="191">
        <f>N2500</f>
        <v>5277.0541860455469</v>
      </c>
      <c r="M2656" s="201" t="str">
        <f>IF(ABS(K2656)&lt;=L2656,"OK","NG")</f>
        <v>OK</v>
      </c>
      <c r="N2656" s="203">
        <f>L2656/ABS(K2656)</f>
        <v>1.9712273545914898</v>
      </c>
      <c r="O2656" s="296"/>
    </row>
    <row r="2657">
      <c r="A2657" s="187">
        <f>A2501</f>
        <v>101</v>
      </c>
      <c r="B2657" s="191">
        <f>INPUT!BB14</f>
        <v>-683.35517469674232</v>
      </c>
      <c r="C2657" s="191">
        <f>INPUT!BC14</f>
        <v>-0.91059939832501868</v>
      </c>
      <c r="D2657" s="191">
        <f>INPUT!BD14</f>
        <v>-1194.0301894616568</v>
      </c>
      <c r="E2657" s="184">
        <f>INPUT!CJ14</f>
        <v>-436.06870446189714</v>
      </c>
      <c r="F2657" s="184">
        <f>INPUT!CK14</f>
        <v>-314.94994178543857</v>
      </c>
      <c r="G2657" s="191">
        <f>INPUT!CM14</f>
        <v>-1081.62480290104</v>
      </c>
      <c r="H2657" s="191">
        <f>INPUT!CL14</f>
        <v>60.30276774327028</v>
      </c>
      <c r="I2657" s="191">
        <f>(1.25*(B2657+C2657+D2657+E2657)+1.5*F2657+1.8*IF(1.25*(B2657+C2657+D2657+E2657)+1.5*F2657&gt;=0,H2657,G2657))/2</f>
        <v>-2656.1526964616532</v>
      </c>
      <c r="J2657" s="192">
        <f>I1988*180/PI()</f>
        <v>7.16197243913529</v>
      </c>
      <c r="K2657" s="191">
        <f>I2657/COS(J2657*PI()/180)</f>
        <v>-2677.0398522290925</v>
      </c>
      <c r="L2657" s="191">
        <f>N2501</f>
        <v>5277.0541860455469</v>
      </c>
      <c r="M2657" s="201" t="str">
        <f>IF(ABS(K2657)&lt;=L2657,"OK","NG")</f>
        <v>OK</v>
      </c>
      <c r="N2657" s="203">
        <f>L2657/ABS(K2657)</f>
        <v>1.9712273545914898</v>
      </c>
      <c r="O2657" s="296"/>
    </row>
    <row r="2658">
      <c r="A2658" s="187">
        <f>A2502</f>
        <v>101</v>
      </c>
      <c r="B2658" s="191">
        <f>INPUT!BB15</f>
        <v>-683.35517469674232</v>
      </c>
      <c r="C2658" s="191">
        <f>INPUT!BC15</f>
        <v>-0.91059939832501868</v>
      </c>
      <c r="D2658" s="191">
        <f>INPUT!BD15</f>
        <v>-1194.0301894616568</v>
      </c>
      <c r="E2658" s="184">
        <f>INPUT!CJ15</f>
        <v>-436.06870446189714</v>
      </c>
      <c r="F2658" s="184">
        <f>INPUT!CK15</f>
        <v>-314.94994178543857</v>
      </c>
      <c r="G2658" s="191">
        <f>INPUT!CM15</f>
        <v>-1081.62480290104</v>
      </c>
      <c r="H2658" s="191">
        <f>INPUT!CL15</f>
        <v>60.30276774327028</v>
      </c>
      <c r="I2658" s="191">
        <f>(1.25*(B2658+C2658+D2658+E2658)+1.5*F2658+1.8*IF(1.25*(B2658+C2658+D2658+E2658)+1.5*F2658&gt;=0,H2658,G2658))/2</f>
        <v>-2656.1526964616532</v>
      </c>
      <c r="J2658" s="192">
        <f>I1989*180/PI()</f>
        <v>7.16197243913529</v>
      </c>
      <c r="K2658" s="191">
        <f>I2658/COS(J2658*PI()/180)</f>
        <v>-2677.0398522290925</v>
      </c>
      <c r="L2658" s="191">
        <f>N2502</f>
        <v>5277.0541860455469</v>
      </c>
      <c r="M2658" s="201" t="str">
        <f>IF(ABS(K2658)&lt;=L2658,"OK","NG")</f>
        <v>OK</v>
      </c>
      <c r="N2658" s="203">
        <f>L2658/ABS(K2658)</f>
        <v>1.9712273545914898</v>
      </c>
      <c r="O2658" s="296"/>
    </row>
    <row r="2659">
      <c r="A2659" s="187">
        <f>A2503</f>
        <v>101</v>
      </c>
      <c r="B2659" s="191">
        <f>INPUT!BB16</f>
        <v>-683.35517469674232</v>
      </c>
      <c r="C2659" s="191">
        <f>INPUT!BC16</f>
        <v>-0.91059939832501868</v>
      </c>
      <c r="D2659" s="191">
        <f>INPUT!BD16</f>
        <v>-1194.0301894616568</v>
      </c>
      <c r="E2659" s="184">
        <f>INPUT!CJ16</f>
        <v>-436.06870446189714</v>
      </c>
      <c r="F2659" s="184">
        <f>INPUT!CK16</f>
        <v>-314.94994178543857</v>
      </c>
      <c r="G2659" s="191">
        <f>INPUT!CM16</f>
        <v>-1081.62480290104</v>
      </c>
      <c r="H2659" s="191">
        <f>INPUT!CL16</f>
        <v>60.30276774327028</v>
      </c>
      <c r="I2659" s="191">
        <f>(1.25*(B2659+C2659+D2659+E2659)+1.5*F2659+1.8*IF(1.25*(B2659+C2659+D2659+E2659)+1.5*F2659&gt;=0,H2659,G2659))/2</f>
        <v>-2656.1526964616532</v>
      </c>
      <c r="J2659" s="192">
        <f>I1990*180/PI()</f>
        <v>7.16197243913529</v>
      </c>
      <c r="K2659" s="191">
        <f>I2659/COS(J2659*PI()/180)</f>
        <v>-2677.0398522290925</v>
      </c>
      <c r="L2659" s="191">
        <f>N2503</f>
        <v>5277.0541860455469</v>
      </c>
      <c r="M2659" s="201" t="str">
        <f>IF(ABS(K2659)&lt;=L2659,"OK","NG")</f>
        <v>OK</v>
      </c>
      <c r="N2659" s="203">
        <f>L2659/ABS(K2659)</f>
        <v>1.9712273545914898</v>
      </c>
      <c r="O2659" s="296"/>
    </row>
    <row r="2660">
      <c r="A2660" s="187">
        <f>A2504</f>
        <v>101</v>
      </c>
      <c r="B2660" s="191">
        <f>INPUT!BB17</f>
        <v>-683.35517469674232</v>
      </c>
      <c r="C2660" s="191">
        <f>INPUT!BC17</f>
        <v>-0.91059939832501868</v>
      </c>
      <c r="D2660" s="191">
        <f>INPUT!BD17</f>
        <v>-1194.0301894616568</v>
      </c>
      <c r="E2660" s="184">
        <f>INPUT!CJ17</f>
        <v>-436.06870446189714</v>
      </c>
      <c r="F2660" s="184">
        <f>INPUT!CK17</f>
        <v>-314.94994178543857</v>
      </c>
      <c r="G2660" s="191">
        <f>INPUT!CM17</f>
        <v>-1081.62480290104</v>
      </c>
      <c r="H2660" s="191">
        <f>INPUT!CL17</f>
        <v>60.30276774327028</v>
      </c>
      <c r="I2660" s="191">
        <f>(1.25*(B2660+C2660+D2660+E2660)+1.5*F2660+1.8*IF(1.25*(B2660+C2660+D2660+E2660)+1.5*F2660&gt;=0,H2660,G2660))/2</f>
        <v>-2656.1526964616532</v>
      </c>
      <c r="J2660" s="192">
        <f>I1991*180/PI()</f>
        <v>7.16197243913529</v>
      </c>
      <c r="K2660" s="191">
        <f>I2660/COS(J2660*PI()/180)</f>
        <v>-2677.0398522290925</v>
      </c>
      <c r="L2660" s="191">
        <f>N2504</f>
        <v>5277.0541860455469</v>
      </c>
      <c r="M2660" s="201" t="str">
        <f>IF(ABS(K2660)&lt;=L2660,"OK","NG")</f>
        <v>OK</v>
      </c>
      <c r="N2660" s="203">
        <f>L2660/ABS(K2660)</f>
        <v>1.9712273545914898</v>
      </c>
      <c r="O2660" s="296"/>
    </row>
    <row r="2661">
      <c r="A2661" s="187">
        <f>A2505</f>
        <v>101</v>
      </c>
      <c r="B2661" s="191">
        <f>INPUT!BB18</f>
        <v>-683.35517469674232</v>
      </c>
      <c r="C2661" s="191">
        <f>INPUT!BC18</f>
        <v>-0.91059939832501868</v>
      </c>
      <c r="D2661" s="191">
        <f>INPUT!BD18</f>
        <v>-1194.0301894616568</v>
      </c>
      <c r="E2661" s="184">
        <f>INPUT!CJ18</f>
        <v>-436.06870446189714</v>
      </c>
      <c r="F2661" s="184">
        <f>INPUT!CK18</f>
        <v>-314.94994178543857</v>
      </c>
      <c r="G2661" s="191">
        <f>INPUT!CM18</f>
        <v>-1081.62480290104</v>
      </c>
      <c r="H2661" s="191">
        <f>INPUT!CL18</f>
        <v>60.30276774327028</v>
      </c>
      <c r="I2661" s="191">
        <f>(1.25*(B2661+C2661+D2661+E2661)+1.5*F2661+1.8*IF(1.25*(B2661+C2661+D2661+E2661)+1.5*F2661&gt;=0,H2661,G2661))/2</f>
        <v>-2656.1526964616532</v>
      </c>
      <c r="J2661" s="192">
        <f>I1992*180/PI()</f>
        <v>7.16197243913529</v>
      </c>
      <c r="K2661" s="191">
        <f>I2661/COS(J2661*PI()/180)</f>
        <v>-2677.0398522290925</v>
      </c>
      <c r="L2661" s="191">
        <f>N2505</f>
        <v>5277.0541860455469</v>
      </c>
      <c r="M2661" s="201" t="str">
        <f>IF(ABS(K2661)&lt;=L2661,"OK","NG")</f>
        <v>OK</v>
      </c>
      <c r="N2661" s="203">
        <f>L2661/ABS(K2661)</f>
        <v>1.9712273545914898</v>
      </c>
      <c r="O2661" s="296"/>
    </row>
    <row r="2662">
      <c r="A2662" s="187">
        <f>A2506</f>
        <v>101</v>
      </c>
      <c r="B2662" s="191">
        <f>INPUT!BB19</f>
        <v>-683.35517469674232</v>
      </c>
      <c r="C2662" s="191">
        <f>INPUT!BC19</f>
        <v>-0.91059939832501868</v>
      </c>
      <c r="D2662" s="191">
        <f>INPUT!BD19</f>
        <v>-1194.0301894616568</v>
      </c>
      <c r="E2662" s="184">
        <f>INPUT!CJ19</f>
        <v>-436.06870446189714</v>
      </c>
      <c r="F2662" s="184">
        <f>INPUT!CK19</f>
        <v>-314.94994178543857</v>
      </c>
      <c r="G2662" s="191">
        <f>INPUT!CM19</f>
        <v>-1081.62480290104</v>
      </c>
      <c r="H2662" s="191">
        <f>INPUT!CL19</f>
        <v>60.30276774327028</v>
      </c>
      <c r="I2662" s="191">
        <f>(1.25*(B2662+C2662+D2662+E2662)+1.5*F2662+1.8*IF(1.25*(B2662+C2662+D2662+E2662)+1.5*F2662&gt;=0,H2662,G2662))/2</f>
        <v>-2656.1526964616532</v>
      </c>
      <c r="J2662" s="192">
        <f>I1993*180/PI()</f>
        <v>7.16197243913529</v>
      </c>
      <c r="K2662" s="191">
        <f>I2662/COS(J2662*PI()/180)</f>
        <v>-2677.0398522290925</v>
      </c>
      <c r="L2662" s="191">
        <f>N2506</f>
        <v>5277.0541860455469</v>
      </c>
      <c r="M2662" s="201" t="str">
        <f>IF(ABS(K2662)&lt;=L2662,"OK","NG")</f>
        <v>OK</v>
      </c>
      <c r="N2662" s="203">
        <f>L2662/ABS(K2662)</f>
        <v>1.9712273545914898</v>
      </c>
      <c r="O2662" s="296"/>
    </row>
    <row r="2663">
      <c r="A2663" s="187">
        <f>A2507</f>
        <v>101</v>
      </c>
      <c r="B2663" s="191">
        <f>INPUT!BB20</f>
        <v>-683.35517469674232</v>
      </c>
      <c r="C2663" s="191">
        <f>INPUT!BC20</f>
        <v>-0.91059939832501868</v>
      </c>
      <c r="D2663" s="191">
        <f>INPUT!BD20</f>
        <v>-1194.0301894616568</v>
      </c>
      <c r="E2663" s="184">
        <f>INPUT!CJ20</f>
        <v>-436.06870446189714</v>
      </c>
      <c r="F2663" s="184">
        <f>INPUT!CK20</f>
        <v>-314.94994178543857</v>
      </c>
      <c r="G2663" s="191">
        <f>INPUT!CM20</f>
        <v>-1081.62480290104</v>
      </c>
      <c r="H2663" s="191">
        <f>INPUT!CL20</f>
        <v>60.30276774327028</v>
      </c>
      <c r="I2663" s="191">
        <f>(1.25*(B2663+C2663+D2663+E2663)+1.5*F2663+1.8*IF(1.25*(B2663+C2663+D2663+E2663)+1.5*F2663&gt;=0,H2663,G2663))/2</f>
        <v>-2656.1526964616532</v>
      </c>
      <c r="J2663" s="192">
        <f>I1994*180/PI()</f>
        <v>7.16197243913529</v>
      </c>
      <c r="K2663" s="191">
        <f>I2663/COS(J2663*PI()/180)</f>
        <v>-2677.0398522290925</v>
      </c>
      <c r="L2663" s="191">
        <f>N2507</f>
        <v>5277.0541860455469</v>
      </c>
      <c r="M2663" s="201" t="str">
        <f>IF(ABS(K2663)&lt;=L2663,"OK","NG")</f>
        <v>OK</v>
      </c>
      <c r="N2663" s="203">
        <f>L2663/ABS(K2663)</f>
        <v>1.9712273545914898</v>
      </c>
      <c r="O2663" s="296"/>
    </row>
    <row r="2664">
      <c r="A2664" s="187">
        <f>A2508</f>
        <v>101</v>
      </c>
      <c r="B2664" s="191">
        <f>INPUT!BB21</f>
        <v>-683.35517469674232</v>
      </c>
      <c r="C2664" s="191">
        <f>INPUT!BC21</f>
        <v>-0.91059939832501868</v>
      </c>
      <c r="D2664" s="191">
        <f>INPUT!BD21</f>
        <v>-1194.0301894616568</v>
      </c>
      <c r="E2664" s="184">
        <f>INPUT!CJ21</f>
        <v>-436.06870446189714</v>
      </c>
      <c r="F2664" s="184">
        <f>INPUT!CK21</f>
        <v>-314.94994178543857</v>
      </c>
      <c r="G2664" s="191">
        <f>INPUT!CM21</f>
        <v>-1081.62480290104</v>
      </c>
      <c r="H2664" s="191">
        <f>INPUT!CL21</f>
        <v>60.30276774327028</v>
      </c>
      <c r="I2664" s="191">
        <f>(1.25*(B2664+C2664+D2664+E2664)+1.5*F2664+1.8*IF(1.25*(B2664+C2664+D2664+E2664)+1.5*F2664&gt;=0,H2664,G2664))/2</f>
        <v>-2656.1526964616532</v>
      </c>
      <c r="J2664" s="192">
        <f>I1995*180/PI()</f>
        <v>7.16197243913529</v>
      </c>
      <c r="K2664" s="191">
        <f>I2664/COS(J2664*PI()/180)</f>
        <v>-2677.0398522290925</v>
      </c>
      <c r="L2664" s="191">
        <f>N2508</f>
        <v>5277.0541860455469</v>
      </c>
      <c r="M2664" s="201" t="str">
        <f>IF(ABS(K2664)&lt;=L2664,"OK","NG")</f>
        <v>OK</v>
      </c>
      <c r="N2664" s="203">
        <f>L2664/ABS(K2664)</f>
        <v>1.9712273545914898</v>
      </c>
      <c r="O2664" s="296"/>
    </row>
    <row r="2665">
      <c r="A2665" s="187">
        <f>A2509</f>
        <v>101</v>
      </c>
      <c r="B2665" s="191">
        <f>INPUT!BB22</f>
        <v>-683.35517469674232</v>
      </c>
      <c r="C2665" s="191">
        <f>INPUT!BC22</f>
        <v>-0.91059939832501868</v>
      </c>
      <c r="D2665" s="191">
        <f>INPUT!BD22</f>
        <v>-1194.0301894616568</v>
      </c>
      <c r="E2665" s="184">
        <f>INPUT!CJ22</f>
        <v>-436.06870446189714</v>
      </c>
      <c r="F2665" s="184">
        <f>INPUT!CK22</f>
        <v>-314.94994178543857</v>
      </c>
      <c r="G2665" s="191">
        <f>INPUT!CM22</f>
        <v>-1081.62480290104</v>
      </c>
      <c r="H2665" s="191">
        <f>INPUT!CL22</f>
        <v>60.30276774327028</v>
      </c>
      <c r="I2665" s="191">
        <f>(1.25*(B2665+C2665+D2665+E2665)+1.5*F2665+1.8*IF(1.25*(B2665+C2665+D2665+E2665)+1.5*F2665&gt;=0,H2665,G2665))/2</f>
        <v>-2656.1526964616532</v>
      </c>
      <c r="J2665" s="192">
        <f>I1996*180/PI()</f>
        <v>7.16197243913529</v>
      </c>
      <c r="K2665" s="191">
        <f>I2665/COS(J2665*PI()/180)</f>
        <v>-2677.0398522290925</v>
      </c>
      <c r="L2665" s="191">
        <f>N2509</f>
        <v>5277.0541860455469</v>
      </c>
      <c r="M2665" s="201" t="str">
        <f>IF(ABS(K2665)&lt;=L2665,"OK","NG")</f>
        <v>OK</v>
      </c>
      <c r="N2665" s="203">
        <f>L2665/ABS(K2665)</f>
        <v>1.9712273545914898</v>
      </c>
      <c r="O2665" s="296"/>
    </row>
    <row r="2666">
      <c r="A2666" s="187">
        <f>A2510</f>
        <v>101</v>
      </c>
      <c r="B2666" s="191">
        <f>INPUT!BB23</f>
        <v>-683.35517469674232</v>
      </c>
      <c r="C2666" s="191">
        <f>INPUT!BC23</f>
        <v>-0.91059939832501868</v>
      </c>
      <c r="D2666" s="191">
        <f>INPUT!BD23</f>
        <v>-1194.0301894616568</v>
      </c>
      <c r="E2666" s="184">
        <f>INPUT!CJ23</f>
        <v>-436.06870446189714</v>
      </c>
      <c r="F2666" s="184">
        <f>INPUT!CK23</f>
        <v>-314.94994178543857</v>
      </c>
      <c r="G2666" s="191">
        <f>INPUT!CM23</f>
        <v>-1081.62480290104</v>
      </c>
      <c r="H2666" s="191">
        <f>INPUT!CL23</f>
        <v>60.30276774327028</v>
      </c>
      <c r="I2666" s="191">
        <f>(1.25*(B2666+C2666+D2666+E2666)+1.5*F2666+1.8*IF(1.25*(B2666+C2666+D2666+E2666)+1.5*F2666&gt;=0,H2666,G2666))/2</f>
        <v>-2656.1526964616532</v>
      </c>
      <c r="J2666" s="192">
        <f>I1997*180/PI()</f>
        <v>7.16197243913529</v>
      </c>
      <c r="K2666" s="191">
        <f>I2666/COS(J2666*PI()/180)</f>
        <v>-2677.0398522290925</v>
      </c>
      <c r="L2666" s="191">
        <f>N2510</f>
        <v>5277.0541860455469</v>
      </c>
      <c r="M2666" s="201" t="str">
        <f>IF(ABS(K2666)&lt;=L2666,"OK","NG")</f>
        <v>OK</v>
      </c>
      <c r="N2666" s="203">
        <f>L2666/ABS(K2666)</f>
        <v>1.9712273545914898</v>
      </c>
      <c r="O2666" s="296"/>
    </row>
    <row r="2667">
      <c r="A2667" s="187">
        <f>A2511</f>
        <v>101</v>
      </c>
      <c r="B2667" s="191">
        <f>INPUT!BB24</f>
        <v>-683.35517469674232</v>
      </c>
      <c r="C2667" s="191">
        <f>INPUT!BC24</f>
        <v>-0.91059939832501868</v>
      </c>
      <c r="D2667" s="191">
        <f>INPUT!BD24</f>
        <v>-1194.0301894616568</v>
      </c>
      <c r="E2667" s="184">
        <f>INPUT!CJ24</f>
        <v>-436.06870446189714</v>
      </c>
      <c r="F2667" s="184">
        <f>INPUT!CK24</f>
        <v>-314.94994178543857</v>
      </c>
      <c r="G2667" s="191">
        <f>INPUT!CM24</f>
        <v>-1081.62480290104</v>
      </c>
      <c r="H2667" s="191">
        <f>INPUT!CL24</f>
        <v>60.30276774327028</v>
      </c>
      <c r="I2667" s="191">
        <f>(1.25*(B2667+C2667+D2667+E2667)+1.5*F2667+1.8*IF(1.25*(B2667+C2667+D2667+E2667)+1.5*F2667&gt;=0,H2667,G2667))/2</f>
        <v>-2656.1526964616532</v>
      </c>
      <c r="J2667" s="192">
        <f>I1998*180/PI()</f>
        <v>7.16197243913529</v>
      </c>
      <c r="K2667" s="191">
        <f>I2667/COS(J2667*PI()/180)</f>
        <v>-2677.0398522290925</v>
      </c>
      <c r="L2667" s="191">
        <f>N2511</f>
        <v>5277.0541860455469</v>
      </c>
      <c r="M2667" s="201" t="str">
        <f>IF(ABS(K2667)&lt;=L2667,"OK","NG")</f>
        <v>OK</v>
      </c>
      <c r="N2667" s="203">
        <f>L2667/ABS(K2667)</f>
        <v>1.9712273545914898</v>
      </c>
      <c r="O2667" s="296"/>
    </row>
    <row r="2668">
      <c r="A2668" s="187">
        <f>A2512</f>
        <v>101</v>
      </c>
      <c r="B2668" s="191">
        <f>INPUT!BB25</f>
        <v>-683.35517469674232</v>
      </c>
      <c r="C2668" s="191">
        <f>INPUT!BC25</f>
        <v>-0.91059939832501868</v>
      </c>
      <c r="D2668" s="191">
        <f>INPUT!BD25</f>
        <v>-1194.0301894616568</v>
      </c>
      <c r="E2668" s="184">
        <f>INPUT!CJ25</f>
        <v>-436.06870446189714</v>
      </c>
      <c r="F2668" s="184">
        <f>INPUT!CK25</f>
        <v>-314.94994178543857</v>
      </c>
      <c r="G2668" s="191">
        <f>INPUT!CM25</f>
        <v>-1081.62480290104</v>
      </c>
      <c r="H2668" s="191">
        <f>INPUT!CL25</f>
        <v>60.30276774327028</v>
      </c>
      <c r="I2668" s="191">
        <f>(1.25*(B2668+C2668+D2668+E2668)+1.5*F2668+1.8*IF(1.25*(B2668+C2668+D2668+E2668)+1.5*F2668&gt;=0,H2668,G2668))/2</f>
        <v>-2656.1526964616532</v>
      </c>
      <c r="J2668" s="192">
        <f>I1999*180/PI()</f>
        <v>7.16197243913529</v>
      </c>
      <c r="K2668" s="191">
        <f>I2668/COS(J2668*PI()/180)</f>
        <v>-2677.0398522290925</v>
      </c>
      <c r="L2668" s="191">
        <f>N2512</f>
        <v>5277.0541860455469</v>
      </c>
      <c r="M2668" s="201" t="str">
        <f>IF(ABS(K2668)&lt;=L2668,"OK","NG")</f>
        <v>OK</v>
      </c>
      <c r="N2668" s="203">
        <f>L2668/ABS(K2668)</f>
        <v>1.9712273545914898</v>
      </c>
      <c r="O2668" s="296"/>
    </row>
    <row r="2669">
      <c r="A2669" s="187">
        <f>A2513</f>
        <v>101</v>
      </c>
      <c r="B2669" s="191">
        <f>INPUT!BB26</f>
        <v>-683.35517469674232</v>
      </c>
      <c r="C2669" s="191">
        <f>INPUT!BC26</f>
        <v>-0.91059939832501868</v>
      </c>
      <c r="D2669" s="191">
        <f>INPUT!BD26</f>
        <v>-1194.0301894616568</v>
      </c>
      <c r="E2669" s="184">
        <f>INPUT!CJ26</f>
        <v>-436.06870446189714</v>
      </c>
      <c r="F2669" s="184">
        <f>INPUT!CK26</f>
        <v>-314.94994178543857</v>
      </c>
      <c r="G2669" s="191">
        <f>INPUT!CM26</f>
        <v>-1081.62480290104</v>
      </c>
      <c r="H2669" s="191">
        <f>INPUT!CL26</f>
        <v>60.30276774327028</v>
      </c>
      <c r="I2669" s="191">
        <f>(1.25*(B2669+C2669+D2669+E2669)+1.5*F2669+1.8*IF(1.25*(B2669+C2669+D2669+E2669)+1.5*F2669&gt;=0,H2669,G2669))/2</f>
        <v>-2656.1526964616532</v>
      </c>
      <c r="J2669" s="192">
        <f>I2000*180/PI()</f>
        <v>7.16197243913529</v>
      </c>
      <c r="K2669" s="191">
        <f>I2669/COS(J2669*PI()/180)</f>
        <v>-2677.0398522290925</v>
      </c>
      <c r="L2669" s="191">
        <f>N2513</f>
        <v>5277.0541860455469</v>
      </c>
      <c r="M2669" s="201" t="str">
        <f>IF(ABS(K2669)&lt;=L2669,"OK","NG")</f>
        <v>OK</v>
      </c>
      <c r="N2669" s="203">
        <f>L2669/ABS(K2669)</f>
        <v>1.9712273545914898</v>
      </c>
      <c r="O2669" s="296"/>
    </row>
    <row r="2670">
      <c r="A2670" s="187">
        <f>A2514</f>
        <v>101</v>
      </c>
      <c r="B2670" s="191">
        <f>INPUT!BB27</f>
        <v>-683.35517469674232</v>
      </c>
      <c r="C2670" s="191">
        <f>INPUT!BC27</f>
        <v>-0.91059939832501868</v>
      </c>
      <c r="D2670" s="191">
        <f>INPUT!BD27</f>
        <v>-1194.0301894616568</v>
      </c>
      <c r="E2670" s="184">
        <f>INPUT!CJ27</f>
        <v>-436.06870446189714</v>
      </c>
      <c r="F2670" s="184">
        <f>INPUT!CK27</f>
        <v>-314.94994178543857</v>
      </c>
      <c r="G2670" s="191">
        <f>INPUT!CM27</f>
        <v>-1081.62480290104</v>
      </c>
      <c r="H2670" s="191">
        <f>INPUT!CL27</f>
        <v>60.30276774327028</v>
      </c>
      <c r="I2670" s="191">
        <f>(1.25*(B2670+C2670+D2670+E2670)+1.5*F2670+1.8*IF(1.25*(B2670+C2670+D2670+E2670)+1.5*F2670&gt;=0,H2670,G2670))/2</f>
        <v>-2656.1526964616532</v>
      </c>
      <c r="J2670" s="192">
        <f>I2001*180/PI()</f>
        <v>7.16197243913529</v>
      </c>
      <c r="K2670" s="191">
        <f>I2670/COS(J2670*PI()/180)</f>
        <v>-2677.0398522290925</v>
      </c>
      <c r="L2670" s="191">
        <f>N2514</f>
        <v>5277.0541860455469</v>
      </c>
      <c r="M2670" s="201" t="str">
        <f>IF(ABS(K2670)&lt;=L2670,"OK","NG")</f>
        <v>OK</v>
      </c>
      <c r="N2670" s="203">
        <f>L2670/ABS(K2670)</f>
        <v>1.9712273545914898</v>
      </c>
      <c r="O2670" s="296"/>
    </row>
    <row r="2671">
      <c r="A2671" s="187">
        <f>A2515</f>
        <v>101</v>
      </c>
      <c r="B2671" s="191">
        <f>INPUT!BB28</f>
        <v>-683.35517469674232</v>
      </c>
      <c r="C2671" s="191">
        <f>INPUT!BC28</f>
        <v>-0.91059939832501868</v>
      </c>
      <c r="D2671" s="191">
        <f>INPUT!BD28</f>
        <v>-1194.0301894616568</v>
      </c>
      <c r="E2671" s="184">
        <f>INPUT!CJ28</f>
        <v>-436.06870446189714</v>
      </c>
      <c r="F2671" s="184">
        <f>INPUT!CK28</f>
        <v>-314.94994178543857</v>
      </c>
      <c r="G2671" s="191">
        <f>INPUT!CM28</f>
        <v>-1081.62480290104</v>
      </c>
      <c r="H2671" s="191">
        <f>INPUT!CL28</f>
        <v>60.30276774327028</v>
      </c>
      <c r="I2671" s="191">
        <f>(1.25*(B2671+C2671+D2671+E2671)+1.5*F2671+1.8*IF(1.25*(B2671+C2671+D2671+E2671)+1.5*F2671&gt;=0,H2671,G2671))/2</f>
        <v>-2656.1526964616532</v>
      </c>
      <c r="J2671" s="192">
        <f>I2002*180/PI()</f>
        <v>7.16197243913529</v>
      </c>
      <c r="K2671" s="191">
        <f>I2671/COS(J2671*PI()/180)</f>
        <v>-2677.0398522290925</v>
      </c>
      <c r="L2671" s="191">
        <f>N2515</f>
        <v>5277.0541860455469</v>
      </c>
      <c r="M2671" s="201" t="str">
        <f>IF(ABS(K2671)&lt;=L2671,"OK","NG")</f>
        <v>OK</v>
      </c>
      <c r="N2671" s="203">
        <f>L2671/ABS(K2671)</f>
        <v>1.9712273545914898</v>
      </c>
      <c r="O2671" s="296"/>
    </row>
    <row r="2672">
      <c r="A2672" s="187">
        <f>A2516</f>
        <v>101</v>
      </c>
      <c r="B2672" s="191">
        <f>INPUT!BB29</f>
        <v>-683.35517469674232</v>
      </c>
      <c r="C2672" s="191">
        <f>INPUT!BC29</f>
        <v>-0.91059939832501868</v>
      </c>
      <c r="D2672" s="191">
        <f>INPUT!BD29</f>
        <v>-1194.0301894616568</v>
      </c>
      <c r="E2672" s="184">
        <f>INPUT!CJ29</f>
        <v>-436.06870446189714</v>
      </c>
      <c r="F2672" s="184">
        <f>INPUT!CK29</f>
        <v>-314.94994178543857</v>
      </c>
      <c r="G2672" s="191">
        <f>INPUT!CM29</f>
        <v>-1081.62480290104</v>
      </c>
      <c r="H2672" s="191">
        <f>INPUT!CL29</f>
        <v>60.30276774327028</v>
      </c>
      <c r="I2672" s="191">
        <f>(1.25*(B2672+C2672+D2672+E2672)+1.5*F2672+1.8*IF(1.25*(B2672+C2672+D2672+E2672)+1.5*F2672&gt;=0,H2672,G2672))/2</f>
        <v>-2656.1526964616532</v>
      </c>
      <c r="J2672" s="192">
        <f>I2003*180/PI()</f>
        <v>7.16197243913529</v>
      </c>
      <c r="K2672" s="191">
        <f>I2672/COS(J2672*PI()/180)</f>
        <v>-2677.0398522290925</v>
      </c>
      <c r="L2672" s="191">
        <f>N2516</f>
        <v>5277.0541860455469</v>
      </c>
      <c r="M2672" s="201" t="str">
        <f>IF(ABS(K2672)&lt;=L2672,"OK","NG")</f>
        <v>OK</v>
      </c>
      <c r="N2672" s="203">
        <f>L2672/ABS(K2672)</f>
        <v>1.9712273545914898</v>
      </c>
      <c r="O2672" s="296"/>
    </row>
    <row r="2673">
      <c r="A2673" s="187">
        <f>A2517</f>
        <v>101</v>
      </c>
      <c r="B2673" s="191">
        <f>INPUT!BB30</f>
        <v>-683.35517469674232</v>
      </c>
      <c r="C2673" s="191">
        <f>INPUT!BC30</f>
        <v>-0.91059939832501868</v>
      </c>
      <c r="D2673" s="191">
        <f>INPUT!BD30</f>
        <v>-1194.0301894616568</v>
      </c>
      <c r="E2673" s="184">
        <f>INPUT!CJ30</f>
        <v>-436.06870446189714</v>
      </c>
      <c r="F2673" s="184">
        <f>INPUT!CK30</f>
        <v>-314.94994178543857</v>
      </c>
      <c r="G2673" s="191">
        <f>INPUT!CM30</f>
        <v>-1081.62480290104</v>
      </c>
      <c r="H2673" s="191">
        <f>INPUT!CL30</f>
        <v>60.30276774327028</v>
      </c>
      <c r="I2673" s="191">
        <f>(1.25*(B2673+C2673+D2673+E2673)+1.5*F2673+1.8*IF(1.25*(B2673+C2673+D2673+E2673)+1.5*F2673&gt;=0,H2673,G2673))/2</f>
        <v>-2656.1526964616532</v>
      </c>
      <c r="J2673" s="192">
        <f>I2004*180/PI()</f>
        <v>7.16197243913529</v>
      </c>
      <c r="K2673" s="191">
        <f>I2673/COS(J2673*PI()/180)</f>
        <v>-2677.0398522290925</v>
      </c>
      <c r="L2673" s="191">
        <f>N2517</f>
        <v>5277.0541860455469</v>
      </c>
      <c r="M2673" s="201" t="str">
        <f>IF(ABS(K2673)&lt;=L2673,"OK","NG")</f>
        <v>OK</v>
      </c>
      <c r="N2673" s="203">
        <f>L2673/ABS(K2673)</f>
        <v>1.9712273545914898</v>
      </c>
      <c r="O2673" s="296"/>
    </row>
    <row r="2674">
      <c r="A2674" s="187">
        <f>A2518</f>
        <v>101</v>
      </c>
      <c r="B2674" s="191">
        <f>INPUT!BB31</f>
        <v>-683.35517469674232</v>
      </c>
      <c r="C2674" s="191">
        <f>INPUT!BC31</f>
        <v>-0.91059939832501868</v>
      </c>
      <c r="D2674" s="191">
        <f>INPUT!BD31</f>
        <v>-1194.0301894616568</v>
      </c>
      <c r="E2674" s="184">
        <f>INPUT!CJ31</f>
        <v>-436.06870446189714</v>
      </c>
      <c r="F2674" s="184">
        <f>INPUT!CK31</f>
        <v>-314.94994178543857</v>
      </c>
      <c r="G2674" s="191">
        <f>INPUT!CM31</f>
        <v>-1081.62480290104</v>
      </c>
      <c r="H2674" s="191">
        <f>INPUT!CL31</f>
        <v>60.30276774327028</v>
      </c>
      <c r="I2674" s="191">
        <f>(1.25*(B2674+C2674+D2674+E2674)+1.5*F2674+1.8*IF(1.25*(B2674+C2674+D2674+E2674)+1.5*F2674&gt;=0,H2674,G2674))/2</f>
        <v>-2656.1526964616532</v>
      </c>
      <c r="J2674" s="192">
        <f>I2005*180/PI()</f>
        <v>7.16197243913529</v>
      </c>
      <c r="K2674" s="191">
        <f>I2674/COS(J2674*PI()/180)</f>
        <v>-2677.0398522290925</v>
      </c>
      <c r="L2674" s="191">
        <f>N2518</f>
        <v>5277.0541860455469</v>
      </c>
      <c r="M2674" s="201" t="str">
        <f>IF(ABS(K2674)&lt;=L2674,"OK","NG")</f>
        <v>OK</v>
      </c>
      <c r="N2674" s="203">
        <f>L2674/ABS(K2674)</f>
        <v>1.9712273545914898</v>
      </c>
      <c r="O2674" s="296"/>
    </row>
    <row r="2675">
      <c r="A2675" s="187">
        <f>A2519</f>
        <v>101</v>
      </c>
      <c r="B2675" s="191">
        <f>INPUT!BB32</f>
        <v>-683.35517469674232</v>
      </c>
      <c r="C2675" s="191">
        <f>INPUT!BC32</f>
        <v>-0.91059939832501868</v>
      </c>
      <c r="D2675" s="191">
        <f>INPUT!BD32</f>
        <v>-1194.0301894616568</v>
      </c>
      <c r="E2675" s="184">
        <f>INPUT!CJ32</f>
        <v>-436.06870446189714</v>
      </c>
      <c r="F2675" s="184">
        <f>INPUT!CK32</f>
        <v>-314.94994178543857</v>
      </c>
      <c r="G2675" s="191">
        <f>INPUT!CM32</f>
        <v>-1081.62480290104</v>
      </c>
      <c r="H2675" s="191">
        <f>INPUT!CL32</f>
        <v>60.30276774327028</v>
      </c>
      <c r="I2675" s="191">
        <f>(1.25*(B2675+C2675+D2675+E2675)+1.5*F2675+1.8*IF(1.25*(B2675+C2675+D2675+E2675)+1.5*F2675&gt;=0,H2675,G2675))/2</f>
        <v>-2656.1526964616532</v>
      </c>
      <c r="J2675" s="192">
        <f>I2006*180/PI()</f>
        <v>7.16197243913529</v>
      </c>
      <c r="K2675" s="191">
        <f>I2675/COS(J2675*PI()/180)</f>
        <v>-2677.0398522290925</v>
      </c>
      <c r="L2675" s="191">
        <f>N2519</f>
        <v>5277.0541860455469</v>
      </c>
      <c r="M2675" s="201" t="str">
        <f>IF(ABS(K2675)&lt;=L2675,"OK","NG")</f>
        <v>OK</v>
      </c>
      <c r="N2675" s="203">
        <f>L2675/ABS(K2675)</f>
        <v>1.9712273545914898</v>
      </c>
      <c r="O2675" s="296"/>
    </row>
    <row r="2676">
      <c r="A2676" s="187">
        <f>A2520</f>
        <v>101</v>
      </c>
      <c r="B2676" s="191">
        <f>INPUT!BB33</f>
        <v>-683.35517469674232</v>
      </c>
      <c r="C2676" s="191">
        <f>INPUT!BC33</f>
        <v>-0.91059939832501868</v>
      </c>
      <c r="D2676" s="191">
        <f>INPUT!BD33</f>
        <v>-1194.0301894616568</v>
      </c>
      <c r="E2676" s="184">
        <f>INPUT!CJ33</f>
        <v>-436.06870446189714</v>
      </c>
      <c r="F2676" s="184">
        <f>INPUT!CK33</f>
        <v>-314.94994178543857</v>
      </c>
      <c r="G2676" s="191">
        <f>INPUT!CM33</f>
        <v>-1081.62480290104</v>
      </c>
      <c r="H2676" s="191">
        <f>INPUT!CL33</f>
        <v>60.30276774327028</v>
      </c>
      <c r="I2676" s="191">
        <f>(1.25*(B2676+C2676+D2676+E2676)+1.5*F2676+1.8*IF(1.25*(B2676+C2676+D2676+E2676)+1.5*F2676&gt;=0,H2676,G2676))/2</f>
        <v>-2656.1526964616532</v>
      </c>
      <c r="J2676" s="192">
        <f>I2007*180/PI()</f>
        <v>7.16197243913529</v>
      </c>
      <c r="K2676" s="191">
        <f>I2676/COS(J2676*PI()/180)</f>
        <v>-2677.0398522290925</v>
      </c>
      <c r="L2676" s="191">
        <f>N2520</f>
        <v>5277.0541860455469</v>
      </c>
      <c r="M2676" s="201" t="str">
        <f>IF(ABS(K2676)&lt;=L2676,"OK","NG")</f>
        <v>OK</v>
      </c>
      <c r="N2676" s="203">
        <f>L2676/ABS(K2676)</f>
        <v>1.9712273545914898</v>
      </c>
      <c r="O2676" s="296"/>
    </row>
    <row r="2677">
      <c r="A2677" s="187">
        <f>A2521</f>
        <v>101</v>
      </c>
      <c r="B2677" s="191">
        <f>INPUT!BB34</f>
        <v>-683.35517469674232</v>
      </c>
      <c r="C2677" s="191">
        <f>INPUT!BC34</f>
        <v>-0.91059939832501868</v>
      </c>
      <c r="D2677" s="191">
        <f>INPUT!BD34</f>
        <v>-1194.0301894616568</v>
      </c>
      <c r="E2677" s="184">
        <f>INPUT!CJ34</f>
        <v>-436.06870446189714</v>
      </c>
      <c r="F2677" s="184">
        <f>INPUT!CK34</f>
        <v>-314.94994178543857</v>
      </c>
      <c r="G2677" s="191">
        <f>INPUT!CM34</f>
        <v>-1081.62480290104</v>
      </c>
      <c r="H2677" s="191">
        <f>INPUT!CL34</f>
        <v>60.30276774327028</v>
      </c>
      <c r="I2677" s="191">
        <f>(1.25*(B2677+C2677+D2677+E2677)+1.5*F2677+1.8*IF(1.25*(B2677+C2677+D2677+E2677)+1.5*F2677&gt;=0,H2677,G2677))/2</f>
        <v>-2656.1526964616532</v>
      </c>
      <c r="J2677" s="192">
        <f>I2008*180/PI()</f>
        <v>7.16197243913529</v>
      </c>
      <c r="K2677" s="191">
        <f>I2677/COS(J2677*PI()/180)</f>
        <v>-2677.0398522290925</v>
      </c>
      <c r="L2677" s="191">
        <f>N2521</f>
        <v>5277.0541860455469</v>
      </c>
      <c r="M2677" s="201" t="str">
        <f>IF(ABS(K2677)&lt;=L2677,"OK","NG")</f>
        <v>OK</v>
      </c>
      <c r="N2677" s="203">
        <f>L2677/ABS(K2677)</f>
        <v>1.9712273545914898</v>
      </c>
      <c r="O2677" s="296"/>
    </row>
    <row r="2678">
      <c r="A2678" s="187">
        <f>A2522</f>
        <v>101</v>
      </c>
      <c r="B2678" s="191">
        <f>INPUT!BB35</f>
        <v>-683.35517469674232</v>
      </c>
      <c r="C2678" s="191">
        <f>INPUT!BC35</f>
        <v>-0.91059939832501868</v>
      </c>
      <c r="D2678" s="191">
        <f>INPUT!BD35</f>
        <v>-1194.0301894616568</v>
      </c>
      <c r="E2678" s="184">
        <f>INPUT!CJ35</f>
        <v>-436.06870446189714</v>
      </c>
      <c r="F2678" s="184">
        <f>INPUT!CK35</f>
        <v>-314.94994178543857</v>
      </c>
      <c r="G2678" s="191">
        <f>INPUT!CM35</f>
        <v>-1081.62480290104</v>
      </c>
      <c r="H2678" s="191">
        <f>INPUT!CL35</f>
        <v>60.30276774327028</v>
      </c>
      <c r="I2678" s="191">
        <f>(1.25*(B2678+C2678+D2678+E2678)+1.5*F2678+1.8*IF(1.25*(B2678+C2678+D2678+E2678)+1.5*F2678&gt;=0,H2678,G2678))/2</f>
        <v>-2656.1526964616532</v>
      </c>
      <c r="J2678" s="192">
        <f>I2009*180/PI()</f>
        <v>7.16197243913529</v>
      </c>
      <c r="K2678" s="191">
        <f>I2678/COS(J2678*PI()/180)</f>
        <v>-2677.0398522290925</v>
      </c>
      <c r="L2678" s="191">
        <f>N2522</f>
        <v>5277.0541860455469</v>
      </c>
      <c r="M2678" s="201" t="str">
        <f>IF(ABS(K2678)&lt;=L2678,"OK","NG")</f>
        <v>OK</v>
      </c>
      <c r="N2678" s="203">
        <f>L2678/ABS(K2678)</f>
        <v>1.9712273545914898</v>
      </c>
      <c r="O2678" s="296"/>
    </row>
    <row r="2679">
      <c r="A2679" s="187">
        <f>A2523</f>
        <v>101</v>
      </c>
      <c r="B2679" s="191">
        <f>INPUT!BB36</f>
        <v>-683.35517469674232</v>
      </c>
      <c r="C2679" s="191">
        <f>INPUT!BC36</f>
        <v>-0.91059939832501868</v>
      </c>
      <c r="D2679" s="191">
        <f>INPUT!BD36</f>
        <v>-1194.0301894616568</v>
      </c>
      <c r="E2679" s="184">
        <f>INPUT!CJ36</f>
        <v>-436.06870446189714</v>
      </c>
      <c r="F2679" s="184">
        <f>INPUT!CK36</f>
        <v>-314.94994178543857</v>
      </c>
      <c r="G2679" s="191">
        <f>INPUT!CM36</f>
        <v>-1081.62480290104</v>
      </c>
      <c r="H2679" s="191">
        <f>INPUT!CL36</f>
        <v>60.30276774327028</v>
      </c>
      <c r="I2679" s="191">
        <f>(1.25*(B2679+C2679+D2679+E2679)+1.5*F2679+1.8*IF(1.25*(B2679+C2679+D2679+E2679)+1.5*F2679&gt;=0,H2679,G2679))/2</f>
        <v>-2656.1526964616532</v>
      </c>
      <c r="J2679" s="192">
        <f>I2010*180/PI()</f>
        <v>7.16197243913529</v>
      </c>
      <c r="K2679" s="191">
        <f>I2679/COS(J2679*PI()/180)</f>
        <v>-2677.0398522290925</v>
      </c>
      <c r="L2679" s="191">
        <f>N2523</f>
        <v>5277.0541860455469</v>
      </c>
      <c r="M2679" s="201" t="str">
        <f>IF(ABS(K2679)&lt;=L2679,"OK","NG")</f>
        <v>OK</v>
      </c>
      <c r="N2679" s="203">
        <f>L2679/ABS(K2679)</f>
        <v>1.9712273545914898</v>
      </c>
      <c r="O2679" s="296"/>
    </row>
    <row r="2680">
      <c r="A2680" s="187">
        <f>A2524</f>
        <v>101</v>
      </c>
      <c r="B2680" s="191">
        <f>INPUT!BB37</f>
        <v>-683.35517469674232</v>
      </c>
      <c r="C2680" s="191">
        <f>INPUT!BC37</f>
        <v>-0.91059939832501868</v>
      </c>
      <c r="D2680" s="191">
        <f>INPUT!BD37</f>
        <v>-1194.0301894616568</v>
      </c>
      <c r="E2680" s="184">
        <f>INPUT!CJ37</f>
        <v>-436.06870446189714</v>
      </c>
      <c r="F2680" s="184">
        <f>INPUT!CK37</f>
        <v>-314.94994178543857</v>
      </c>
      <c r="G2680" s="191">
        <f>INPUT!CM37</f>
        <v>-1081.62480290104</v>
      </c>
      <c r="H2680" s="191">
        <f>INPUT!CL37</f>
        <v>60.30276774327028</v>
      </c>
      <c r="I2680" s="191">
        <f>(1.25*(B2680+C2680+D2680+E2680)+1.5*F2680+1.8*IF(1.25*(B2680+C2680+D2680+E2680)+1.5*F2680&gt;=0,H2680,G2680))/2</f>
        <v>-2656.1526964616532</v>
      </c>
      <c r="J2680" s="192">
        <f>I2011*180/PI()</f>
        <v>7.16197243913529</v>
      </c>
      <c r="K2680" s="191">
        <f>I2680/COS(J2680*PI()/180)</f>
        <v>-2677.0398522290925</v>
      </c>
      <c r="L2680" s="191">
        <f>N2524</f>
        <v>5277.0541860455469</v>
      </c>
      <c r="M2680" s="201" t="str">
        <f>IF(ABS(K2680)&lt;=L2680,"OK","NG")</f>
        <v>OK</v>
      </c>
      <c r="N2680" s="203">
        <f>L2680/ABS(K2680)</f>
        <v>1.9712273545914898</v>
      </c>
      <c r="O2680" s="296"/>
    </row>
    <row r="2681">
      <c r="A2681" s="187">
        <f>A2525</f>
        <v>101</v>
      </c>
      <c r="B2681" s="191">
        <f>INPUT!BB38</f>
        <v>-683.35517469674232</v>
      </c>
      <c r="C2681" s="191">
        <f>INPUT!BC38</f>
        <v>-0.91059939832501868</v>
      </c>
      <c r="D2681" s="191">
        <f>INPUT!BD38</f>
        <v>-1194.0301894616568</v>
      </c>
      <c r="E2681" s="184">
        <f>INPUT!CJ38</f>
        <v>-436.06870446189714</v>
      </c>
      <c r="F2681" s="184">
        <f>INPUT!CK38</f>
        <v>-314.94994178543857</v>
      </c>
      <c r="G2681" s="191">
        <f>INPUT!CM38</f>
        <v>-1081.62480290104</v>
      </c>
      <c r="H2681" s="191">
        <f>INPUT!CL38</f>
        <v>60.30276774327028</v>
      </c>
      <c r="I2681" s="191">
        <f>(1.25*(B2681+C2681+D2681+E2681)+1.5*F2681+1.8*IF(1.25*(B2681+C2681+D2681+E2681)+1.5*F2681&gt;=0,H2681,G2681))/2</f>
        <v>-2656.1526964616532</v>
      </c>
      <c r="J2681" s="192">
        <f>I2012*180/PI()</f>
        <v>7.16197243913529</v>
      </c>
      <c r="K2681" s="191">
        <f>I2681/COS(J2681*PI()/180)</f>
        <v>-2677.0398522290925</v>
      </c>
      <c r="L2681" s="191">
        <f>N2525</f>
        <v>5277.0541860455469</v>
      </c>
      <c r="M2681" s="201" t="str">
        <f>IF(ABS(K2681)&lt;=L2681,"OK","NG")</f>
        <v>OK</v>
      </c>
      <c r="N2681" s="203">
        <f>L2681/ABS(K2681)</f>
        <v>1.9712273545914898</v>
      </c>
      <c r="O2681" s="296"/>
    </row>
    <row r="2682">
      <c r="A2682" s="187">
        <f>A2526</f>
        <v>101</v>
      </c>
      <c r="B2682" s="191">
        <f>INPUT!BB39</f>
        <v>-683.35517469674232</v>
      </c>
      <c r="C2682" s="191">
        <f>INPUT!BC39</f>
        <v>-0.91059939832501868</v>
      </c>
      <c r="D2682" s="191">
        <f>INPUT!BD39</f>
        <v>-1194.0301894616568</v>
      </c>
      <c r="E2682" s="184">
        <f>INPUT!CJ39</f>
        <v>-436.06870446189714</v>
      </c>
      <c r="F2682" s="184">
        <f>INPUT!CK39</f>
        <v>-314.94994178543857</v>
      </c>
      <c r="G2682" s="191">
        <f>INPUT!CM39</f>
        <v>-1081.62480290104</v>
      </c>
      <c r="H2682" s="191">
        <f>INPUT!CL39</f>
        <v>60.30276774327028</v>
      </c>
      <c r="I2682" s="191">
        <f>(1.25*(B2682+C2682+D2682+E2682)+1.5*F2682+1.8*IF(1.25*(B2682+C2682+D2682+E2682)+1.5*F2682&gt;=0,H2682,G2682))/2</f>
        <v>-2656.1526964616532</v>
      </c>
      <c r="J2682" s="192">
        <f>I2013*180/PI()</f>
        <v>7.16197243913529</v>
      </c>
      <c r="K2682" s="191">
        <f>I2682/COS(J2682*PI()/180)</f>
        <v>-2677.0398522290925</v>
      </c>
      <c r="L2682" s="191">
        <f>N2526</f>
        <v>5277.0541860455469</v>
      </c>
      <c r="M2682" s="201" t="str">
        <f>IF(ABS(K2682)&lt;=L2682,"OK","NG")</f>
        <v>OK</v>
      </c>
      <c r="N2682" s="203">
        <f>L2682/ABS(K2682)</f>
        <v>1.9712273545914898</v>
      </c>
      <c r="O2682" s="296"/>
    </row>
    <row r="2683">
      <c r="A2683" s="187">
        <f>A2527</f>
        <v>101</v>
      </c>
      <c r="B2683" s="191">
        <f>INPUT!BB40</f>
        <v>-683.35517469674232</v>
      </c>
      <c r="C2683" s="191">
        <f>INPUT!BC40</f>
        <v>-0.91059939832501868</v>
      </c>
      <c r="D2683" s="191">
        <f>INPUT!BD40</f>
        <v>-1194.0301894616568</v>
      </c>
      <c r="E2683" s="184">
        <f>INPUT!CJ40</f>
        <v>-436.06870446189714</v>
      </c>
      <c r="F2683" s="184">
        <f>INPUT!CK40</f>
        <v>-314.94994178543857</v>
      </c>
      <c r="G2683" s="191">
        <f>INPUT!CM40</f>
        <v>-1081.62480290104</v>
      </c>
      <c r="H2683" s="191">
        <f>INPUT!CL40</f>
        <v>60.30276774327028</v>
      </c>
      <c r="I2683" s="191">
        <f>(1.25*(B2683+C2683+D2683+E2683)+1.5*F2683+1.8*IF(1.25*(B2683+C2683+D2683+E2683)+1.5*F2683&gt;=0,H2683,G2683))/2</f>
        <v>-2656.1526964616532</v>
      </c>
      <c r="J2683" s="192">
        <f>I2014*180/PI()</f>
        <v>7.16197243913529</v>
      </c>
      <c r="K2683" s="191">
        <f>I2683/COS(J2683*PI()/180)</f>
        <v>-2677.0398522290925</v>
      </c>
      <c r="L2683" s="191">
        <f>N2527</f>
        <v>5277.0541860455469</v>
      </c>
      <c r="M2683" s="201" t="str">
        <f>IF(ABS(K2683)&lt;=L2683,"OK","NG")</f>
        <v>OK</v>
      </c>
      <c r="N2683" s="203">
        <f>L2683/ABS(K2683)</f>
        <v>1.9712273545914898</v>
      </c>
      <c r="O2683" s="296"/>
    </row>
    <row r="2684">
      <c r="A2684" s="187">
        <f>A2528</f>
        <v>101</v>
      </c>
      <c r="B2684" s="191">
        <f>INPUT!BB41</f>
        <v>-683.35517469674232</v>
      </c>
      <c r="C2684" s="191">
        <f>INPUT!BC41</f>
        <v>-0.91059939832501868</v>
      </c>
      <c r="D2684" s="191">
        <f>INPUT!BD41</f>
        <v>-1194.0301894616568</v>
      </c>
      <c r="E2684" s="184">
        <f>INPUT!CJ41</f>
        <v>-436.06870446189714</v>
      </c>
      <c r="F2684" s="184">
        <f>INPUT!CK41</f>
        <v>-314.94994178543857</v>
      </c>
      <c r="G2684" s="191">
        <f>INPUT!CM41</f>
        <v>-1081.62480290104</v>
      </c>
      <c r="H2684" s="191">
        <f>INPUT!CL41</f>
        <v>60.30276774327028</v>
      </c>
      <c r="I2684" s="191">
        <f>(1.25*(B2684+C2684+D2684+E2684)+1.5*F2684+1.8*IF(1.25*(B2684+C2684+D2684+E2684)+1.5*F2684&gt;=0,H2684,G2684))/2</f>
        <v>-2656.1526964616532</v>
      </c>
      <c r="J2684" s="192">
        <f>I2015*180/PI()</f>
        <v>7.16197243913529</v>
      </c>
      <c r="K2684" s="191">
        <f>I2684/COS(J2684*PI()/180)</f>
        <v>-2677.0398522290925</v>
      </c>
      <c r="L2684" s="191">
        <f>N2528</f>
        <v>5277.0541860455469</v>
      </c>
      <c r="M2684" s="201" t="str">
        <f>IF(ABS(K2684)&lt;=L2684,"OK","NG")</f>
        <v>OK</v>
      </c>
      <c r="N2684" s="203">
        <f>L2684/ABS(K2684)</f>
        <v>1.9712273545914898</v>
      </c>
      <c r="O2684" s="296"/>
    </row>
    <row r="2685">
      <c r="A2685" s="187">
        <f>A2529</f>
        <v>101</v>
      </c>
      <c r="B2685" s="191">
        <f>INPUT!BB42</f>
        <v>-683.35517469674232</v>
      </c>
      <c r="C2685" s="191">
        <f>INPUT!BC42</f>
        <v>-0.91059939832501868</v>
      </c>
      <c r="D2685" s="191">
        <f>INPUT!BD42</f>
        <v>-1194.0301894616568</v>
      </c>
      <c r="E2685" s="184">
        <f>INPUT!CJ42</f>
        <v>-436.06870446189714</v>
      </c>
      <c r="F2685" s="184">
        <f>INPUT!CK42</f>
        <v>-314.94994178543857</v>
      </c>
      <c r="G2685" s="191">
        <f>INPUT!CM42</f>
        <v>-1081.62480290104</v>
      </c>
      <c r="H2685" s="191">
        <f>INPUT!CL42</f>
        <v>60.30276774327028</v>
      </c>
      <c r="I2685" s="191">
        <f>(1.25*(B2685+C2685+D2685+E2685)+1.5*F2685+1.8*IF(1.25*(B2685+C2685+D2685+E2685)+1.5*F2685&gt;=0,H2685,G2685))/2</f>
        <v>-2656.1526964616532</v>
      </c>
      <c r="J2685" s="192">
        <f>I2016*180/PI()</f>
        <v>7.16197243913529</v>
      </c>
      <c r="K2685" s="191">
        <f>I2685/COS(J2685*PI()/180)</f>
        <v>-2677.0398522290925</v>
      </c>
      <c r="L2685" s="191">
        <f>N2529</f>
        <v>5277.0541860455469</v>
      </c>
      <c r="M2685" s="201" t="str">
        <f>IF(ABS(K2685)&lt;=L2685,"OK","NG")</f>
        <v>OK</v>
      </c>
      <c r="N2685" s="203">
        <f>L2685/ABS(K2685)</f>
        <v>1.9712273545914898</v>
      </c>
      <c r="O2685" s="296"/>
    </row>
    <row r="2686">
      <c r="A2686" s="187">
        <f>A2530</f>
        <v>101</v>
      </c>
      <c r="B2686" s="191">
        <f>INPUT!BB43</f>
        <v>-683.35517469674232</v>
      </c>
      <c r="C2686" s="191">
        <f>INPUT!BC43</f>
        <v>-0.91059939832501868</v>
      </c>
      <c r="D2686" s="191">
        <f>INPUT!BD43</f>
        <v>-1194.0301894616568</v>
      </c>
      <c r="E2686" s="184">
        <f>INPUT!CJ43</f>
        <v>-436.06870446189714</v>
      </c>
      <c r="F2686" s="184">
        <f>INPUT!CK43</f>
        <v>-314.94994178543857</v>
      </c>
      <c r="G2686" s="191">
        <f>INPUT!CM43</f>
        <v>-1081.62480290104</v>
      </c>
      <c r="H2686" s="191">
        <f>INPUT!CL43</f>
        <v>60.30276774327028</v>
      </c>
      <c r="I2686" s="191">
        <f>(1.25*(B2686+C2686+D2686+E2686)+1.5*F2686+1.8*IF(1.25*(B2686+C2686+D2686+E2686)+1.5*F2686&gt;=0,H2686,G2686))/2</f>
        <v>-2656.1526964616532</v>
      </c>
      <c r="J2686" s="192">
        <f>I2017*180/PI()</f>
        <v>7.16197243913529</v>
      </c>
      <c r="K2686" s="191">
        <f>I2686/COS(J2686*PI()/180)</f>
        <v>-2677.0398522290925</v>
      </c>
      <c r="L2686" s="191">
        <f>N2530</f>
        <v>5277.0541860455469</v>
      </c>
      <c r="M2686" s="201" t="str">
        <f>IF(ABS(K2686)&lt;=L2686,"OK","NG")</f>
        <v>OK</v>
      </c>
      <c r="N2686" s="203">
        <f>L2686/ABS(K2686)</f>
        <v>1.9712273545914898</v>
      </c>
      <c r="O2686" s="296"/>
    </row>
    <row r="2687">
      <c r="A2687" s="187">
        <f>A2531</f>
        <v>101</v>
      </c>
      <c r="B2687" s="191">
        <f>INPUT!BB44</f>
        <v>-683.35517469674232</v>
      </c>
      <c r="C2687" s="191">
        <f>INPUT!BC44</f>
        <v>-0.91059939832501868</v>
      </c>
      <c r="D2687" s="191">
        <f>INPUT!BD44</f>
        <v>-1194.0301894616568</v>
      </c>
      <c r="E2687" s="184">
        <f>INPUT!CJ44</f>
        <v>-436.06870446189714</v>
      </c>
      <c r="F2687" s="184">
        <f>INPUT!CK44</f>
        <v>-314.94994178543857</v>
      </c>
      <c r="G2687" s="191">
        <f>INPUT!CM44</f>
        <v>-1081.62480290104</v>
      </c>
      <c r="H2687" s="191">
        <f>INPUT!CL44</f>
        <v>60.30276774327028</v>
      </c>
      <c r="I2687" s="191">
        <f>(1.25*(B2687+C2687+D2687+E2687)+1.5*F2687+1.8*IF(1.25*(B2687+C2687+D2687+E2687)+1.5*F2687&gt;=0,H2687,G2687))/2</f>
        <v>-2656.1526964616532</v>
      </c>
      <c r="J2687" s="192">
        <f>I2018*180/PI()</f>
        <v>7.16197243913529</v>
      </c>
      <c r="K2687" s="191">
        <f>I2687/COS(J2687*PI()/180)</f>
        <v>-2677.0398522290925</v>
      </c>
      <c r="L2687" s="191">
        <f>N2531</f>
        <v>5277.0541860455469</v>
      </c>
      <c r="M2687" s="201" t="str">
        <f>IF(ABS(K2687)&lt;=L2687,"OK","NG")</f>
        <v>OK</v>
      </c>
      <c r="N2687" s="203">
        <f>L2687/ABS(K2687)</f>
        <v>1.9712273545914898</v>
      </c>
      <c r="O2687" s="296"/>
    </row>
    <row r="2688">
      <c r="A2688" s="187">
        <f>A2532</f>
        <v>101</v>
      </c>
      <c r="B2688" s="191">
        <f>INPUT!BB45</f>
        <v>-683.35517469674232</v>
      </c>
      <c r="C2688" s="191">
        <f>INPUT!BC45</f>
        <v>-0.91059939832501868</v>
      </c>
      <c r="D2688" s="191">
        <f>INPUT!BD45</f>
        <v>-1194.0301894616568</v>
      </c>
      <c r="E2688" s="184">
        <f>INPUT!CJ45</f>
        <v>-436.06870446189714</v>
      </c>
      <c r="F2688" s="184">
        <f>INPUT!CK45</f>
        <v>-314.94994178543857</v>
      </c>
      <c r="G2688" s="191">
        <f>INPUT!CM45</f>
        <v>-1081.62480290104</v>
      </c>
      <c r="H2688" s="191">
        <f>INPUT!CL45</f>
        <v>60.30276774327028</v>
      </c>
      <c r="I2688" s="191">
        <f>(1.25*(B2688+C2688+D2688+E2688)+1.5*F2688+1.8*IF(1.25*(B2688+C2688+D2688+E2688)+1.5*F2688&gt;=0,H2688,G2688))/2</f>
        <v>-2656.1526964616532</v>
      </c>
      <c r="J2688" s="192">
        <f>I2019*180/PI()</f>
        <v>7.16197243913529</v>
      </c>
      <c r="K2688" s="191">
        <f>I2688/COS(J2688*PI()/180)</f>
        <v>-2677.0398522290925</v>
      </c>
      <c r="L2688" s="191">
        <f>N2532</f>
        <v>5277.0541860455469</v>
      </c>
      <c r="M2688" s="201" t="str">
        <f>IF(ABS(K2688)&lt;=L2688,"OK","NG")</f>
        <v>OK</v>
      </c>
      <c r="N2688" s="203">
        <f>L2688/ABS(K2688)</f>
        <v>1.9712273545914898</v>
      </c>
      <c r="O2688" s="296"/>
    </row>
    <row r="2689">
      <c r="A2689" s="187">
        <f>A2533</f>
        <v>101</v>
      </c>
      <c r="B2689" s="191">
        <f>INPUT!BB46</f>
        <v>-683.35517469674232</v>
      </c>
      <c r="C2689" s="191">
        <f>INPUT!BC46</f>
        <v>-0.91059939832501868</v>
      </c>
      <c r="D2689" s="191">
        <f>INPUT!BD46</f>
        <v>-1194.0301894616568</v>
      </c>
      <c r="E2689" s="184">
        <f>INPUT!CJ46</f>
        <v>-436.06870446189714</v>
      </c>
      <c r="F2689" s="184">
        <f>INPUT!CK46</f>
        <v>-314.94994178543857</v>
      </c>
      <c r="G2689" s="191">
        <f>INPUT!CM46</f>
        <v>-1081.62480290104</v>
      </c>
      <c r="H2689" s="191">
        <f>INPUT!CL46</f>
        <v>60.30276774327028</v>
      </c>
      <c r="I2689" s="191">
        <f>(1.25*(B2689+C2689+D2689+E2689)+1.5*F2689+1.8*IF(1.25*(B2689+C2689+D2689+E2689)+1.5*F2689&gt;=0,H2689,G2689))/2</f>
        <v>-2656.1526964616532</v>
      </c>
      <c r="J2689" s="192">
        <f>I2020*180/PI()</f>
        <v>7.16197243913529</v>
      </c>
      <c r="K2689" s="191">
        <f>I2689/COS(J2689*PI()/180)</f>
        <v>-2677.0398522290925</v>
      </c>
      <c r="L2689" s="191">
        <f>N2533</f>
        <v>5277.0541860455469</v>
      </c>
      <c r="M2689" s="201" t="str">
        <f>IF(ABS(K2689)&lt;=L2689,"OK","NG")</f>
        <v>OK</v>
      </c>
      <c r="N2689" s="203">
        <f>L2689/ABS(K2689)</f>
        <v>1.9712273545914898</v>
      </c>
      <c r="O2689" s="296"/>
    </row>
    <row r="2690">
      <c r="A2690" s="187">
        <f>A2534</f>
        <v>101</v>
      </c>
      <c r="B2690" s="191">
        <f>INPUT!BB47</f>
        <v>-683.35517469674232</v>
      </c>
      <c r="C2690" s="191">
        <f>INPUT!BC47</f>
        <v>-0.91059939832501868</v>
      </c>
      <c r="D2690" s="191">
        <f>INPUT!BD47</f>
        <v>-1194.0301894616568</v>
      </c>
      <c r="E2690" s="184">
        <f>INPUT!CJ47</f>
        <v>-436.06870446189714</v>
      </c>
      <c r="F2690" s="184">
        <f>INPUT!CK47</f>
        <v>-314.94994178543857</v>
      </c>
      <c r="G2690" s="191">
        <f>INPUT!CM47</f>
        <v>-1081.62480290104</v>
      </c>
      <c r="H2690" s="191">
        <f>INPUT!CL47</f>
        <v>60.30276774327028</v>
      </c>
      <c r="I2690" s="191">
        <f>(1.25*(B2690+C2690+D2690+E2690)+1.5*F2690+1.8*IF(1.25*(B2690+C2690+D2690+E2690)+1.5*F2690&gt;=0,H2690,G2690))/2</f>
        <v>-2656.1526964616532</v>
      </c>
      <c r="J2690" s="192">
        <f>I2021*180/PI()</f>
        <v>7.16197243913529</v>
      </c>
      <c r="K2690" s="191">
        <f>I2690/COS(J2690*PI()/180)</f>
        <v>-2677.0398522290925</v>
      </c>
      <c r="L2690" s="191">
        <f>N2534</f>
        <v>5277.0541860455469</v>
      </c>
      <c r="M2690" s="201" t="str">
        <f>IF(ABS(K2690)&lt;=L2690,"OK","NG")</f>
        <v>OK</v>
      </c>
      <c r="N2690" s="203">
        <f>L2690/ABS(K2690)</f>
        <v>1.9712273545914898</v>
      </c>
      <c r="O2690" s="296"/>
    </row>
    <row r="2691">
      <c r="A2691" s="187">
        <f>A2535</f>
        <v>101</v>
      </c>
      <c r="B2691" s="191">
        <f>INPUT!BB48</f>
        <v>-683.35517469674232</v>
      </c>
      <c r="C2691" s="191">
        <f>INPUT!BC48</f>
        <v>-0.91059939832501868</v>
      </c>
      <c r="D2691" s="191">
        <f>INPUT!BD48</f>
        <v>-1194.0301894616568</v>
      </c>
      <c r="E2691" s="184">
        <f>INPUT!CJ48</f>
        <v>-436.06870446189714</v>
      </c>
      <c r="F2691" s="184">
        <f>INPUT!CK48</f>
        <v>-314.94994178543857</v>
      </c>
      <c r="G2691" s="191">
        <f>INPUT!CM48</f>
        <v>-1081.62480290104</v>
      </c>
      <c r="H2691" s="191">
        <f>INPUT!CL48</f>
        <v>60.30276774327028</v>
      </c>
      <c r="I2691" s="191">
        <f>(1.25*(B2691+C2691+D2691+E2691)+1.5*F2691+1.8*IF(1.25*(B2691+C2691+D2691+E2691)+1.5*F2691&gt;=0,H2691,G2691))/2</f>
        <v>-2656.1526964616532</v>
      </c>
      <c r="J2691" s="192">
        <f>I2022*180/PI()</f>
        <v>7.16197243913529</v>
      </c>
      <c r="K2691" s="191">
        <f>I2691/COS(J2691*PI()/180)</f>
        <v>-2677.0398522290925</v>
      </c>
      <c r="L2691" s="191">
        <f>N2535</f>
        <v>5277.0541860455469</v>
      </c>
      <c r="M2691" s="201" t="str">
        <f>IF(ABS(K2691)&lt;=L2691,"OK","NG")</f>
        <v>OK</v>
      </c>
      <c r="N2691" s="203">
        <f>L2691/ABS(K2691)</f>
        <v>1.9712273545914898</v>
      </c>
      <c r="O2691" s="296"/>
    </row>
    <row r="2692">
      <c r="A2692" s="187">
        <f>A2536</f>
        <v>101</v>
      </c>
      <c r="B2692" s="191">
        <f>INPUT!BB49</f>
        <v>-683.35517469674232</v>
      </c>
      <c r="C2692" s="191">
        <f>INPUT!BC49</f>
        <v>-0.91059939832501868</v>
      </c>
      <c r="D2692" s="191">
        <f>INPUT!BD49</f>
        <v>-1194.0301894616568</v>
      </c>
      <c r="E2692" s="184">
        <f>INPUT!CJ49</f>
        <v>-436.06870446189714</v>
      </c>
      <c r="F2692" s="184">
        <f>INPUT!CK49</f>
        <v>-314.94994178543857</v>
      </c>
      <c r="G2692" s="191">
        <f>INPUT!CM49</f>
        <v>-1081.62480290104</v>
      </c>
      <c r="H2692" s="191">
        <f>INPUT!CL49</f>
        <v>60.30276774327028</v>
      </c>
      <c r="I2692" s="191">
        <f>(1.25*(B2692+C2692+D2692+E2692)+1.5*F2692+1.8*IF(1.25*(B2692+C2692+D2692+E2692)+1.5*F2692&gt;=0,H2692,G2692))/2</f>
        <v>-2656.1526964616532</v>
      </c>
      <c r="J2692" s="192">
        <f>I2023*180/PI()</f>
        <v>7.16197243913529</v>
      </c>
      <c r="K2692" s="191">
        <f>I2692/COS(J2692*PI()/180)</f>
        <v>-2677.0398522290925</v>
      </c>
      <c r="L2692" s="191">
        <f>N2536</f>
        <v>5277.0541860455469</v>
      </c>
      <c r="M2692" s="201" t="str">
        <f>IF(ABS(K2692)&lt;=L2692,"OK","NG")</f>
        <v>OK</v>
      </c>
      <c r="N2692" s="203">
        <f>L2692/ABS(K2692)</f>
        <v>1.9712273545914898</v>
      </c>
      <c r="O2692" s="296"/>
    </row>
    <row r="2693">
      <c r="A2693" s="187">
        <f>A2537</f>
        <v>101</v>
      </c>
      <c r="B2693" s="191">
        <f>INPUT!BB50</f>
        <v>-683.35517469674232</v>
      </c>
      <c r="C2693" s="191">
        <f>INPUT!BC50</f>
        <v>-0.91059939832501868</v>
      </c>
      <c r="D2693" s="191">
        <f>INPUT!BD50</f>
        <v>-1194.0301894616568</v>
      </c>
      <c r="E2693" s="184">
        <f>INPUT!CJ50</f>
        <v>-436.06870446189714</v>
      </c>
      <c r="F2693" s="184">
        <f>INPUT!CK50</f>
        <v>-314.94994178543857</v>
      </c>
      <c r="G2693" s="191">
        <f>INPUT!CM50</f>
        <v>-1081.62480290104</v>
      </c>
      <c r="H2693" s="191">
        <f>INPUT!CL50</f>
        <v>60.30276774327028</v>
      </c>
      <c r="I2693" s="191">
        <f>(1.25*(B2693+C2693+D2693+E2693)+1.5*F2693+1.8*IF(1.25*(B2693+C2693+D2693+E2693)+1.5*F2693&gt;=0,H2693,G2693))/2</f>
        <v>-2656.1526964616532</v>
      </c>
      <c r="J2693" s="192">
        <f>I2024*180/PI()</f>
        <v>7.16197243913529</v>
      </c>
      <c r="K2693" s="191">
        <f>I2693/COS(J2693*PI()/180)</f>
        <v>-2677.0398522290925</v>
      </c>
      <c r="L2693" s="191">
        <f>N2537</f>
        <v>5277.0541860455469</v>
      </c>
      <c r="M2693" s="201" t="str">
        <f>IF(ABS(K2693)&lt;=L2693,"OK","NG")</f>
        <v>OK</v>
      </c>
      <c r="N2693" s="203">
        <f>L2693/ABS(K2693)</f>
        <v>1.9712273545914898</v>
      </c>
      <c r="O2693" s="296"/>
    </row>
    <row r="2694">
      <c r="A2694" s="187">
        <f>A2538</f>
        <v>101</v>
      </c>
      <c r="B2694" s="191">
        <f>INPUT!BB51</f>
        <v>-683.35517469674232</v>
      </c>
      <c r="C2694" s="191">
        <f>INPUT!BC51</f>
        <v>-0.91059939832501868</v>
      </c>
      <c r="D2694" s="191">
        <f>INPUT!BD51</f>
        <v>-1194.0301894616568</v>
      </c>
      <c r="E2694" s="184">
        <f>INPUT!CJ51</f>
        <v>-436.06870446189714</v>
      </c>
      <c r="F2694" s="184">
        <f>INPUT!CK51</f>
        <v>-314.94994178543857</v>
      </c>
      <c r="G2694" s="191">
        <f>INPUT!CM51</f>
        <v>-1081.62480290104</v>
      </c>
      <c r="H2694" s="191">
        <f>INPUT!CL51</f>
        <v>60.30276774327028</v>
      </c>
      <c r="I2694" s="191">
        <f>(1.25*(B2694+C2694+D2694+E2694)+1.5*F2694+1.8*IF(1.25*(B2694+C2694+D2694+E2694)+1.5*F2694&gt;=0,H2694,G2694))/2</f>
        <v>-2656.1526964616532</v>
      </c>
      <c r="J2694" s="192">
        <f>I2025*180/PI()</f>
        <v>7.16197243913529</v>
      </c>
      <c r="K2694" s="191">
        <f>I2694/COS(J2694*PI()/180)</f>
        <v>-2677.0398522290925</v>
      </c>
      <c r="L2694" s="191">
        <f>N2538</f>
        <v>5277.0541860455469</v>
      </c>
      <c r="M2694" s="201" t="str">
        <f>IF(ABS(K2694)&lt;=L2694,"OK","NG")</f>
        <v>OK</v>
      </c>
      <c r="N2694" s="203">
        <f>L2694/ABS(K2694)</f>
        <v>1.9712273545914898</v>
      </c>
      <c r="O2694" s="296"/>
    </row>
    <row r="2695">
      <c r="A2695" s="187">
        <f>A2539</f>
        <v>101</v>
      </c>
      <c r="B2695" s="191">
        <f>INPUT!BB52</f>
        <v>-683.35517469674232</v>
      </c>
      <c r="C2695" s="191">
        <f>INPUT!BC52</f>
        <v>-0.91059939832501868</v>
      </c>
      <c r="D2695" s="191">
        <f>INPUT!BD52</f>
        <v>-1194.0301894616568</v>
      </c>
      <c r="E2695" s="184">
        <f>INPUT!CJ52</f>
        <v>-436.06870446189714</v>
      </c>
      <c r="F2695" s="184">
        <f>INPUT!CK52</f>
        <v>-314.94994178543857</v>
      </c>
      <c r="G2695" s="191">
        <f>INPUT!CM52</f>
        <v>-1081.62480290104</v>
      </c>
      <c r="H2695" s="191">
        <f>INPUT!CL52</f>
        <v>60.30276774327028</v>
      </c>
      <c r="I2695" s="191">
        <f>(1.25*(B2695+C2695+D2695+E2695)+1.5*F2695+1.8*IF(1.25*(B2695+C2695+D2695+E2695)+1.5*F2695&gt;=0,H2695,G2695))/2</f>
        <v>-2656.1526964616532</v>
      </c>
      <c r="J2695" s="192">
        <f>I2026*180/PI()</f>
        <v>7.16197243913529</v>
      </c>
      <c r="K2695" s="191">
        <f>I2695/COS(J2695*PI()/180)</f>
        <v>-2677.0398522290925</v>
      </c>
      <c r="L2695" s="191">
        <f>N2539</f>
        <v>5277.0541860455469</v>
      </c>
      <c r="M2695" s="201" t="str">
        <f>IF(ABS(K2695)&lt;=L2695,"OK","NG")</f>
        <v>OK</v>
      </c>
      <c r="N2695" s="203">
        <f>L2695/ABS(K2695)</f>
        <v>1.9712273545914898</v>
      </c>
      <c r="O2695" s="296"/>
    </row>
    <row r="2696">
      <c r="A2696" s="187">
        <f>A2540</f>
        <v>101</v>
      </c>
      <c r="B2696" s="191">
        <f>INPUT!BB53</f>
        <v>-683.35517469674232</v>
      </c>
      <c r="C2696" s="191">
        <f>INPUT!BC53</f>
        <v>-0.91059939832501868</v>
      </c>
      <c r="D2696" s="191">
        <f>INPUT!BD53</f>
        <v>-1194.0301894616568</v>
      </c>
      <c r="E2696" s="184">
        <f>INPUT!CJ53</f>
        <v>-436.06870446189714</v>
      </c>
      <c r="F2696" s="184">
        <f>INPUT!CK53</f>
        <v>-314.94994178543857</v>
      </c>
      <c r="G2696" s="191">
        <f>INPUT!CM53</f>
        <v>-1081.62480290104</v>
      </c>
      <c r="H2696" s="191">
        <f>INPUT!CL53</f>
        <v>60.30276774327028</v>
      </c>
      <c r="I2696" s="191">
        <f>(1.25*(B2696+C2696+D2696+E2696)+1.5*F2696+1.8*IF(1.25*(B2696+C2696+D2696+E2696)+1.5*F2696&gt;=0,H2696,G2696))/2</f>
        <v>-2656.1526964616532</v>
      </c>
      <c r="J2696" s="192">
        <f>I2027*180/PI()</f>
        <v>7.16197243913529</v>
      </c>
      <c r="K2696" s="191">
        <f>I2696/COS(J2696*PI()/180)</f>
        <v>-2677.0398522290925</v>
      </c>
      <c r="L2696" s="191">
        <f>N2540</f>
        <v>5277.0541860455469</v>
      </c>
      <c r="M2696" s="201" t="str">
        <f>IF(ABS(K2696)&lt;=L2696,"OK","NG")</f>
        <v>OK</v>
      </c>
      <c r="N2696" s="203">
        <f>L2696/ABS(K2696)</f>
        <v>1.9712273545914898</v>
      </c>
      <c r="O2696" s="296"/>
    </row>
    <row r="2697">
      <c r="A2697" s="187">
        <f>A2541</f>
        <v>101</v>
      </c>
      <c r="B2697" s="191">
        <f>INPUT!BB54</f>
        <v>-683.35517469674232</v>
      </c>
      <c r="C2697" s="191">
        <f>INPUT!BC54</f>
        <v>-0.91059939832501868</v>
      </c>
      <c r="D2697" s="191">
        <f>INPUT!BD54</f>
        <v>-1194.0301894616568</v>
      </c>
      <c r="E2697" s="184">
        <f>INPUT!CJ54</f>
        <v>-436.06870446189714</v>
      </c>
      <c r="F2697" s="184">
        <f>INPUT!CK54</f>
        <v>-314.94994178543857</v>
      </c>
      <c r="G2697" s="191">
        <f>INPUT!CM54</f>
        <v>-1081.62480290104</v>
      </c>
      <c r="H2697" s="191">
        <f>INPUT!CL54</f>
        <v>60.30276774327028</v>
      </c>
      <c r="I2697" s="191">
        <f>(1.25*(B2697+C2697+D2697+E2697)+1.5*F2697+1.8*IF(1.25*(B2697+C2697+D2697+E2697)+1.5*F2697&gt;=0,H2697,G2697))/2</f>
        <v>-2656.1526964616532</v>
      </c>
      <c r="J2697" s="192">
        <f>I2028*180/PI()</f>
        <v>7.16197243913529</v>
      </c>
      <c r="K2697" s="191">
        <f>I2697/COS(J2697*PI()/180)</f>
        <v>-2677.0398522290925</v>
      </c>
      <c r="L2697" s="191">
        <f>N2541</f>
        <v>5277.0541860455469</v>
      </c>
      <c r="M2697" s="201" t="str">
        <f>IF(ABS(K2697)&lt;=L2697,"OK","NG")</f>
        <v>OK</v>
      </c>
      <c r="N2697" s="203">
        <f>L2697/ABS(K2697)</f>
        <v>1.9712273545914898</v>
      </c>
      <c r="O2697" s="296"/>
    </row>
    <row r="2698">
      <c r="A2698" s="187">
        <f>A2542</f>
        <v>101</v>
      </c>
      <c r="B2698" s="191">
        <f>INPUT!BB55</f>
        <v>-683.35517469674232</v>
      </c>
      <c r="C2698" s="191">
        <f>INPUT!BC55</f>
        <v>-0.91059939832501868</v>
      </c>
      <c r="D2698" s="191">
        <f>INPUT!BD55</f>
        <v>-1194.0301894616568</v>
      </c>
      <c r="E2698" s="184">
        <f>INPUT!CJ55</f>
        <v>-436.06870446189714</v>
      </c>
      <c r="F2698" s="184">
        <f>INPUT!CK55</f>
        <v>-314.94994178543857</v>
      </c>
      <c r="G2698" s="191">
        <f>INPUT!CM55</f>
        <v>-1081.62480290104</v>
      </c>
      <c r="H2698" s="191">
        <f>INPUT!CL55</f>
        <v>60.30276774327028</v>
      </c>
      <c r="I2698" s="191">
        <f>(1.25*(B2698+C2698+D2698+E2698)+1.5*F2698+1.8*IF(1.25*(B2698+C2698+D2698+E2698)+1.5*F2698&gt;=0,H2698,G2698))/2</f>
        <v>-2656.1526964616532</v>
      </c>
      <c r="J2698" s="192">
        <f>I2029*180/PI()</f>
        <v>7.16197243913529</v>
      </c>
      <c r="K2698" s="191">
        <f>I2698/COS(J2698*PI()/180)</f>
        <v>-2677.0398522290925</v>
      </c>
      <c r="L2698" s="191">
        <f>N2542</f>
        <v>5277.0541860455469</v>
      </c>
      <c r="M2698" s="201" t="str">
        <f>IF(ABS(K2698)&lt;=L2698,"OK","NG")</f>
        <v>OK</v>
      </c>
      <c r="N2698" s="203">
        <f>L2698/ABS(K2698)</f>
        <v>1.9712273545914898</v>
      </c>
      <c r="O2698" s="296"/>
    </row>
    <row r="2699">
      <c r="A2699" s="187">
        <f>A2543</f>
        <v>101</v>
      </c>
      <c r="B2699" s="191">
        <f>INPUT!BB56</f>
        <v>-683.35517469674232</v>
      </c>
      <c r="C2699" s="191">
        <f>INPUT!BC56</f>
        <v>-0.91059939832501868</v>
      </c>
      <c r="D2699" s="191">
        <f>INPUT!BD56</f>
        <v>-1194.0301894616568</v>
      </c>
      <c r="E2699" s="184">
        <f>INPUT!CJ56</f>
        <v>-436.06870446189714</v>
      </c>
      <c r="F2699" s="184">
        <f>INPUT!CK56</f>
        <v>-314.94994178543857</v>
      </c>
      <c r="G2699" s="191">
        <f>INPUT!CM56</f>
        <v>-1081.62480290104</v>
      </c>
      <c r="H2699" s="191">
        <f>INPUT!CL56</f>
        <v>60.30276774327028</v>
      </c>
      <c r="I2699" s="191">
        <f>(1.25*(B2699+C2699+D2699+E2699)+1.5*F2699+1.8*IF(1.25*(B2699+C2699+D2699+E2699)+1.5*F2699&gt;=0,H2699,G2699))/2</f>
        <v>-2656.1526964616532</v>
      </c>
      <c r="J2699" s="192">
        <f>I2030*180/PI()</f>
        <v>7.16197243913529</v>
      </c>
      <c r="K2699" s="191">
        <f>I2699/COS(J2699*PI()/180)</f>
        <v>-2677.0398522290925</v>
      </c>
      <c r="L2699" s="191">
        <f>N2543</f>
        <v>5277.0541860455469</v>
      </c>
      <c r="M2699" s="201" t="str">
        <f>IF(ABS(K2699)&lt;=L2699,"OK","NG")</f>
        <v>OK</v>
      </c>
      <c r="N2699" s="203">
        <f>L2699/ABS(K2699)</f>
        <v>1.9712273545914898</v>
      </c>
      <c r="O2699" s="296"/>
    </row>
    <row r="2700">
      <c r="A2700" s="187">
        <f>A2544</f>
        <v>101</v>
      </c>
      <c r="B2700" s="191">
        <f>INPUT!BB57</f>
        <v>-683.35517469674232</v>
      </c>
      <c r="C2700" s="191">
        <f>INPUT!BC57</f>
        <v>-0.91059939832501868</v>
      </c>
      <c r="D2700" s="191">
        <f>INPUT!BD57</f>
        <v>-1194.0301894616568</v>
      </c>
      <c r="E2700" s="184">
        <f>INPUT!CJ57</f>
        <v>-436.06870446189714</v>
      </c>
      <c r="F2700" s="184">
        <f>INPUT!CK57</f>
        <v>-314.94994178543857</v>
      </c>
      <c r="G2700" s="191">
        <f>INPUT!CM57</f>
        <v>-1081.62480290104</v>
      </c>
      <c r="H2700" s="191">
        <f>INPUT!CL57</f>
        <v>60.30276774327028</v>
      </c>
      <c r="I2700" s="191">
        <f>(1.25*(B2700+C2700+D2700+E2700)+1.5*F2700+1.8*IF(1.25*(B2700+C2700+D2700+E2700)+1.5*F2700&gt;=0,H2700,G2700))/2</f>
        <v>-2656.1526964616532</v>
      </c>
      <c r="J2700" s="192">
        <f>I2031*180/PI()</f>
        <v>7.16197243913529</v>
      </c>
      <c r="K2700" s="191">
        <f>I2700/COS(J2700*PI()/180)</f>
        <v>-2677.0398522290925</v>
      </c>
      <c r="L2700" s="191">
        <f>N2544</f>
        <v>5277.0541860455469</v>
      </c>
      <c r="M2700" s="201" t="str">
        <f>IF(ABS(K2700)&lt;=L2700,"OK","NG")</f>
        <v>OK</v>
      </c>
      <c r="N2700" s="203">
        <f>L2700/ABS(K2700)</f>
        <v>1.9712273545914898</v>
      </c>
      <c r="O2700" s="296"/>
    </row>
    <row r="2701">
      <c r="A2701" s="187">
        <f>A2545</f>
        <v>101</v>
      </c>
      <c r="B2701" s="191">
        <f>INPUT!BB58</f>
        <v>-683.35517469674232</v>
      </c>
      <c r="C2701" s="191">
        <f>INPUT!BC58</f>
        <v>-0.91059939832501868</v>
      </c>
      <c r="D2701" s="191">
        <f>INPUT!BD58</f>
        <v>-1194.0301894616568</v>
      </c>
      <c r="E2701" s="184">
        <f>INPUT!CJ58</f>
        <v>-436.06870446189714</v>
      </c>
      <c r="F2701" s="184">
        <f>INPUT!CK58</f>
        <v>-314.94994178543857</v>
      </c>
      <c r="G2701" s="191">
        <f>INPUT!CM58</f>
        <v>-1081.62480290104</v>
      </c>
      <c r="H2701" s="191">
        <f>INPUT!CL58</f>
        <v>60.30276774327028</v>
      </c>
      <c r="I2701" s="191">
        <f>(1.25*(B2701+C2701+D2701+E2701)+1.5*F2701+1.8*IF(1.25*(B2701+C2701+D2701+E2701)+1.5*F2701&gt;=0,H2701,G2701))/2</f>
        <v>-2656.1526964616532</v>
      </c>
      <c r="J2701" s="192">
        <f>I2032*180/PI()</f>
        <v>7.16197243913529</v>
      </c>
      <c r="K2701" s="191">
        <f>I2701/COS(J2701*PI()/180)</f>
        <v>-2677.0398522290925</v>
      </c>
      <c r="L2701" s="191">
        <f>N2545</f>
        <v>5277.0541860455469</v>
      </c>
      <c r="M2701" s="201" t="str">
        <f>IF(ABS(K2701)&lt;=L2701,"OK","NG")</f>
        <v>OK</v>
      </c>
      <c r="N2701" s="203">
        <f>L2701/ABS(K2701)</f>
        <v>1.9712273545914898</v>
      </c>
      <c r="O2701" s="296"/>
    </row>
    <row r="2702">
      <c r="A2702" s="187">
        <f>A2546</f>
        <v>101</v>
      </c>
      <c r="B2702" s="191">
        <f>INPUT!BB59</f>
        <v>-683.35517469674232</v>
      </c>
      <c r="C2702" s="191">
        <f>INPUT!BC59</f>
        <v>-0.91059939832501868</v>
      </c>
      <c r="D2702" s="191">
        <f>INPUT!BD59</f>
        <v>-1194.0301894616568</v>
      </c>
      <c r="E2702" s="184">
        <f>INPUT!CJ59</f>
        <v>-436.06870446189714</v>
      </c>
      <c r="F2702" s="184">
        <f>INPUT!CK59</f>
        <v>-314.94994178543857</v>
      </c>
      <c r="G2702" s="191">
        <f>INPUT!CM59</f>
        <v>-1081.62480290104</v>
      </c>
      <c r="H2702" s="191">
        <f>INPUT!CL59</f>
        <v>60.30276774327028</v>
      </c>
      <c r="I2702" s="191">
        <f>(1.25*(B2702+C2702+D2702+E2702)+1.5*F2702+1.8*IF(1.25*(B2702+C2702+D2702+E2702)+1.5*F2702&gt;=0,H2702,G2702))/2</f>
        <v>-2656.1526964616532</v>
      </c>
      <c r="J2702" s="192">
        <f>I2033*180/PI()</f>
        <v>7.16197243913529</v>
      </c>
      <c r="K2702" s="191">
        <f>I2702/COS(J2702*PI()/180)</f>
        <v>-2677.0398522290925</v>
      </c>
      <c r="L2702" s="191">
        <f>N2546</f>
        <v>5277.0541860455469</v>
      </c>
      <c r="M2702" s="201" t="str">
        <f>IF(ABS(K2702)&lt;=L2702,"OK","NG")</f>
        <v>OK</v>
      </c>
      <c r="N2702" s="203">
        <f>L2702/ABS(K2702)</f>
        <v>1.9712273545914898</v>
      </c>
      <c r="O2702" s="296"/>
    </row>
    <row r="2703">
      <c r="A2703" s="187">
        <f>A2547</f>
        <v>101</v>
      </c>
      <c r="B2703" s="191">
        <f>INPUT!BB60</f>
        <v>-683.35517469674232</v>
      </c>
      <c r="C2703" s="191">
        <f>INPUT!BC60</f>
        <v>-0.91059939832501868</v>
      </c>
      <c r="D2703" s="191">
        <f>INPUT!BD60</f>
        <v>-1194.0301894616568</v>
      </c>
      <c r="E2703" s="184">
        <f>INPUT!CJ60</f>
        <v>-436.06870446189714</v>
      </c>
      <c r="F2703" s="184">
        <f>INPUT!CK60</f>
        <v>-314.94994178543857</v>
      </c>
      <c r="G2703" s="191">
        <f>INPUT!CM60</f>
        <v>-1081.62480290104</v>
      </c>
      <c r="H2703" s="191">
        <f>INPUT!CL60</f>
        <v>60.30276774327028</v>
      </c>
      <c r="I2703" s="191">
        <f>(1.25*(B2703+C2703+D2703+E2703)+1.5*F2703+1.8*IF(1.25*(B2703+C2703+D2703+E2703)+1.5*F2703&gt;=0,H2703,G2703))/2</f>
        <v>-2656.1526964616532</v>
      </c>
      <c r="J2703" s="192">
        <f>I2034*180/PI()</f>
        <v>7.16197243913529</v>
      </c>
      <c r="K2703" s="191">
        <f>I2703/COS(J2703*PI()/180)</f>
        <v>-2677.0398522290925</v>
      </c>
      <c r="L2703" s="191">
        <f>N2547</f>
        <v>5277.0541860455469</v>
      </c>
      <c r="M2703" s="201" t="str">
        <f>IF(ABS(K2703)&lt;=L2703,"OK","NG")</f>
        <v>OK</v>
      </c>
      <c r="N2703" s="203">
        <f>L2703/ABS(K2703)</f>
        <v>1.9712273545914898</v>
      </c>
      <c r="O2703" s="296"/>
    </row>
    <row r="2704">
      <c r="A2704" s="187">
        <f>A2548</f>
        <v>101</v>
      </c>
      <c r="B2704" s="191">
        <f>INPUT!BB61</f>
        <v>-683.35517469674232</v>
      </c>
      <c r="C2704" s="191">
        <f>INPUT!BC61</f>
        <v>-0.91059939832501868</v>
      </c>
      <c r="D2704" s="191">
        <f>INPUT!BD61</f>
        <v>-1194.0301894616568</v>
      </c>
      <c r="E2704" s="184">
        <f>INPUT!CJ61</f>
        <v>-436.06870446189714</v>
      </c>
      <c r="F2704" s="184">
        <f>INPUT!CK61</f>
        <v>-314.94994178543857</v>
      </c>
      <c r="G2704" s="191">
        <f>INPUT!CM61</f>
        <v>-1081.62480290104</v>
      </c>
      <c r="H2704" s="191">
        <f>INPUT!CL61</f>
        <v>60.30276774327028</v>
      </c>
      <c r="I2704" s="191">
        <f>(1.25*(B2704+C2704+D2704+E2704)+1.5*F2704+1.8*IF(1.25*(B2704+C2704+D2704+E2704)+1.5*F2704&gt;=0,H2704,G2704))/2</f>
        <v>-2656.1526964616532</v>
      </c>
      <c r="J2704" s="192">
        <f>I2035*180/PI()</f>
        <v>7.16197243913529</v>
      </c>
      <c r="K2704" s="191">
        <f>I2704/COS(J2704*PI()/180)</f>
        <v>-2677.0398522290925</v>
      </c>
      <c r="L2704" s="191">
        <f>N2548</f>
        <v>5277.0541860455469</v>
      </c>
      <c r="M2704" s="201" t="str">
        <f>IF(ABS(K2704)&lt;=L2704,"OK","NG")</f>
        <v>OK</v>
      </c>
      <c r="N2704" s="203">
        <f>L2704/ABS(K2704)</f>
        <v>1.9712273545914898</v>
      </c>
      <c r="O2704" s="296"/>
    </row>
    <row r="2705">
      <c r="A2705" s="187">
        <f>A2549</f>
        <v>101</v>
      </c>
      <c r="B2705" s="191">
        <f>INPUT!BB62</f>
        <v>-683.35517469674232</v>
      </c>
      <c r="C2705" s="191">
        <f>INPUT!BC62</f>
        <v>-0.91059939832501868</v>
      </c>
      <c r="D2705" s="191">
        <f>INPUT!BD62</f>
        <v>-1194.0301894616568</v>
      </c>
      <c r="E2705" s="184">
        <f>INPUT!CJ62</f>
        <v>-436.06870446189714</v>
      </c>
      <c r="F2705" s="184">
        <f>INPUT!CK62</f>
        <v>-314.94994178543857</v>
      </c>
      <c r="G2705" s="191">
        <f>INPUT!CM62</f>
        <v>-1081.62480290104</v>
      </c>
      <c r="H2705" s="191">
        <f>INPUT!CL62</f>
        <v>60.30276774327028</v>
      </c>
      <c r="I2705" s="191">
        <f>(1.25*(B2705+C2705+D2705+E2705)+1.5*F2705+1.8*IF(1.25*(B2705+C2705+D2705+E2705)+1.5*F2705&gt;=0,H2705,G2705))/2</f>
        <v>-2656.1526964616532</v>
      </c>
      <c r="J2705" s="192">
        <f>I2036*180/PI()</f>
        <v>7.16197243913529</v>
      </c>
      <c r="K2705" s="191">
        <f>I2705/COS(J2705*PI()/180)</f>
        <v>-2677.0398522290925</v>
      </c>
      <c r="L2705" s="191">
        <f>N2549</f>
        <v>5277.0541860455469</v>
      </c>
      <c r="M2705" s="201" t="str">
        <f>IF(ABS(K2705)&lt;=L2705,"OK","NG")</f>
        <v>OK</v>
      </c>
      <c r="N2705" s="203">
        <f>L2705/ABS(K2705)</f>
        <v>1.9712273545914898</v>
      </c>
      <c r="O2705" s="296"/>
    </row>
    <row r="2706">
      <c r="A2706" s="187">
        <f>A2550</f>
        <v>101</v>
      </c>
      <c r="B2706" s="191">
        <f>INPUT!BB63</f>
        <v>-683.35517469674232</v>
      </c>
      <c r="C2706" s="191">
        <f>INPUT!BC63</f>
        <v>-0.91059939832501868</v>
      </c>
      <c r="D2706" s="191">
        <f>INPUT!BD63</f>
        <v>-1194.0301894616568</v>
      </c>
      <c r="E2706" s="184">
        <f>INPUT!CJ63</f>
        <v>-436.06870446189714</v>
      </c>
      <c r="F2706" s="184">
        <f>INPUT!CK63</f>
        <v>-314.94994178543857</v>
      </c>
      <c r="G2706" s="191">
        <f>INPUT!CM63</f>
        <v>-1081.62480290104</v>
      </c>
      <c r="H2706" s="191">
        <f>INPUT!CL63</f>
        <v>60.30276774327028</v>
      </c>
      <c r="I2706" s="191">
        <f>(1.25*(B2706+C2706+D2706+E2706)+1.5*F2706+1.8*IF(1.25*(B2706+C2706+D2706+E2706)+1.5*F2706&gt;=0,H2706,G2706))/2</f>
        <v>-2656.1526964616532</v>
      </c>
      <c r="J2706" s="192">
        <f>I2037*180/PI()</f>
        <v>7.16197243913529</v>
      </c>
      <c r="K2706" s="191">
        <f>I2706/COS(J2706*PI()/180)</f>
        <v>-2677.0398522290925</v>
      </c>
      <c r="L2706" s="191">
        <f>N2550</f>
        <v>5277.0541860455469</v>
      </c>
      <c r="M2706" s="201" t="str">
        <f>IF(ABS(K2706)&lt;=L2706,"OK","NG")</f>
        <v>OK</v>
      </c>
      <c r="N2706" s="203">
        <f>L2706/ABS(K2706)</f>
        <v>1.9712273545914898</v>
      </c>
      <c r="O2706" s="296"/>
    </row>
    <row r="2707">
      <c r="A2707" s="187">
        <f>A2551</f>
        <v>101</v>
      </c>
      <c r="B2707" s="191">
        <f>INPUT!BB64</f>
        <v>-683.35517469674232</v>
      </c>
      <c r="C2707" s="191">
        <f>INPUT!BC64</f>
        <v>-0.91059939832501868</v>
      </c>
      <c r="D2707" s="191">
        <f>INPUT!BD64</f>
        <v>-1194.0301894616568</v>
      </c>
      <c r="E2707" s="184">
        <f>INPUT!CJ64</f>
        <v>-436.06870446189714</v>
      </c>
      <c r="F2707" s="184">
        <f>INPUT!CK64</f>
        <v>-314.94994178543857</v>
      </c>
      <c r="G2707" s="191">
        <f>INPUT!CM64</f>
        <v>-1081.62480290104</v>
      </c>
      <c r="H2707" s="191">
        <f>INPUT!CL64</f>
        <v>60.30276774327028</v>
      </c>
      <c r="I2707" s="191">
        <f>(1.25*(B2707+C2707+D2707+E2707)+1.5*F2707+1.8*IF(1.25*(B2707+C2707+D2707+E2707)+1.5*F2707&gt;=0,H2707,G2707))/2</f>
        <v>-2656.1526964616532</v>
      </c>
      <c r="J2707" s="192">
        <f>I2038*180/PI()</f>
        <v>7.16197243913529</v>
      </c>
      <c r="K2707" s="191">
        <f>I2707/COS(J2707*PI()/180)</f>
        <v>-2677.0398522290925</v>
      </c>
      <c r="L2707" s="191">
        <f>N2551</f>
        <v>5277.0541860455469</v>
      </c>
      <c r="M2707" s="201" t="str">
        <f>IF(ABS(K2707)&lt;=L2707,"OK","NG")</f>
        <v>OK</v>
      </c>
      <c r="N2707" s="203">
        <f>L2707/ABS(K2707)</f>
        <v>1.9712273545914898</v>
      </c>
      <c r="O2707" s="296"/>
    </row>
    <row r="2708">
      <c r="A2708" s="187">
        <f>A2552</f>
        <v>101</v>
      </c>
      <c r="B2708" s="191">
        <f>INPUT!BB65</f>
        <v>-683.35517469674232</v>
      </c>
      <c r="C2708" s="191">
        <f>INPUT!BC65</f>
        <v>-0.91059939832501868</v>
      </c>
      <c r="D2708" s="191">
        <f>INPUT!BD65</f>
        <v>-1194.0301894616568</v>
      </c>
      <c r="E2708" s="184">
        <f>INPUT!CJ65</f>
        <v>-436.06870446189714</v>
      </c>
      <c r="F2708" s="184">
        <f>INPUT!CK65</f>
        <v>-314.94994178543857</v>
      </c>
      <c r="G2708" s="191">
        <f>INPUT!CM65</f>
        <v>-1081.62480290104</v>
      </c>
      <c r="H2708" s="191">
        <f>INPUT!CL65</f>
        <v>60.30276774327028</v>
      </c>
      <c r="I2708" s="191">
        <f>(1.25*(B2708+C2708+D2708+E2708)+1.5*F2708+1.8*IF(1.25*(B2708+C2708+D2708+E2708)+1.5*F2708&gt;=0,H2708,G2708))/2</f>
        <v>-2656.1526964616532</v>
      </c>
      <c r="J2708" s="192">
        <f>I2039*180/PI()</f>
        <v>7.16197243913529</v>
      </c>
      <c r="K2708" s="191">
        <f>I2708/COS(J2708*PI()/180)</f>
        <v>-2677.0398522290925</v>
      </c>
      <c r="L2708" s="191">
        <f>N2552</f>
        <v>5277.0541860455469</v>
      </c>
      <c r="M2708" s="201" t="str">
        <f>IF(ABS(K2708)&lt;=L2708,"OK","NG")</f>
        <v>OK</v>
      </c>
      <c r="N2708" s="203">
        <f>L2708/ABS(K2708)</f>
        <v>1.9712273545914898</v>
      </c>
      <c r="O2708" s="296"/>
    </row>
    <row r="2709">
      <c r="A2709" s="187">
        <f>A2553</f>
        <v>101</v>
      </c>
      <c r="B2709" s="191">
        <f>INPUT!BB66</f>
        <v>-683.35517469674232</v>
      </c>
      <c r="C2709" s="191">
        <f>INPUT!BC66</f>
        <v>-0.91059939832501868</v>
      </c>
      <c r="D2709" s="191">
        <f>INPUT!BD66</f>
        <v>-1194.0301894616568</v>
      </c>
      <c r="E2709" s="184">
        <f>INPUT!CJ66</f>
        <v>-436.06870446189714</v>
      </c>
      <c r="F2709" s="184">
        <f>INPUT!CK66</f>
        <v>-314.94994178543857</v>
      </c>
      <c r="G2709" s="191">
        <f>INPUT!CM66</f>
        <v>-1081.62480290104</v>
      </c>
      <c r="H2709" s="191">
        <f>INPUT!CL66</f>
        <v>60.30276774327028</v>
      </c>
      <c r="I2709" s="191">
        <f>(1.25*(B2709+C2709+D2709+E2709)+1.5*F2709+1.8*IF(1.25*(B2709+C2709+D2709+E2709)+1.5*F2709&gt;=0,H2709,G2709))/2</f>
        <v>-2656.1526964616532</v>
      </c>
      <c r="J2709" s="192">
        <f>I2040*180/PI()</f>
        <v>7.16197243913529</v>
      </c>
      <c r="K2709" s="191">
        <f>I2709/COS(J2709*PI()/180)</f>
        <v>-2677.0398522290925</v>
      </c>
      <c r="L2709" s="191">
        <f>N2553</f>
        <v>5277.0541860455469</v>
      </c>
      <c r="M2709" s="201" t="str">
        <f>IF(ABS(K2709)&lt;=L2709,"OK","NG")</f>
        <v>OK</v>
      </c>
      <c r="N2709" s="203">
        <f>L2709/ABS(K2709)</f>
        <v>1.9712273545914898</v>
      </c>
      <c r="O2709" s="296"/>
    </row>
    <row r="2710">
      <c r="A2710" s="187">
        <f>A2554</f>
        <v>101</v>
      </c>
      <c r="B2710" s="191">
        <f>INPUT!BB67</f>
        <v>-683.35517469674232</v>
      </c>
      <c r="C2710" s="191">
        <f>INPUT!BC67</f>
        <v>-0.91059939832501868</v>
      </c>
      <c r="D2710" s="191">
        <f>INPUT!BD67</f>
        <v>-1194.0301894616568</v>
      </c>
      <c r="E2710" s="184">
        <f>INPUT!CJ67</f>
        <v>-436.06870446189714</v>
      </c>
      <c r="F2710" s="184">
        <f>INPUT!CK67</f>
        <v>-314.94994178543857</v>
      </c>
      <c r="G2710" s="191">
        <f>INPUT!CM67</f>
        <v>-1081.62480290104</v>
      </c>
      <c r="H2710" s="191">
        <f>INPUT!CL67</f>
        <v>60.30276774327028</v>
      </c>
      <c r="I2710" s="191">
        <f>(1.25*(B2710+C2710+D2710+E2710)+1.5*F2710+1.8*IF(1.25*(B2710+C2710+D2710+E2710)+1.5*F2710&gt;=0,H2710,G2710))/2</f>
        <v>-2656.1526964616532</v>
      </c>
      <c r="J2710" s="192">
        <f>I2041*180/PI()</f>
        <v>7.16197243913529</v>
      </c>
      <c r="K2710" s="191">
        <f>I2710/COS(J2710*PI()/180)</f>
        <v>-2677.0398522290925</v>
      </c>
      <c r="L2710" s="191">
        <f>N2554</f>
        <v>5277.0541860455469</v>
      </c>
      <c r="M2710" s="201" t="str">
        <f>IF(ABS(K2710)&lt;=L2710,"OK","NG")</f>
        <v>OK</v>
      </c>
      <c r="N2710" s="203">
        <f>L2710/ABS(K2710)</f>
        <v>1.9712273545914898</v>
      </c>
      <c r="O2710" s="296"/>
    </row>
    <row r="2711">
      <c r="A2711" s="187">
        <f>A2555</f>
        <v>101</v>
      </c>
      <c r="B2711" s="191">
        <f>INPUT!BB68</f>
        <v>-683.35517469674232</v>
      </c>
      <c r="C2711" s="191">
        <f>INPUT!BC68</f>
        <v>-0.91059939832501868</v>
      </c>
      <c r="D2711" s="191">
        <f>INPUT!BD68</f>
        <v>-1194.0301894616568</v>
      </c>
      <c r="E2711" s="184">
        <f>INPUT!CJ68</f>
        <v>-436.06870446189714</v>
      </c>
      <c r="F2711" s="184">
        <f>INPUT!CK68</f>
        <v>-314.94994178543857</v>
      </c>
      <c r="G2711" s="191">
        <f>INPUT!CM68</f>
        <v>-1081.62480290104</v>
      </c>
      <c r="H2711" s="191">
        <f>INPUT!CL68</f>
        <v>60.30276774327028</v>
      </c>
      <c r="I2711" s="191">
        <f>(1.25*(B2711+C2711+D2711+E2711)+1.5*F2711+1.8*IF(1.25*(B2711+C2711+D2711+E2711)+1.5*F2711&gt;=0,H2711,G2711))/2</f>
        <v>-2656.1526964616532</v>
      </c>
      <c r="J2711" s="192">
        <f>I2042*180/PI()</f>
        <v>7.16197243913529</v>
      </c>
      <c r="K2711" s="191">
        <f>I2711/COS(J2711*PI()/180)</f>
        <v>-2677.0398522290925</v>
      </c>
      <c r="L2711" s="191">
        <f>N2555</f>
        <v>5277.0541860455469</v>
      </c>
      <c r="M2711" s="201" t="str">
        <f>IF(ABS(K2711)&lt;=L2711,"OK","NG")</f>
        <v>OK</v>
      </c>
      <c r="N2711" s="203">
        <f>L2711/ABS(K2711)</f>
        <v>1.9712273545914898</v>
      </c>
      <c r="O2711" s="296"/>
    </row>
    <row r="2712">
      <c r="A2712" s="187">
        <f>A2556</f>
        <v>101</v>
      </c>
      <c r="B2712" s="191">
        <f>INPUT!BB69</f>
        <v>-683.35517469674232</v>
      </c>
      <c r="C2712" s="191">
        <f>INPUT!BC69</f>
        <v>-0.91059939832501868</v>
      </c>
      <c r="D2712" s="191">
        <f>INPUT!BD69</f>
        <v>-1194.0301894616568</v>
      </c>
      <c r="E2712" s="184">
        <f>INPUT!CJ69</f>
        <v>-436.06870446189714</v>
      </c>
      <c r="F2712" s="184">
        <f>INPUT!CK69</f>
        <v>-314.94994178543857</v>
      </c>
      <c r="G2712" s="191">
        <f>INPUT!CM69</f>
        <v>-1081.62480290104</v>
      </c>
      <c r="H2712" s="191">
        <f>INPUT!CL69</f>
        <v>60.30276774327028</v>
      </c>
      <c r="I2712" s="191">
        <f>(1.25*(B2712+C2712+D2712+E2712)+1.5*F2712+1.8*IF(1.25*(B2712+C2712+D2712+E2712)+1.5*F2712&gt;=0,H2712,G2712))/2</f>
        <v>-2656.1526964616532</v>
      </c>
      <c r="J2712" s="192">
        <f>I2043*180/PI()</f>
        <v>7.16197243913529</v>
      </c>
      <c r="K2712" s="191">
        <f>I2712/COS(J2712*PI()/180)</f>
        <v>-2677.0398522290925</v>
      </c>
      <c r="L2712" s="191">
        <f>N2556</f>
        <v>5277.0541860455469</v>
      </c>
      <c r="M2712" s="201" t="str">
        <f>IF(ABS(K2712)&lt;=L2712,"OK","NG")</f>
        <v>OK</v>
      </c>
      <c r="N2712" s="203">
        <f>L2712/ABS(K2712)</f>
        <v>1.9712273545914898</v>
      </c>
      <c r="O2712" s="296"/>
    </row>
    <row r="2713">
      <c r="A2713" s="187">
        <f>A2557</f>
        <v>101</v>
      </c>
      <c r="B2713" s="191">
        <f>INPUT!BB70</f>
        <v>-683.35517469674232</v>
      </c>
      <c r="C2713" s="191">
        <f>INPUT!BC70</f>
        <v>-0.91059939832501868</v>
      </c>
      <c r="D2713" s="191">
        <f>INPUT!BD70</f>
        <v>-1194.0301894616568</v>
      </c>
      <c r="E2713" s="184">
        <f>INPUT!CJ70</f>
        <v>-436.06870446189714</v>
      </c>
      <c r="F2713" s="184">
        <f>INPUT!CK70</f>
        <v>-314.94994178543857</v>
      </c>
      <c r="G2713" s="191">
        <f>INPUT!CM70</f>
        <v>-1081.62480290104</v>
      </c>
      <c r="H2713" s="191">
        <f>INPUT!CL70</f>
        <v>60.30276774327028</v>
      </c>
      <c r="I2713" s="191">
        <f>(1.25*(B2713+C2713+D2713+E2713)+1.5*F2713+1.8*IF(1.25*(B2713+C2713+D2713+E2713)+1.5*F2713&gt;=0,H2713,G2713))/2</f>
        <v>-2656.1526964616532</v>
      </c>
      <c r="J2713" s="192">
        <f>I2044*180/PI()</f>
        <v>7.16197243913529</v>
      </c>
      <c r="K2713" s="191">
        <f>I2713/COS(J2713*PI()/180)</f>
        <v>-2677.0398522290925</v>
      </c>
      <c r="L2713" s="191">
        <f>N2557</f>
        <v>5277.0541860455469</v>
      </c>
      <c r="M2713" s="201" t="str">
        <f>IF(ABS(K2713)&lt;=L2713,"OK","NG")</f>
        <v>OK</v>
      </c>
      <c r="N2713" s="203">
        <f>L2713/ABS(K2713)</f>
        <v>1.9712273545914898</v>
      </c>
      <c r="O2713" s="296"/>
    </row>
    <row r="2714">
      <c r="A2714" s="187">
        <f>A2558</f>
        <v>101</v>
      </c>
      <c r="B2714" s="191">
        <f>INPUT!BB71</f>
        <v>-683.35517469674232</v>
      </c>
      <c r="C2714" s="191">
        <f>INPUT!BC71</f>
        <v>-0.91059939832501868</v>
      </c>
      <c r="D2714" s="191">
        <f>INPUT!BD71</f>
        <v>-1194.0301894616568</v>
      </c>
      <c r="E2714" s="184">
        <f>INPUT!CJ71</f>
        <v>-436.06870446189714</v>
      </c>
      <c r="F2714" s="184">
        <f>INPUT!CK71</f>
        <v>-314.94994178543857</v>
      </c>
      <c r="G2714" s="191">
        <f>INPUT!CM71</f>
        <v>-1081.62480290104</v>
      </c>
      <c r="H2714" s="191">
        <f>INPUT!CL71</f>
        <v>60.30276774327028</v>
      </c>
      <c r="I2714" s="191">
        <f>(1.25*(B2714+C2714+D2714+E2714)+1.5*F2714+1.8*IF(1.25*(B2714+C2714+D2714+E2714)+1.5*F2714&gt;=0,H2714,G2714))/2</f>
        <v>-2656.1526964616532</v>
      </c>
      <c r="J2714" s="192">
        <f>I2045*180/PI()</f>
        <v>7.16197243913529</v>
      </c>
      <c r="K2714" s="191">
        <f>I2714/COS(J2714*PI()/180)</f>
        <v>-2677.0398522290925</v>
      </c>
      <c r="L2714" s="191">
        <f>N2558</f>
        <v>5277.0541860455469</v>
      </c>
      <c r="M2714" s="201" t="str">
        <f>IF(ABS(K2714)&lt;=L2714,"OK","NG")</f>
        <v>OK</v>
      </c>
      <c r="N2714" s="203">
        <f>L2714/ABS(K2714)</f>
        <v>1.9712273545914898</v>
      </c>
      <c r="O2714" s="296"/>
    </row>
    <row r="2715">
      <c r="A2715" s="187">
        <f>A2559</f>
        <v>101</v>
      </c>
      <c r="B2715" s="191">
        <f>INPUT!BB72</f>
        <v>-683.35517469674232</v>
      </c>
      <c r="C2715" s="191">
        <f>INPUT!BC72</f>
        <v>-0.91059939832501868</v>
      </c>
      <c r="D2715" s="191">
        <f>INPUT!BD72</f>
        <v>-1194.0301894616568</v>
      </c>
      <c r="E2715" s="184">
        <f>INPUT!CJ72</f>
        <v>-436.06870446189714</v>
      </c>
      <c r="F2715" s="184">
        <f>INPUT!CK72</f>
        <v>-314.94994178543857</v>
      </c>
      <c r="G2715" s="191">
        <f>INPUT!CM72</f>
        <v>-1081.62480290104</v>
      </c>
      <c r="H2715" s="191">
        <f>INPUT!CL72</f>
        <v>60.30276774327028</v>
      </c>
      <c r="I2715" s="191">
        <f>(1.25*(B2715+C2715+D2715+E2715)+1.5*F2715+1.8*IF(1.25*(B2715+C2715+D2715+E2715)+1.5*F2715&gt;=0,H2715,G2715))/2</f>
        <v>-2656.1526964616532</v>
      </c>
      <c r="J2715" s="192">
        <f>I2046*180/PI()</f>
        <v>7.16197243913529</v>
      </c>
      <c r="K2715" s="191">
        <f>I2715/COS(J2715*PI()/180)</f>
        <v>-2677.0398522290925</v>
      </c>
      <c r="L2715" s="191">
        <f>N2559</f>
        <v>5277.0541860455469</v>
      </c>
      <c r="M2715" s="201" t="str">
        <f>IF(ABS(K2715)&lt;=L2715,"OK","NG")</f>
        <v>OK</v>
      </c>
      <c r="N2715" s="203">
        <f>L2715/ABS(K2715)</f>
        <v>1.9712273545914898</v>
      </c>
      <c r="O2715" s="296"/>
    </row>
    <row r="2716">
      <c r="A2716" s="187">
        <f>A2560</f>
        <v>101</v>
      </c>
      <c r="B2716" s="191">
        <f>INPUT!BB73</f>
        <v>-683.35517469674232</v>
      </c>
      <c r="C2716" s="191">
        <f>INPUT!BC73</f>
        <v>-0.91059939832501868</v>
      </c>
      <c r="D2716" s="191">
        <f>INPUT!BD73</f>
        <v>-1194.0301894616568</v>
      </c>
      <c r="E2716" s="184">
        <f>INPUT!CJ73</f>
        <v>-436.06870446189714</v>
      </c>
      <c r="F2716" s="184">
        <f>INPUT!CK73</f>
        <v>-314.94994178543857</v>
      </c>
      <c r="G2716" s="191">
        <f>INPUT!CM73</f>
        <v>-1081.62480290104</v>
      </c>
      <c r="H2716" s="191">
        <f>INPUT!CL73</f>
        <v>60.30276774327028</v>
      </c>
      <c r="I2716" s="191">
        <f>(1.25*(B2716+C2716+D2716+E2716)+1.5*F2716+1.8*IF(1.25*(B2716+C2716+D2716+E2716)+1.5*F2716&gt;=0,H2716,G2716))/2</f>
        <v>-2656.1526964616532</v>
      </c>
      <c r="J2716" s="192">
        <f>I2047*180/PI()</f>
        <v>7.16197243913529</v>
      </c>
      <c r="K2716" s="191">
        <f>I2716/COS(J2716*PI()/180)</f>
        <v>-2677.0398522290925</v>
      </c>
      <c r="L2716" s="191">
        <f>N2560</f>
        <v>5277.0541860455469</v>
      </c>
      <c r="M2716" s="201" t="str">
        <f>IF(ABS(K2716)&lt;=L2716,"OK","NG")</f>
        <v>OK</v>
      </c>
      <c r="N2716" s="203">
        <f>L2716/ABS(K2716)</f>
        <v>1.9712273545914898</v>
      </c>
      <c r="O2716" s="296"/>
    </row>
    <row r="2717">
      <c r="A2717" s="187">
        <f>A2561</f>
        <v>101</v>
      </c>
      <c r="B2717" s="191">
        <f>INPUT!BB74</f>
        <v>-683.35517469674232</v>
      </c>
      <c r="C2717" s="191">
        <f>INPUT!BC74</f>
        <v>-0.91059939832501868</v>
      </c>
      <c r="D2717" s="191">
        <f>INPUT!BD74</f>
        <v>-1194.0301894616568</v>
      </c>
      <c r="E2717" s="184">
        <f>INPUT!CJ74</f>
        <v>-436.06870446189714</v>
      </c>
      <c r="F2717" s="184">
        <f>INPUT!CK74</f>
        <v>-314.94994178543857</v>
      </c>
      <c r="G2717" s="191">
        <f>INPUT!CM74</f>
        <v>-1081.62480290104</v>
      </c>
      <c r="H2717" s="191">
        <f>INPUT!CL74</f>
        <v>60.30276774327028</v>
      </c>
      <c r="I2717" s="191">
        <f>(1.25*(B2717+C2717+D2717+E2717)+1.5*F2717+1.8*IF(1.25*(B2717+C2717+D2717+E2717)+1.5*F2717&gt;=0,H2717,G2717))/2</f>
        <v>-2656.1526964616532</v>
      </c>
      <c r="J2717" s="192">
        <f>I2048*180/PI()</f>
        <v>7.16197243913529</v>
      </c>
      <c r="K2717" s="191">
        <f>I2717/COS(J2717*PI()/180)</f>
        <v>-2677.0398522290925</v>
      </c>
      <c r="L2717" s="191">
        <f>N2561</f>
        <v>5277.0541860455469</v>
      </c>
      <c r="M2717" s="201" t="str">
        <f>IF(ABS(K2717)&lt;=L2717,"OK","NG")</f>
        <v>OK</v>
      </c>
      <c r="N2717" s="203">
        <f>L2717/ABS(K2717)</f>
        <v>1.9712273545914898</v>
      </c>
      <c r="O2717" s="296"/>
    </row>
    <row r="2718">
      <c r="A2718" s="187">
        <f>A2562</f>
        <v>101</v>
      </c>
      <c r="B2718" s="191">
        <f>INPUT!BB75</f>
        <v>-683.35517469674232</v>
      </c>
      <c r="C2718" s="191">
        <f>INPUT!BC75</f>
        <v>-0.91059939832501868</v>
      </c>
      <c r="D2718" s="191">
        <f>INPUT!BD75</f>
        <v>-1194.0301894616568</v>
      </c>
      <c r="E2718" s="184">
        <f>INPUT!CJ75</f>
        <v>-436.06870446189714</v>
      </c>
      <c r="F2718" s="184">
        <f>INPUT!CK75</f>
        <v>-314.94994178543857</v>
      </c>
      <c r="G2718" s="191">
        <f>INPUT!CM75</f>
        <v>-1081.62480290104</v>
      </c>
      <c r="H2718" s="191">
        <f>INPUT!CL75</f>
        <v>60.30276774327028</v>
      </c>
      <c r="I2718" s="191">
        <f>(1.25*(B2718+C2718+D2718+E2718)+1.5*F2718+1.8*IF(1.25*(B2718+C2718+D2718+E2718)+1.5*F2718&gt;=0,H2718,G2718))/2</f>
        <v>-2656.1526964616532</v>
      </c>
      <c r="J2718" s="192">
        <f>I2049*180/PI()</f>
        <v>7.16197243913529</v>
      </c>
      <c r="K2718" s="191">
        <f>I2718/COS(J2718*PI()/180)</f>
        <v>-2677.0398522290925</v>
      </c>
      <c r="L2718" s="191">
        <f>N2562</f>
        <v>5277.0541860455469</v>
      </c>
      <c r="M2718" s="201" t="str">
        <f>IF(ABS(K2718)&lt;=L2718,"OK","NG")</f>
        <v>OK</v>
      </c>
      <c r="N2718" s="203">
        <f>L2718/ABS(K2718)</f>
        <v>1.9712273545914898</v>
      </c>
      <c r="O2718" s="296"/>
    </row>
    <row r="2719">
      <c r="A2719" s="187">
        <f>A2563</f>
        <v>101</v>
      </c>
      <c r="B2719" s="191">
        <f>INPUT!BB76</f>
        <v>-683.35517469674232</v>
      </c>
      <c r="C2719" s="191">
        <f>INPUT!BC76</f>
        <v>-0.91059939832501868</v>
      </c>
      <c r="D2719" s="191">
        <f>INPUT!BD76</f>
        <v>-1194.0301894616568</v>
      </c>
      <c r="E2719" s="184">
        <f>INPUT!CJ76</f>
        <v>-436.06870446189714</v>
      </c>
      <c r="F2719" s="184">
        <f>INPUT!CK76</f>
        <v>-314.94994178543857</v>
      </c>
      <c r="G2719" s="191">
        <f>INPUT!CM76</f>
        <v>-1081.62480290104</v>
      </c>
      <c r="H2719" s="191">
        <f>INPUT!CL76</f>
        <v>60.30276774327028</v>
      </c>
      <c r="I2719" s="191">
        <f>(1.25*(B2719+C2719+D2719+E2719)+1.5*F2719+1.8*IF(1.25*(B2719+C2719+D2719+E2719)+1.5*F2719&gt;=0,H2719,G2719))/2</f>
        <v>-2656.1526964616532</v>
      </c>
      <c r="J2719" s="192">
        <f>I2050*180/PI()</f>
        <v>7.16197243913529</v>
      </c>
      <c r="K2719" s="191">
        <f>I2719/COS(J2719*PI()/180)</f>
        <v>-2677.0398522290925</v>
      </c>
      <c r="L2719" s="191">
        <f>N2563</f>
        <v>5277.0541860455469</v>
      </c>
      <c r="M2719" s="201" t="str">
        <f>IF(ABS(K2719)&lt;=L2719,"OK","NG")</f>
        <v>OK</v>
      </c>
      <c r="N2719" s="203">
        <f>L2719/ABS(K2719)</f>
        <v>1.9712273545914898</v>
      </c>
      <c r="O2719" s="296"/>
    </row>
    <row r="2720">
      <c r="A2720" s="187">
        <f>A2564</f>
        <v>101</v>
      </c>
      <c r="B2720" s="191">
        <f>INPUT!BB77</f>
        <v>-683.35517469674232</v>
      </c>
      <c r="C2720" s="191">
        <f>INPUT!BC77</f>
        <v>-0.91059939832501868</v>
      </c>
      <c r="D2720" s="191">
        <f>INPUT!BD77</f>
        <v>-1194.0301894616568</v>
      </c>
      <c r="E2720" s="184">
        <f>INPUT!CJ77</f>
        <v>-436.06870446189714</v>
      </c>
      <c r="F2720" s="184">
        <f>INPUT!CK77</f>
        <v>-314.94994178543857</v>
      </c>
      <c r="G2720" s="191">
        <f>INPUT!CM77</f>
        <v>-1081.62480290104</v>
      </c>
      <c r="H2720" s="191">
        <f>INPUT!CL77</f>
        <v>60.30276774327028</v>
      </c>
      <c r="I2720" s="191">
        <f>(1.25*(B2720+C2720+D2720+E2720)+1.5*F2720+1.8*IF(1.25*(B2720+C2720+D2720+E2720)+1.5*F2720&gt;=0,H2720,G2720))/2</f>
        <v>-2656.1526964616532</v>
      </c>
      <c r="J2720" s="192">
        <f>I2051*180/PI()</f>
        <v>7.16197243913529</v>
      </c>
      <c r="K2720" s="191">
        <f>I2720/COS(J2720*PI()/180)</f>
        <v>-2677.0398522290925</v>
      </c>
      <c r="L2720" s="191">
        <f>N2564</f>
        <v>5277.0541860455469</v>
      </c>
      <c r="M2720" s="201" t="str">
        <f>IF(ABS(K2720)&lt;=L2720,"OK","NG")</f>
        <v>OK</v>
      </c>
      <c r="N2720" s="203">
        <f>L2720/ABS(K2720)</f>
        <v>1.9712273545914898</v>
      </c>
      <c r="O2720" s="296"/>
    </row>
    <row r="2721">
      <c r="A2721" s="187">
        <f>A2565</f>
        <v>101</v>
      </c>
      <c r="B2721" s="191">
        <f>INPUT!BB78</f>
        <v>-683.35517469674232</v>
      </c>
      <c r="C2721" s="191">
        <f>INPUT!BC78</f>
        <v>-0.91059939832501868</v>
      </c>
      <c r="D2721" s="191">
        <f>INPUT!BD78</f>
        <v>-1194.0301894616568</v>
      </c>
      <c r="E2721" s="184">
        <f>INPUT!CJ78</f>
        <v>-436.06870446189714</v>
      </c>
      <c r="F2721" s="184">
        <f>INPUT!CK78</f>
        <v>-314.94994178543857</v>
      </c>
      <c r="G2721" s="191">
        <f>INPUT!CM78</f>
        <v>-1081.62480290104</v>
      </c>
      <c r="H2721" s="191">
        <f>INPUT!CL78</f>
        <v>60.30276774327028</v>
      </c>
      <c r="I2721" s="191">
        <f>(1.25*(B2721+C2721+D2721+E2721)+1.5*F2721+1.8*IF(1.25*(B2721+C2721+D2721+E2721)+1.5*F2721&gt;=0,H2721,G2721))/2</f>
        <v>-2656.1526964616532</v>
      </c>
      <c r="J2721" s="192">
        <f>I2052*180/PI()</f>
        <v>7.16197243913529</v>
      </c>
      <c r="K2721" s="191">
        <f>I2721/COS(J2721*PI()/180)</f>
        <v>-2677.0398522290925</v>
      </c>
      <c r="L2721" s="191">
        <f>N2565</f>
        <v>5277.0541860455469</v>
      </c>
      <c r="M2721" s="201" t="str">
        <f>IF(ABS(K2721)&lt;=L2721,"OK","NG")</f>
        <v>OK</v>
      </c>
      <c r="N2721" s="203">
        <f>L2721/ABS(K2721)</f>
        <v>1.9712273545914898</v>
      </c>
      <c r="O2721" s="296"/>
    </row>
    <row r="2722">
      <c r="A2722" s="187">
        <f>A2566</f>
        <v>101</v>
      </c>
      <c r="B2722" s="191">
        <f>INPUT!BB79</f>
        <v>-683.35517469674232</v>
      </c>
      <c r="C2722" s="191">
        <f>INPUT!BC79</f>
        <v>-0.91059939832501868</v>
      </c>
      <c r="D2722" s="191">
        <f>INPUT!BD79</f>
        <v>-1194.0301894616568</v>
      </c>
      <c r="E2722" s="184">
        <f>INPUT!CJ79</f>
        <v>-436.06870446189714</v>
      </c>
      <c r="F2722" s="184">
        <f>INPUT!CK79</f>
        <v>-314.94994178543857</v>
      </c>
      <c r="G2722" s="191">
        <f>INPUT!CM79</f>
        <v>-1081.62480290104</v>
      </c>
      <c r="H2722" s="191">
        <f>INPUT!CL79</f>
        <v>60.30276774327028</v>
      </c>
      <c r="I2722" s="191">
        <f>(1.25*(B2722+C2722+D2722+E2722)+1.5*F2722+1.8*IF(1.25*(B2722+C2722+D2722+E2722)+1.5*F2722&gt;=0,H2722,G2722))/2</f>
        <v>-2656.1526964616532</v>
      </c>
      <c r="J2722" s="192">
        <f>I2053*180/PI()</f>
        <v>7.16197243913529</v>
      </c>
      <c r="K2722" s="191">
        <f>I2722/COS(J2722*PI()/180)</f>
        <v>-2677.0398522290925</v>
      </c>
      <c r="L2722" s="191">
        <f>N2566</f>
        <v>5277.0541860455469</v>
      </c>
      <c r="M2722" s="201" t="str">
        <f>IF(ABS(K2722)&lt;=L2722,"OK","NG")</f>
        <v>OK</v>
      </c>
      <c r="N2722" s="203">
        <f>L2722/ABS(K2722)</f>
        <v>1.9712273545914898</v>
      </c>
      <c r="O2722" s="296"/>
    </row>
    <row r="2723">
      <c r="A2723" s="187">
        <f>A2567</f>
        <v>101</v>
      </c>
      <c r="B2723" s="191">
        <f>INPUT!BB80</f>
        <v>-683.35517469674232</v>
      </c>
      <c r="C2723" s="191">
        <f>INPUT!BC80</f>
        <v>-0.91059939832501868</v>
      </c>
      <c r="D2723" s="191">
        <f>INPUT!BD80</f>
        <v>-1194.0301894616568</v>
      </c>
      <c r="E2723" s="184">
        <f>INPUT!CJ80</f>
        <v>-436.06870446189714</v>
      </c>
      <c r="F2723" s="184">
        <f>INPUT!CK80</f>
        <v>-314.94994178543857</v>
      </c>
      <c r="G2723" s="191">
        <f>INPUT!CM80</f>
        <v>-1081.62480290104</v>
      </c>
      <c r="H2723" s="191">
        <f>INPUT!CL80</f>
        <v>60.30276774327028</v>
      </c>
      <c r="I2723" s="191">
        <f>(1.25*(B2723+C2723+D2723+E2723)+1.5*F2723+1.8*IF(1.25*(B2723+C2723+D2723+E2723)+1.5*F2723&gt;=0,H2723,G2723))/2</f>
        <v>-2656.1526964616532</v>
      </c>
      <c r="J2723" s="192">
        <f>I2054*180/PI()</f>
        <v>7.16197243913529</v>
      </c>
      <c r="K2723" s="191">
        <f>I2723/COS(J2723*PI()/180)</f>
        <v>-2677.0398522290925</v>
      </c>
      <c r="L2723" s="191">
        <f>N2567</f>
        <v>5277.0541860455469</v>
      </c>
      <c r="M2723" s="201" t="str">
        <f>IF(ABS(K2723)&lt;=L2723,"OK","NG")</f>
        <v>OK</v>
      </c>
      <c r="N2723" s="203">
        <f>L2723/ABS(K2723)</f>
        <v>1.9712273545914898</v>
      </c>
      <c r="O2723" s="296"/>
    </row>
    <row r="2724">
      <c r="A2724" s="187">
        <f>A2568</f>
        <v>101</v>
      </c>
      <c r="B2724" s="191">
        <f>INPUT!BB81</f>
        <v>-683.35517469674232</v>
      </c>
      <c r="C2724" s="191">
        <f>INPUT!BC81</f>
        <v>-0.91059939832501868</v>
      </c>
      <c r="D2724" s="191">
        <f>INPUT!BD81</f>
        <v>-1194.0301894616568</v>
      </c>
      <c r="E2724" s="184">
        <f>INPUT!CJ81</f>
        <v>-436.06870446189714</v>
      </c>
      <c r="F2724" s="184">
        <f>INPUT!CK81</f>
        <v>-314.94994178543857</v>
      </c>
      <c r="G2724" s="191">
        <f>INPUT!CM81</f>
        <v>-1081.62480290104</v>
      </c>
      <c r="H2724" s="191">
        <f>INPUT!CL81</f>
        <v>60.30276774327028</v>
      </c>
      <c r="I2724" s="191">
        <f>(1.25*(B2724+C2724+D2724+E2724)+1.5*F2724+1.8*IF(1.25*(B2724+C2724+D2724+E2724)+1.5*F2724&gt;=0,H2724,G2724))/2</f>
        <v>-2656.1526964616532</v>
      </c>
      <c r="J2724" s="192">
        <f>I2055*180/PI()</f>
        <v>7.16197243913529</v>
      </c>
      <c r="K2724" s="191">
        <f>I2724/COS(J2724*PI()/180)</f>
        <v>-2677.0398522290925</v>
      </c>
      <c r="L2724" s="191">
        <f>N2568</f>
        <v>5277.0541860455469</v>
      </c>
      <c r="M2724" s="201" t="str">
        <f>IF(ABS(K2724)&lt;=L2724,"OK","NG")</f>
        <v>OK</v>
      </c>
      <c r="N2724" s="203">
        <f>L2724/ABS(K2724)</f>
        <v>1.9712273545914898</v>
      </c>
      <c r="O2724" s="296"/>
    </row>
    <row r="2725">
      <c r="A2725" s="187">
        <f>A2569</f>
        <v>101</v>
      </c>
      <c r="B2725" s="191">
        <f>INPUT!BB82</f>
        <v>-683.35517469674232</v>
      </c>
      <c r="C2725" s="191">
        <f>INPUT!BC82</f>
        <v>-0.91059939832501868</v>
      </c>
      <c r="D2725" s="191">
        <f>INPUT!BD82</f>
        <v>-1194.0301894616568</v>
      </c>
      <c r="E2725" s="184">
        <f>INPUT!CJ82</f>
        <v>-436.06870446189714</v>
      </c>
      <c r="F2725" s="184">
        <f>INPUT!CK82</f>
        <v>-314.94994178543857</v>
      </c>
      <c r="G2725" s="191">
        <f>INPUT!CM82</f>
        <v>-1081.62480290104</v>
      </c>
      <c r="H2725" s="191">
        <f>INPUT!CL82</f>
        <v>60.30276774327028</v>
      </c>
      <c r="I2725" s="191">
        <f>(1.25*(B2725+C2725+D2725+E2725)+1.5*F2725+1.8*IF(1.25*(B2725+C2725+D2725+E2725)+1.5*F2725&gt;=0,H2725,G2725))/2</f>
        <v>-2656.1526964616532</v>
      </c>
      <c r="J2725" s="192">
        <f>I2056*180/PI()</f>
        <v>7.16197243913529</v>
      </c>
      <c r="K2725" s="191">
        <f>I2725/COS(J2725*PI()/180)</f>
        <v>-2677.0398522290925</v>
      </c>
      <c r="L2725" s="191">
        <f>N2569</f>
        <v>5277.0541860455469</v>
      </c>
      <c r="M2725" s="201" t="str">
        <f>IF(ABS(K2725)&lt;=L2725,"OK","NG")</f>
        <v>OK</v>
      </c>
      <c r="N2725" s="203">
        <f>L2725/ABS(K2725)</f>
        <v>1.9712273545914898</v>
      </c>
      <c r="O2725" s="296"/>
    </row>
    <row r="2726">
      <c r="A2726" s="187">
        <f>A2570</f>
        <v>101</v>
      </c>
      <c r="B2726" s="191">
        <f>INPUT!BB83</f>
        <v>-683.35517469674232</v>
      </c>
      <c r="C2726" s="191">
        <f>INPUT!BC83</f>
        <v>-0.91059939832501868</v>
      </c>
      <c r="D2726" s="191">
        <f>INPUT!BD83</f>
        <v>-1194.0301894616568</v>
      </c>
      <c r="E2726" s="184">
        <f>INPUT!CJ83</f>
        <v>-436.06870446189714</v>
      </c>
      <c r="F2726" s="184">
        <f>INPUT!CK83</f>
        <v>-314.94994178543857</v>
      </c>
      <c r="G2726" s="191">
        <f>INPUT!CM83</f>
        <v>-1081.62480290104</v>
      </c>
      <c r="H2726" s="191">
        <f>INPUT!CL83</f>
        <v>60.30276774327028</v>
      </c>
      <c r="I2726" s="191">
        <f>(1.25*(B2726+C2726+D2726+E2726)+1.5*F2726+1.8*IF(1.25*(B2726+C2726+D2726+E2726)+1.5*F2726&gt;=0,H2726,G2726))/2</f>
        <v>-2656.1526964616532</v>
      </c>
      <c r="J2726" s="192">
        <f>I2057*180/PI()</f>
        <v>7.16197243913529</v>
      </c>
      <c r="K2726" s="191">
        <f>I2726/COS(J2726*PI()/180)</f>
        <v>-2677.0398522290925</v>
      </c>
      <c r="L2726" s="191">
        <f>N2570</f>
        <v>5277.0541860455469</v>
      </c>
      <c r="M2726" s="201" t="str">
        <f>IF(ABS(K2726)&lt;=L2726,"OK","NG")</f>
        <v>OK</v>
      </c>
      <c r="N2726" s="203">
        <f>L2726/ABS(K2726)</f>
        <v>1.9712273545914898</v>
      </c>
      <c r="O2726" s="296"/>
    </row>
    <row r="2727">
      <c r="A2727" s="187">
        <f>A2571</f>
        <v>101</v>
      </c>
      <c r="B2727" s="191">
        <f>INPUT!BB84</f>
        <v>-683.35517469674232</v>
      </c>
      <c r="C2727" s="191">
        <f>INPUT!BC84</f>
        <v>-0.91059939832501868</v>
      </c>
      <c r="D2727" s="191">
        <f>INPUT!BD84</f>
        <v>-1194.0301894616568</v>
      </c>
      <c r="E2727" s="184">
        <f>INPUT!CJ84</f>
        <v>-436.06870446189714</v>
      </c>
      <c r="F2727" s="184">
        <f>INPUT!CK84</f>
        <v>-314.94994178543857</v>
      </c>
      <c r="G2727" s="191">
        <f>INPUT!CM84</f>
        <v>-1081.62480290104</v>
      </c>
      <c r="H2727" s="191">
        <f>INPUT!CL84</f>
        <v>60.30276774327028</v>
      </c>
      <c r="I2727" s="191">
        <f>(1.25*(B2727+C2727+D2727+E2727)+1.5*F2727+1.8*IF(1.25*(B2727+C2727+D2727+E2727)+1.5*F2727&gt;=0,H2727,G2727))/2</f>
        <v>-2656.1526964616532</v>
      </c>
      <c r="J2727" s="192">
        <f>I2058*180/PI()</f>
        <v>7.16197243913529</v>
      </c>
      <c r="K2727" s="191">
        <f>I2727/COS(J2727*PI()/180)</f>
        <v>-2677.0398522290925</v>
      </c>
      <c r="L2727" s="191">
        <f>N2571</f>
        <v>5277.0541860455469</v>
      </c>
      <c r="M2727" s="201" t="str">
        <f>IF(ABS(K2727)&lt;=L2727,"OK","NG")</f>
        <v>OK</v>
      </c>
      <c r="N2727" s="203">
        <f>L2727/ABS(K2727)</f>
        <v>1.9712273545914898</v>
      </c>
      <c r="O2727" s="296"/>
    </row>
    <row r="2728">
      <c r="A2728" s="187">
        <f>A2572</f>
        <v>101</v>
      </c>
      <c r="B2728" s="191">
        <f>INPUT!BB85</f>
        <v>-683.35517469674232</v>
      </c>
      <c r="C2728" s="191">
        <f>INPUT!BC85</f>
        <v>-0.91059939832501868</v>
      </c>
      <c r="D2728" s="191">
        <f>INPUT!BD85</f>
        <v>-1194.0301894616568</v>
      </c>
      <c r="E2728" s="184">
        <f>INPUT!CJ85</f>
        <v>-436.06870446189714</v>
      </c>
      <c r="F2728" s="184">
        <f>INPUT!CK85</f>
        <v>-314.94994178543857</v>
      </c>
      <c r="G2728" s="191">
        <f>INPUT!CM85</f>
        <v>-1081.62480290104</v>
      </c>
      <c r="H2728" s="191">
        <f>INPUT!CL85</f>
        <v>60.30276774327028</v>
      </c>
      <c r="I2728" s="191">
        <f>(1.25*(B2728+C2728+D2728+E2728)+1.5*F2728+1.8*IF(1.25*(B2728+C2728+D2728+E2728)+1.5*F2728&gt;=0,H2728,G2728))/2</f>
        <v>-2656.1526964616532</v>
      </c>
      <c r="J2728" s="192">
        <f>I2059*180/PI()</f>
        <v>7.16197243913529</v>
      </c>
      <c r="K2728" s="191">
        <f>I2728/COS(J2728*PI()/180)</f>
        <v>-2677.0398522290925</v>
      </c>
      <c r="L2728" s="191">
        <f>N2572</f>
        <v>5277.0541860455469</v>
      </c>
      <c r="M2728" s="201" t="str">
        <f>IF(ABS(K2728)&lt;=L2728,"OK","NG")</f>
        <v>OK</v>
      </c>
      <c r="N2728" s="203">
        <f>L2728/ABS(K2728)</f>
        <v>1.9712273545914898</v>
      </c>
      <c r="O2728" s="296"/>
    </row>
    <row r="2729">
      <c r="A2729" s="187">
        <f>A2573</f>
        <v>101</v>
      </c>
      <c r="B2729" s="191">
        <f>INPUT!BB86</f>
        <v>-683.35517469674232</v>
      </c>
      <c r="C2729" s="191">
        <f>INPUT!BC86</f>
        <v>-0.91059939832501868</v>
      </c>
      <c r="D2729" s="191">
        <f>INPUT!BD86</f>
        <v>-1194.0301894616568</v>
      </c>
      <c r="E2729" s="184">
        <f>INPUT!CJ86</f>
        <v>-436.06870446189714</v>
      </c>
      <c r="F2729" s="184">
        <f>INPUT!CK86</f>
        <v>-314.94994178543857</v>
      </c>
      <c r="G2729" s="191">
        <f>INPUT!CM86</f>
        <v>-1081.62480290104</v>
      </c>
      <c r="H2729" s="191">
        <f>INPUT!CL86</f>
        <v>60.30276774327028</v>
      </c>
      <c r="I2729" s="191">
        <f>(1.25*(B2729+C2729+D2729+E2729)+1.5*F2729+1.8*IF(1.25*(B2729+C2729+D2729+E2729)+1.5*F2729&gt;=0,H2729,G2729))/2</f>
        <v>-2656.1526964616532</v>
      </c>
      <c r="J2729" s="192">
        <f>I2060*180/PI()</f>
        <v>7.16197243913529</v>
      </c>
      <c r="K2729" s="191">
        <f>I2729/COS(J2729*PI()/180)</f>
        <v>-2677.0398522290925</v>
      </c>
      <c r="L2729" s="191">
        <f>N2573</f>
        <v>5277.0541860455469</v>
      </c>
      <c r="M2729" s="201" t="str">
        <f>IF(ABS(K2729)&lt;=L2729,"OK","NG")</f>
        <v>OK</v>
      </c>
      <c r="N2729" s="203">
        <f>L2729/ABS(K2729)</f>
        <v>1.9712273545914898</v>
      </c>
      <c r="O2729" s="296"/>
    </row>
    <row r="2730">
      <c r="A2730" s="187">
        <f>A2574</f>
        <v>101</v>
      </c>
      <c r="B2730" s="191">
        <f>INPUT!BB87</f>
        <v>-683.35517469674232</v>
      </c>
      <c r="C2730" s="191">
        <f>INPUT!BC87</f>
        <v>-0.91059939832501868</v>
      </c>
      <c r="D2730" s="191">
        <f>INPUT!BD87</f>
        <v>-1194.0301894616568</v>
      </c>
      <c r="E2730" s="184">
        <f>INPUT!CJ87</f>
        <v>-436.06870446189714</v>
      </c>
      <c r="F2730" s="184">
        <f>INPUT!CK87</f>
        <v>-314.94994178543857</v>
      </c>
      <c r="G2730" s="191">
        <f>INPUT!CM87</f>
        <v>-1081.62480290104</v>
      </c>
      <c r="H2730" s="191">
        <f>INPUT!CL87</f>
        <v>60.30276774327028</v>
      </c>
      <c r="I2730" s="191">
        <f>(1.25*(B2730+C2730+D2730+E2730)+1.5*F2730+1.8*IF(1.25*(B2730+C2730+D2730+E2730)+1.5*F2730&gt;=0,H2730,G2730))/2</f>
        <v>-2656.1526964616532</v>
      </c>
      <c r="J2730" s="192">
        <f>I2061*180/PI()</f>
        <v>7.16197243913529</v>
      </c>
      <c r="K2730" s="191">
        <f>I2730/COS(J2730*PI()/180)</f>
        <v>-2677.0398522290925</v>
      </c>
      <c r="L2730" s="191">
        <f>N2574</f>
        <v>5277.0541860455469</v>
      </c>
      <c r="M2730" s="201" t="str">
        <f>IF(ABS(K2730)&lt;=L2730,"OK","NG")</f>
        <v>OK</v>
      </c>
      <c r="N2730" s="203">
        <f>L2730/ABS(K2730)</f>
        <v>1.9712273545914898</v>
      </c>
      <c r="O2730" s="296"/>
    </row>
    <row r="2731">
      <c r="A2731" s="187">
        <f>A2575</f>
        <v>101</v>
      </c>
      <c r="B2731" s="191">
        <f>INPUT!BB88</f>
        <v>-683.35517469674232</v>
      </c>
      <c r="C2731" s="191">
        <f>INPUT!BC88</f>
        <v>-0.91059939832501868</v>
      </c>
      <c r="D2731" s="191">
        <f>INPUT!BD88</f>
        <v>-1194.0301894616568</v>
      </c>
      <c r="E2731" s="184">
        <f>INPUT!CJ88</f>
        <v>-436.06870446189714</v>
      </c>
      <c r="F2731" s="184">
        <f>INPUT!CK88</f>
        <v>-314.94994178543857</v>
      </c>
      <c r="G2731" s="191">
        <f>INPUT!CM88</f>
        <v>-1081.62480290104</v>
      </c>
      <c r="H2731" s="191">
        <f>INPUT!CL88</f>
        <v>60.30276774327028</v>
      </c>
      <c r="I2731" s="191">
        <f>(1.25*(B2731+C2731+D2731+E2731)+1.5*F2731+1.8*IF(1.25*(B2731+C2731+D2731+E2731)+1.5*F2731&gt;=0,H2731,G2731))/2</f>
        <v>-2656.1526964616532</v>
      </c>
      <c r="J2731" s="192">
        <f>I2062*180/PI()</f>
        <v>7.16197243913529</v>
      </c>
      <c r="K2731" s="191">
        <f>I2731/COS(J2731*PI()/180)</f>
        <v>-2677.0398522290925</v>
      </c>
      <c r="L2731" s="191">
        <f>N2575</f>
        <v>5277.0541860455469</v>
      </c>
      <c r="M2731" s="201" t="str">
        <f>IF(ABS(K2731)&lt;=L2731,"OK","NG")</f>
        <v>OK</v>
      </c>
      <c r="N2731" s="203">
        <f>L2731/ABS(K2731)</f>
        <v>1.9712273545914898</v>
      </c>
      <c r="O2731" s="296"/>
    </row>
    <row r="2732">
      <c r="A2732" s="187">
        <f>A2576</f>
        <v>101</v>
      </c>
      <c r="B2732" s="191">
        <f>INPUT!BB89</f>
        <v>-683.35517469674232</v>
      </c>
      <c r="C2732" s="191">
        <f>INPUT!BC89</f>
        <v>-0.91059939832501868</v>
      </c>
      <c r="D2732" s="191">
        <f>INPUT!BD89</f>
        <v>-1194.0301894616568</v>
      </c>
      <c r="E2732" s="184">
        <f>INPUT!CJ89</f>
        <v>-436.06870446189714</v>
      </c>
      <c r="F2732" s="184">
        <f>INPUT!CK89</f>
        <v>-314.94994178543857</v>
      </c>
      <c r="G2732" s="191">
        <f>INPUT!CM89</f>
        <v>-1081.62480290104</v>
      </c>
      <c r="H2732" s="191">
        <f>INPUT!CL89</f>
        <v>60.30276774327028</v>
      </c>
      <c r="I2732" s="191">
        <f>(1.25*(B2732+C2732+D2732+E2732)+1.5*F2732+1.8*IF(1.25*(B2732+C2732+D2732+E2732)+1.5*F2732&gt;=0,H2732,G2732))/2</f>
        <v>-2656.1526964616532</v>
      </c>
      <c r="J2732" s="192">
        <f>I2063*180/PI()</f>
        <v>7.16197243913529</v>
      </c>
      <c r="K2732" s="191">
        <f>I2732/COS(J2732*PI()/180)</f>
        <v>-2677.0398522290925</v>
      </c>
      <c r="L2732" s="191">
        <f>N2576</f>
        <v>5277.0541860455469</v>
      </c>
      <c r="M2732" s="201" t="str">
        <f>IF(ABS(K2732)&lt;=L2732,"OK","NG")</f>
        <v>OK</v>
      </c>
      <c r="N2732" s="203">
        <f>L2732/ABS(K2732)</f>
        <v>1.9712273545914898</v>
      </c>
      <c r="O2732" s="296"/>
    </row>
    <row r="2733">
      <c r="A2733" s="187">
        <f>A2577</f>
        <v>101</v>
      </c>
      <c r="B2733" s="191">
        <f>INPUT!BB90</f>
        <v>-683.35517469674232</v>
      </c>
      <c r="C2733" s="191">
        <f>INPUT!BC90</f>
        <v>-0.91059939832501868</v>
      </c>
      <c r="D2733" s="191">
        <f>INPUT!BD90</f>
        <v>-1194.0301894616568</v>
      </c>
      <c r="E2733" s="184">
        <f>INPUT!CJ90</f>
        <v>-436.06870446189714</v>
      </c>
      <c r="F2733" s="184">
        <f>INPUT!CK90</f>
        <v>-314.94994178543857</v>
      </c>
      <c r="G2733" s="191">
        <f>INPUT!CM90</f>
        <v>-1081.62480290104</v>
      </c>
      <c r="H2733" s="191">
        <f>INPUT!CL90</f>
        <v>60.30276774327028</v>
      </c>
      <c r="I2733" s="191">
        <f>(1.25*(B2733+C2733+D2733+E2733)+1.5*F2733+1.8*IF(1.25*(B2733+C2733+D2733+E2733)+1.5*F2733&gt;=0,H2733,G2733))/2</f>
        <v>-2656.1526964616532</v>
      </c>
      <c r="J2733" s="192">
        <f>I2064*180/PI()</f>
        <v>7.16197243913529</v>
      </c>
      <c r="K2733" s="191">
        <f>I2733/COS(J2733*PI()/180)</f>
        <v>-2677.0398522290925</v>
      </c>
      <c r="L2733" s="191">
        <f>N2577</f>
        <v>5277.0541860455469</v>
      </c>
      <c r="M2733" s="201" t="str">
        <f>IF(ABS(K2733)&lt;=L2733,"OK","NG")</f>
        <v>OK</v>
      </c>
      <c r="N2733" s="203">
        <f>L2733/ABS(K2733)</f>
        <v>1.9712273545914898</v>
      </c>
      <c r="O2733" s="296"/>
    </row>
    <row r="2734">
      <c r="A2734" s="187">
        <f>A2578</f>
        <v>101</v>
      </c>
      <c r="B2734" s="191">
        <f>INPUT!BB91</f>
        <v>-683.35517469674232</v>
      </c>
      <c r="C2734" s="191">
        <f>INPUT!BC91</f>
        <v>-0.91059939832501868</v>
      </c>
      <c r="D2734" s="191">
        <f>INPUT!BD91</f>
        <v>-1194.0301894616568</v>
      </c>
      <c r="E2734" s="184">
        <f>INPUT!CJ91</f>
        <v>-436.06870446189714</v>
      </c>
      <c r="F2734" s="184">
        <f>INPUT!CK91</f>
        <v>-314.94994178543857</v>
      </c>
      <c r="G2734" s="191">
        <f>INPUT!CM91</f>
        <v>-1081.62480290104</v>
      </c>
      <c r="H2734" s="191">
        <f>INPUT!CL91</f>
        <v>60.30276774327028</v>
      </c>
      <c r="I2734" s="191">
        <f>(1.25*(B2734+C2734+D2734+E2734)+1.5*F2734+1.8*IF(1.25*(B2734+C2734+D2734+E2734)+1.5*F2734&gt;=0,H2734,G2734))/2</f>
        <v>-2656.1526964616532</v>
      </c>
      <c r="J2734" s="192">
        <f>I2065*180/PI()</f>
        <v>7.16197243913529</v>
      </c>
      <c r="K2734" s="191">
        <f>I2734/COS(J2734*PI()/180)</f>
        <v>-2677.0398522290925</v>
      </c>
      <c r="L2734" s="191">
        <f>N2578</f>
        <v>5277.0541860455469</v>
      </c>
      <c r="M2734" s="201" t="str">
        <f>IF(ABS(K2734)&lt;=L2734,"OK","NG")</f>
        <v>OK</v>
      </c>
      <c r="N2734" s="203">
        <f>L2734/ABS(K2734)</f>
        <v>1.9712273545914898</v>
      </c>
      <c r="O2734" s="296"/>
    </row>
    <row r="2735">
      <c r="A2735" s="187">
        <f>A2579</f>
        <v>101</v>
      </c>
      <c r="B2735" s="191">
        <f>INPUT!BB92</f>
        <v>-683.35517469674232</v>
      </c>
      <c r="C2735" s="191">
        <f>INPUT!BC92</f>
        <v>-0.91059939832501868</v>
      </c>
      <c r="D2735" s="191">
        <f>INPUT!BD92</f>
        <v>-1194.0301894616568</v>
      </c>
      <c r="E2735" s="184">
        <f>INPUT!CJ92</f>
        <v>-436.06870446189714</v>
      </c>
      <c r="F2735" s="184">
        <f>INPUT!CK92</f>
        <v>-314.94994178543857</v>
      </c>
      <c r="G2735" s="191">
        <f>INPUT!CM92</f>
        <v>-1081.62480290104</v>
      </c>
      <c r="H2735" s="191">
        <f>INPUT!CL92</f>
        <v>60.30276774327028</v>
      </c>
      <c r="I2735" s="191">
        <f>(1.25*(B2735+C2735+D2735+E2735)+1.5*F2735+1.8*IF(1.25*(B2735+C2735+D2735+E2735)+1.5*F2735&gt;=0,H2735,G2735))/2</f>
        <v>-2656.1526964616532</v>
      </c>
      <c r="J2735" s="192">
        <f>I2066*180/PI()</f>
        <v>7.16197243913529</v>
      </c>
      <c r="K2735" s="191">
        <f>I2735/COS(J2735*PI()/180)</f>
        <v>-2677.0398522290925</v>
      </c>
      <c r="L2735" s="191">
        <f>N2579</f>
        <v>5277.0541860455469</v>
      </c>
      <c r="M2735" s="201" t="str">
        <f>IF(ABS(K2735)&lt;=L2735,"OK","NG")</f>
        <v>OK</v>
      </c>
      <c r="N2735" s="203">
        <f>L2735/ABS(K2735)</f>
        <v>1.9712273545914898</v>
      </c>
      <c r="O2735" s="296"/>
    </row>
    <row r="2736">
      <c r="A2736" s="187">
        <f>A2580</f>
        <v>101</v>
      </c>
      <c r="B2736" s="191">
        <f>INPUT!BB93</f>
        <v>-683.35517469674232</v>
      </c>
      <c r="C2736" s="191">
        <f>INPUT!BC93</f>
        <v>-0.91059939832501868</v>
      </c>
      <c r="D2736" s="191">
        <f>INPUT!BD93</f>
        <v>-1194.0301894616568</v>
      </c>
      <c r="E2736" s="184">
        <f>INPUT!CJ93</f>
        <v>-436.06870446189714</v>
      </c>
      <c r="F2736" s="184">
        <f>INPUT!CK93</f>
        <v>-314.94994178543857</v>
      </c>
      <c r="G2736" s="191">
        <f>INPUT!CM93</f>
        <v>-1081.62480290104</v>
      </c>
      <c r="H2736" s="191">
        <f>INPUT!CL93</f>
        <v>60.30276774327028</v>
      </c>
      <c r="I2736" s="191">
        <f>(1.25*(B2736+C2736+D2736+E2736)+1.5*F2736+1.8*IF(1.25*(B2736+C2736+D2736+E2736)+1.5*F2736&gt;=0,H2736,G2736))/2</f>
        <v>-2656.1526964616532</v>
      </c>
      <c r="J2736" s="192">
        <f>I2067*180/PI()</f>
        <v>7.16197243913529</v>
      </c>
      <c r="K2736" s="191">
        <f>I2736/COS(J2736*PI()/180)</f>
        <v>-2677.0398522290925</v>
      </c>
      <c r="L2736" s="191">
        <f>N2580</f>
        <v>5277.0541860455469</v>
      </c>
      <c r="M2736" s="201" t="str">
        <f>IF(ABS(K2736)&lt;=L2736,"OK","NG")</f>
        <v>OK</v>
      </c>
      <c r="N2736" s="203">
        <f>L2736/ABS(K2736)</f>
        <v>1.9712273545914898</v>
      </c>
      <c r="O2736" s="296"/>
    </row>
    <row r="2737">
      <c r="A2737" s="187">
        <f>A2581</f>
        <v>101</v>
      </c>
      <c r="B2737" s="191">
        <f>INPUT!BB94</f>
        <v>-683.35517469674232</v>
      </c>
      <c r="C2737" s="191">
        <f>INPUT!BC94</f>
        <v>-0.91059939832501868</v>
      </c>
      <c r="D2737" s="191">
        <f>INPUT!BD94</f>
        <v>-1194.0301894616568</v>
      </c>
      <c r="E2737" s="184">
        <f>INPUT!CJ94</f>
        <v>-436.06870446189714</v>
      </c>
      <c r="F2737" s="184">
        <f>INPUT!CK94</f>
        <v>-314.94994178543857</v>
      </c>
      <c r="G2737" s="191">
        <f>INPUT!CM94</f>
        <v>-1081.62480290104</v>
      </c>
      <c r="H2737" s="191">
        <f>INPUT!CL94</f>
        <v>60.30276774327028</v>
      </c>
      <c r="I2737" s="191">
        <f>(1.25*(B2737+C2737+D2737+E2737)+1.5*F2737+1.8*IF(1.25*(B2737+C2737+D2737+E2737)+1.5*F2737&gt;=0,H2737,G2737))/2</f>
        <v>-2656.1526964616532</v>
      </c>
      <c r="J2737" s="192">
        <f>I2068*180/PI()</f>
        <v>7.16197243913529</v>
      </c>
      <c r="K2737" s="191">
        <f>I2737/COS(J2737*PI()/180)</f>
        <v>-2677.0398522290925</v>
      </c>
      <c r="L2737" s="191">
        <f>N2581</f>
        <v>5277.0541860455469</v>
      </c>
      <c r="M2737" s="201" t="str">
        <f>IF(ABS(K2737)&lt;=L2737,"OK","NG")</f>
        <v>OK</v>
      </c>
      <c r="N2737" s="203">
        <f>L2737/ABS(K2737)</f>
        <v>1.9712273545914898</v>
      </c>
      <c r="O2737" s="296"/>
    </row>
    <row r="2738">
      <c r="A2738" s="187">
        <f>A2582</f>
        <v>101</v>
      </c>
      <c r="B2738" s="191">
        <f>INPUT!BB95</f>
        <v>-683.35517469674232</v>
      </c>
      <c r="C2738" s="191">
        <f>INPUT!BC95</f>
        <v>-0.91059939832501868</v>
      </c>
      <c r="D2738" s="191">
        <f>INPUT!BD95</f>
        <v>-1194.0301894616568</v>
      </c>
      <c r="E2738" s="184">
        <f>INPUT!CJ95</f>
        <v>-436.06870446189714</v>
      </c>
      <c r="F2738" s="184">
        <f>INPUT!CK95</f>
        <v>-314.94994178543857</v>
      </c>
      <c r="G2738" s="191">
        <f>INPUT!CM95</f>
        <v>-1081.62480290104</v>
      </c>
      <c r="H2738" s="191">
        <f>INPUT!CL95</f>
        <v>60.30276774327028</v>
      </c>
      <c r="I2738" s="191">
        <f>(1.25*(B2738+C2738+D2738+E2738)+1.5*F2738+1.8*IF(1.25*(B2738+C2738+D2738+E2738)+1.5*F2738&gt;=0,H2738,G2738))/2</f>
        <v>-2656.1526964616532</v>
      </c>
      <c r="J2738" s="192">
        <f>I2069*180/PI()</f>
        <v>7.16197243913529</v>
      </c>
      <c r="K2738" s="191">
        <f>I2738/COS(J2738*PI()/180)</f>
        <v>-2677.0398522290925</v>
      </c>
      <c r="L2738" s="191">
        <f>N2582</f>
        <v>5277.0541860455469</v>
      </c>
      <c r="M2738" s="201" t="str">
        <f>IF(ABS(K2738)&lt;=L2738,"OK","NG")</f>
        <v>OK</v>
      </c>
      <c r="N2738" s="203">
        <f>L2738/ABS(K2738)</f>
        <v>1.9712273545914898</v>
      </c>
      <c r="O2738" s="296"/>
    </row>
    <row r="2739">
      <c r="A2739" s="187">
        <f>A2583</f>
        <v>101</v>
      </c>
      <c r="B2739" s="191">
        <f>INPUT!BB96</f>
        <v>-683.35517469674232</v>
      </c>
      <c r="C2739" s="191">
        <f>INPUT!BC96</f>
        <v>-0.91059939832501868</v>
      </c>
      <c r="D2739" s="191">
        <f>INPUT!BD96</f>
        <v>-1194.0301894616568</v>
      </c>
      <c r="E2739" s="184">
        <f>INPUT!CJ96</f>
        <v>-436.06870446189714</v>
      </c>
      <c r="F2739" s="184">
        <f>INPUT!CK96</f>
        <v>-314.94994178543857</v>
      </c>
      <c r="G2739" s="191">
        <f>INPUT!CM96</f>
        <v>-1081.62480290104</v>
      </c>
      <c r="H2739" s="191">
        <f>INPUT!CL96</f>
        <v>60.30276774327028</v>
      </c>
      <c r="I2739" s="191">
        <f>(1.25*(B2739+C2739+D2739+E2739)+1.5*F2739+1.8*IF(1.25*(B2739+C2739+D2739+E2739)+1.5*F2739&gt;=0,H2739,G2739))/2</f>
        <v>-2656.1526964616532</v>
      </c>
      <c r="J2739" s="192">
        <f>I2070*180/PI()</f>
        <v>7.16197243913529</v>
      </c>
      <c r="K2739" s="191">
        <f>I2739/COS(J2739*PI()/180)</f>
        <v>-2677.0398522290925</v>
      </c>
      <c r="L2739" s="191">
        <f>N2583</f>
        <v>5277.0541860455469</v>
      </c>
      <c r="M2739" s="201" t="str">
        <f>IF(ABS(K2739)&lt;=L2739,"OK","NG")</f>
        <v>OK</v>
      </c>
      <c r="N2739" s="203">
        <f>L2739/ABS(K2739)</f>
        <v>1.9712273545914898</v>
      </c>
      <c r="O2739" s="296"/>
    </row>
    <row r="2740">
      <c r="A2740" s="187">
        <f>A2584</f>
        <v>101</v>
      </c>
      <c r="B2740" s="191">
        <f>INPUT!BB97</f>
        <v>-683.35517469674232</v>
      </c>
      <c r="C2740" s="191">
        <f>INPUT!BC97</f>
        <v>-0.91059939832501868</v>
      </c>
      <c r="D2740" s="191">
        <f>INPUT!BD97</f>
        <v>-1194.0301894616568</v>
      </c>
      <c r="E2740" s="184">
        <f>INPUT!CJ97</f>
        <v>-436.06870446189714</v>
      </c>
      <c r="F2740" s="184">
        <f>INPUT!CK97</f>
        <v>-314.94994178543857</v>
      </c>
      <c r="G2740" s="191">
        <f>INPUT!CM97</f>
        <v>-1081.62480290104</v>
      </c>
      <c r="H2740" s="191">
        <f>INPUT!CL97</f>
        <v>60.30276774327028</v>
      </c>
      <c r="I2740" s="191">
        <f>(1.25*(B2740+C2740+D2740+E2740)+1.5*F2740+1.8*IF(1.25*(B2740+C2740+D2740+E2740)+1.5*F2740&gt;=0,H2740,G2740))/2</f>
        <v>-2656.1526964616532</v>
      </c>
      <c r="J2740" s="192">
        <f>I2071*180/PI()</f>
        <v>7.16197243913529</v>
      </c>
      <c r="K2740" s="191">
        <f>I2740/COS(J2740*PI()/180)</f>
        <v>-2677.0398522290925</v>
      </c>
      <c r="L2740" s="191">
        <f>N2584</f>
        <v>5277.0541860455469</v>
      </c>
      <c r="M2740" s="201" t="str">
        <f>IF(ABS(K2740)&lt;=L2740,"OK","NG")</f>
        <v>OK</v>
      </c>
      <c r="N2740" s="203">
        <f>L2740/ABS(K2740)</f>
        <v>1.9712273545914898</v>
      </c>
      <c r="O2740" s="296"/>
    </row>
    <row r="2741">
      <c r="A2741" s="187">
        <f>A2585</f>
        <v>101</v>
      </c>
      <c r="B2741" s="191">
        <f>INPUT!BB98</f>
        <v>-683.35517469674232</v>
      </c>
      <c r="C2741" s="191">
        <f>INPUT!BC98</f>
        <v>-0.91059939832501868</v>
      </c>
      <c r="D2741" s="191">
        <f>INPUT!BD98</f>
        <v>-1194.0301894616568</v>
      </c>
      <c r="E2741" s="184">
        <f>INPUT!CJ98</f>
        <v>-436.06870446189714</v>
      </c>
      <c r="F2741" s="184">
        <f>INPUT!CK98</f>
        <v>-314.94994178543857</v>
      </c>
      <c r="G2741" s="191">
        <f>INPUT!CM98</f>
        <v>-1081.62480290104</v>
      </c>
      <c r="H2741" s="191">
        <f>INPUT!CL98</f>
        <v>60.30276774327028</v>
      </c>
      <c r="I2741" s="191">
        <f>(1.25*(B2741+C2741+D2741+E2741)+1.5*F2741+1.8*IF(1.25*(B2741+C2741+D2741+E2741)+1.5*F2741&gt;=0,H2741,G2741))/2</f>
        <v>-2656.1526964616532</v>
      </c>
      <c r="J2741" s="192">
        <f>I2072*180/PI()</f>
        <v>7.16197243913529</v>
      </c>
      <c r="K2741" s="191">
        <f>I2741/COS(J2741*PI()/180)</f>
        <v>-2677.0398522290925</v>
      </c>
      <c r="L2741" s="191">
        <f>N2585</f>
        <v>5277.0541860455469</v>
      </c>
      <c r="M2741" s="201" t="str">
        <f>IF(ABS(K2741)&lt;=L2741,"OK","NG")</f>
        <v>OK</v>
      </c>
      <c r="N2741" s="203">
        <f>L2741/ABS(K2741)</f>
        <v>1.9712273545914898</v>
      </c>
      <c r="O2741" s="296"/>
    </row>
    <row r="2742">
      <c r="A2742" s="187">
        <f>A2586</f>
        <v>101</v>
      </c>
      <c r="B2742" s="191">
        <f>INPUT!BB99</f>
        <v>-683.35517469674232</v>
      </c>
      <c r="C2742" s="191">
        <f>INPUT!BC99</f>
        <v>-0.91059939832501868</v>
      </c>
      <c r="D2742" s="191">
        <f>INPUT!BD99</f>
        <v>-1194.0301894616568</v>
      </c>
      <c r="E2742" s="184">
        <f>INPUT!CJ99</f>
        <v>-436.06870446189714</v>
      </c>
      <c r="F2742" s="184">
        <f>INPUT!CK99</f>
        <v>-314.94994178543857</v>
      </c>
      <c r="G2742" s="191">
        <f>INPUT!CM99</f>
        <v>-1081.62480290104</v>
      </c>
      <c r="H2742" s="191">
        <f>INPUT!CL99</f>
        <v>60.30276774327028</v>
      </c>
      <c r="I2742" s="191">
        <f>(1.25*(B2742+C2742+D2742+E2742)+1.5*F2742+1.8*IF(1.25*(B2742+C2742+D2742+E2742)+1.5*F2742&gt;=0,H2742,G2742))/2</f>
        <v>-2656.1526964616532</v>
      </c>
      <c r="J2742" s="192">
        <f>I2073*180/PI()</f>
        <v>7.16197243913529</v>
      </c>
      <c r="K2742" s="191">
        <f>I2742/COS(J2742*PI()/180)</f>
        <v>-2677.0398522290925</v>
      </c>
      <c r="L2742" s="191">
        <f>N2586</f>
        <v>5277.0541860455469</v>
      </c>
      <c r="M2742" s="201" t="str">
        <f>IF(ABS(K2742)&lt;=L2742,"OK","NG")</f>
        <v>OK</v>
      </c>
      <c r="N2742" s="203">
        <f>L2742/ABS(K2742)</f>
        <v>1.9712273545914898</v>
      </c>
      <c r="O2742" s="296"/>
    </row>
    <row r="2743">
      <c r="A2743" s="187">
        <f>A2587</f>
        <v>101</v>
      </c>
      <c r="B2743" s="191">
        <f>INPUT!BB100</f>
        <v>-683.35517469674232</v>
      </c>
      <c r="C2743" s="191">
        <f>INPUT!BC100</f>
        <v>-0.91059939832501868</v>
      </c>
      <c r="D2743" s="191">
        <f>INPUT!BD100</f>
        <v>-1194.0301894616568</v>
      </c>
      <c r="E2743" s="184">
        <f>INPUT!CJ100</f>
        <v>-436.06870446189714</v>
      </c>
      <c r="F2743" s="184">
        <f>INPUT!CK100</f>
        <v>-314.94994178543857</v>
      </c>
      <c r="G2743" s="191">
        <f>INPUT!CM100</f>
        <v>-1081.62480290104</v>
      </c>
      <c r="H2743" s="191">
        <f>INPUT!CL100</f>
        <v>60.30276774327028</v>
      </c>
      <c r="I2743" s="191">
        <f>(1.25*(B2743+C2743+D2743+E2743)+1.5*F2743+1.8*IF(1.25*(B2743+C2743+D2743+E2743)+1.5*F2743&gt;=0,H2743,G2743))/2</f>
        <v>-2656.1526964616532</v>
      </c>
      <c r="J2743" s="192">
        <f>I2074*180/PI()</f>
        <v>7.16197243913529</v>
      </c>
      <c r="K2743" s="191">
        <f>I2743/COS(J2743*PI()/180)</f>
        <v>-2677.0398522290925</v>
      </c>
      <c r="L2743" s="191">
        <f>N2587</f>
        <v>5277.0541860455469</v>
      </c>
      <c r="M2743" s="201" t="str">
        <f>IF(ABS(K2743)&lt;=L2743,"OK","NG")</f>
        <v>OK</v>
      </c>
      <c r="N2743" s="203">
        <f>L2743/ABS(K2743)</f>
        <v>1.9712273545914898</v>
      </c>
      <c r="O2743" s="296"/>
    </row>
    <row r="2744">
      <c r="A2744" s="187">
        <f>A2588</f>
        <v>101</v>
      </c>
      <c r="B2744" s="191">
        <f>INPUT!BB101</f>
        <v>-683.35517469674232</v>
      </c>
      <c r="C2744" s="191">
        <f>INPUT!BC101</f>
        <v>-0.91059939832501868</v>
      </c>
      <c r="D2744" s="191">
        <f>INPUT!BD101</f>
        <v>-1194.0301894616568</v>
      </c>
      <c r="E2744" s="184">
        <f>INPUT!CJ101</f>
        <v>-436.06870446189714</v>
      </c>
      <c r="F2744" s="184">
        <f>INPUT!CK101</f>
        <v>-314.94994178543857</v>
      </c>
      <c r="G2744" s="191">
        <f>INPUT!CM101</f>
        <v>-1081.62480290104</v>
      </c>
      <c r="H2744" s="191">
        <f>INPUT!CL101</f>
        <v>60.30276774327028</v>
      </c>
      <c r="I2744" s="191">
        <f>(1.25*(B2744+C2744+D2744+E2744)+1.5*F2744+1.8*IF(1.25*(B2744+C2744+D2744+E2744)+1.5*F2744&gt;=0,H2744,G2744))/2</f>
        <v>-2656.1526964616532</v>
      </c>
      <c r="J2744" s="192">
        <f>I2075*180/PI()</f>
        <v>7.16197243913529</v>
      </c>
      <c r="K2744" s="191">
        <f>I2744/COS(J2744*PI()/180)</f>
        <v>-2677.0398522290925</v>
      </c>
      <c r="L2744" s="191">
        <f>N2588</f>
        <v>5277.0541860455469</v>
      </c>
      <c r="M2744" s="201" t="str">
        <f>IF(ABS(K2744)&lt;=L2744,"OK","NG")</f>
        <v>OK</v>
      </c>
      <c r="N2744" s="203">
        <f>L2744/ABS(K2744)</f>
        <v>1.9712273545914898</v>
      </c>
      <c r="O2744" s="296"/>
    </row>
    <row r="2745">
      <c r="A2745" s="187">
        <f>A2589</f>
        <v>101</v>
      </c>
      <c r="B2745" s="191">
        <f>INPUT!BB102</f>
        <v>-683.35517469674232</v>
      </c>
      <c r="C2745" s="191">
        <f>INPUT!BC102</f>
        <v>-0.91059939832501868</v>
      </c>
      <c r="D2745" s="191">
        <f>INPUT!BD102</f>
        <v>-1194.0301894616568</v>
      </c>
      <c r="E2745" s="184">
        <f>INPUT!CJ102</f>
        <v>-436.06870446189714</v>
      </c>
      <c r="F2745" s="184">
        <f>INPUT!CK102</f>
        <v>-314.94994178543857</v>
      </c>
      <c r="G2745" s="191">
        <f>INPUT!CM102</f>
        <v>-1081.62480290104</v>
      </c>
      <c r="H2745" s="191">
        <f>INPUT!CL102</f>
        <v>60.30276774327028</v>
      </c>
      <c r="I2745" s="191">
        <f>(1.25*(B2745+C2745+D2745+E2745)+1.5*F2745+1.8*IF(1.25*(B2745+C2745+D2745+E2745)+1.5*F2745&gt;=0,H2745,G2745))/2</f>
        <v>-2656.1526964616532</v>
      </c>
      <c r="J2745" s="192">
        <f>I2076*180/PI()</f>
        <v>7.16197243913529</v>
      </c>
      <c r="K2745" s="191">
        <f>I2745/COS(J2745*PI()/180)</f>
        <v>-2677.0398522290925</v>
      </c>
      <c r="L2745" s="191">
        <f>N2589</f>
        <v>5277.0541860455469</v>
      </c>
      <c r="M2745" s="201" t="str">
        <f>IF(ABS(K2745)&lt;=L2745,"OK","NG")</f>
        <v>OK</v>
      </c>
      <c r="N2745" s="203">
        <f>L2745/ABS(K2745)</f>
        <v>1.9712273545914898</v>
      </c>
      <c r="O2745" s="296"/>
    </row>
    <row r="2746">
      <c r="A2746" s="187">
        <f>A2590</f>
        <v>101</v>
      </c>
      <c r="B2746" s="191">
        <f>INPUT!BB103</f>
        <v>-683.35517469674232</v>
      </c>
      <c r="C2746" s="191">
        <f>INPUT!BC103</f>
        <v>-0.91059939832501868</v>
      </c>
      <c r="D2746" s="191">
        <f>INPUT!BD103</f>
        <v>-1194.0301894616568</v>
      </c>
      <c r="E2746" s="184">
        <f>INPUT!CJ103</f>
        <v>-436.06870446189714</v>
      </c>
      <c r="F2746" s="184">
        <f>INPUT!CK103</f>
        <v>-314.94994178543857</v>
      </c>
      <c r="G2746" s="191">
        <f>INPUT!CM103</f>
        <v>-1081.62480290104</v>
      </c>
      <c r="H2746" s="191">
        <f>INPUT!CL103</f>
        <v>60.30276774327028</v>
      </c>
      <c r="I2746" s="191">
        <f>(1.25*(B2746+C2746+D2746+E2746)+1.5*F2746+1.8*IF(1.25*(B2746+C2746+D2746+E2746)+1.5*F2746&gt;=0,H2746,G2746))/2</f>
        <v>-2656.1526964616532</v>
      </c>
      <c r="J2746" s="192">
        <f>I2077*180/PI()</f>
        <v>7.16197243913529</v>
      </c>
      <c r="K2746" s="191">
        <f>I2746/COS(J2746*PI()/180)</f>
        <v>-2677.0398522290925</v>
      </c>
      <c r="L2746" s="191">
        <f>N2590</f>
        <v>5277.0541860455469</v>
      </c>
      <c r="M2746" s="201" t="str">
        <f>IF(ABS(K2746)&lt;=L2746,"OK","NG")</f>
        <v>OK</v>
      </c>
      <c r="N2746" s="203">
        <f>L2746/ABS(K2746)</f>
        <v>1.9712273545914898</v>
      </c>
      <c r="O2746" s="296"/>
    </row>
    <row r="2747">
      <c r="A2747" s="187">
        <f>A2591</f>
        <v>101</v>
      </c>
      <c r="B2747" s="191">
        <f>INPUT!BB104</f>
        <v>-683.35517469674232</v>
      </c>
      <c r="C2747" s="191">
        <f>INPUT!BC104</f>
        <v>-0.91059939832501868</v>
      </c>
      <c r="D2747" s="191">
        <f>INPUT!BD104</f>
        <v>-1194.0301894616568</v>
      </c>
      <c r="E2747" s="184">
        <f>INPUT!CJ104</f>
        <v>-436.06870446189714</v>
      </c>
      <c r="F2747" s="184">
        <f>INPUT!CK104</f>
        <v>-314.94994178543857</v>
      </c>
      <c r="G2747" s="191">
        <f>INPUT!CM104</f>
        <v>-1081.62480290104</v>
      </c>
      <c r="H2747" s="191">
        <f>INPUT!CL104</f>
        <v>60.30276774327028</v>
      </c>
      <c r="I2747" s="191">
        <f>(1.25*(B2747+C2747+D2747+E2747)+1.5*F2747+1.8*IF(1.25*(B2747+C2747+D2747+E2747)+1.5*F2747&gt;=0,H2747,G2747))/2</f>
        <v>-2656.1526964616532</v>
      </c>
      <c r="J2747" s="192">
        <f>I2078*180/PI()</f>
        <v>7.16197243913529</v>
      </c>
      <c r="K2747" s="191">
        <f>I2747/COS(J2747*PI()/180)</f>
        <v>-2677.0398522290925</v>
      </c>
      <c r="L2747" s="191">
        <f>N2591</f>
        <v>5277.0541860455469</v>
      </c>
      <c r="M2747" s="201" t="str">
        <f>IF(ABS(K2747)&lt;=L2747,"OK","NG")</f>
        <v>OK</v>
      </c>
      <c r="N2747" s="203">
        <f>L2747/ABS(K2747)</f>
        <v>1.9712273545914898</v>
      </c>
      <c r="O2747" s="296"/>
    </row>
    <row r="2748">
      <c r="A2748" s="187">
        <f>A2592</f>
        <v>101</v>
      </c>
      <c r="B2748" s="191">
        <f>INPUT!BB105</f>
        <v>-683.35517469674232</v>
      </c>
      <c r="C2748" s="191">
        <f>INPUT!BC105</f>
        <v>-0.91059939832501868</v>
      </c>
      <c r="D2748" s="191">
        <f>INPUT!BD105</f>
        <v>-1194.0301894616568</v>
      </c>
      <c r="E2748" s="184">
        <f>INPUT!CJ105</f>
        <v>-436.06870446189714</v>
      </c>
      <c r="F2748" s="184">
        <f>INPUT!CK105</f>
        <v>-314.94994178543857</v>
      </c>
      <c r="G2748" s="191">
        <f>INPUT!CM105</f>
        <v>-1081.62480290104</v>
      </c>
      <c r="H2748" s="191">
        <f>INPUT!CL105</f>
        <v>60.30276774327028</v>
      </c>
      <c r="I2748" s="191">
        <f>(1.25*(B2748+C2748+D2748+E2748)+1.5*F2748+1.8*IF(1.25*(B2748+C2748+D2748+E2748)+1.5*F2748&gt;=0,H2748,G2748))/2</f>
        <v>-2656.1526964616532</v>
      </c>
      <c r="J2748" s="192">
        <f>I2079*180/PI()</f>
        <v>7.16197243913529</v>
      </c>
      <c r="K2748" s="191">
        <f>I2748/COS(J2748*PI()/180)</f>
        <v>-2677.0398522290925</v>
      </c>
      <c r="L2748" s="191">
        <f>N2592</f>
        <v>5277.0541860455469</v>
      </c>
      <c r="M2748" s="201" t="str">
        <f>IF(ABS(K2748)&lt;=L2748,"OK","NG")</f>
        <v>OK</v>
      </c>
      <c r="N2748" s="203">
        <f>L2748/ABS(K2748)</f>
        <v>1.9712273545914898</v>
      </c>
      <c r="O2748" s="296"/>
    </row>
    <row r="2749">
      <c r="A2749" s="187">
        <f>A2593</f>
        <v>101</v>
      </c>
      <c r="B2749" s="191">
        <f>INPUT!BB106</f>
        <v>-683.35517469674232</v>
      </c>
      <c r="C2749" s="191">
        <f>INPUT!BC106</f>
        <v>-0.91059939832501868</v>
      </c>
      <c r="D2749" s="191">
        <f>INPUT!BD106</f>
        <v>-1194.0301894616568</v>
      </c>
      <c r="E2749" s="184">
        <f>INPUT!CJ106</f>
        <v>-436.06870446189714</v>
      </c>
      <c r="F2749" s="184">
        <f>INPUT!CK106</f>
        <v>-314.94994178543857</v>
      </c>
      <c r="G2749" s="191">
        <f>INPUT!CM106</f>
        <v>-1081.62480290104</v>
      </c>
      <c r="H2749" s="191">
        <f>INPUT!CL106</f>
        <v>60.30276774327028</v>
      </c>
      <c r="I2749" s="191">
        <f>(1.25*(B2749+C2749+D2749+E2749)+1.5*F2749+1.8*IF(1.25*(B2749+C2749+D2749+E2749)+1.5*F2749&gt;=0,H2749,G2749))/2</f>
        <v>-2656.1526964616532</v>
      </c>
      <c r="J2749" s="192">
        <f>I2080*180/PI()</f>
        <v>7.16197243913529</v>
      </c>
      <c r="K2749" s="191">
        <f>I2749/COS(J2749*PI()/180)</f>
        <v>-2677.0398522290925</v>
      </c>
      <c r="L2749" s="191">
        <f>N2593</f>
        <v>5277.0541860455469</v>
      </c>
      <c r="M2749" s="201" t="str">
        <f>IF(ABS(K2749)&lt;=L2749,"OK","NG")</f>
        <v>OK</v>
      </c>
      <c r="N2749" s="203">
        <f>L2749/ABS(K2749)</f>
        <v>1.9712273545914898</v>
      </c>
      <c r="O2749" s="296"/>
    </row>
    <row r="2750">
      <c r="A2750" s="187">
        <f>A2594</f>
        <v>101</v>
      </c>
      <c r="B2750" s="191">
        <f>INPUT!BB107</f>
        <v>-683.35517469674232</v>
      </c>
      <c r="C2750" s="191">
        <f>INPUT!BC107</f>
        <v>-0.91059939832501868</v>
      </c>
      <c r="D2750" s="191">
        <f>INPUT!BD107</f>
        <v>-1194.0301894616568</v>
      </c>
      <c r="E2750" s="184">
        <f>INPUT!CJ107</f>
        <v>-436.06870446189714</v>
      </c>
      <c r="F2750" s="184">
        <f>INPUT!CK107</f>
        <v>-314.94994178543857</v>
      </c>
      <c r="G2750" s="191">
        <f>INPUT!CM107</f>
        <v>-1081.62480290104</v>
      </c>
      <c r="H2750" s="191">
        <f>INPUT!CL107</f>
        <v>60.30276774327028</v>
      </c>
      <c r="I2750" s="191">
        <f>(1.25*(B2750+C2750+D2750+E2750)+1.5*F2750+1.8*IF(1.25*(B2750+C2750+D2750+E2750)+1.5*F2750&gt;=0,H2750,G2750))/2</f>
        <v>-2656.1526964616532</v>
      </c>
      <c r="J2750" s="192">
        <f>I2081*180/PI()</f>
        <v>7.16197243913529</v>
      </c>
      <c r="K2750" s="191">
        <f>I2750/COS(J2750*PI()/180)</f>
        <v>-2677.0398522290925</v>
      </c>
      <c r="L2750" s="191">
        <f>N2594</f>
        <v>5277.0541860455469</v>
      </c>
      <c r="M2750" s="201" t="str">
        <f>IF(ABS(K2750)&lt;=L2750,"OK","NG")</f>
        <v>OK</v>
      </c>
      <c r="N2750" s="203">
        <f>L2750/ABS(K2750)</f>
        <v>1.9712273545914898</v>
      </c>
      <c r="O2750" s="296"/>
    </row>
    <row r="2751">
      <c r="A2751" s="187">
        <f>A2595</f>
        <v>101</v>
      </c>
      <c r="B2751" s="191">
        <f>INPUT!BB108</f>
        <v>-683.35517469674232</v>
      </c>
      <c r="C2751" s="191">
        <f>INPUT!BC108</f>
        <v>-0.91059939832501868</v>
      </c>
      <c r="D2751" s="191">
        <f>INPUT!BD108</f>
        <v>-1194.0301894616568</v>
      </c>
      <c r="E2751" s="184">
        <f>INPUT!CJ108</f>
        <v>-436.06870446189714</v>
      </c>
      <c r="F2751" s="184">
        <f>INPUT!CK108</f>
        <v>-314.94994178543857</v>
      </c>
      <c r="G2751" s="191">
        <f>INPUT!CM108</f>
        <v>-1081.62480290104</v>
      </c>
      <c r="H2751" s="191">
        <f>INPUT!CL108</f>
        <v>60.30276774327028</v>
      </c>
      <c r="I2751" s="191">
        <f>(1.25*(B2751+C2751+D2751+E2751)+1.5*F2751+1.8*IF(1.25*(B2751+C2751+D2751+E2751)+1.5*F2751&gt;=0,H2751,G2751))/2</f>
        <v>-2656.1526964616532</v>
      </c>
      <c r="J2751" s="192">
        <f>I2082*180/PI()</f>
        <v>7.16197243913529</v>
      </c>
      <c r="K2751" s="191">
        <f>I2751/COS(J2751*PI()/180)</f>
        <v>-2677.0398522290925</v>
      </c>
      <c r="L2751" s="191">
        <f>N2595</f>
        <v>5277.0541860455469</v>
      </c>
      <c r="M2751" s="201" t="str">
        <f>IF(ABS(K2751)&lt;=L2751,"OK","NG")</f>
        <v>OK</v>
      </c>
      <c r="N2751" s="203">
        <f>L2751/ABS(K2751)</f>
        <v>1.9712273545914898</v>
      </c>
      <c r="O2751" s="296"/>
    </row>
    <row r="2752">
      <c r="A2752" s="187">
        <f>A2596</f>
        <v>101</v>
      </c>
      <c r="B2752" s="191">
        <f>INPUT!BB109</f>
        <v>-683.35517469674232</v>
      </c>
      <c r="C2752" s="191">
        <f>INPUT!BC109</f>
        <v>-0.91059939832501868</v>
      </c>
      <c r="D2752" s="191">
        <f>INPUT!BD109</f>
        <v>-1194.0301894616568</v>
      </c>
      <c r="E2752" s="184">
        <f>INPUT!CJ109</f>
        <v>-436.06870446189714</v>
      </c>
      <c r="F2752" s="184">
        <f>INPUT!CK109</f>
        <v>-314.94994178543857</v>
      </c>
      <c r="G2752" s="191">
        <f>INPUT!CM109</f>
        <v>-1081.62480290104</v>
      </c>
      <c r="H2752" s="191">
        <f>INPUT!CL109</f>
        <v>60.30276774327028</v>
      </c>
      <c r="I2752" s="191">
        <f>(1.25*(B2752+C2752+D2752+E2752)+1.5*F2752+1.8*IF(1.25*(B2752+C2752+D2752+E2752)+1.5*F2752&gt;=0,H2752,G2752))/2</f>
        <v>-2656.1526964616532</v>
      </c>
      <c r="J2752" s="192">
        <f>I2083*180/PI()</f>
        <v>7.16197243913529</v>
      </c>
      <c r="K2752" s="191">
        <f>I2752/COS(J2752*PI()/180)</f>
        <v>-2677.0398522290925</v>
      </c>
      <c r="L2752" s="191">
        <f>N2596</f>
        <v>5277.0541860455469</v>
      </c>
      <c r="M2752" s="201" t="str">
        <f>IF(ABS(K2752)&lt;=L2752,"OK","NG")</f>
        <v>OK</v>
      </c>
      <c r="N2752" s="203">
        <f>L2752/ABS(K2752)</f>
        <v>1.9712273545914898</v>
      </c>
      <c r="O2752" s="296"/>
    </row>
    <row r="2753">
      <c r="A2753" s="187">
        <f>A2597</f>
        <v>101</v>
      </c>
      <c r="B2753" s="191">
        <f>INPUT!BB110</f>
        <v>-683.35517469674232</v>
      </c>
      <c r="C2753" s="191">
        <f>INPUT!BC110</f>
        <v>-0.91059939832501868</v>
      </c>
      <c r="D2753" s="191">
        <f>INPUT!BD110</f>
        <v>-1194.0301894616568</v>
      </c>
      <c r="E2753" s="184">
        <f>INPUT!CJ110</f>
        <v>-436.06870446189714</v>
      </c>
      <c r="F2753" s="184">
        <f>INPUT!CK110</f>
        <v>-314.94994178543857</v>
      </c>
      <c r="G2753" s="191">
        <f>INPUT!CM110</f>
        <v>-1081.62480290104</v>
      </c>
      <c r="H2753" s="191">
        <f>INPUT!CL110</f>
        <v>60.30276774327028</v>
      </c>
      <c r="I2753" s="191">
        <f>(1.25*(B2753+C2753+D2753+E2753)+1.5*F2753+1.8*IF(1.25*(B2753+C2753+D2753+E2753)+1.5*F2753&gt;=0,H2753,G2753))/2</f>
        <v>-2656.1526964616532</v>
      </c>
      <c r="J2753" s="192">
        <f>I2084*180/PI()</f>
        <v>7.16197243913529</v>
      </c>
      <c r="K2753" s="191">
        <f>I2753/COS(J2753*PI()/180)</f>
        <v>-2677.0398522290925</v>
      </c>
      <c r="L2753" s="191">
        <f>N2597</f>
        <v>5277.0541860455469</v>
      </c>
      <c r="M2753" s="201" t="str">
        <f>IF(ABS(K2753)&lt;=L2753,"OK","NG")</f>
        <v>OK</v>
      </c>
      <c r="N2753" s="203">
        <f>L2753/ABS(K2753)</f>
        <v>1.9712273545914898</v>
      </c>
      <c r="O2753" s="296"/>
    </row>
    <row r="2754">
      <c r="A2754" s="187">
        <f>A2598</f>
        <v>101</v>
      </c>
      <c r="B2754" s="191">
        <f>INPUT!BB111</f>
        <v>-683.35517469674232</v>
      </c>
      <c r="C2754" s="191">
        <f>INPUT!BC111</f>
        <v>-0.91059939832501868</v>
      </c>
      <c r="D2754" s="191">
        <f>INPUT!BD111</f>
        <v>-1194.0301894616568</v>
      </c>
      <c r="E2754" s="184">
        <f>INPUT!CJ111</f>
        <v>-436.06870446189714</v>
      </c>
      <c r="F2754" s="184">
        <f>INPUT!CK111</f>
        <v>-314.94994178543857</v>
      </c>
      <c r="G2754" s="191">
        <f>INPUT!CM111</f>
        <v>-1081.62480290104</v>
      </c>
      <c r="H2754" s="191">
        <f>INPUT!CL111</f>
        <v>60.30276774327028</v>
      </c>
      <c r="I2754" s="191">
        <f>(1.25*(B2754+C2754+D2754+E2754)+1.5*F2754+1.8*IF(1.25*(B2754+C2754+D2754+E2754)+1.5*F2754&gt;=0,H2754,G2754))/2</f>
        <v>-2656.1526964616532</v>
      </c>
      <c r="J2754" s="192">
        <f>I2085*180/PI()</f>
        <v>7.16197243913529</v>
      </c>
      <c r="K2754" s="191">
        <f>I2754/COS(J2754*PI()/180)</f>
        <v>-2677.0398522290925</v>
      </c>
      <c r="L2754" s="191">
        <f>N2598</f>
        <v>5277.0541860455469</v>
      </c>
      <c r="M2754" s="201" t="str">
        <f>IF(ABS(K2754)&lt;=L2754,"OK","NG")</f>
        <v>OK</v>
      </c>
      <c r="N2754" s="203">
        <f>L2754/ABS(K2754)</f>
        <v>1.9712273545914898</v>
      </c>
      <c r="O2754" s="296"/>
    </row>
    <row r="2755">
      <c r="A2755" s="187">
        <f>A2599</f>
        <v>101</v>
      </c>
      <c r="B2755" s="191">
        <f>INPUT!BB112</f>
        <v>-683.35517469674232</v>
      </c>
      <c r="C2755" s="191">
        <f>INPUT!BC112</f>
        <v>-0.91059939832501868</v>
      </c>
      <c r="D2755" s="191">
        <f>INPUT!BD112</f>
        <v>-1194.0301894616568</v>
      </c>
      <c r="E2755" s="184">
        <f>INPUT!CJ112</f>
        <v>-436.06870446189714</v>
      </c>
      <c r="F2755" s="184">
        <f>INPUT!CK112</f>
        <v>-314.94994178543857</v>
      </c>
      <c r="G2755" s="191">
        <f>INPUT!CM112</f>
        <v>-1081.62480290104</v>
      </c>
      <c r="H2755" s="191">
        <f>INPUT!CL112</f>
        <v>60.30276774327028</v>
      </c>
      <c r="I2755" s="191">
        <f>(1.25*(B2755+C2755+D2755+E2755)+1.5*F2755+1.8*IF(1.25*(B2755+C2755+D2755+E2755)+1.5*F2755&gt;=0,H2755,G2755))/2</f>
        <v>-2656.1526964616532</v>
      </c>
      <c r="J2755" s="192">
        <f>I2086*180/PI()</f>
        <v>7.16197243913529</v>
      </c>
      <c r="K2755" s="191">
        <f>I2755/COS(J2755*PI()/180)</f>
        <v>-2677.0398522290925</v>
      </c>
      <c r="L2755" s="191">
        <f>N2599</f>
        <v>5277.0541860455469</v>
      </c>
      <c r="M2755" s="201" t="str">
        <f>IF(ABS(K2755)&lt;=L2755,"OK","NG")</f>
        <v>OK</v>
      </c>
      <c r="N2755" s="203">
        <f>L2755/ABS(K2755)</f>
        <v>1.9712273545914898</v>
      </c>
      <c r="O2755" s="296"/>
    </row>
    <row r="2756">
      <c r="A2756" s="187">
        <f>A2600</f>
        <v>101</v>
      </c>
      <c r="B2756" s="191">
        <f>INPUT!BB113</f>
        <v>-683.35517469674232</v>
      </c>
      <c r="C2756" s="191">
        <f>INPUT!BC113</f>
        <v>-0.91059939832501868</v>
      </c>
      <c r="D2756" s="191">
        <f>INPUT!BD113</f>
        <v>-1194.0301894616568</v>
      </c>
      <c r="E2756" s="184">
        <f>INPUT!CJ113</f>
        <v>-436.06870446189714</v>
      </c>
      <c r="F2756" s="184">
        <f>INPUT!CK113</f>
        <v>-314.94994178543857</v>
      </c>
      <c r="G2756" s="191">
        <f>INPUT!CM113</f>
        <v>-1081.62480290104</v>
      </c>
      <c r="H2756" s="191">
        <f>INPUT!CL113</f>
        <v>60.30276774327028</v>
      </c>
      <c r="I2756" s="191">
        <f>(1.25*(B2756+C2756+D2756+E2756)+1.5*F2756+1.8*IF(1.25*(B2756+C2756+D2756+E2756)+1.5*F2756&gt;=0,H2756,G2756))/2</f>
        <v>-2656.1526964616532</v>
      </c>
      <c r="J2756" s="192">
        <f>I2087*180/PI()</f>
        <v>7.16197243913529</v>
      </c>
      <c r="K2756" s="191">
        <f>I2756/COS(J2756*PI()/180)</f>
        <v>-2677.0398522290925</v>
      </c>
      <c r="L2756" s="191">
        <f>N2600</f>
        <v>5277.0541860455469</v>
      </c>
      <c r="M2756" s="201" t="str">
        <f>IF(ABS(K2756)&lt;=L2756,"OK","NG")</f>
        <v>OK</v>
      </c>
      <c r="N2756" s="203">
        <f>L2756/ABS(K2756)</f>
        <v>1.9712273545914898</v>
      </c>
      <c r="O2756" s="296"/>
    </row>
    <row r="2757">
      <c r="A2757" s="187">
        <f>A2601</f>
        <v>101</v>
      </c>
      <c r="B2757" s="191">
        <f>INPUT!BB114</f>
        <v>-683.35517469674232</v>
      </c>
      <c r="C2757" s="191">
        <f>INPUT!BC114</f>
        <v>-0.91059939832501868</v>
      </c>
      <c r="D2757" s="191">
        <f>INPUT!BD114</f>
        <v>-1194.0301894616568</v>
      </c>
      <c r="E2757" s="184">
        <f>INPUT!CJ114</f>
        <v>-436.06870446189714</v>
      </c>
      <c r="F2757" s="184">
        <f>INPUT!CK114</f>
        <v>-314.94994178543857</v>
      </c>
      <c r="G2757" s="191">
        <f>INPUT!CM114</f>
        <v>-1081.62480290104</v>
      </c>
      <c r="H2757" s="191">
        <f>INPUT!CL114</f>
        <v>60.30276774327028</v>
      </c>
      <c r="I2757" s="191">
        <f>(1.25*(B2757+C2757+D2757+E2757)+1.5*F2757+1.8*IF(1.25*(B2757+C2757+D2757+E2757)+1.5*F2757&gt;=0,H2757,G2757))/2</f>
        <v>-2656.1526964616532</v>
      </c>
      <c r="J2757" s="192">
        <f>I2088*180/PI()</f>
        <v>7.16197243913529</v>
      </c>
      <c r="K2757" s="191">
        <f>I2757/COS(J2757*PI()/180)</f>
        <v>-2677.0398522290925</v>
      </c>
      <c r="L2757" s="191">
        <f>N2601</f>
        <v>5277.0541860455469</v>
      </c>
      <c r="M2757" s="201" t="str">
        <f>IF(ABS(K2757)&lt;=L2757,"OK","NG")</f>
        <v>OK</v>
      </c>
      <c r="N2757" s="203">
        <f>L2757/ABS(K2757)</f>
        <v>1.9712273545914898</v>
      </c>
      <c r="O2757" s="296"/>
    </row>
    <row r="2758">
      <c r="A2758" s="187">
        <f>A2602</f>
        <v>101</v>
      </c>
      <c r="B2758" s="191">
        <f>INPUT!BB115</f>
        <v>-683.35517469674232</v>
      </c>
      <c r="C2758" s="191">
        <f>INPUT!BC115</f>
        <v>-0.91059939832501868</v>
      </c>
      <c r="D2758" s="191">
        <f>INPUT!BD115</f>
        <v>-1194.0301894616568</v>
      </c>
      <c r="E2758" s="184">
        <f>INPUT!CJ115</f>
        <v>-436.06870446189714</v>
      </c>
      <c r="F2758" s="184">
        <f>INPUT!CK115</f>
        <v>-314.94994178543857</v>
      </c>
      <c r="G2758" s="191">
        <f>INPUT!CM115</f>
        <v>-1081.62480290104</v>
      </c>
      <c r="H2758" s="191">
        <f>INPUT!CL115</f>
        <v>60.30276774327028</v>
      </c>
      <c r="I2758" s="191">
        <f>(1.25*(B2758+C2758+D2758+E2758)+1.5*F2758+1.8*IF(1.25*(B2758+C2758+D2758+E2758)+1.5*F2758&gt;=0,H2758,G2758))/2</f>
        <v>-2656.1526964616532</v>
      </c>
      <c r="J2758" s="192">
        <f>I2089*180/PI()</f>
        <v>7.16197243913529</v>
      </c>
      <c r="K2758" s="191">
        <f>I2758/COS(J2758*PI()/180)</f>
        <v>-2677.0398522290925</v>
      </c>
      <c r="L2758" s="191">
        <f>N2602</f>
        <v>5277.0541860455469</v>
      </c>
      <c r="M2758" s="201" t="str">
        <f>IF(ABS(K2758)&lt;=L2758,"OK","NG")</f>
        <v>OK</v>
      </c>
      <c r="N2758" s="203">
        <f>L2758/ABS(K2758)</f>
        <v>1.9712273545914898</v>
      </c>
      <c r="O2758" s="296"/>
    </row>
    <row r="2759">
      <c r="A2759" s="187">
        <f>A2603</f>
        <v>101</v>
      </c>
      <c r="B2759" s="191">
        <f>INPUT!BB116</f>
        <v>-683.35517469674232</v>
      </c>
      <c r="C2759" s="191">
        <f>INPUT!BC116</f>
        <v>-0.91059939832501868</v>
      </c>
      <c r="D2759" s="191">
        <f>INPUT!BD116</f>
        <v>-1194.0301894616568</v>
      </c>
      <c r="E2759" s="184">
        <f>INPUT!CJ116</f>
        <v>-436.06870446189714</v>
      </c>
      <c r="F2759" s="184">
        <f>INPUT!CK116</f>
        <v>-314.94994178543857</v>
      </c>
      <c r="G2759" s="191">
        <f>INPUT!CM116</f>
        <v>-1081.62480290104</v>
      </c>
      <c r="H2759" s="191">
        <f>INPUT!CL116</f>
        <v>60.30276774327028</v>
      </c>
      <c r="I2759" s="191">
        <f>(1.25*(B2759+C2759+D2759+E2759)+1.5*F2759+1.8*IF(1.25*(B2759+C2759+D2759+E2759)+1.5*F2759&gt;=0,H2759,G2759))/2</f>
        <v>-2656.1526964616532</v>
      </c>
      <c r="J2759" s="192">
        <f>I2090*180/PI()</f>
        <v>7.16197243913529</v>
      </c>
      <c r="K2759" s="191">
        <f>I2759/COS(J2759*PI()/180)</f>
        <v>-2677.0398522290925</v>
      </c>
      <c r="L2759" s="191">
        <f>N2603</f>
        <v>5277.0541860455469</v>
      </c>
      <c r="M2759" s="201" t="str">
        <f>IF(ABS(K2759)&lt;=L2759,"OK","NG")</f>
        <v>OK</v>
      </c>
      <c r="N2759" s="203">
        <f>L2759/ABS(K2759)</f>
        <v>1.9712273545914898</v>
      </c>
      <c r="O2759" s="296"/>
    </row>
    <row r="2760">
      <c r="A2760" s="187">
        <f>A2604</f>
        <v>101</v>
      </c>
      <c r="B2760" s="191">
        <f>INPUT!BB117</f>
        <v>-683.35517469674232</v>
      </c>
      <c r="C2760" s="191">
        <f>INPUT!BC117</f>
        <v>-0.91059939832501868</v>
      </c>
      <c r="D2760" s="191">
        <f>INPUT!BD117</f>
        <v>-1194.0301894616568</v>
      </c>
      <c r="E2760" s="184">
        <f>INPUT!CJ117</f>
        <v>-436.06870446189714</v>
      </c>
      <c r="F2760" s="184">
        <f>INPUT!CK117</f>
        <v>-314.94994178543857</v>
      </c>
      <c r="G2760" s="191">
        <f>INPUT!CM117</f>
        <v>-1081.62480290104</v>
      </c>
      <c r="H2760" s="191">
        <f>INPUT!CL117</f>
        <v>60.30276774327028</v>
      </c>
      <c r="I2760" s="191">
        <f>(1.25*(B2760+C2760+D2760+E2760)+1.5*F2760+1.8*IF(1.25*(B2760+C2760+D2760+E2760)+1.5*F2760&gt;=0,H2760,G2760))/2</f>
        <v>-2656.1526964616532</v>
      </c>
      <c r="J2760" s="192">
        <f>I2091*180/PI()</f>
        <v>7.16197243913529</v>
      </c>
      <c r="K2760" s="191">
        <f>I2760/COS(J2760*PI()/180)</f>
        <v>-2677.0398522290925</v>
      </c>
      <c r="L2760" s="191">
        <f>N2604</f>
        <v>5277.0541860455469</v>
      </c>
      <c r="M2760" s="201" t="str">
        <f>IF(ABS(K2760)&lt;=L2760,"OK","NG")</f>
        <v>OK</v>
      </c>
      <c r="N2760" s="203">
        <f>L2760/ABS(K2760)</f>
        <v>1.9712273545914898</v>
      </c>
      <c r="O2760" s="296"/>
    </row>
    <row r="2761">
      <c r="A2761" s="187">
        <f>A2605</f>
        <v>101</v>
      </c>
      <c r="B2761" s="191">
        <f>INPUT!BB118</f>
        <v>-683.35517469674232</v>
      </c>
      <c r="C2761" s="191">
        <f>INPUT!BC118</f>
        <v>-0.91059939832501868</v>
      </c>
      <c r="D2761" s="191">
        <f>INPUT!BD118</f>
        <v>-1194.0301894616568</v>
      </c>
      <c r="E2761" s="184">
        <f>INPUT!CJ118</f>
        <v>-436.06870446189714</v>
      </c>
      <c r="F2761" s="184">
        <f>INPUT!CK118</f>
        <v>-314.94994178543857</v>
      </c>
      <c r="G2761" s="191">
        <f>INPUT!CM118</f>
        <v>-1081.62480290104</v>
      </c>
      <c r="H2761" s="191">
        <f>INPUT!CL118</f>
        <v>60.30276774327028</v>
      </c>
      <c r="I2761" s="191">
        <f>(1.25*(B2761+C2761+D2761+E2761)+1.5*F2761+1.8*IF(1.25*(B2761+C2761+D2761+E2761)+1.5*F2761&gt;=0,H2761,G2761))/2</f>
        <v>-2656.1526964616532</v>
      </c>
      <c r="J2761" s="192">
        <f>I2092*180/PI()</f>
        <v>7.16197243913529</v>
      </c>
      <c r="K2761" s="191">
        <f>I2761/COS(J2761*PI()/180)</f>
        <v>-2677.0398522290925</v>
      </c>
      <c r="L2761" s="191">
        <f>N2605</f>
        <v>5277.0541860455469</v>
      </c>
      <c r="M2761" s="201" t="str">
        <f>IF(ABS(K2761)&lt;=L2761,"OK","NG")</f>
        <v>OK</v>
      </c>
      <c r="N2761" s="203">
        <f>L2761/ABS(K2761)</f>
        <v>1.9712273545914898</v>
      </c>
      <c r="O2761" s="296"/>
    </row>
    <row r="2762">
      <c r="A2762" s="187">
        <f>A2606</f>
        <v>101</v>
      </c>
      <c r="B2762" s="191">
        <f>INPUT!BB119</f>
        <v>-683.35517469674232</v>
      </c>
      <c r="C2762" s="191">
        <f>INPUT!BC119</f>
        <v>-0.91059939832501868</v>
      </c>
      <c r="D2762" s="191">
        <f>INPUT!BD119</f>
        <v>-1194.0301894616568</v>
      </c>
      <c r="E2762" s="184">
        <f>INPUT!CJ119</f>
        <v>-436.06870446189714</v>
      </c>
      <c r="F2762" s="184">
        <f>INPUT!CK119</f>
        <v>-314.94994178543857</v>
      </c>
      <c r="G2762" s="191">
        <f>INPUT!CM119</f>
        <v>-1081.62480290104</v>
      </c>
      <c r="H2762" s="191">
        <f>INPUT!CL119</f>
        <v>60.30276774327028</v>
      </c>
      <c r="I2762" s="191">
        <f>(1.25*(B2762+C2762+D2762+E2762)+1.5*F2762+1.8*IF(1.25*(B2762+C2762+D2762+E2762)+1.5*F2762&gt;=0,H2762,G2762))/2</f>
        <v>-2656.1526964616532</v>
      </c>
      <c r="J2762" s="192">
        <f>I2093*180/PI()</f>
        <v>7.16197243913529</v>
      </c>
      <c r="K2762" s="191">
        <f>I2762/COS(J2762*PI()/180)</f>
        <v>-2677.0398522290925</v>
      </c>
      <c r="L2762" s="191">
        <f>N2606</f>
        <v>5277.0541860455469</v>
      </c>
      <c r="M2762" s="201" t="str">
        <f>IF(ABS(K2762)&lt;=L2762,"OK","NG")</f>
        <v>OK</v>
      </c>
      <c r="N2762" s="203">
        <f>L2762/ABS(K2762)</f>
        <v>1.9712273545914898</v>
      </c>
      <c r="O2762" s="296"/>
    </row>
    <row r="2763">
      <c r="A2763" s="187">
        <f>A2607</f>
        <v>101</v>
      </c>
      <c r="B2763" s="191">
        <f>INPUT!BB120</f>
        <v>-683.35517469674232</v>
      </c>
      <c r="C2763" s="191">
        <f>INPUT!BC120</f>
        <v>-0.91059939832501868</v>
      </c>
      <c r="D2763" s="191">
        <f>INPUT!BD120</f>
        <v>-1194.0301894616568</v>
      </c>
      <c r="E2763" s="184">
        <f>INPUT!CJ120</f>
        <v>-436.06870446189714</v>
      </c>
      <c r="F2763" s="184">
        <f>INPUT!CK120</f>
        <v>-314.94994178543857</v>
      </c>
      <c r="G2763" s="191">
        <f>INPUT!CM120</f>
        <v>-1081.62480290104</v>
      </c>
      <c r="H2763" s="191">
        <f>INPUT!CL120</f>
        <v>60.30276774327028</v>
      </c>
      <c r="I2763" s="191">
        <f>(1.25*(B2763+C2763+D2763+E2763)+1.5*F2763+1.8*IF(1.25*(B2763+C2763+D2763+E2763)+1.5*F2763&gt;=0,H2763,G2763))/2</f>
        <v>-2656.1526964616532</v>
      </c>
      <c r="J2763" s="192">
        <f>I2094*180/PI()</f>
        <v>7.16197243913529</v>
      </c>
      <c r="K2763" s="191">
        <f>I2763/COS(J2763*PI()/180)</f>
        <v>-2677.0398522290925</v>
      </c>
      <c r="L2763" s="191">
        <f>N2607</f>
        <v>5277.0541860455469</v>
      </c>
      <c r="M2763" s="201" t="str">
        <f>IF(ABS(K2763)&lt;=L2763,"OK","NG")</f>
        <v>OK</v>
      </c>
      <c r="N2763" s="203">
        <f>L2763/ABS(K2763)</f>
        <v>1.9712273545914898</v>
      </c>
      <c r="O2763" s="296"/>
    </row>
    <row r="2764">
      <c r="A2764" s="187">
        <f>A2608</f>
        <v>101</v>
      </c>
      <c r="B2764" s="191">
        <f>INPUT!BB121</f>
        <v>-683.35517469674232</v>
      </c>
      <c r="C2764" s="191">
        <f>INPUT!BC121</f>
        <v>-0.91059939832501868</v>
      </c>
      <c r="D2764" s="191">
        <f>INPUT!BD121</f>
        <v>-1194.0301894616568</v>
      </c>
      <c r="E2764" s="184">
        <f>INPUT!CJ121</f>
        <v>-436.06870446189714</v>
      </c>
      <c r="F2764" s="184">
        <f>INPUT!CK121</f>
        <v>-314.94994178543857</v>
      </c>
      <c r="G2764" s="191">
        <f>INPUT!CM121</f>
        <v>-1081.62480290104</v>
      </c>
      <c r="H2764" s="191">
        <f>INPUT!CL121</f>
        <v>60.30276774327028</v>
      </c>
      <c r="I2764" s="191">
        <f>(1.25*(B2764+C2764+D2764+E2764)+1.5*F2764+1.8*IF(1.25*(B2764+C2764+D2764+E2764)+1.5*F2764&gt;=0,H2764,G2764))/2</f>
        <v>-2656.1526964616532</v>
      </c>
      <c r="J2764" s="192">
        <f>I2095*180/PI()</f>
        <v>7.16197243913529</v>
      </c>
      <c r="K2764" s="191">
        <f>I2764/COS(J2764*PI()/180)</f>
        <v>-2677.0398522290925</v>
      </c>
      <c r="L2764" s="191">
        <f>N2608</f>
        <v>5277.0541860455469</v>
      </c>
      <c r="M2764" s="201" t="str">
        <f>IF(ABS(K2764)&lt;=L2764,"OK","NG")</f>
        <v>OK</v>
      </c>
      <c r="N2764" s="203">
        <f>L2764/ABS(K2764)</f>
        <v>1.9712273545914898</v>
      </c>
      <c r="O2764" s="296"/>
    </row>
    <row r="2765">
      <c r="A2765" s="187">
        <f>A2609</f>
        <v>101</v>
      </c>
      <c r="B2765" s="191">
        <f>INPUT!BB122</f>
        <v>-683.35517469674232</v>
      </c>
      <c r="C2765" s="191">
        <f>INPUT!BC122</f>
        <v>-0.91059939832501868</v>
      </c>
      <c r="D2765" s="191">
        <f>INPUT!BD122</f>
        <v>-1194.0301894616568</v>
      </c>
      <c r="E2765" s="184">
        <f>INPUT!CJ122</f>
        <v>-436.06870446189714</v>
      </c>
      <c r="F2765" s="184">
        <f>INPUT!CK122</f>
        <v>-314.94994178543857</v>
      </c>
      <c r="G2765" s="191">
        <f>INPUT!CM122</f>
        <v>-1081.62480290104</v>
      </c>
      <c r="H2765" s="191">
        <f>INPUT!CL122</f>
        <v>60.30276774327028</v>
      </c>
      <c r="I2765" s="191">
        <f>(1.25*(B2765+C2765+D2765+E2765)+1.5*F2765+1.8*IF(1.25*(B2765+C2765+D2765+E2765)+1.5*F2765&gt;=0,H2765,G2765))/2</f>
        <v>-2656.1526964616532</v>
      </c>
      <c r="J2765" s="192">
        <f>I2096*180/PI()</f>
        <v>7.16197243913529</v>
      </c>
      <c r="K2765" s="191">
        <f>I2765/COS(J2765*PI()/180)</f>
        <v>-2677.0398522290925</v>
      </c>
      <c r="L2765" s="191">
        <f>N2609</f>
        <v>5277.0541860455469</v>
      </c>
      <c r="M2765" s="201" t="str">
        <f>IF(ABS(K2765)&lt;=L2765,"OK","NG")</f>
        <v>OK</v>
      </c>
      <c r="N2765" s="203">
        <f>L2765/ABS(K2765)</f>
        <v>1.9712273545914898</v>
      </c>
      <c r="O2765" s="296"/>
    </row>
    <row r="2766">
      <c r="A2766" s="187">
        <f>A2610</f>
        <v>101</v>
      </c>
      <c r="B2766" s="191">
        <f>INPUT!BB123</f>
        <v>-683.35517469674232</v>
      </c>
      <c r="C2766" s="191">
        <f>INPUT!BC123</f>
        <v>-0.91059939832501868</v>
      </c>
      <c r="D2766" s="191">
        <f>INPUT!BD123</f>
        <v>-1194.0301894616568</v>
      </c>
      <c r="E2766" s="184">
        <f>INPUT!CJ123</f>
        <v>-436.06870446189714</v>
      </c>
      <c r="F2766" s="184">
        <f>INPUT!CK123</f>
        <v>-314.94994178543857</v>
      </c>
      <c r="G2766" s="191">
        <f>INPUT!CM123</f>
        <v>-1081.62480290104</v>
      </c>
      <c r="H2766" s="191">
        <f>INPUT!CL123</f>
        <v>60.30276774327028</v>
      </c>
      <c r="I2766" s="191">
        <f>(1.25*(B2766+C2766+D2766+E2766)+1.5*F2766+1.8*IF(1.25*(B2766+C2766+D2766+E2766)+1.5*F2766&gt;=0,H2766,G2766))/2</f>
        <v>-2656.1526964616532</v>
      </c>
      <c r="J2766" s="192">
        <f>I2097*180/PI()</f>
        <v>7.16197243913529</v>
      </c>
      <c r="K2766" s="191">
        <f>I2766/COS(J2766*PI()/180)</f>
        <v>-2677.0398522290925</v>
      </c>
      <c r="L2766" s="191">
        <f>N2610</f>
        <v>5277.0541860455469</v>
      </c>
      <c r="M2766" s="201" t="str">
        <f>IF(ABS(K2766)&lt;=L2766,"OK","NG")</f>
        <v>OK</v>
      </c>
      <c r="N2766" s="203">
        <f>L2766/ABS(K2766)</f>
        <v>1.9712273545914898</v>
      </c>
      <c r="O2766" s="296"/>
    </row>
    <row r="2767">
      <c r="A2767" s="187">
        <f>A2611</f>
        <v>101</v>
      </c>
      <c r="B2767" s="191">
        <f>INPUT!BB124</f>
        <v>-683.35517469674232</v>
      </c>
      <c r="C2767" s="191">
        <f>INPUT!BC124</f>
        <v>-0.91059939832501868</v>
      </c>
      <c r="D2767" s="191">
        <f>INPUT!BD124</f>
        <v>-1194.0301894616568</v>
      </c>
      <c r="E2767" s="184">
        <f>INPUT!CJ124</f>
        <v>-436.06870446189714</v>
      </c>
      <c r="F2767" s="184">
        <f>INPUT!CK124</f>
        <v>-314.94994178543857</v>
      </c>
      <c r="G2767" s="191">
        <f>INPUT!CM124</f>
        <v>-1081.62480290104</v>
      </c>
      <c r="H2767" s="191">
        <f>INPUT!CL124</f>
        <v>60.30276774327028</v>
      </c>
      <c r="I2767" s="191">
        <f>(1.25*(B2767+C2767+D2767+E2767)+1.5*F2767+1.8*IF(1.25*(B2767+C2767+D2767+E2767)+1.5*F2767&gt;=0,H2767,G2767))/2</f>
        <v>-2656.1526964616532</v>
      </c>
      <c r="J2767" s="192">
        <f>I2098*180/PI()</f>
        <v>7.16197243913529</v>
      </c>
      <c r="K2767" s="191">
        <f>I2767/COS(J2767*PI()/180)</f>
        <v>-2677.0398522290925</v>
      </c>
      <c r="L2767" s="191">
        <f>N2611</f>
        <v>5277.0541860455469</v>
      </c>
      <c r="M2767" s="201" t="str">
        <f>IF(ABS(K2767)&lt;=L2767,"OK","NG")</f>
        <v>OK</v>
      </c>
      <c r="N2767" s="203">
        <f>L2767/ABS(K2767)</f>
        <v>1.9712273545914898</v>
      </c>
      <c r="O2767" s="296"/>
    </row>
    <row r="2768">
      <c r="A2768" s="187">
        <f>A2612</f>
        <v>101</v>
      </c>
      <c r="B2768" s="191">
        <f>INPUT!BB125</f>
        <v>-683.35517469674232</v>
      </c>
      <c r="C2768" s="191">
        <f>INPUT!BC125</f>
        <v>-0.91059939832501868</v>
      </c>
      <c r="D2768" s="191">
        <f>INPUT!BD125</f>
        <v>-1194.0301894616568</v>
      </c>
      <c r="E2768" s="184">
        <f>INPUT!CJ125</f>
        <v>-436.06870446189714</v>
      </c>
      <c r="F2768" s="184">
        <f>INPUT!CK125</f>
        <v>-314.94994178543857</v>
      </c>
      <c r="G2768" s="191">
        <f>INPUT!CM125</f>
        <v>-1081.62480290104</v>
      </c>
      <c r="H2768" s="191">
        <f>INPUT!CL125</f>
        <v>60.30276774327028</v>
      </c>
      <c r="I2768" s="191">
        <f>(1.25*(B2768+C2768+D2768+E2768)+1.5*F2768+1.8*IF(1.25*(B2768+C2768+D2768+E2768)+1.5*F2768&gt;=0,H2768,G2768))/2</f>
        <v>-2656.1526964616532</v>
      </c>
      <c r="J2768" s="192">
        <f>I2099*180/PI()</f>
        <v>7.16197243913529</v>
      </c>
      <c r="K2768" s="191">
        <f>I2768/COS(J2768*PI()/180)</f>
        <v>-2677.0398522290925</v>
      </c>
      <c r="L2768" s="191">
        <f>N2612</f>
        <v>5277.0541860455469</v>
      </c>
      <c r="M2768" s="201" t="str">
        <f>IF(ABS(K2768)&lt;=L2768,"OK","NG")</f>
        <v>OK</v>
      </c>
      <c r="N2768" s="203">
        <f>L2768/ABS(K2768)</f>
        <v>1.9712273545914898</v>
      </c>
      <c r="O2768" s="296"/>
    </row>
    <row r="2769">
      <c r="A2769" s="187">
        <f>A2613</f>
        <v>101</v>
      </c>
      <c r="B2769" s="191">
        <f>INPUT!BB126</f>
        <v>-683.35517469674232</v>
      </c>
      <c r="C2769" s="191">
        <f>INPUT!BC126</f>
        <v>-0.91059939832501868</v>
      </c>
      <c r="D2769" s="191">
        <f>INPUT!BD126</f>
        <v>-1194.0301894616568</v>
      </c>
      <c r="E2769" s="184">
        <f>INPUT!CJ126</f>
        <v>-436.06870446189714</v>
      </c>
      <c r="F2769" s="184">
        <f>INPUT!CK126</f>
        <v>-314.94994178543857</v>
      </c>
      <c r="G2769" s="191">
        <f>INPUT!CM126</f>
        <v>-1081.62480290104</v>
      </c>
      <c r="H2769" s="191">
        <f>INPUT!CL126</f>
        <v>60.30276774327028</v>
      </c>
      <c r="I2769" s="191">
        <f>(1.25*(B2769+C2769+D2769+E2769)+1.5*F2769+1.8*IF(1.25*(B2769+C2769+D2769+E2769)+1.5*F2769&gt;=0,H2769,G2769))/2</f>
        <v>-2656.1526964616532</v>
      </c>
      <c r="J2769" s="192">
        <f>I2100*180/PI()</f>
        <v>7.16197243913529</v>
      </c>
      <c r="K2769" s="191">
        <f>I2769/COS(J2769*PI()/180)</f>
        <v>-2677.0398522290925</v>
      </c>
      <c r="L2769" s="191">
        <f>N2613</f>
        <v>5277.0541860455469</v>
      </c>
      <c r="M2769" s="201" t="str">
        <f>IF(ABS(K2769)&lt;=L2769,"OK","NG")</f>
        <v>OK</v>
      </c>
      <c r="N2769" s="203">
        <f>L2769/ABS(K2769)</f>
        <v>1.9712273545914898</v>
      </c>
      <c r="O2769" s="296"/>
    </row>
    <row r="2770">
      <c r="A2770" s="187">
        <f>A2614</f>
        <v>101</v>
      </c>
      <c r="B2770" s="191">
        <f>INPUT!BB127</f>
        <v>-683.35517469674232</v>
      </c>
      <c r="C2770" s="191">
        <f>INPUT!BC127</f>
        <v>-0.91059939832501868</v>
      </c>
      <c r="D2770" s="191">
        <f>INPUT!BD127</f>
        <v>-1194.0301894616568</v>
      </c>
      <c r="E2770" s="184">
        <f>INPUT!CJ127</f>
        <v>-436.06870446189714</v>
      </c>
      <c r="F2770" s="184">
        <f>INPUT!CK127</f>
        <v>-314.94994178543857</v>
      </c>
      <c r="G2770" s="191">
        <f>INPUT!CM127</f>
        <v>-1081.62480290104</v>
      </c>
      <c r="H2770" s="191">
        <f>INPUT!CL127</f>
        <v>60.30276774327028</v>
      </c>
      <c r="I2770" s="191">
        <f>(1.25*(B2770+C2770+D2770+E2770)+1.5*F2770+1.8*IF(1.25*(B2770+C2770+D2770+E2770)+1.5*F2770&gt;=0,H2770,G2770))/2</f>
        <v>-2656.1526964616532</v>
      </c>
      <c r="J2770" s="192">
        <f>I2101*180/PI()</f>
        <v>7.16197243913529</v>
      </c>
      <c r="K2770" s="191">
        <f>I2770/COS(J2770*PI()/180)</f>
        <v>-2677.0398522290925</v>
      </c>
      <c r="L2770" s="191">
        <f>N2614</f>
        <v>5277.0541860455469</v>
      </c>
      <c r="M2770" s="201" t="str">
        <f>IF(ABS(K2770)&lt;=L2770,"OK","NG")</f>
        <v>OK</v>
      </c>
      <c r="N2770" s="203">
        <f>L2770/ABS(K2770)</f>
        <v>1.9712273545914898</v>
      </c>
      <c r="O2770" s="296"/>
    </row>
    <row r="2771">
      <c r="A2771" s="187">
        <f>A2615</f>
        <v>101</v>
      </c>
      <c r="B2771" s="191">
        <f>INPUT!BB128</f>
        <v>-683.35517469674232</v>
      </c>
      <c r="C2771" s="191">
        <f>INPUT!BC128</f>
        <v>-0.91059939832501868</v>
      </c>
      <c r="D2771" s="191">
        <f>INPUT!BD128</f>
        <v>-1194.0301894616568</v>
      </c>
      <c r="E2771" s="184">
        <f>INPUT!CJ128</f>
        <v>-436.06870446189714</v>
      </c>
      <c r="F2771" s="184">
        <f>INPUT!CK128</f>
        <v>-314.94994178543857</v>
      </c>
      <c r="G2771" s="191">
        <f>INPUT!CM128</f>
        <v>-1081.62480290104</v>
      </c>
      <c r="H2771" s="191">
        <f>INPUT!CL128</f>
        <v>60.30276774327028</v>
      </c>
      <c r="I2771" s="191">
        <f>(1.25*(B2771+C2771+D2771+E2771)+1.5*F2771+1.8*IF(1.25*(B2771+C2771+D2771+E2771)+1.5*F2771&gt;=0,H2771,G2771))/2</f>
        <v>-2656.1526964616532</v>
      </c>
      <c r="J2771" s="192">
        <f>I2102*180/PI()</f>
        <v>7.16197243913529</v>
      </c>
      <c r="K2771" s="191">
        <f>I2771/COS(J2771*PI()/180)</f>
        <v>-2677.0398522290925</v>
      </c>
      <c r="L2771" s="191">
        <f>N2615</f>
        <v>5277.0541860455469</v>
      </c>
      <c r="M2771" s="201" t="str">
        <f>IF(ABS(K2771)&lt;=L2771,"OK","NG")</f>
        <v>OK</v>
      </c>
      <c r="N2771" s="203">
        <f>L2771/ABS(K2771)</f>
        <v>1.9712273545914898</v>
      </c>
      <c r="O2771" s="296"/>
    </row>
    <row r="2772">
      <c r="A2772" s="187">
        <f>A2616</f>
        <v>101</v>
      </c>
      <c r="B2772" s="191">
        <f>INPUT!BB129</f>
        <v>-683.35517469674232</v>
      </c>
      <c r="C2772" s="191">
        <f>INPUT!BC129</f>
        <v>-0.91059939832501868</v>
      </c>
      <c r="D2772" s="191">
        <f>INPUT!BD129</f>
        <v>-1194.0301894616568</v>
      </c>
      <c r="E2772" s="184">
        <f>INPUT!CJ129</f>
        <v>-436.06870446189714</v>
      </c>
      <c r="F2772" s="184">
        <f>INPUT!CK129</f>
        <v>-314.94994178543857</v>
      </c>
      <c r="G2772" s="191">
        <f>INPUT!CM129</f>
        <v>-1081.62480290104</v>
      </c>
      <c r="H2772" s="191">
        <f>INPUT!CL129</f>
        <v>60.30276774327028</v>
      </c>
      <c r="I2772" s="191">
        <f>(1.25*(B2772+C2772+D2772+E2772)+1.5*F2772+1.8*IF(1.25*(B2772+C2772+D2772+E2772)+1.5*F2772&gt;=0,H2772,G2772))/2</f>
        <v>-2656.1526964616532</v>
      </c>
      <c r="J2772" s="192">
        <f>I2103*180/PI()</f>
        <v>7.16197243913529</v>
      </c>
      <c r="K2772" s="191">
        <f>I2772/COS(J2772*PI()/180)</f>
        <v>-2677.0398522290925</v>
      </c>
      <c r="L2772" s="191">
        <f>N2616</f>
        <v>5277.0541860455469</v>
      </c>
      <c r="M2772" s="201" t="str">
        <f>IF(ABS(K2772)&lt;=L2772,"OK","NG")</f>
        <v>OK</v>
      </c>
      <c r="N2772" s="203">
        <f>L2772/ABS(K2772)</f>
        <v>1.9712273545914898</v>
      </c>
      <c r="O2772" s="296"/>
    </row>
    <row r="2773">
      <c r="A2773" s="187">
        <f>A2617</f>
        <v>101</v>
      </c>
      <c r="B2773" s="191">
        <f>INPUT!BB130</f>
        <v>-683.35517469674232</v>
      </c>
      <c r="C2773" s="191">
        <f>INPUT!BC130</f>
        <v>-0.91059939832501868</v>
      </c>
      <c r="D2773" s="191">
        <f>INPUT!BD130</f>
        <v>-1194.0301894616568</v>
      </c>
      <c r="E2773" s="184">
        <f>INPUT!CJ130</f>
        <v>-436.06870446189714</v>
      </c>
      <c r="F2773" s="184">
        <f>INPUT!CK130</f>
        <v>-314.94994178543857</v>
      </c>
      <c r="G2773" s="191">
        <f>INPUT!CM130</f>
        <v>-1081.62480290104</v>
      </c>
      <c r="H2773" s="191">
        <f>INPUT!CL130</f>
        <v>60.30276774327028</v>
      </c>
      <c r="I2773" s="191">
        <f>(1.25*(B2773+C2773+D2773+E2773)+1.5*F2773+1.8*IF(1.25*(B2773+C2773+D2773+E2773)+1.5*F2773&gt;=0,H2773,G2773))/2</f>
        <v>-2656.1526964616532</v>
      </c>
      <c r="J2773" s="192">
        <f>I2104*180/PI()</f>
        <v>7.16197243913529</v>
      </c>
      <c r="K2773" s="191">
        <f>I2773/COS(J2773*PI()/180)</f>
        <v>-2677.0398522290925</v>
      </c>
      <c r="L2773" s="191">
        <f>N2617</f>
        <v>5277.0541860455469</v>
      </c>
      <c r="M2773" s="201" t="str">
        <f>IF(ABS(K2773)&lt;=L2773,"OK","NG")</f>
        <v>OK</v>
      </c>
      <c r="N2773" s="203">
        <f>L2773/ABS(K2773)</f>
        <v>1.9712273545914898</v>
      </c>
      <c r="O2773" s="296"/>
    </row>
    <row r="2774">
      <c r="A2774" s="187">
        <f>A2618</f>
        <v>101</v>
      </c>
      <c r="B2774" s="191">
        <f>INPUT!BB131</f>
        <v>-683.35517469674232</v>
      </c>
      <c r="C2774" s="191">
        <f>INPUT!BC131</f>
        <v>-0.91059939832501868</v>
      </c>
      <c r="D2774" s="191">
        <f>INPUT!BD131</f>
        <v>-1194.0301894616568</v>
      </c>
      <c r="E2774" s="184">
        <f>INPUT!CJ131</f>
        <v>-436.06870446189714</v>
      </c>
      <c r="F2774" s="184">
        <f>INPUT!CK131</f>
        <v>-314.94994178543857</v>
      </c>
      <c r="G2774" s="191">
        <f>INPUT!CM131</f>
        <v>-1081.62480290104</v>
      </c>
      <c r="H2774" s="191">
        <f>INPUT!CL131</f>
        <v>60.30276774327028</v>
      </c>
      <c r="I2774" s="191">
        <f>(1.25*(B2774+C2774+D2774+E2774)+1.5*F2774+1.8*IF(1.25*(B2774+C2774+D2774+E2774)+1.5*F2774&gt;=0,H2774,G2774))/2</f>
        <v>-2656.1526964616532</v>
      </c>
      <c r="J2774" s="192">
        <f>I2105*180/PI()</f>
        <v>7.16197243913529</v>
      </c>
      <c r="K2774" s="191">
        <f>I2774/COS(J2774*PI()/180)</f>
        <v>-2677.0398522290925</v>
      </c>
      <c r="L2774" s="191">
        <f>N2618</f>
        <v>5277.0541860455469</v>
      </c>
      <c r="M2774" s="201" t="str">
        <f>IF(ABS(K2774)&lt;=L2774,"OK","NG")</f>
        <v>OK</v>
      </c>
      <c r="N2774" s="203">
        <f>L2774/ABS(K2774)</f>
        <v>1.9712273545914898</v>
      </c>
      <c r="O2774" s="296"/>
    </row>
    <row r="2775">
      <c r="A2775" s="187">
        <f>A2619</f>
        <v>101</v>
      </c>
      <c r="B2775" s="191">
        <f>INPUT!BB132</f>
        <v>-683.35517469674232</v>
      </c>
      <c r="C2775" s="191">
        <f>INPUT!BC132</f>
        <v>-0.91059939832501868</v>
      </c>
      <c r="D2775" s="191">
        <f>INPUT!BD132</f>
        <v>-1194.0301894616568</v>
      </c>
      <c r="E2775" s="184">
        <f>INPUT!CJ132</f>
        <v>-436.06870446189714</v>
      </c>
      <c r="F2775" s="184">
        <f>INPUT!CK132</f>
        <v>-314.94994178543857</v>
      </c>
      <c r="G2775" s="191">
        <f>INPUT!CM132</f>
        <v>-1081.62480290104</v>
      </c>
      <c r="H2775" s="191">
        <f>INPUT!CL132</f>
        <v>60.30276774327028</v>
      </c>
      <c r="I2775" s="191">
        <f>(1.25*(B2775+C2775+D2775+E2775)+1.5*F2775+1.8*IF(1.25*(B2775+C2775+D2775+E2775)+1.5*F2775&gt;=0,H2775,G2775))/2</f>
        <v>-2656.1526964616532</v>
      </c>
      <c r="J2775" s="192">
        <f>I2106*180/PI()</f>
        <v>7.16197243913529</v>
      </c>
      <c r="K2775" s="191">
        <f>I2775/COS(J2775*PI()/180)</f>
        <v>-2677.0398522290925</v>
      </c>
      <c r="L2775" s="191">
        <f>N2619</f>
        <v>5277.0541860455469</v>
      </c>
      <c r="M2775" s="201" t="str">
        <f>IF(ABS(K2775)&lt;=L2775,"OK","NG")</f>
        <v>OK</v>
      </c>
      <c r="N2775" s="203">
        <f>L2775/ABS(K2775)</f>
        <v>1.9712273545914898</v>
      </c>
      <c r="O2775" s="296"/>
    </row>
    <row r="2776">
      <c r="A2776" s="187">
        <f>A2620</f>
        <v>101</v>
      </c>
      <c r="B2776" s="191">
        <f>INPUT!BB133</f>
        <v>-683.35517469674232</v>
      </c>
      <c r="C2776" s="191">
        <f>INPUT!BC133</f>
        <v>-0.91059939832501868</v>
      </c>
      <c r="D2776" s="191">
        <f>INPUT!BD133</f>
        <v>-1194.0301894616568</v>
      </c>
      <c r="E2776" s="184">
        <f>INPUT!CJ133</f>
        <v>-436.06870446189714</v>
      </c>
      <c r="F2776" s="184">
        <f>INPUT!CK133</f>
        <v>-314.94994178543857</v>
      </c>
      <c r="G2776" s="191">
        <f>INPUT!CM133</f>
        <v>-1081.62480290104</v>
      </c>
      <c r="H2776" s="191">
        <f>INPUT!CL133</f>
        <v>60.30276774327028</v>
      </c>
      <c r="I2776" s="191">
        <f>(1.25*(B2776+C2776+D2776+E2776)+1.5*F2776+1.8*IF(1.25*(B2776+C2776+D2776+E2776)+1.5*F2776&gt;=0,H2776,G2776))/2</f>
        <v>-2656.1526964616532</v>
      </c>
      <c r="J2776" s="192">
        <f>I2107*180/PI()</f>
        <v>7.16197243913529</v>
      </c>
      <c r="K2776" s="191">
        <f>I2776/COS(J2776*PI()/180)</f>
        <v>-2677.0398522290925</v>
      </c>
      <c r="L2776" s="191">
        <f>N2620</f>
        <v>5277.0541860455469</v>
      </c>
      <c r="M2776" s="201" t="str">
        <f>IF(ABS(K2776)&lt;=L2776,"OK","NG")</f>
        <v>OK</v>
      </c>
      <c r="N2776" s="203">
        <f>L2776/ABS(K2776)</f>
        <v>1.9712273545914898</v>
      </c>
      <c r="O2776" s="296"/>
    </row>
    <row r="2777">
      <c r="A2777" s="187">
        <f>A2621</f>
        <v>101</v>
      </c>
      <c r="B2777" s="191">
        <f>INPUT!BB134</f>
        <v>-683.35517469674232</v>
      </c>
      <c r="C2777" s="191">
        <f>INPUT!BC134</f>
        <v>-0.91059939832501868</v>
      </c>
      <c r="D2777" s="191">
        <f>INPUT!BD134</f>
        <v>-1194.0301894616568</v>
      </c>
      <c r="E2777" s="184">
        <f>INPUT!CJ134</f>
        <v>-436.06870446189714</v>
      </c>
      <c r="F2777" s="184">
        <f>INPUT!CK134</f>
        <v>-314.94994178543857</v>
      </c>
      <c r="G2777" s="191">
        <f>INPUT!CM134</f>
        <v>-1081.62480290104</v>
      </c>
      <c r="H2777" s="191">
        <f>INPUT!CL134</f>
        <v>60.30276774327028</v>
      </c>
      <c r="I2777" s="191">
        <f>(1.25*(B2777+C2777+D2777+E2777)+1.5*F2777+1.8*IF(1.25*(B2777+C2777+D2777+E2777)+1.5*F2777&gt;=0,H2777,G2777))/2</f>
        <v>-2656.1526964616532</v>
      </c>
      <c r="J2777" s="192">
        <f>I2108*180/PI()</f>
        <v>7.16197243913529</v>
      </c>
      <c r="K2777" s="191">
        <f>I2777/COS(J2777*PI()/180)</f>
        <v>-2677.0398522290925</v>
      </c>
      <c r="L2777" s="191">
        <f>N2621</f>
        <v>5277.0541860455469</v>
      </c>
      <c r="M2777" s="201" t="str">
        <f>IF(ABS(K2777)&lt;=L2777,"OK","NG")</f>
        <v>OK</v>
      </c>
      <c r="N2777" s="203">
        <f>L2777/ABS(K2777)</f>
        <v>1.9712273545914898</v>
      </c>
      <c r="O2777" s="296"/>
    </row>
    <row r="2778">
      <c r="A2778" s="187">
        <f>A2622</f>
        <v>101</v>
      </c>
      <c r="B2778" s="191">
        <f>INPUT!BB135</f>
        <v>-683.35517469674232</v>
      </c>
      <c r="C2778" s="191">
        <f>INPUT!BC135</f>
        <v>-0.91059939832501868</v>
      </c>
      <c r="D2778" s="191">
        <f>INPUT!BD135</f>
        <v>-1194.0301894616568</v>
      </c>
      <c r="E2778" s="184">
        <f>INPUT!CJ135</f>
        <v>-436.06870446189714</v>
      </c>
      <c r="F2778" s="184">
        <f>INPUT!CK135</f>
        <v>-314.94994178543857</v>
      </c>
      <c r="G2778" s="191">
        <f>INPUT!CM135</f>
        <v>-1081.62480290104</v>
      </c>
      <c r="H2778" s="191">
        <f>INPUT!CL135</f>
        <v>60.30276774327028</v>
      </c>
      <c r="I2778" s="191">
        <f>(1.25*(B2778+C2778+D2778+E2778)+1.5*F2778+1.8*IF(1.25*(B2778+C2778+D2778+E2778)+1.5*F2778&gt;=0,H2778,G2778))/2</f>
        <v>-2656.1526964616532</v>
      </c>
      <c r="J2778" s="192">
        <f>I2109*180/PI()</f>
        <v>7.16197243913529</v>
      </c>
      <c r="K2778" s="191">
        <f>I2778/COS(J2778*PI()/180)</f>
        <v>-2677.0398522290925</v>
      </c>
      <c r="L2778" s="191">
        <f>N2622</f>
        <v>5277.0541860455469</v>
      </c>
      <c r="M2778" s="201" t="str">
        <f>IF(ABS(K2778)&lt;=L2778,"OK","NG")</f>
        <v>OK</v>
      </c>
      <c r="N2778" s="203">
        <f>L2778/ABS(K2778)</f>
        <v>1.9712273545914898</v>
      </c>
      <c r="O2778" s="296"/>
    </row>
    <row r="2779">
      <c r="A2779" s="187">
        <f>A2623</f>
        <v>101</v>
      </c>
      <c r="B2779" s="191">
        <f>INPUT!BB136</f>
        <v>-683.35517469674232</v>
      </c>
      <c r="C2779" s="191">
        <f>INPUT!BC136</f>
        <v>-0.91059939832501868</v>
      </c>
      <c r="D2779" s="191">
        <f>INPUT!BD136</f>
        <v>-1194.0301894616568</v>
      </c>
      <c r="E2779" s="184">
        <f>INPUT!CJ136</f>
        <v>-436.06870446189714</v>
      </c>
      <c r="F2779" s="184">
        <f>INPUT!CK136</f>
        <v>-314.94994178543857</v>
      </c>
      <c r="G2779" s="191">
        <f>INPUT!CM136</f>
        <v>-1081.62480290104</v>
      </c>
      <c r="H2779" s="191">
        <f>INPUT!CL136</f>
        <v>60.30276774327028</v>
      </c>
      <c r="I2779" s="191">
        <f>(1.25*(B2779+C2779+D2779+E2779)+1.5*F2779+1.8*IF(1.25*(B2779+C2779+D2779+E2779)+1.5*F2779&gt;=0,H2779,G2779))/2</f>
        <v>-2656.1526964616532</v>
      </c>
      <c r="J2779" s="192">
        <f>I2110*180/PI()</f>
        <v>7.16197243913529</v>
      </c>
      <c r="K2779" s="191">
        <f>I2779/COS(J2779*PI()/180)</f>
        <v>-2677.0398522290925</v>
      </c>
      <c r="L2779" s="191">
        <f>N2623</f>
        <v>5277.0541860455469</v>
      </c>
      <c r="M2779" s="201" t="str">
        <f>IF(ABS(K2779)&lt;=L2779,"OK","NG")</f>
        <v>OK</v>
      </c>
      <c r="N2779" s="203">
        <f>L2779/ABS(K2779)</f>
        <v>1.9712273545914898</v>
      </c>
      <c r="O2779" s="296"/>
    </row>
    <row r="2780">
      <c r="A2780" s="187">
        <f>A2624</f>
        <v>101</v>
      </c>
      <c r="B2780" s="191">
        <f>INPUT!BB137</f>
        <v>-683.35517469674232</v>
      </c>
      <c r="C2780" s="191">
        <f>INPUT!BC137</f>
        <v>-0.91059939832501868</v>
      </c>
      <c r="D2780" s="191">
        <f>INPUT!BD137</f>
        <v>-1194.0301894616568</v>
      </c>
      <c r="E2780" s="184">
        <f>INPUT!CJ137</f>
        <v>-436.06870446189714</v>
      </c>
      <c r="F2780" s="184">
        <f>INPUT!CK137</f>
        <v>-314.94994178543857</v>
      </c>
      <c r="G2780" s="191">
        <f>INPUT!CM137</f>
        <v>-1081.62480290104</v>
      </c>
      <c r="H2780" s="191">
        <f>INPUT!CL137</f>
        <v>60.30276774327028</v>
      </c>
      <c r="I2780" s="191">
        <f>(1.25*(B2780+C2780+D2780+E2780)+1.5*F2780+1.8*IF(1.25*(B2780+C2780+D2780+E2780)+1.5*F2780&gt;=0,H2780,G2780))/2</f>
        <v>-2656.1526964616532</v>
      </c>
      <c r="J2780" s="192">
        <f>I2111*180/PI()</f>
        <v>7.16197243913529</v>
      </c>
      <c r="K2780" s="191">
        <f>I2780/COS(J2780*PI()/180)</f>
        <v>-2677.0398522290925</v>
      </c>
      <c r="L2780" s="191">
        <f>N2624</f>
        <v>5277.0541860455469</v>
      </c>
      <c r="M2780" s="201" t="str">
        <f>IF(ABS(K2780)&lt;=L2780,"OK","NG")</f>
        <v>OK</v>
      </c>
      <c r="N2780" s="203">
        <f>L2780/ABS(K2780)</f>
        <v>1.9712273545914898</v>
      </c>
      <c r="O2780" s="296"/>
    </row>
    <row r="2781">
      <c r="A2781" s="187">
        <f>A2625</f>
        <v>101</v>
      </c>
      <c r="B2781" s="191">
        <f>INPUT!BB138</f>
        <v>-683.35517469674232</v>
      </c>
      <c r="C2781" s="191">
        <f>INPUT!BC138</f>
        <v>-0.91059939832501868</v>
      </c>
      <c r="D2781" s="191">
        <f>INPUT!BD138</f>
        <v>-1194.0301894616568</v>
      </c>
      <c r="E2781" s="184">
        <f>INPUT!CJ138</f>
        <v>-436.06870446189714</v>
      </c>
      <c r="F2781" s="184">
        <f>INPUT!CK138</f>
        <v>-314.94994178543857</v>
      </c>
      <c r="G2781" s="191">
        <f>INPUT!CM138</f>
        <v>-1081.62480290104</v>
      </c>
      <c r="H2781" s="191">
        <f>INPUT!CL138</f>
        <v>60.30276774327028</v>
      </c>
      <c r="I2781" s="191">
        <f>(1.25*(B2781+C2781+D2781+E2781)+1.5*F2781+1.8*IF(1.25*(B2781+C2781+D2781+E2781)+1.5*F2781&gt;=0,H2781,G2781))/2</f>
        <v>-2656.1526964616532</v>
      </c>
      <c r="J2781" s="192">
        <f>I2112*180/PI()</f>
        <v>7.16197243913529</v>
      </c>
      <c r="K2781" s="191">
        <f>I2781/COS(J2781*PI()/180)</f>
        <v>-2677.0398522290925</v>
      </c>
      <c r="L2781" s="191">
        <f>N2625</f>
        <v>5277.0541860455469</v>
      </c>
      <c r="M2781" s="201" t="str">
        <f>IF(ABS(K2781)&lt;=L2781,"OK","NG")</f>
        <v>OK</v>
      </c>
      <c r="N2781" s="203">
        <f>L2781/ABS(K2781)</f>
        <v>1.9712273545914898</v>
      </c>
      <c r="O2781" s="296"/>
    </row>
    <row r="2782">
      <c r="A2782" s="187">
        <f>A2626</f>
        <v>101</v>
      </c>
      <c r="B2782" s="191">
        <f>INPUT!BB139</f>
        <v>-683.35517469674232</v>
      </c>
      <c r="C2782" s="191">
        <f>INPUT!BC139</f>
        <v>-0.91059939832501868</v>
      </c>
      <c r="D2782" s="191">
        <f>INPUT!BD139</f>
        <v>-1194.0301894616568</v>
      </c>
      <c r="E2782" s="184">
        <f>INPUT!CJ139</f>
        <v>-436.06870446189714</v>
      </c>
      <c r="F2782" s="184">
        <f>INPUT!CK139</f>
        <v>-314.94994178543857</v>
      </c>
      <c r="G2782" s="191">
        <f>INPUT!CM139</f>
        <v>-1081.62480290104</v>
      </c>
      <c r="H2782" s="191">
        <f>INPUT!CL139</f>
        <v>60.30276774327028</v>
      </c>
      <c r="I2782" s="191">
        <f>(1.25*(B2782+C2782+D2782+E2782)+1.5*F2782+1.8*IF(1.25*(B2782+C2782+D2782+E2782)+1.5*F2782&gt;=0,H2782,G2782))/2</f>
        <v>-2656.1526964616532</v>
      </c>
      <c r="J2782" s="192">
        <f>I2113*180/PI()</f>
        <v>7.16197243913529</v>
      </c>
      <c r="K2782" s="191">
        <f>I2782/COS(J2782*PI()/180)</f>
        <v>-2677.0398522290925</v>
      </c>
      <c r="L2782" s="191">
        <f>N2626</f>
        <v>5277.0541860455469</v>
      </c>
      <c r="M2782" s="201" t="str">
        <f>IF(ABS(K2782)&lt;=L2782,"OK","NG")</f>
        <v>OK</v>
      </c>
      <c r="N2782" s="203">
        <f>L2782/ABS(K2782)</f>
        <v>1.9712273545914898</v>
      </c>
      <c r="O2782" s="296"/>
    </row>
    <row r="2783">
      <c r="A2783" s="187">
        <f>A2627</f>
        <v>101</v>
      </c>
      <c r="B2783" s="191">
        <f>INPUT!BB140</f>
        <v>-683.35517469674232</v>
      </c>
      <c r="C2783" s="191">
        <f>INPUT!BC140</f>
        <v>-0.91059939832501868</v>
      </c>
      <c r="D2783" s="191">
        <f>INPUT!BD140</f>
        <v>-1194.0301894616568</v>
      </c>
      <c r="E2783" s="184">
        <f>INPUT!CJ140</f>
        <v>-436.06870446189714</v>
      </c>
      <c r="F2783" s="184">
        <f>INPUT!CK140</f>
        <v>-314.94994178543857</v>
      </c>
      <c r="G2783" s="191">
        <f>INPUT!CM140</f>
        <v>-1081.62480290104</v>
      </c>
      <c r="H2783" s="191">
        <f>INPUT!CL140</f>
        <v>60.30276774327028</v>
      </c>
      <c r="I2783" s="191">
        <f>(1.25*(B2783+C2783+D2783+E2783)+1.5*F2783+1.8*IF(1.25*(B2783+C2783+D2783+E2783)+1.5*F2783&gt;=0,H2783,G2783))/2</f>
        <v>-2656.1526964616532</v>
      </c>
      <c r="J2783" s="192">
        <f>I2114*180/PI()</f>
        <v>7.16197243913529</v>
      </c>
      <c r="K2783" s="191">
        <f>I2783/COS(J2783*PI()/180)</f>
        <v>-2677.0398522290925</v>
      </c>
      <c r="L2783" s="191">
        <f>N2627</f>
        <v>5277.0541860455469</v>
      </c>
      <c r="M2783" s="201" t="str">
        <f>IF(ABS(K2783)&lt;=L2783,"OK","NG")</f>
        <v>OK</v>
      </c>
      <c r="N2783" s="203">
        <f>L2783/ABS(K2783)</f>
        <v>1.9712273545914898</v>
      </c>
      <c r="O2783" s="296"/>
    </row>
    <row r="2784">
      <c r="A2784" s="187">
        <f>A2628</f>
        <v>101</v>
      </c>
      <c r="B2784" s="191">
        <f>INPUT!BB141</f>
        <v>-683.35517469674232</v>
      </c>
      <c r="C2784" s="191">
        <f>INPUT!BC141</f>
        <v>-0.91059939832501868</v>
      </c>
      <c r="D2784" s="191">
        <f>INPUT!BD141</f>
        <v>-1194.0301894616568</v>
      </c>
      <c r="E2784" s="184">
        <f>INPUT!CJ141</f>
        <v>-436.06870446189714</v>
      </c>
      <c r="F2784" s="184">
        <f>INPUT!CK141</f>
        <v>-314.94994178543857</v>
      </c>
      <c r="G2784" s="191">
        <f>INPUT!CM141</f>
        <v>-1081.62480290104</v>
      </c>
      <c r="H2784" s="191">
        <f>INPUT!CL141</f>
        <v>60.30276774327028</v>
      </c>
      <c r="I2784" s="191">
        <f>(1.25*(B2784+C2784+D2784+E2784)+1.5*F2784+1.8*IF(1.25*(B2784+C2784+D2784+E2784)+1.5*F2784&gt;=0,H2784,G2784))/2</f>
        <v>-2656.1526964616532</v>
      </c>
      <c r="J2784" s="192">
        <f>I2115*180/PI()</f>
        <v>7.16197243913529</v>
      </c>
      <c r="K2784" s="191">
        <f>I2784/COS(J2784*PI()/180)</f>
        <v>-2677.0398522290925</v>
      </c>
      <c r="L2784" s="191">
        <f>N2628</f>
        <v>5277.0541860455469</v>
      </c>
      <c r="M2784" s="201" t="str">
        <f>IF(ABS(K2784)&lt;=L2784,"OK","NG")</f>
        <v>OK</v>
      </c>
      <c r="N2784" s="203">
        <f>L2784/ABS(K2784)</f>
        <v>1.9712273545914898</v>
      </c>
      <c r="O2784" s="296"/>
    </row>
    <row r="2785">
      <c r="A2785" s="187">
        <f>A2629</f>
        <v>101</v>
      </c>
      <c r="B2785" s="191">
        <f>INPUT!BB142</f>
        <v>-683.35517469674232</v>
      </c>
      <c r="C2785" s="191">
        <f>INPUT!BC142</f>
        <v>-0.91059939832501868</v>
      </c>
      <c r="D2785" s="191">
        <f>INPUT!BD142</f>
        <v>-1194.0301894616568</v>
      </c>
      <c r="E2785" s="184">
        <f>INPUT!CJ142</f>
        <v>-436.06870446189714</v>
      </c>
      <c r="F2785" s="184">
        <f>INPUT!CK142</f>
        <v>-314.94994178543857</v>
      </c>
      <c r="G2785" s="191">
        <f>INPUT!CM142</f>
        <v>-1081.62480290104</v>
      </c>
      <c r="H2785" s="191">
        <f>INPUT!CL142</f>
        <v>60.30276774327028</v>
      </c>
      <c r="I2785" s="191">
        <f>(1.25*(B2785+C2785+D2785+E2785)+1.5*F2785+1.8*IF(1.25*(B2785+C2785+D2785+E2785)+1.5*F2785&gt;=0,H2785,G2785))/2</f>
        <v>-2656.1526964616532</v>
      </c>
      <c r="J2785" s="192">
        <f>I2116*180/PI()</f>
        <v>7.16197243913529</v>
      </c>
      <c r="K2785" s="191">
        <f>I2785/COS(J2785*PI()/180)</f>
        <v>-2677.0398522290925</v>
      </c>
      <c r="L2785" s="191">
        <f>N2629</f>
        <v>5277.0541860455469</v>
      </c>
      <c r="M2785" s="201" t="str">
        <f>IF(ABS(K2785)&lt;=L2785,"OK","NG")</f>
        <v>OK</v>
      </c>
      <c r="N2785" s="203">
        <f>L2785/ABS(K2785)</f>
        <v>1.9712273545914898</v>
      </c>
      <c r="O2785" s="296"/>
    </row>
    <row r="2786">
      <c r="A2786" s="187">
        <f>A2630</f>
        <v>101</v>
      </c>
      <c r="B2786" s="191">
        <f>INPUT!BB143</f>
        <v>-683.35517469674232</v>
      </c>
      <c r="C2786" s="191">
        <f>INPUT!BC143</f>
        <v>-0.91059939832501868</v>
      </c>
      <c r="D2786" s="191">
        <f>INPUT!BD143</f>
        <v>-1194.0301894616568</v>
      </c>
      <c r="E2786" s="184">
        <f>INPUT!CJ143</f>
        <v>-436.06870446189714</v>
      </c>
      <c r="F2786" s="184">
        <f>INPUT!CK143</f>
        <v>-314.94994178543857</v>
      </c>
      <c r="G2786" s="191">
        <f>INPUT!CM143</f>
        <v>-1081.62480290104</v>
      </c>
      <c r="H2786" s="191">
        <f>INPUT!CL143</f>
        <v>60.30276774327028</v>
      </c>
      <c r="I2786" s="191">
        <f>(1.25*(B2786+C2786+D2786+E2786)+1.5*F2786+1.8*IF(1.25*(B2786+C2786+D2786+E2786)+1.5*F2786&gt;=0,H2786,G2786))/2</f>
        <v>-2656.1526964616532</v>
      </c>
      <c r="J2786" s="192">
        <f>I2117*180/PI()</f>
        <v>7.16197243913529</v>
      </c>
      <c r="K2786" s="191">
        <f>I2786/COS(J2786*PI()/180)</f>
        <v>-2677.0398522290925</v>
      </c>
      <c r="L2786" s="191">
        <f>N2630</f>
        <v>5277.0541860455469</v>
      </c>
      <c r="M2786" s="201" t="str">
        <f>IF(ABS(K2786)&lt;=L2786,"OK","NG")</f>
        <v>OK</v>
      </c>
      <c r="N2786" s="203">
        <f>L2786/ABS(K2786)</f>
        <v>1.9712273545914898</v>
      </c>
      <c r="O2786" s="296"/>
    </row>
    <row r="2787">
      <c r="A2787" s="187">
        <f>A2631</f>
        <v>101</v>
      </c>
      <c r="B2787" s="191">
        <f>INPUT!BB144</f>
        <v>-683.35517469674232</v>
      </c>
      <c r="C2787" s="191">
        <f>INPUT!BC144</f>
        <v>-0.91059939832501868</v>
      </c>
      <c r="D2787" s="191">
        <f>INPUT!BD144</f>
        <v>-1194.0301894616568</v>
      </c>
      <c r="E2787" s="184">
        <f>INPUT!CJ144</f>
        <v>-436.06870446189714</v>
      </c>
      <c r="F2787" s="184">
        <f>INPUT!CK144</f>
        <v>-314.94994178543857</v>
      </c>
      <c r="G2787" s="191">
        <f>INPUT!CM144</f>
        <v>-1081.62480290104</v>
      </c>
      <c r="H2787" s="191">
        <f>INPUT!CL144</f>
        <v>60.30276774327028</v>
      </c>
      <c r="I2787" s="191">
        <f>(1.25*(B2787+C2787+D2787+E2787)+1.5*F2787+1.8*IF(1.25*(B2787+C2787+D2787+E2787)+1.5*F2787&gt;=0,H2787,G2787))/2</f>
        <v>-2656.1526964616532</v>
      </c>
      <c r="J2787" s="192">
        <f>I2118*180/PI()</f>
        <v>7.16197243913529</v>
      </c>
      <c r="K2787" s="191">
        <f>I2787/COS(J2787*PI()/180)</f>
        <v>-2677.0398522290925</v>
      </c>
      <c r="L2787" s="191">
        <f>N2631</f>
        <v>5277.0541860455469</v>
      </c>
      <c r="M2787" s="201" t="str">
        <f>IF(ABS(K2787)&lt;=L2787,"OK","NG")</f>
        <v>OK</v>
      </c>
      <c r="N2787" s="203">
        <f>L2787/ABS(K2787)</f>
        <v>1.9712273545914898</v>
      </c>
      <c r="O2787" s="296"/>
    </row>
    <row r="2788">
      <c r="A2788" s="187">
        <f>A2632</f>
        <v>101</v>
      </c>
      <c r="B2788" s="191">
        <f>INPUT!BB145</f>
        <v>-683.35517469674232</v>
      </c>
      <c r="C2788" s="191">
        <f>INPUT!BC145</f>
        <v>-0.91059939832501868</v>
      </c>
      <c r="D2788" s="191">
        <f>INPUT!BD145</f>
        <v>-1194.0301894616568</v>
      </c>
      <c r="E2788" s="184">
        <f>INPUT!CJ145</f>
        <v>-436.06870446189714</v>
      </c>
      <c r="F2788" s="184">
        <f>INPUT!CK145</f>
        <v>-314.94994178543857</v>
      </c>
      <c r="G2788" s="191">
        <f>INPUT!CM145</f>
        <v>-1081.62480290104</v>
      </c>
      <c r="H2788" s="191">
        <f>INPUT!CL145</f>
        <v>60.30276774327028</v>
      </c>
      <c r="I2788" s="191">
        <f>(1.25*(B2788+C2788+D2788+E2788)+1.5*F2788+1.8*IF(1.25*(B2788+C2788+D2788+E2788)+1.5*F2788&gt;=0,H2788,G2788))/2</f>
        <v>-2656.1526964616532</v>
      </c>
      <c r="J2788" s="192">
        <f>I2119*180/PI()</f>
        <v>7.16197243913529</v>
      </c>
      <c r="K2788" s="191">
        <f>I2788/COS(J2788*PI()/180)</f>
        <v>-2677.0398522290925</v>
      </c>
      <c r="L2788" s="191">
        <f>N2632</f>
        <v>5277.0541860455469</v>
      </c>
      <c r="M2788" s="201" t="str">
        <f>IF(ABS(K2788)&lt;=L2788,"OK","NG")</f>
        <v>OK</v>
      </c>
      <c r="N2788" s="203">
        <f>L2788/ABS(K2788)</f>
        <v>1.9712273545914898</v>
      </c>
      <c r="O2788" s="296"/>
    </row>
    <row r="2789">
      <c r="A2789" s="187">
        <f>A2633</f>
        <v>101</v>
      </c>
      <c r="B2789" s="191">
        <f>INPUT!BB146</f>
        <v>-683.35517469674232</v>
      </c>
      <c r="C2789" s="191">
        <f>INPUT!BC146</f>
        <v>-0.91059939832501868</v>
      </c>
      <c r="D2789" s="191">
        <f>INPUT!BD146</f>
        <v>-1194.0301894616568</v>
      </c>
      <c r="E2789" s="184">
        <f>INPUT!CJ146</f>
        <v>-436.06870446189714</v>
      </c>
      <c r="F2789" s="184">
        <f>INPUT!CK146</f>
        <v>-314.94994178543857</v>
      </c>
      <c r="G2789" s="191">
        <f>INPUT!CM146</f>
        <v>-1081.62480290104</v>
      </c>
      <c r="H2789" s="191">
        <f>INPUT!CL146</f>
        <v>60.30276774327028</v>
      </c>
      <c r="I2789" s="191">
        <f>(1.25*(B2789+C2789+D2789+E2789)+1.5*F2789+1.8*IF(1.25*(B2789+C2789+D2789+E2789)+1.5*F2789&gt;=0,H2789,G2789))/2</f>
        <v>-2656.1526964616532</v>
      </c>
      <c r="J2789" s="192">
        <f>I2120*180/PI()</f>
        <v>7.16197243913529</v>
      </c>
      <c r="K2789" s="191">
        <f>I2789/COS(J2789*PI()/180)</f>
        <v>-2677.0398522290925</v>
      </c>
      <c r="L2789" s="191">
        <f>N2633</f>
        <v>5277.0541860455469</v>
      </c>
      <c r="M2789" s="201" t="str">
        <f>IF(ABS(K2789)&lt;=L2789,"OK","NG")</f>
        <v>OK</v>
      </c>
      <c r="N2789" s="203">
        <f>L2789/ABS(K2789)</f>
        <v>1.9712273545914898</v>
      </c>
      <c r="O2789" s="296"/>
    </row>
    <row r="2790">
      <c r="A2790" s="187">
        <f>A2634</f>
        <v>101</v>
      </c>
      <c r="B2790" s="191">
        <f>INPUT!BB147</f>
        <v>-683.35517469674232</v>
      </c>
      <c r="C2790" s="191">
        <f>INPUT!BC147</f>
        <v>-0.91059939832501868</v>
      </c>
      <c r="D2790" s="191">
        <f>INPUT!BD147</f>
        <v>-1194.0301894616568</v>
      </c>
      <c r="E2790" s="184">
        <f>INPUT!CJ147</f>
        <v>-436.06870446189714</v>
      </c>
      <c r="F2790" s="184">
        <f>INPUT!CK147</f>
        <v>-314.94994178543857</v>
      </c>
      <c r="G2790" s="191">
        <f>INPUT!CM147</f>
        <v>-1081.62480290104</v>
      </c>
      <c r="H2790" s="191">
        <f>INPUT!CL147</f>
        <v>60.30276774327028</v>
      </c>
      <c r="I2790" s="191">
        <f>(1.25*(B2790+C2790+D2790+E2790)+1.5*F2790+1.8*IF(1.25*(B2790+C2790+D2790+E2790)+1.5*F2790&gt;=0,H2790,G2790))/2</f>
        <v>-2656.1526964616532</v>
      </c>
      <c r="J2790" s="192">
        <f>I2121*180/PI()</f>
        <v>7.16197243913529</v>
      </c>
      <c r="K2790" s="191">
        <f>I2790/COS(J2790*PI()/180)</f>
        <v>-2677.0398522290925</v>
      </c>
      <c r="L2790" s="191">
        <f>N2634</f>
        <v>5277.0541860455469</v>
      </c>
      <c r="M2790" s="201" t="str">
        <f>IF(ABS(K2790)&lt;=L2790,"OK","NG")</f>
        <v>OK</v>
      </c>
      <c r="N2790" s="203">
        <f>L2790/ABS(K2790)</f>
        <v>1.9712273545914898</v>
      </c>
      <c r="O2790" s="296"/>
    </row>
    <row r="2791">
      <c r="A2791" s="187">
        <f>A2635</f>
        <v>101</v>
      </c>
      <c r="B2791" s="191">
        <f>INPUT!BB148</f>
        <v>-683.35517469674232</v>
      </c>
      <c r="C2791" s="191">
        <f>INPUT!BC148</f>
        <v>-0.91059939832501868</v>
      </c>
      <c r="D2791" s="191">
        <f>INPUT!BD148</f>
        <v>-1194.0301894616568</v>
      </c>
      <c r="E2791" s="184">
        <f>INPUT!CJ148</f>
        <v>-436.06870446189714</v>
      </c>
      <c r="F2791" s="184">
        <f>INPUT!CK148</f>
        <v>-314.94994178543857</v>
      </c>
      <c r="G2791" s="191">
        <f>INPUT!CM148</f>
        <v>-1081.62480290104</v>
      </c>
      <c r="H2791" s="191">
        <f>INPUT!CL148</f>
        <v>60.30276774327028</v>
      </c>
      <c r="I2791" s="191">
        <f>(1.25*(B2791+C2791+D2791+E2791)+1.5*F2791+1.8*IF(1.25*(B2791+C2791+D2791+E2791)+1.5*F2791&gt;=0,H2791,G2791))/2</f>
        <v>-2656.1526964616532</v>
      </c>
      <c r="J2791" s="192">
        <f>I2122*180/PI()</f>
        <v>7.16197243913529</v>
      </c>
      <c r="K2791" s="191">
        <f>I2791/COS(J2791*PI()/180)</f>
        <v>-2677.0398522290925</v>
      </c>
      <c r="L2791" s="191">
        <f>N2635</f>
        <v>5277.0541860455469</v>
      </c>
      <c r="M2791" s="201" t="str">
        <f>IF(ABS(K2791)&lt;=L2791,"OK","NG")</f>
        <v>OK</v>
      </c>
      <c r="N2791" s="203">
        <f>L2791/ABS(K2791)</f>
        <v>1.9712273545914898</v>
      </c>
      <c r="O2791" s="296"/>
    </row>
    <row r="2792">
      <c r="A2792" s="187">
        <f>A2636</f>
        <v>101</v>
      </c>
      <c r="B2792" s="191">
        <f>INPUT!BB149</f>
        <v>-683.35517469674232</v>
      </c>
      <c r="C2792" s="191">
        <f>INPUT!BC149</f>
        <v>-0.91059939832501868</v>
      </c>
      <c r="D2792" s="191">
        <f>INPUT!BD149</f>
        <v>-1194.0301894616568</v>
      </c>
      <c r="E2792" s="184">
        <f>INPUT!CJ149</f>
        <v>-436.06870446189714</v>
      </c>
      <c r="F2792" s="184">
        <f>INPUT!CK149</f>
        <v>-314.94994178543857</v>
      </c>
      <c r="G2792" s="191">
        <f>INPUT!CM149</f>
        <v>-1081.62480290104</v>
      </c>
      <c r="H2792" s="191">
        <f>INPUT!CL149</f>
        <v>60.30276774327028</v>
      </c>
      <c r="I2792" s="191">
        <f>(1.25*(B2792+C2792+D2792+E2792)+1.5*F2792+1.8*IF(1.25*(B2792+C2792+D2792+E2792)+1.5*F2792&gt;=0,H2792,G2792))/2</f>
        <v>-2656.1526964616532</v>
      </c>
      <c r="J2792" s="192">
        <f>I2123*180/PI()</f>
        <v>7.16197243913529</v>
      </c>
      <c r="K2792" s="191">
        <f>I2792/COS(J2792*PI()/180)</f>
        <v>-2677.0398522290925</v>
      </c>
      <c r="L2792" s="191">
        <f>N2636</f>
        <v>5277.0541860455469</v>
      </c>
      <c r="M2792" s="201" t="str">
        <f>IF(ABS(K2792)&lt;=L2792,"OK","NG")</f>
        <v>OK</v>
      </c>
      <c r="N2792" s="203">
        <f>L2792/ABS(K2792)</f>
        <v>1.9712273545914898</v>
      </c>
      <c r="O2792" s="296"/>
    </row>
    <row r="2793">
      <c r="A2793" s="187">
        <f>A2637</f>
        <v>101</v>
      </c>
      <c r="B2793" s="191">
        <f>INPUT!BB150</f>
        <v>-683.35517469674232</v>
      </c>
      <c r="C2793" s="191">
        <f>INPUT!BC150</f>
        <v>-0.91059939832501868</v>
      </c>
      <c r="D2793" s="191">
        <f>INPUT!BD150</f>
        <v>-1194.0301894616568</v>
      </c>
      <c r="E2793" s="184">
        <f>INPUT!CJ150</f>
        <v>-436.06870446189714</v>
      </c>
      <c r="F2793" s="184">
        <f>INPUT!CK150</f>
        <v>-314.94994178543857</v>
      </c>
      <c r="G2793" s="191">
        <f>INPUT!CM150</f>
        <v>-1081.62480290104</v>
      </c>
      <c r="H2793" s="191">
        <f>INPUT!CL150</f>
        <v>60.30276774327028</v>
      </c>
      <c r="I2793" s="191">
        <f>(1.25*(B2793+C2793+D2793+E2793)+1.5*F2793+1.8*IF(1.25*(B2793+C2793+D2793+E2793)+1.5*F2793&gt;=0,H2793,G2793))/2</f>
        <v>-2656.1526964616532</v>
      </c>
      <c r="J2793" s="192">
        <f>I2124*180/PI()</f>
        <v>7.16197243913529</v>
      </c>
      <c r="K2793" s="191">
        <f>I2793/COS(J2793*PI()/180)</f>
        <v>-2677.0398522290925</v>
      </c>
      <c r="L2793" s="191">
        <f>N2637</f>
        <v>5277.0541860455469</v>
      </c>
      <c r="M2793" s="201" t="str">
        <f>IF(ABS(K2793)&lt;=L2793,"OK","NG")</f>
        <v>OK</v>
      </c>
      <c r="N2793" s="203">
        <f>L2793/ABS(K2793)</f>
        <v>1.9712273545914898</v>
      </c>
      <c r="O2793" s="296"/>
    </row>
    <row r="2794">
      <c r="A2794" s="187">
        <f>A2638</f>
        <v>101</v>
      </c>
      <c r="B2794" s="191">
        <f>INPUT!BB151</f>
        <v>-683.35517469674232</v>
      </c>
      <c r="C2794" s="191">
        <f>INPUT!BC151</f>
        <v>-0.91059939832501868</v>
      </c>
      <c r="D2794" s="191">
        <f>INPUT!BD151</f>
        <v>-1194.0301894616568</v>
      </c>
      <c r="E2794" s="184">
        <f>INPUT!CJ151</f>
        <v>-436.06870446189714</v>
      </c>
      <c r="F2794" s="184">
        <f>INPUT!CK151</f>
        <v>-314.94994178543857</v>
      </c>
      <c r="G2794" s="191">
        <f>INPUT!CM151</f>
        <v>-1081.62480290104</v>
      </c>
      <c r="H2794" s="191">
        <f>INPUT!CL151</f>
        <v>60.30276774327028</v>
      </c>
      <c r="I2794" s="191">
        <f>(1.25*(B2794+C2794+D2794+E2794)+1.5*F2794+1.8*IF(1.25*(B2794+C2794+D2794+E2794)+1.5*F2794&gt;=0,H2794,G2794))/2</f>
        <v>-2656.1526964616532</v>
      </c>
      <c r="J2794" s="192">
        <f>I2125*180/PI()</f>
        <v>7.16197243913529</v>
      </c>
      <c r="K2794" s="191">
        <f>I2794/COS(J2794*PI()/180)</f>
        <v>-2677.0398522290925</v>
      </c>
      <c r="L2794" s="191">
        <f>N2638</f>
        <v>5277.0541860455469</v>
      </c>
      <c r="M2794" s="201" t="str">
        <f>IF(ABS(K2794)&lt;=L2794,"OK","NG")</f>
        <v>OK</v>
      </c>
      <c r="N2794" s="203">
        <f>L2794/ABS(K2794)</f>
        <v>1.9712273545914898</v>
      </c>
      <c r="O2794" s="296"/>
    </row>
    <row r="2795">
      <c r="A2795" s="187">
        <f>A2639</f>
        <v>101</v>
      </c>
      <c r="B2795" s="191">
        <f>INPUT!BB152</f>
        <v>-683.35517469674232</v>
      </c>
      <c r="C2795" s="191">
        <f>INPUT!BC152</f>
        <v>-0.91059939832501868</v>
      </c>
      <c r="D2795" s="191">
        <f>INPUT!BD152</f>
        <v>-1194.0301894616568</v>
      </c>
      <c r="E2795" s="184">
        <f>INPUT!CJ152</f>
        <v>-436.06870446189714</v>
      </c>
      <c r="F2795" s="184">
        <f>INPUT!CK152</f>
        <v>-314.94994178543857</v>
      </c>
      <c r="G2795" s="191">
        <f>INPUT!CM152</f>
        <v>-1081.62480290104</v>
      </c>
      <c r="H2795" s="191">
        <f>INPUT!CL152</f>
        <v>60.30276774327028</v>
      </c>
      <c r="I2795" s="191">
        <f>(1.25*(B2795+C2795+D2795+E2795)+1.5*F2795+1.8*IF(1.25*(B2795+C2795+D2795+E2795)+1.5*F2795&gt;=0,H2795,G2795))/2</f>
        <v>-2656.1526964616532</v>
      </c>
      <c r="J2795" s="192">
        <f>I2126*180/PI()</f>
        <v>7.16197243913529</v>
      </c>
      <c r="K2795" s="191">
        <f>I2795/COS(J2795*PI()/180)</f>
        <v>-2677.0398522290925</v>
      </c>
      <c r="L2795" s="191">
        <f>N2639</f>
        <v>5277.0541860455469</v>
      </c>
      <c r="M2795" s="201" t="str">
        <f>IF(ABS(K2795)&lt;=L2795,"OK","NG")</f>
        <v>OK</v>
      </c>
      <c r="N2795" s="203">
        <f>L2795/ABS(K2795)</f>
        <v>1.9712273545914898</v>
      </c>
      <c r="O2795" s="296"/>
    </row>
    <row r="2796">
      <c r="A2796" s="187">
        <f>A2640</f>
        <v>101</v>
      </c>
      <c r="B2796" s="191">
        <f>INPUT!BB153</f>
        <v>-683.35517469674232</v>
      </c>
      <c r="C2796" s="191">
        <f>INPUT!BC153</f>
        <v>-0.91059939832501868</v>
      </c>
      <c r="D2796" s="191">
        <f>INPUT!BD153</f>
        <v>-1194.0301894616568</v>
      </c>
      <c r="E2796" s="184">
        <f>INPUT!CJ153</f>
        <v>-436.06870446189714</v>
      </c>
      <c r="F2796" s="184">
        <f>INPUT!CK153</f>
        <v>-314.94994178543857</v>
      </c>
      <c r="G2796" s="191">
        <f>INPUT!CM153</f>
        <v>-1081.62480290104</v>
      </c>
      <c r="H2796" s="191">
        <f>INPUT!CL153</f>
        <v>60.30276774327028</v>
      </c>
      <c r="I2796" s="191">
        <f>(1.25*(B2796+C2796+D2796+E2796)+1.5*F2796+1.8*IF(1.25*(B2796+C2796+D2796+E2796)+1.5*F2796&gt;=0,H2796,G2796))/2</f>
        <v>-2656.1526964616532</v>
      </c>
      <c r="J2796" s="192">
        <f>I2127*180/PI()</f>
        <v>7.16197243913529</v>
      </c>
      <c r="K2796" s="191">
        <f>I2796/COS(J2796*PI()/180)</f>
        <v>-2677.0398522290925</v>
      </c>
      <c r="L2796" s="191">
        <f>N2640</f>
        <v>5277.0541860455469</v>
      </c>
      <c r="M2796" s="201" t="str">
        <f>IF(ABS(K2796)&lt;=L2796,"OK","NG")</f>
        <v>OK</v>
      </c>
      <c r="N2796" s="203">
        <f>L2796/ABS(K2796)</f>
        <v>1.9712273545914898</v>
      </c>
      <c r="O2796" s="296"/>
    </row>
    <row r="2797">
      <c r="A2797" s="187">
        <f>A2641</f>
        <v>101</v>
      </c>
      <c r="B2797" s="191">
        <f>INPUT!BB154</f>
        <v>-683.35517469674232</v>
      </c>
      <c r="C2797" s="191">
        <f>INPUT!BC154</f>
        <v>-0.91059939832501868</v>
      </c>
      <c r="D2797" s="191">
        <f>INPUT!BD154</f>
        <v>-1194.0301894616568</v>
      </c>
      <c r="E2797" s="184">
        <f>INPUT!CJ154</f>
        <v>-436.06870446189714</v>
      </c>
      <c r="F2797" s="184">
        <f>INPUT!CK154</f>
        <v>-314.94994178543857</v>
      </c>
      <c r="G2797" s="191">
        <f>INPUT!CM154</f>
        <v>-1081.62480290104</v>
      </c>
      <c r="H2797" s="191">
        <f>INPUT!CL154</f>
        <v>60.30276774327028</v>
      </c>
      <c r="I2797" s="191">
        <f>(1.25*(B2797+C2797+D2797+E2797)+1.5*F2797+1.8*IF(1.25*(B2797+C2797+D2797+E2797)+1.5*F2797&gt;=0,H2797,G2797))/2</f>
        <v>-2656.1526964616532</v>
      </c>
      <c r="J2797" s="192">
        <f>I2128*180/PI()</f>
        <v>7.16197243913529</v>
      </c>
      <c r="K2797" s="191">
        <f>I2797/COS(J2797*PI()/180)</f>
        <v>-2677.0398522290925</v>
      </c>
      <c r="L2797" s="191">
        <f>N2641</f>
        <v>5277.0541860455469</v>
      </c>
      <c r="M2797" s="201" t="str">
        <f>IF(ABS(K2797)&lt;=L2797,"OK","NG")</f>
        <v>OK</v>
      </c>
      <c r="N2797" s="203">
        <f>L2797/ABS(K2797)</f>
        <v>1.9712273545914898</v>
      </c>
      <c r="O2797" s="296"/>
    </row>
    <row r="2798" ht="15" customHeight="1">
      <c r="N2798" s="321"/>
      <c r="O2798" s="296"/>
    </row>
  </sheetData>
  <mergeCells>
    <mergeCell ref="D2295:E2295"/>
    <mergeCell ref="E2139:H2139"/>
    <mergeCell ref="L2140:M2140"/>
    <mergeCell ref="B2134:E2134"/>
    <mergeCell ref="F2134:I2134"/>
    <mergeCell ref="J2134:M2134"/>
    <mergeCell ref="B2135:E2135"/>
    <mergeCell ref="F2135:I2135"/>
    <mergeCell ref="J2135:M2135"/>
    <mergeCell ref="E2140:F2140"/>
    <mergeCell ref="G2140:H2140"/>
    <mergeCell ref="J2139:M2139"/>
    <mergeCell ref="J2140:K2140"/>
    <mergeCell ref="B2132:I2132"/>
    <mergeCell ref="J2132:M2133"/>
    <mergeCell ref="B2133:E2133"/>
    <mergeCell ref="F2133:I2133"/>
    <mergeCell ref="N1117:N1118"/>
    <mergeCell ref="D1117:E1118"/>
    <mergeCell ref="B1195:D1195"/>
    <mergeCell ref="E1195:G1195"/>
    <mergeCell ref="H1195:J1195"/>
    <mergeCell ref="B1351:H1351"/>
    <mergeCell ref="B1507:F1507"/>
    <mergeCell ref="H1507:I1507"/>
    <mergeCell ref="D1819:F1819"/>
    <mergeCell ref="H1819:L1819"/>
    <mergeCell ref="L1975:M1975"/>
    <mergeCell ref="B1034:E1034"/>
    <mergeCell ref="F1034:I1034"/>
    <mergeCell ref="J1034:M1034"/>
    <mergeCell ref="I1084:L1084"/>
    <mergeCell ref="C1152:E1153"/>
    <mergeCell ref="I1045:L1046"/>
    <mergeCell ref="J1031:M1032"/>
    <mergeCell ref="B1032:E1032"/>
    <mergeCell ref="F1032:I1032"/>
    <mergeCell ref="B1033:E1033"/>
    <mergeCell ref="F1033:I1033"/>
    <mergeCell ref="J1033:M1033"/>
    <mergeCell ref="G869:H869"/>
    <mergeCell ref="I869:J869"/>
    <mergeCell ref="C870:D870"/>
    <mergeCell ref="E870:F870"/>
    <mergeCell ref="G870:H870"/>
    <mergeCell ref="I870:J870"/>
    <mergeCell ref="B859:B860"/>
    <mergeCell ref="B861:B862"/>
    <mergeCell ref="E861:E862"/>
    <mergeCell ref="C869:D869"/>
    <mergeCell ref="E869:F869"/>
    <mergeCell ref="C867:D868"/>
    <mergeCell ref="A164:A165"/>
    <mergeCell ref="A174:A175"/>
    <mergeCell ref="A181:A182"/>
    <mergeCell ref="A189:A190"/>
    <mergeCell ref="B523:E523"/>
    <mergeCell ref="B2644:I2644"/>
    <mergeCell ref="G523:J523"/>
    <mergeCell ref="C700:E700"/>
    <mergeCell ref="F700:K700"/>
    <mergeCell ref="B1031:I1031"/>
    <mergeCell ref="B2488:F2488"/>
    <mergeCell ref="J2488:M2488"/>
    <mergeCell ref="E867:F867"/>
    <mergeCell ref="G867:H867"/>
    <mergeCell ref="I867:J867"/>
    <mergeCell ref="E868:F868"/>
    <mergeCell ref="G868:H868"/>
    <mergeCell ref="B873:F873"/>
    <mergeCell ref="G873:I873"/>
    <mergeCell ref="J873:K873"/>
    <mergeCell ref="L873:M873"/>
  </mergeCells>
  <phoneticPr fontId="28" type="noConversion"/>
  <conditionalFormatting sqref="M249">
    <cfRule type="containsText" dxfId="0" priority="8" operator="containsText" text="NG">
      <formula>NOT(ISERROR(SEARCH("NG",M249)))</formula>
    </cfRule>
  </conditionalFormatting>
  <conditionalFormatting sqref="L271:M271">
    <cfRule type="containsText" dxfId="0" priority="7" operator="containsText" text="NG">
      <formula>NOT(ISERROR(SEARCH("NG",L271)))</formula>
    </cfRule>
  </conditionalFormatting>
  <conditionalFormatting sqref="E480">
    <cfRule type="containsText" dxfId="0" priority="6" operator="containsText" text="NG">
      <formula>NOT(ISERROR(SEARCH("NG",E480)))</formula>
    </cfRule>
  </conditionalFormatting>
  <conditionalFormatting sqref="G480">
    <cfRule type="containsText" dxfId="0" priority="5" operator="containsText" text="NG">
      <formula>NOT(ISERROR(SEARCH("NG",G480)))</formula>
    </cfRule>
  </conditionalFormatting>
  <conditionalFormatting sqref="J480">
    <cfRule type="containsText" dxfId="0" priority="4" operator="containsText" text="NG">
      <formula>NOT(ISERROR(SEARCH("NG",J480)))</formula>
    </cfRule>
  </conditionalFormatting>
  <conditionalFormatting sqref="L480">
    <cfRule type="containsText" dxfId="0" priority="3" operator="containsText" text="NG">
      <formula>NOT(ISERROR(SEARCH("NG",L480)))</formula>
    </cfRule>
  </conditionalFormatting>
  <conditionalFormatting sqref="D485">
    <cfRule type="containsText" dxfId="0" priority="2" operator="containsText" text="NG">
      <formula>NOT(ISERROR(SEARCH("NG",D485)))</formula>
    </cfRule>
  </conditionalFormatting>
  <conditionalFormatting sqref="M532">
    <cfRule type="containsText" dxfId="0" priority="1" operator="containsText" text="NG">
      <formula>NOT(ISERROR(SEARCH("NG",M532)))</formula>
    </cfRule>
  </conditionalFormatting>
  <pageMargins left="0.6" right="0.4" top="1" bottom="1" header="0.31496062992126" footer="0.31496062992126"/>
  <pageSetup paperSize="9" orientation="portrait"/>
  <headerFooter/>
  <rowBreaks count="23" manualBreakCount="23">
    <brk id="37" max="1048575" man="1"/>
    <brk id="80" max="1048575" man="1"/>
    <brk id="158" max="1048575" man="1"/>
    <brk id="195" max="1048575" man="1"/>
    <brk id="352" max="1048575" man="1"/>
    <brk id="365" max="1048575" man="1"/>
    <brk id="521" max="1048575" man="1"/>
    <brk id="678" max="1048575" man="1"/>
    <brk id="698" max="1048575" man="1"/>
    <brk id="855" max="1048575" man="1"/>
    <brk id="871" max="1048575" man="1"/>
    <brk id="1028" max="1048575" man="1"/>
    <brk id="1155" max="1048575" man="1"/>
    <brk id="1193" max="1048575" man="1"/>
    <brk id="1349" max="1048575" man="1"/>
    <brk id="1505" max="1048575" man="1"/>
    <brk id="1661" max="1048575" man="1"/>
    <brk id="1817" max="1048575" man="1"/>
    <brk id="1973" max="1048575" man="1"/>
    <brk id="2129" max="1048575" man="1"/>
    <brk id="2449" max="1048575" man="1"/>
    <brk id="2486" max="1048575" man="1"/>
    <brk id="2642" max="1048575" man="1"/>
  </rowBreaks>
  <colBreaks count="1" manualBreakCount="1">
    <brk id="15" max="1638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E1E3-8C3B-42CD-911D-B0C53CCEA810}">
  <dimension ref="A1:AQ571"/>
  <sheetViews>
    <sheetView showGridLines="0" topLeftCell="A94" zoomScaleNormal="100" zoomScaleSheetLayoutView="100" workbookViewId="0">
      <selection activeCell="N124" sqref="N124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72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1001</v>
      </c>
      <c r="B4" s="4"/>
      <c r="C4" s="4"/>
      <c r="D4" s="4"/>
      <c r="E4" s="4"/>
      <c r="F4" s="4"/>
      <c r="G4" s="4"/>
      <c r="H4" s="4"/>
      <c r="I4" s="4"/>
      <c r="J4" s="4"/>
      <c r="K4" s="4"/>
      <c r="L4" s="372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372"/>
      <c r="M5" s="4"/>
      <c r="N5" s="65"/>
      <c r="O5" s="383"/>
    </row>
    <row r="6" ht="15" customHeight="1">
      <c r="A6" s="14"/>
      <c r="B6" s="15" t="s">
        <v>1002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19" t="s">
        <v>1003</v>
      </c>
      <c r="G7" s="4"/>
      <c r="H7" s="4"/>
      <c r="I7" s="4"/>
      <c r="J7" s="4"/>
      <c r="K7" s="4"/>
      <c r="L7" s="20"/>
      <c r="M7" s="4"/>
      <c r="N7" s="68" t="s">
        <v>1004</v>
      </c>
    </row>
    <row r="8" ht="15" customHeight="1" s="366" customFormat="1">
      <c r="A8" s="14"/>
      <c r="B8" s="18"/>
      <c r="C8" s="395"/>
      <c r="D8" s="80"/>
      <c r="E8" s="80"/>
      <c r="F8" s="81"/>
      <c r="G8" s="80"/>
      <c r="H8" s="80"/>
      <c r="I8" s="80"/>
      <c r="J8" s="80"/>
      <c r="K8" s="80"/>
      <c r="L8" s="27"/>
      <c r="M8" s="4"/>
      <c r="N8" s="69"/>
      <c r="O8" s="305"/>
    </row>
    <row r="9" ht="15" customHeight="1" s="366" customFormat="1">
      <c r="A9" s="14"/>
      <c r="B9" s="21"/>
      <c r="C9" s="394"/>
      <c r="D9" s="22"/>
      <c r="E9" s="22"/>
      <c r="F9" s="23"/>
      <c r="G9" s="22"/>
      <c r="H9" s="22"/>
      <c r="I9" s="22"/>
      <c r="J9" s="22"/>
      <c r="K9" s="22"/>
      <c r="L9" s="24"/>
      <c r="M9" s="4"/>
      <c r="N9" s="69"/>
      <c r="O9" s="305"/>
    </row>
    <row r="10" ht="15" customHeight="1" s="366" customFormat="1">
      <c r="A10" s="14"/>
      <c r="B10" s="25" t="s">
        <v>1005</v>
      </c>
      <c r="C10" s="4"/>
      <c r="D10" s="4"/>
      <c r="E10" s="4"/>
      <c r="F10" s="26"/>
      <c r="G10" s="4"/>
      <c r="H10" s="4"/>
      <c r="I10" s="4"/>
      <c r="J10" s="4"/>
      <c r="K10" s="4"/>
      <c r="L10" s="27"/>
      <c r="M10" s="4"/>
      <c r="N10" s="69"/>
      <c r="O10" s="305"/>
    </row>
    <row r="11" ht="15" customHeight="1" s="366" customFormat="1">
      <c r="A11" s="14"/>
      <c r="B11" s="28"/>
      <c r="C11" s="4"/>
      <c r="D11" s="4"/>
      <c r="E11" s="4"/>
      <c r="F11" s="19" t="s">
        <v>1006</v>
      </c>
      <c r="G11" s="4"/>
      <c r="H11" s="4"/>
      <c r="I11" s="4"/>
      <c r="J11" s="4"/>
      <c r="K11" s="4"/>
      <c r="L11" s="20"/>
      <c r="M11" s="4"/>
      <c r="N11" s="68" t="s">
        <v>1007</v>
      </c>
      <c r="O11" s="305"/>
    </row>
    <row r="12" ht="15" customHeight="1" s="366" customFormat="1">
      <c r="A12" s="14"/>
      <c r="B12" s="488" t="s">
        <v>1008</v>
      </c>
      <c r="D12" s="80"/>
      <c r="E12" s="80"/>
      <c r="F12" s="81"/>
      <c r="G12" s="80"/>
      <c r="H12" s="80"/>
      <c r="I12" s="80"/>
      <c r="J12" s="80"/>
      <c r="K12" s="80"/>
      <c r="L12" s="27"/>
      <c r="M12" s="4"/>
      <c r="N12" s="69"/>
      <c r="O12" s="305"/>
    </row>
    <row r="13" ht="15" customHeight="1" s="366" customFormat="1">
      <c r="A13" s="14"/>
      <c r="B13" s="31"/>
      <c r="C13" s="394"/>
      <c r="D13" s="22"/>
      <c r="E13" s="22"/>
      <c r="F13" s="23"/>
      <c r="G13" s="22"/>
      <c r="H13" s="22"/>
      <c r="I13" s="22"/>
      <c r="J13" s="22"/>
      <c r="K13" s="22"/>
      <c r="L13" s="24"/>
      <c r="M13" s="4"/>
      <c r="N13" s="69"/>
      <c r="O13" s="305"/>
    </row>
    <row r="14" ht="15" customHeight="1" s="366" customFormat="1">
      <c r="A14" s="14"/>
      <c r="B14" s="32" t="s">
        <v>1009</v>
      </c>
      <c r="C14" s="4"/>
      <c r="D14" s="4"/>
      <c r="E14" s="4"/>
      <c r="F14" s="19"/>
      <c r="G14" s="4"/>
      <c r="H14" s="4"/>
      <c r="I14" s="4"/>
      <c r="J14" s="4"/>
      <c r="K14" s="4"/>
      <c r="L14" s="27"/>
      <c r="M14" s="4"/>
      <c r="N14" s="69"/>
      <c r="O14" s="305"/>
    </row>
    <row r="15" ht="15" customHeight="1" s="366" customFormat="1">
      <c r="A15" s="14"/>
      <c r="B15" s="28"/>
      <c r="C15" s="4"/>
      <c r="D15" s="4"/>
      <c r="E15" s="4"/>
      <c r="F15" s="19" t="s">
        <v>1010</v>
      </c>
      <c r="G15" s="4"/>
      <c r="H15" s="4"/>
      <c r="I15" s="4"/>
      <c r="J15" s="4"/>
      <c r="K15" s="4"/>
      <c r="L15" s="20"/>
      <c r="M15" s="4"/>
      <c r="N15" s="68"/>
      <c r="O15" s="305"/>
    </row>
    <row r="16" ht="15" customHeight="1" s="366" customFormat="1">
      <c r="A16" s="4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7"/>
      <c r="M16" s="4"/>
      <c r="N16" s="69"/>
      <c r="O16" s="305"/>
    </row>
    <row r="17" ht="15" customHeight="1" s="366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9"/>
      <c r="O17" s="305"/>
    </row>
    <row r="18" ht="15" customHeight="1" s="366" customFormat="1">
      <c r="A18" s="4"/>
      <c r="B18" s="4"/>
      <c r="C18" s="4"/>
      <c r="D18" s="4"/>
      <c r="E18" s="4"/>
      <c r="F18" s="4"/>
      <c r="G18" s="38"/>
      <c r="H18" s="4"/>
      <c r="I18" s="4"/>
      <c r="J18" s="4"/>
      <c r="K18" s="4"/>
      <c r="L18" s="372"/>
      <c r="M18" s="4"/>
      <c r="N18" s="69"/>
      <c r="O18" s="305"/>
    </row>
    <row r="19" ht="15" customHeight="1" s="366" customFormat="1">
      <c r="A19" s="4"/>
      <c r="B19" s="4"/>
      <c r="C19" s="4"/>
      <c r="D19" s="4"/>
      <c r="E19" s="4"/>
      <c r="F19" s="4"/>
      <c r="G19" s="38"/>
      <c r="H19" s="4"/>
      <c r="I19" s="4"/>
      <c r="J19" s="4"/>
      <c r="K19" s="4"/>
      <c r="L19" s="372"/>
      <c r="M19" s="4"/>
      <c r="N19" s="69"/>
      <c r="O19" s="305"/>
    </row>
    <row r="20" ht="15" customHeight="1" s="366" customFormat="1">
      <c r="A20" s="39" t="s">
        <v>1011</v>
      </c>
      <c r="B20" s="19"/>
      <c r="C20" s="4"/>
      <c r="D20" s="4"/>
      <c r="E20" s="4"/>
      <c r="F20" s="4"/>
      <c r="G20" s="38"/>
      <c r="H20" s="4"/>
      <c r="I20" s="4"/>
      <c r="J20" s="4"/>
      <c r="K20" s="4"/>
      <c r="L20" s="372"/>
      <c r="M20" s="4"/>
      <c r="N20" s="68" t="s">
        <v>1012</v>
      </c>
      <c r="O20" s="305"/>
    </row>
    <row r="21" ht="15" customHeight="1" s="366" customFormat="1">
      <c r="A21" s="40"/>
      <c r="B21" s="19"/>
      <c r="C21" s="4"/>
      <c r="D21" s="4"/>
      <c r="E21" s="4"/>
      <c r="F21" s="4"/>
      <c r="G21" s="38"/>
      <c r="H21" s="4"/>
      <c r="I21" s="4"/>
      <c r="J21" s="4"/>
      <c r="K21" s="4"/>
      <c r="L21" s="372"/>
      <c r="M21" s="4"/>
      <c r="N21" s="65"/>
      <c r="O21" s="383"/>
    </row>
    <row r="22" ht="20.1" customHeight="1" s="366" customFormat="1">
      <c r="A22" s="40"/>
      <c r="B22" s="19"/>
      <c r="C22" s="41"/>
      <c r="D22" s="42"/>
      <c r="E22" s="43" t="s">
        <v>1003</v>
      </c>
      <c r="F22" s="42"/>
      <c r="G22" s="44"/>
      <c r="H22" s="45"/>
      <c r="I22" s="4"/>
      <c r="J22" s="4"/>
      <c r="K22" s="4"/>
      <c r="L22" s="372"/>
      <c r="M22" s="4"/>
      <c r="N22" s="65"/>
      <c r="O22" s="383"/>
    </row>
    <row r="23" ht="15" customHeight="1" s="366" customFormat="1">
      <c r="A23" s="40"/>
      <c r="B23" s="19"/>
      <c r="C23" s="4"/>
      <c r="D23" s="4"/>
      <c r="E23" s="4"/>
      <c r="F23" s="4"/>
      <c r="G23" s="38"/>
      <c r="H23" s="4"/>
      <c r="I23" s="4"/>
      <c r="J23" s="4"/>
      <c r="K23" s="4"/>
      <c r="L23" s="372"/>
      <c r="M23" s="4"/>
      <c r="N23" s="65"/>
      <c r="O23" s="383"/>
    </row>
    <row r="24" ht="15" customHeight="1" s="4" customFormat="1">
      <c r="B24" s="4" t="s">
        <v>171</v>
      </c>
      <c r="L24" s="372"/>
      <c r="O24" s="383"/>
      <c r="X24" s="372"/>
      <c r="Z24" s="372"/>
      <c r="AC24" s="372"/>
      <c r="AN24" s="171"/>
      <c r="AQ24" s="30"/>
    </row>
    <row r="25" ht="15" customHeight="1" s="4" customFormat="1">
      <c r="B25" s="11"/>
      <c r="C25" s="4" t="s">
        <v>1013</v>
      </c>
      <c r="D25" s="30" t="s">
        <v>173</v>
      </c>
      <c r="E25" s="4" t="s">
        <v>1014</v>
      </c>
      <c r="L25" s="372"/>
      <c r="O25" s="383"/>
      <c r="X25" s="372"/>
      <c r="Z25" s="372"/>
      <c r="AC25" s="372"/>
      <c r="AN25" s="171"/>
      <c r="AQ25" s="30"/>
    </row>
    <row r="26" ht="15" customHeight="1" s="4" customFormat="1">
      <c r="B26" s="11"/>
      <c r="C26" s="4" t="s">
        <v>355</v>
      </c>
      <c r="D26" s="30" t="s">
        <v>173</v>
      </c>
      <c r="E26" s="4" t="s">
        <v>1015</v>
      </c>
      <c r="L26" s="372"/>
      <c r="O26" s="383"/>
      <c r="X26" s="372"/>
      <c r="Z26" s="372"/>
      <c r="AC26" s="372"/>
      <c r="AN26" s="171"/>
      <c r="AQ26" s="30"/>
    </row>
    <row r="27" ht="15" customHeight="1" s="4" customFormat="1">
      <c r="B27" s="11"/>
      <c r="E27" s="30"/>
      <c r="L27" s="372"/>
      <c r="O27" s="383"/>
      <c r="X27" s="372"/>
      <c r="Z27" s="372"/>
      <c r="AC27" s="372"/>
      <c r="AN27" s="171"/>
      <c r="AQ27" s="30"/>
    </row>
    <row r="28" ht="15" customHeight="1" s="4" customFormat="1">
      <c r="B28" s="467" t="s">
        <v>197</v>
      </c>
      <c r="C28" s="4" t="s">
        <v>832</v>
      </c>
      <c r="E28" s="19"/>
      <c r="J28" s="105"/>
      <c r="K28" s="465"/>
      <c r="M28" s="234" t="s">
        <v>261</v>
      </c>
      <c r="O28" s="307"/>
      <c r="T28" s="465"/>
      <c r="Y28" s="466"/>
      <c r="AA28" s="465"/>
      <c r="AD28" s="465"/>
    </row>
    <row r="29" ht="20.1" customHeight="1" s="4" customFormat="1">
      <c r="B29" s="11"/>
      <c r="C29" s="46" t="s">
        <v>163</v>
      </c>
      <c r="D29" s="47"/>
      <c r="E29" s="47"/>
      <c r="F29" s="47"/>
      <c r="G29" s="47"/>
      <c r="H29" s="46" t="s">
        <v>262</v>
      </c>
      <c r="I29" s="47"/>
      <c r="J29" s="319"/>
      <c r="K29" s="47"/>
      <c r="L29" s="47"/>
      <c r="O29" s="296"/>
      <c r="T29" s="465"/>
      <c r="Y29" s="466"/>
      <c r="AA29" s="465"/>
      <c r="AD29" s="465"/>
    </row>
    <row r="30" ht="20.1" customHeight="1" s="4" customFormat="1">
      <c r="B30" s="11"/>
      <c r="C30" s="4" t="s">
        <v>263</v>
      </c>
      <c r="H30" s="54">
        <v>1</v>
      </c>
      <c r="J30" s="105"/>
      <c r="O30" s="296"/>
      <c r="T30" s="465"/>
      <c r="Y30" s="466"/>
      <c r="AA30" s="465"/>
      <c r="AD30" s="465"/>
    </row>
    <row r="31" ht="20.1" customHeight="1" s="4" customFormat="1">
      <c r="B31" s="11"/>
      <c r="C31" s="22" t="s">
        <v>167</v>
      </c>
      <c r="D31" s="22"/>
      <c r="E31" s="22"/>
      <c r="F31" s="22"/>
      <c r="G31" s="22"/>
      <c r="H31" s="22" t="s">
        <v>833</v>
      </c>
      <c r="I31" s="22"/>
      <c r="J31" s="320"/>
      <c r="K31" s="22"/>
      <c r="L31" s="22"/>
      <c r="O31" s="296"/>
      <c r="T31" s="465"/>
      <c r="Y31" s="466"/>
      <c r="AA31" s="465"/>
      <c r="AD31" s="465"/>
    </row>
    <row r="32" ht="15" customHeight="1" s="4" customFormat="1">
      <c r="B32" s="19"/>
      <c r="D32" s="109"/>
      <c r="F32" s="110"/>
      <c r="G32" s="110"/>
      <c r="H32" s="110"/>
      <c r="K32" s="465"/>
      <c r="O32" s="307"/>
      <c r="T32" s="465"/>
      <c r="Y32" s="466"/>
      <c r="AA32" s="465"/>
      <c r="AD32" s="465"/>
    </row>
    <row r="33" ht="15" customHeight="1" s="4" customFormat="1">
      <c r="B33" s="19"/>
      <c r="C33" s="56" t="s">
        <v>265</v>
      </c>
      <c r="D33" s="109"/>
      <c r="G33" s="110"/>
      <c r="H33" s="110"/>
      <c r="K33" s="465"/>
      <c r="O33" s="307"/>
      <c r="T33" s="465"/>
      <c r="Y33" s="466"/>
      <c r="AA33" s="465"/>
      <c r="AD33" s="465"/>
    </row>
    <row r="34" ht="15" customHeight="1" s="4" customFormat="1">
      <c r="B34" s="19"/>
      <c r="C34" s="466" t="s">
        <v>266</v>
      </c>
      <c r="D34" s="109"/>
      <c r="G34" s="110"/>
      <c r="H34" s="110"/>
      <c r="K34" s="465"/>
      <c r="O34" s="296"/>
      <c r="T34" s="465"/>
      <c r="Y34" s="466"/>
      <c r="AA34" s="465"/>
      <c r="AD34" s="465"/>
    </row>
    <row r="35" ht="15" customHeight="1" s="4" customFormat="1">
      <c r="B35" s="19"/>
      <c r="C35" s="56" t="s">
        <v>267</v>
      </c>
      <c r="D35" s="109"/>
      <c r="G35" s="110"/>
      <c r="H35" s="110"/>
      <c r="K35" s="465"/>
      <c r="O35" s="296"/>
      <c r="T35" s="465"/>
      <c r="Y35" s="466"/>
      <c r="AA35" s="465"/>
      <c r="AD35" s="465"/>
    </row>
    <row r="36" ht="15" customHeight="1" s="4" customFormat="1">
      <c r="B36" s="19"/>
      <c r="C36" s="4" t="s">
        <v>834</v>
      </c>
      <c r="D36" s="109"/>
      <c r="G36" s="110"/>
      <c r="H36" s="110"/>
      <c r="K36" s="465"/>
      <c r="O36" s="296"/>
      <c r="T36" s="465"/>
      <c r="Y36" s="466"/>
      <c r="AA36" s="465"/>
      <c r="AD36" s="465"/>
    </row>
    <row r="37" ht="15" customHeight="1" s="4" customFormat="1">
      <c r="B37" s="19"/>
      <c r="C37" s="4" t="s">
        <v>835</v>
      </c>
      <c r="D37" s="109"/>
      <c r="G37" s="110"/>
      <c r="H37" s="110"/>
      <c r="K37" s="465"/>
      <c r="O37" s="296"/>
      <c r="T37" s="465"/>
      <c r="Y37" s="466"/>
      <c r="AA37" s="465"/>
      <c r="AD37" s="465"/>
    </row>
    <row r="38" ht="15" customHeight="1" s="4" customFormat="1">
      <c r="C38" s="19"/>
      <c r="E38" s="109"/>
      <c r="H38" s="110"/>
      <c r="I38" s="110"/>
      <c r="L38" s="465"/>
      <c r="O38" s="296"/>
      <c r="P38" s="64"/>
      <c r="U38" s="465"/>
      <c r="Z38" s="466"/>
      <c r="AB38" s="465"/>
      <c r="AE38" s="465"/>
    </row>
    <row r="39" ht="15" customHeight="1" s="4" customFormat="1">
      <c r="A39" s="59" t="s">
        <v>1016</v>
      </c>
      <c r="B39" s="30"/>
      <c r="I39" s="372"/>
      <c r="O39" s="383"/>
      <c r="X39" s="372"/>
      <c r="Z39" s="372"/>
      <c r="AC39" s="372"/>
      <c r="AN39" s="171"/>
      <c r="AQ39" s="30"/>
    </row>
    <row r="40" ht="15" customHeight="1" s="4" customFormat="1">
      <c r="A40" s="335" t="s">
        <v>230</v>
      </c>
      <c r="B40" s="490" t="s">
        <v>431</v>
      </c>
      <c r="C40" s="490"/>
      <c r="D40" s="334" t="s">
        <v>1017</v>
      </c>
      <c r="E40" s="334" t="s">
        <v>1018</v>
      </c>
      <c r="F40" s="334" t="s">
        <v>1019</v>
      </c>
      <c r="G40" s="480" t="s">
        <v>354</v>
      </c>
      <c r="H40" s="480" t="s">
        <v>1020</v>
      </c>
      <c r="I40" s="480" t="s">
        <v>352</v>
      </c>
      <c r="J40" s="480" t="s">
        <v>1021</v>
      </c>
      <c r="K40" s="490" t="s">
        <v>1022</v>
      </c>
      <c r="L40" s="490"/>
      <c r="M40" s="490" t="s">
        <v>964</v>
      </c>
      <c r="N40" s="491"/>
      <c r="O40" s="383"/>
    </row>
    <row r="41" ht="15" customHeight="1" s="4" customFormat="1">
      <c r="A41" s="337"/>
      <c r="B41" s="357" t="s">
        <v>957</v>
      </c>
      <c r="C41" s="357" t="s">
        <v>960</v>
      </c>
      <c r="D41" s="302"/>
      <c r="E41" s="302"/>
      <c r="F41" s="302"/>
      <c r="G41" s="358"/>
      <c r="H41" s="358"/>
      <c r="I41" s="358"/>
      <c r="J41" s="358"/>
      <c r="K41" s="483" t="s">
        <v>957</v>
      </c>
      <c r="L41" s="483" t="s">
        <v>960</v>
      </c>
      <c r="M41" s="483" t="s">
        <v>957</v>
      </c>
      <c r="N41" s="484" t="s">
        <v>960</v>
      </c>
      <c r="O41" s="383"/>
    </row>
    <row r="42" ht="15" customHeight="1">
      <c r="A42" s="182">
        <f>INPUT!D3</f>
        <v>101</v>
      </c>
      <c r="B42" s="481">
        <f>INPUT!CN3</f>
        <v>0.73050782555113025</v>
      </c>
      <c r="C42" s="481">
        <f>INPUT!CO3</f>
        <v>-0.691624579055492</v>
      </c>
      <c r="D42" s="184">
        <f>MAX(INPUT!CF3-INPUT!J3,INPUT!CG3-INPUT!L3)</f>
        <v>1485.9916938948841</v>
      </c>
      <c r="E42" s="184">
        <f>IF(INPUT!CF3-INPUT!J3&gt;=INPUT!CG3-INPUT!L3,INPUT!H3*INPUT!I3*INPUT!J3,INPUT!K3*INPUT!L3)</f>
        <v>23235.974822151198</v>
      </c>
      <c r="F42" s="184">
        <f>INPUT!O3</f>
        <v>12</v>
      </c>
      <c r="G42" s="131">
        <f>2*D42*F42/E42</f>
        <v>1.5348527843763364</v>
      </c>
      <c r="H42" s="184">
        <f>MAX(INPUT!AO3,ABS(B42),ABS(C42))</f>
        <v>380</v>
      </c>
      <c r="I42" s="131">
        <f>MIN(INPUT!AQ3/H42,1)</f>
        <v>0.93421052631578949</v>
      </c>
      <c r="J42" s="482">
        <f>IF(INPUT!AQ3&gt;=INPUT!AO3,1,(12+G42*(3*I42-I42^3))/(12+2*G42))</f>
        <v>0.9987065011286681</v>
      </c>
      <c r="K42" s="195">
        <f>0.95*J42*INPUT!AO3</f>
        <v>360.53304690744915</v>
      </c>
      <c r="L42" s="131">
        <f>0.95*J42*INPUT!AP3</f>
        <v>360.53304690744915</v>
      </c>
      <c r="M42" s="201" t="str">
        <f>IF(ABS(B42)&lt;=K42,"OK","NG")</f>
        <v>OK</v>
      </c>
      <c r="N42" s="203" t="str">
        <f>IF(ABS(C42)&lt;=L42,"OK","NG")</f>
        <v>OK</v>
      </c>
    </row>
    <row r="43">
      <c r="A43" s="182">
        <f>INPUT!D4</f>
        <v>101</v>
      </c>
      <c r="B43" s="481">
        <f>INPUT!CN4</f>
        <v>0.73050782555113025</v>
      </c>
      <c r="C43" s="481">
        <f>INPUT!CO4</f>
        <v>-0.691624579055492</v>
      </c>
      <c r="D43" s="184">
        <f>MAX(INPUT!CF4-INPUT!J4,INPUT!CG4-INPUT!L4)</f>
        <v>1485.9916938948841</v>
      </c>
      <c r="E43" s="184">
        <f>IF(INPUT!CF4-INPUT!J4&gt;=INPUT!CG4-INPUT!L4,INPUT!H4*INPUT!I4*INPUT!J4,INPUT!K4*INPUT!L4)</f>
        <v>23235.974822151198</v>
      </c>
      <c r="F43" s="184">
        <f>INPUT!O4</f>
        <v>12</v>
      </c>
      <c r="G43" s="131">
        <f>2*D43*F43/E43</f>
        <v>1.5348527843763364</v>
      </c>
      <c r="H43" s="184">
        <f>MAX(INPUT!AO4,ABS(B43),ABS(C43))</f>
        <v>380</v>
      </c>
      <c r="I43" s="131">
        <f>MIN(INPUT!AQ4/H43,1)</f>
        <v>0.93421052631578949</v>
      </c>
      <c r="J43" s="482">
        <f>IF(INPUT!AQ4&gt;=INPUT!AO4,1,(12+G43*(3*I43-I43^3))/(12+2*G43))</f>
        <v>0.9987065011286681</v>
      </c>
      <c r="K43" s="195">
        <f>0.95*J43*INPUT!AO4</f>
        <v>360.53304690744915</v>
      </c>
      <c r="L43" s="131">
        <f>0.95*J43*INPUT!AP4</f>
        <v>360.53304690744915</v>
      </c>
      <c r="M43" s="201" t="str">
        <f>IF(ABS(B43)&lt;=K43,"OK","NG")</f>
        <v>OK</v>
      </c>
      <c r="N43" s="203" t="str">
        <f>IF(ABS(C43)&lt;=L43,"OK","NG")</f>
        <v>OK</v>
      </c>
    </row>
    <row r="44">
      <c r="A44" s="182">
        <f>INPUT!D5</f>
        <v>101</v>
      </c>
      <c r="B44" s="481">
        <f>INPUT!CN5</f>
        <v>0.73050782555113025</v>
      </c>
      <c r="C44" s="481">
        <f>INPUT!CO5</f>
        <v>-0.691624579055492</v>
      </c>
      <c r="D44" s="184">
        <f>MAX(INPUT!CF5-INPUT!J5,INPUT!CG5-INPUT!L5)</f>
        <v>1485.9916938948841</v>
      </c>
      <c r="E44" s="184">
        <f>IF(INPUT!CF5-INPUT!J5&gt;=INPUT!CG5-INPUT!L5,INPUT!H5*INPUT!I5*INPUT!J5,INPUT!K5*INPUT!L5)</f>
        <v>23235.974822151198</v>
      </c>
      <c r="F44" s="184">
        <f>INPUT!O5</f>
        <v>12</v>
      </c>
      <c r="G44" s="131">
        <f>2*D44*F44/E44</f>
        <v>1.5348527843763364</v>
      </c>
      <c r="H44" s="184">
        <f>MAX(INPUT!AO5,ABS(B44),ABS(C44))</f>
        <v>380</v>
      </c>
      <c r="I44" s="131">
        <f>MIN(INPUT!AQ5/H44,1)</f>
        <v>0.93421052631578949</v>
      </c>
      <c r="J44" s="482">
        <f>IF(INPUT!AQ5&gt;=INPUT!AO5,1,(12+G44*(3*I44-I44^3))/(12+2*G44))</f>
        <v>0.9987065011286681</v>
      </c>
      <c r="K44" s="195">
        <f>0.95*J44*INPUT!AO5</f>
        <v>360.53304690744915</v>
      </c>
      <c r="L44" s="131">
        <f>0.95*J44*INPUT!AP5</f>
        <v>360.53304690744915</v>
      </c>
      <c r="M44" s="201" t="str">
        <f>IF(ABS(B44)&lt;=K44,"OK","NG")</f>
        <v>OK</v>
      </c>
      <c r="N44" s="203" t="str">
        <f>IF(ABS(C44)&lt;=L44,"OK","NG")</f>
        <v>OK</v>
      </c>
    </row>
    <row r="45">
      <c r="A45" s="182">
        <f>INPUT!D6</f>
        <v>101</v>
      </c>
      <c r="B45" s="481">
        <f>INPUT!CN6</f>
        <v>0.73050782555113025</v>
      </c>
      <c r="C45" s="481">
        <f>INPUT!CO6</f>
        <v>-0.691624579055492</v>
      </c>
      <c r="D45" s="184">
        <f>MAX(INPUT!CF6-INPUT!J6,INPUT!CG6-INPUT!L6)</f>
        <v>1485.9916938948841</v>
      </c>
      <c r="E45" s="184">
        <f>IF(INPUT!CF6-INPUT!J6&gt;=INPUT!CG6-INPUT!L6,INPUT!H6*INPUT!I6*INPUT!J6,INPUT!K6*INPUT!L6)</f>
        <v>23235.974822151198</v>
      </c>
      <c r="F45" s="184">
        <f>INPUT!O6</f>
        <v>12</v>
      </c>
      <c r="G45" s="131">
        <f>2*D45*F45/E45</f>
        <v>1.5348527843763364</v>
      </c>
      <c r="H45" s="184">
        <f>MAX(INPUT!AO6,ABS(B45),ABS(C45))</f>
        <v>380</v>
      </c>
      <c r="I45" s="131">
        <f>MIN(INPUT!AQ6/H45,1)</f>
        <v>0.93421052631578949</v>
      </c>
      <c r="J45" s="482">
        <f>IF(INPUT!AQ6&gt;=INPUT!AO6,1,(12+G45*(3*I45-I45^3))/(12+2*G45))</f>
        <v>0.9987065011286681</v>
      </c>
      <c r="K45" s="195">
        <f>0.95*J45*INPUT!AO6</f>
        <v>360.53304690744915</v>
      </c>
      <c r="L45" s="131">
        <f>0.95*J45*INPUT!AP6</f>
        <v>360.53304690744915</v>
      </c>
      <c r="M45" s="201" t="str">
        <f>IF(ABS(B45)&lt;=K45,"OK","NG")</f>
        <v>OK</v>
      </c>
      <c r="N45" s="203" t="str">
        <f>IF(ABS(C45)&lt;=L45,"OK","NG")</f>
        <v>OK</v>
      </c>
    </row>
    <row r="46">
      <c r="A46" s="182">
        <f>INPUT!D7</f>
        <v>101</v>
      </c>
      <c r="B46" s="481">
        <f>INPUT!CN7</f>
        <v>0.73050782555113025</v>
      </c>
      <c r="C46" s="481">
        <f>INPUT!CO7</f>
        <v>-0.691624579055492</v>
      </c>
      <c r="D46" s="184">
        <f>MAX(INPUT!CF7-INPUT!J7,INPUT!CG7-INPUT!L7)</f>
        <v>1485.9916938948841</v>
      </c>
      <c r="E46" s="184">
        <f>IF(INPUT!CF7-INPUT!J7&gt;=INPUT!CG7-INPUT!L7,INPUT!H7*INPUT!I7*INPUT!J7,INPUT!K7*INPUT!L7)</f>
        <v>23235.974822151198</v>
      </c>
      <c r="F46" s="184">
        <f>INPUT!O7</f>
        <v>12</v>
      </c>
      <c r="G46" s="131">
        <f>2*D46*F46/E46</f>
        <v>1.5348527843763364</v>
      </c>
      <c r="H46" s="184">
        <f>MAX(INPUT!AO7,ABS(B46),ABS(C46))</f>
        <v>380</v>
      </c>
      <c r="I46" s="131">
        <f>MIN(INPUT!AQ7/H46,1)</f>
        <v>0.93421052631578949</v>
      </c>
      <c r="J46" s="482">
        <f>IF(INPUT!AQ7&gt;=INPUT!AO7,1,(12+G46*(3*I46-I46^3))/(12+2*G46))</f>
        <v>0.9987065011286681</v>
      </c>
      <c r="K46" s="195">
        <f>0.95*J46*INPUT!AO7</f>
        <v>360.53304690744915</v>
      </c>
      <c r="L46" s="131">
        <f>0.95*J46*INPUT!AP7</f>
        <v>360.53304690744915</v>
      </c>
      <c r="M46" s="201" t="str">
        <f>IF(ABS(B46)&lt;=K46,"OK","NG")</f>
        <v>OK</v>
      </c>
      <c r="N46" s="203" t="str">
        <f>IF(ABS(C46)&lt;=L46,"OK","NG")</f>
        <v>OK</v>
      </c>
    </row>
    <row r="47">
      <c r="A47" s="182">
        <f>INPUT!D8</f>
        <v>101</v>
      </c>
      <c r="B47" s="481">
        <f>INPUT!CN8</f>
        <v>0.73050782555113025</v>
      </c>
      <c r="C47" s="481">
        <f>INPUT!CO8</f>
        <v>-0.691624579055492</v>
      </c>
      <c r="D47" s="184">
        <f>MAX(INPUT!CF8-INPUT!J8,INPUT!CG8-INPUT!L8)</f>
        <v>1485.9916938948841</v>
      </c>
      <c r="E47" s="184">
        <f>IF(INPUT!CF8-INPUT!J8&gt;=INPUT!CG8-INPUT!L8,INPUT!H8*INPUT!I8*INPUT!J8,INPUT!K8*INPUT!L8)</f>
        <v>23235.974822151198</v>
      </c>
      <c r="F47" s="184">
        <f>INPUT!O8</f>
        <v>12</v>
      </c>
      <c r="G47" s="131">
        <f>2*D47*F47/E47</f>
        <v>1.5348527843763364</v>
      </c>
      <c r="H47" s="184">
        <f>MAX(INPUT!AO8,ABS(B47),ABS(C47))</f>
        <v>380</v>
      </c>
      <c r="I47" s="131">
        <f>MIN(INPUT!AQ8/H47,1)</f>
        <v>0.93421052631578949</v>
      </c>
      <c r="J47" s="482">
        <f>IF(INPUT!AQ8&gt;=INPUT!AO8,1,(12+G47*(3*I47-I47^3))/(12+2*G47))</f>
        <v>0.9987065011286681</v>
      </c>
      <c r="K47" s="195">
        <f>0.95*J47*INPUT!AO8</f>
        <v>360.53304690744915</v>
      </c>
      <c r="L47" s="131">
        <f>0.95*J47*INPUT!AP8</f>
        <v>360.53304690744915</v>
      </c>
      <c r="M47" s="201" t="str">
        <f>IF(ABS(B47)&lt;=K47,"OK","NG")</f>
        <v>OK</v>
      </c>
      <c r="N47" s="203" t="str">
        <f>IF(ABS(C47)&lt;=L47,"OK","NG")</f>
        <v>OK</v>
      </c>
    </row>
    <row r="48">
      <c r="A48" s="182">
        <f>INPUT!D9</f>
        <v>101</v>
      </c>
      <c r="B48" s="481">
        <f>INPUT!CN9</f>
        <v>0.73050782555113025</v>
      </c>
      <c r="C48" s="481">
        <f>INPUT!CO9</f>
        <v>-0.691624579055492</v>
      </c>
      <c r="D48" s="184">
        <f>MAX(INPUT!CF9-INPUT!J9,INPUT!CG9-INPUT!L9)</f>
        <v>1485.9916938948841</v>
      </c>
      <c r="E48" s="184">
        <f>IF(INPUT!CF9-INPUT!J9&gt;=INPUT!CG9-INPUT!L9,INPUT!H9*INPUT!I9*INPUT!J9,INPUT!K9*INPUT!L9)</f>
        <v>23235.974822151198</v>
      </c>
      <c r="F48" s="184">
        <f>INPUT!O9</f>
        <v>12</v>
      </c>
      <c r="G48" s="131">
        <f>2*D48*F48/E48</f>
        <v>1.5348527843763364</v>
      </c>
      <c r="H48" s="184">
        <f>MAX(INPUT!AO9,ABS(B48),ABS(C48))</f>
        <v>380</v>
      </c>
      <c r="I48" s="131">
        <f>MIN(INPUT!AQ9/H48,1)</f>
        <v>0.93421052631578949</v>
      </c>
      <c r="J48" s="482">
        <f>IF(INPUT!AQ9&gt;=INPUT!AO9,1,(12+G48*(3*I48-I48^3))/(12+2*G48))</f>
        <v>0.9987065011286681</v>
      </c>
      <c r="K48" s="195">
        <f>0.95*J48*INPUT!AO9</f>
        <v>360.53304690744915</v>
      </c>
      <c r="L48" s="131">
        <f>0.95*J48*INPUT!AP9</f>
        <v>360.53304690744915</v>
      </c>
      <c r="M48" s="201" t="str">
        <f>IF(ABS(B48)&lt;=K48,"OK","NG")</f>
        <v>OK</v>
      </c>
      <c r="N48" s="203" t="str">
        <f>IF(ABS(C48)&lt;=L48,"OK","NG")</f>
        <v>OK</v>
      </c>
    </row>
    <row r="49">
      <c r="A49" s="182">
        <f>INPUT!D10</f>
        <v>101</v>
      </c>
      <c r="B49" s="481">
        <f>INPUT!CN10</f>
        <v>0.73050782555113025</v>
      </c>
      <c r="C49" s="481">
        <f>INPUT!CO10</f>
        <v>-0.691624579055492</v>
      </c>
      <c r="D49" s="184">
        <f>MAX(INPUT!CF10-INPUT!J10,INPUT!CG10-INPUT!L10)</f>
        <v>1485.9916938948841</v>
      </c>
      <c r="E49" s="184">
        <f>IF(INPUT!CF10-INPUT!J10&gt;=INPUT!CG10-INPUT!L10,INPUT!H10*INPUT!I10*INPUT!J10,INPUT!K10*INPUT!L10)</f>
        <v>23235.974822151198</v>
      </c>
      <c r="F49" s="184">
        <f>INPUT!O10</f>
        <v>12</v>
      </c>
      <c r="G49" s="131">
        <f>2*D49*F49/E49</f>
        <v>1.5348527843763364</v>
      </c>
      <c r="H49" s="184">
        <f>MAX(INPUT!AO10,ABS(B49),ABS(C49))</f>
        <v>380</v>
      </c>
      <c r="I49" s="131">
        <f>MIN(INPUT!AQ10/H49,1)</f>
        <v>0.93421052631578949</v>
      </c>
      <c r="J49" s="482">
        <f>IF(INPUT!AQ10&gt;=INPUT!AO10,1,(12+G49*(3*I49-I49^3))/(12+2*G49))</f>
        <v>0.9987065011286681</v>
      </c>
      <c r="K49" s="195">
        <f>0.95*J49*INPUT!AO10</f>
        <v>360.53304690744915</v>
      </c>
      <c r="L49" s="131">
        <f>0.95*J49*INPUT!AP10</f>
        <v>360.53304690744915</v>
      </c>
      <c r="M49" s="201" t="str">
        <f>IF(ABS(B49)&lt;=K49,"OK","NG")</f>
        <v>OK</v>
      </c>
      <c r="N49" s="203" t="str">
        <f>IF(ABS(C49)&lt;=L49,"OK","NG")</f>
        <v>OK</v>
      </c>
    </row>
    <row r="50">
      <c r="A50" s="182">
        <f>INPUT!D11</f>
        <v>101</v>
      </c>
      <c r="B50" s="481">
        <f>INPUT!CN11</f>
        <v>0.73050782555113025</v>
      </c>
      <c r="C50" s="481">
        <f>INPUT!CO11</f>
        <v>-0.691624579055492</v>
      </c>
      <c r="D50" s="184">
        <f>MAX(INPUT!CF11-INPUT!J11,INPUT!CG11-INPUT!L11)</f>
        <v>1485.9916938948841</v>
      </c>
      <c r="E50" s="184">
        <f>IF(INPUT!CF11-INPUT!J11&gt;=INPUT!CG11-INPUT!L11,INPUT!H11*INPUT!I11*INPUT!J11,INPUT!K11*INPUT!L11)</f>
        <v>23235.974822151198</v>
      </c>
      <c r="F50" s="184">
        <f>INPUT!O11</f>
        <v>12</v>
      </c>
      <c r="G50" s="131">
        <f>2*D50*F50/E50</f>
        <v>1.5348527843763364</v>
      </c>
      <c r="H50" s="184">
        <f>MAX(INPUT!AO11,ABS(B50),ABS(C50))</f>
        <v>380</v>
      </c>
      <c r="I50" s="131">
        <f>MIN(INPUT!AQ11/H50,1)</f>
        <v>0.93421052631578949</v>
      </c>
      <c r="J50" s="482">
        <f>IF(INPUT!AQ11&gt;=INPUT!AO11,1,(12+G50*(3*I50-I50^3))/(12+2*G50))</f>
        <v>0.9987065011286681</v>
      </c>
      <c r="K50" s="195">
        <f>0.95*J50*INPUT!AO11</f>
        <v>360.53304690744915</v>
      </c>
      <c r="L50" s="131">
        <f>0.95*J50*INPUT!AP11</f>
        <v>360.53304690744915</v>
      </c>
      <c r="M50" s="201" t="str">
        <f>IF(ABS(B50)&lt;=K50,"OK","NG")</f>
        <v>OK</v>
      </c>
      <c r="N50" s="203" t="str">
        <f>IF(ABS(C50)&lt;=L50,"OK","NG")</f>
        <v>OK</v>
      </c>
    </row>
    <row r="51">
      <c r="A51" s="182">
        <f>INPUT!D12</f>
        <v>101</v>
      </c>
      <c r="B51" s="481">
        <f>INPUT!CN12</f>
        <v>0.73050782555113025</v>
      </c>
      <c r="C51" s="481">
        <f>INPUT!CO12</f>
        <v>-0.691624579055492</v>
      </c>
      <c r="D51" s="184">
        <f>MAX(INPUT!CF12-INPUT!J12,INPUT!CG12-INPUT!L12)</f>
        <v>1485.9916938948841</v>
      </c>
      <c r="E51" s="184">
        <f>IF(INPUT!CF12-INPUT!J12&gt;=INPUT!CG12-INPUT!L12,INPUT!H12*INPUT!I12*INPUT!J12,INPUT!K12*INPUT!L12)</f>
        <v>23235.974822151198</v>
      </c>
      <c r="F51" s="184">
        <f>INPUT!O12</f>
        <v>12</v>
      </c>
      <c r="G51" s="131">
        <f>2*D51*F51/E51</f>
        <v>1.5348527843763364</v>
      </c>
      <c r="H51" s="184">
        <f>MAX(INPUT!AO12,ABS(B51),ABS(C51))</f>
        <v>380</v>
      </c>
      <c r="I51" s="131">
        <f>MIN(INPUT!AQ12/H51,1)</f>
        <v>0.93421052631578949</v>
      </c>
      <c r="J51" s="482">
        <f>IF(INPUT!AQ12&gt;=INPUT!AO12,1,(12+G51*(3*I51-I51^3))/(12+2*G51))</f>
        <v>0.9987065011286681</v>
      </c>
      <c r="K51" s="195">
        <f>0.95*J51*INPUT!AO12</f>
        <v>360.53304690744915</v>
      </c>
      <c r="L51" s="131">
        <f>0.95*J51*INPUT!AP12</f>
        <v>360.53304690744915</v>
      </c>
      <c r="M51" s="201" t="str">
        <f>IF(ABS(B51)&lt;=K51,"OK","NG")</f>
        <v>OK</v>
      </c>
      <c r="N51" s="203" t="str">
        <f>IF(ABS(C51)&lt;=L51,"OK","NG")</f>
        <v>OK</v>
      </c>
    </row>
    <row r="52">
      <c r="A52" s="182">
        <f>INPUT!D13</f>
        <v>101</v>
      </c>
      <c r="B52" s="481">
        <f>INPUT!CN13</f>
        <v>0.73050782555113025</v>
      </c>
      <c r="C52" s="481">
        <f>INPUT!CO13</f>
        <v>-0.691624579055492</v>
      </c>
      <c r="D52" s="184">
        <f>MAX(INPUT!CF13-INPUT!J13,INPUT!CG13-INPUT!L13)</f>
        <v>1485.9916938948841</v>
      </c>
      <c r="E52" s="184">
        <f>IF(INPUT!CF13-INPUT!J13&gt;=INPUT!CG13-INPUT!L13,INPUT!H13*INPUT!I13*INPUT!J13,INPUT!K13*INPUT!L13)</f>
        <v>23235.974822151198</v>
      </c>
      <c r="F52" s="184">
        <f>INPUT!O13</f>
        <v>12</v>
      </c>
      <c r="G52" s="131">
        <f>2*D52*F52/E52</f>
        <v>1.5348527843763364</v>
      </c>
      <c r="H52" s="184">
        <f>MAX(INPUT!AO13,ABS(B52),ABS(C52))</f>
        <v>380</v>
      </c>
      <c r="I52" s="131">
        <f>MIN(INPUT!AQ13/H52,1)</f>
        <v>0.93421052631578949</v>
      </c>
      <c r="J52" s="482">
        <f>IF(INPUT!AQ13&gt;=INPUT!AO13,1,(12+G52*(3*I52-I52^3))/(12+2*G52))</f>
        <v>0.9987065011286681</v>
      </c>
      <c r="K52" s="195">
        <f>0.95*J52*INPUT!AO13</f>
        <v>360.53304690744915</v>
      </c>
      <c r="L52" s="131">
        <f>0.95*J52*INPUT!AP13</f>
        <v>360.53304690744915</v>
      </c>
      <c r="M52" s="201" t="str">
        <f>IF(ABS(B52)&lt;=K52,"OK","NG")</f>
        <v>OK</v>
      </c>
      <c r="N52" s="203" t="str">
        <f>IF(ABS(C52)&lt;=L52,"OK","NG")</f>
        <v>OK</v>
      </c>
    </row>
    <row r="53">
      <c r="A53" s="182">
        <f>INPUT!D14</f>
        <v>101</v>
      </c>
      <c r="B53" s="481">
        <f>INPUT!CN14</f>
        <v>0.73050782555113025</v>
      </c>
      <c r="C53" s="481">
        <f>INPUT!CO14</f>
        <v>-0.691624579055492</v>
      </c>
      <c r="D53" s="184">
        <f>MAX(INPUT!CF14-INPUT!J14,INPUT!CG14-INPUT!L14)</f>
        <v>1485.9916938948841</v>
      </c>
      <c r="E53" s="184">
        <f>IF(INPUT!CF14-INPUT!J14&gt;=INPUT!CG14-INPUT!L14,INPUT!H14*INPUT!I14*INPUT!J14,INPUT!K14*INPUT!L14)</f>
        <v>23235.974822151198</v>
      </c>
      <c r="F53" s="184">
        <f>INPUT!O14</f>
        <v>12</v>
      </c>
      <c r="G53" s="131">
        <f>2*D53*F53/E53</f>
        <v>1.5348527843763364</v>
      </c>
      <c r="H53" s="184">
        <f>MAX(INPUT!AO14,ABS(B53),ABS(C53))</f>
        <v>380</v>
      </c>
      <c r="I53" s="131">
        <f>MIN(INPUT!AQ14/H53,1)</f>
        <v>0.93421052631578949</v>
      </c>
      <c r="J53" s="482">
        <f>IF(INPUT!AQ14&gt;=INPUT!AO14,1,(12+G53*(3*I53-I53^3))/(12+2*G53))</f>
        <v>0.9987065011286681</v>
      </c>
      <c r="K53" s="195">
        <f>0.95*J53*INPUT!AO14</f>
        <v>360.53304690744915</v>
      </c>
      <c r="L53" s="131">
        <f>0.95*J53*INPUT!AP14</f>
        <v>360.53304690744915</v>
      </c>
      <c r="M53" s="201" t="str">
        <f>IF(ABS(B53)&lt;=K53,"OK","NG")</f>
        <v>OK</v>
      </c>
      <c r="N53" s="203" t="str">
        <f>IF(ABS(C53)&lt;=L53,"OK","NG")</f>
        <v>OK</v>
      </c>
    </row>
    <row r="54">
      <c r="A54" s="182">
        <f>INPUT!D15</f>
        <v>101</v>
      </c>
      <c r="B54" s="481">
        <f>INPUT!CN15</f>
        <v>0.73050782555113025</v>
      </c>
      <c r="C54" s="481">
        <f>INPUT!CO15</f>
        <v>-0.691624579055492</v>
      </c>
      <c r="D54" s="184">
        <f>MAX(INPUT!CF15-INPUT!J15,INPUT!CG15-INPUT!L15)</f>
        <v>1485.9916938948841</v>
      </c>
      <c r="E54" s="184">
        <f>IF(INPUT!CF15-INPUT!J15&gt;=INPUT!CG15-INPUT!L15,INPUT!H15*INPUT!I15*INPUT!J15,INPUT!K15*INPUT!L15)</f>
        <v>23235.974822151198</v>
      </c>
      <c r="F54" s="184">
        <f>INPUT!O15</f>
        <v>12</v>
      </c>
      <c r="G54" s="131">
        <f>2*D54*F54/E54</f>
        <v>1.5348527843763364</v>
      </c>
      <c r="H54" s="184">
        <f>MAX(INPUT!AO15,ABS(B54),ABS(C54))</f>
        <v>380</v>
      </c>
      <c r="I54" s="131">
        <f>MIN(INPUT!AQ15/H54,1)</f>
        <v>0.93421052631578949</v>
      </c>
      <c r="J54" s="482">
        <f>IF(INPUT!AQ15&gt;=INPUT!AO15,1,(12+G54*(3*I54-I54^3))/(12+2*G54))</f>
        <v>0.9987065011286681</v>
      </c>
      <c r="K54" s="195">
        <f>0.95*J54*INPUT!AO15</f>
        <v>360.53304690744915</v>
      </c>
      <c r="L54" s="131">
        <f>0.95*J54*INPUT!AP15</f>
        <v>360.53304690744915</v>
      </c>
      <c r="M54" s="201" t="str">
        <f>IF(ABS(B54)&lt;=K54,"OK","NG")</f>
        <v>OK</v>
      </c>
      <c r="N54" s="203" t="str">
        <f>IF(ABS(C54)&lt;=L54,"OK","NG")</f>
        <v>OK</v>
      </c>
    </row>
    <row r="55">
      <c r="A55" s="182">
        <f>INPUT!D16</f>
        <v>101</v>
      </c>
      <c r="B55" s="481">
        <f>INPUT!CN16</f>
        <v>0.73050782555113025</v>
      </c>
      <c r="C55" s="481">
        <f>INPUT!CO16</f>
        <v>-0.691624579055492</v>
      </c>
      <c r="D55" s="184">
        <f>MAX(INPUT!CF16-INPUT!J16,INPUT!CG16-INPUT!L16)</f>
        <v>1485.9916938948841</v>
      </c>
      <c r="E55" s="184">
        <f>IF(INPUT!CF16-INPUT!J16&gt;=INPUT!CG16-INPUT!L16,INPUT!H16*INPUT!I16*INPUT!J16,INPUT!K16*INPUT!L16)</f>
        <v>23235.974822151198</v>
      </c>
      <c r="F55" s="184">
        <f>INPUT!O16</f>
        <v>12</v>
      </c>
      <c r="G55" s="131">
        <f>2*D55*F55/E55</f>
        <v>1.5348527843763364</v>
      </c>
      <c r="H55" s="184">
        <f>MAX(INPUT!AO16,ABS(B55),ABS(C55))</f>
        <v>380</v>
      </c>
      <c r="I55" s="131">
        <f>MIN(INPUT!AQ16/H55,1)</f>
        <v>0.93421052631578949</v>
      </c>
      <c r="J55" s="482">
        <f>IF(INPUT!AQ16&gt;=INPUT!AO16,1,(12+G55*(3*I55-I55^3))/(12+2*G55))</f>
        <v>0.9987065011286681</v>
      </c>
      <c r="K55" s="195">
        <f>0.95*J55*INPUT!AO16</f>
        <v>360.53304690744915</v>
      </c>
      <c r="L55" s="131">
        <f>0.95*J55*INPUT!AP16</f>
        <v>360.53304690744915</v>
      </c>
      <c r="M55" s="201" t="str">
        <f>IF(ABS(B55)&lt;=K55,"OK","NG")</f>
        <v>OK</v>
      </c>
      <c r="N55" s="203" t="str">
        <f>IF(ABS(C55)&lt;=L55,"OK","NG")</f>
        <v>OK</v>
      </c>
    </row>
    <row r="56">
      <c r="A56" s="182">
        <f>INPUT!D17</f>
        <v>101</v>
      </c>
      <c r="B56" s="481">
        <f>INPUT!CN17</f>
        <v>0.73050782555113025</v>
      </c>
      <c r="C56" s="481">
        <f>INPUT!CO17</f>
        <v>-0.691624579055492</v>
      </c>
      <c r="D56" s="184">
        <f>MAX(INPUT!CF17-INPUT!J17,INPUT!CG17-INPUT!L17)</f>
        <v>1485.9916938948841</v>
      </c>
      <c r="E56" s="184">
        <f>IF(INPUT!CF17-INPUT!J17&gt;=INPUT!CG17-INPUT!L17,INPUT!H17*INPUT!I17*INPUT!J17,INPUT!K17*INPUT!L17)</f>
        <v>23235.974822151198</v>
      </c>
      <c r="F56" s="184">
        <f>INPUT!O17</f>
        <v>12</v>
      </c>
      <c r="G56" s="131">
        <f>2*D56*F56/E56</f>
        <v>1.5348527843763364</v>
      </c>
      <c r="H56" s="184">
        <f>MAX(INPUT!AO17,ABS(B56),ABS(C56))</f>
        <v>380</v>
      </c>
      <c r="I56" s="131">
        <f>MIN(INPUT!AQ17/H56,1)</f>
        <v>0.93421052631578949</v>
      </c>
      <c r="J56" s="482">
        <f>IF(INPUT!AQ17&gt;=INPUT!AO17,1,(12+G56*(3*I56-I56^3))/(12+2*G56))</f>
        <v>0.9987065011286681</v>
      </c>
      <c r="K56" s="195">
        <f>0.95*J56*INPUT!AO17</f>
        <v>360.53304690744915</v>
      </c>
      <c r="L56" s="131">
        <f>0.95*J56*INPUT!AP17</f>
        <v>360.53304690744915</v>
      </c>
      <c r="M56" s="201" t="str">
        <f>IF(ABS(B56)&lt;=K56,"OK","NG")</f>
        <v>OK</v>
      </c>
      <c r="N56" s="203" t="str">
        <f>IF(ABS(C56)&lt;=L56,"OK","NG")</f>
        <v>OK</v>
      </c>
    </row>
    <row r="57">
      <c r="A57" s="182">
        <f>INPUT!D18</f>
        <v>101</v>
      </c>
      <c r="B57" s="481">
        <f>INPUT!CN18</f>
        <v>0.73050782555113025</v>
      </c>
      <c r="C57" s="481">
        <f>INPUT!CO18</f>
        <v>-0.691624579055492</v>
      </c>
      <c r="D57" s="184">
        <f>MAX(INPUT!CF18-INPUT!J18,INPUT!CG18-INPUT!L18)</f>
        <v>1485.9916938948841</v>
      </c>
      <c r="E57" s="184">
        <f>IF(INPUT!CF18-INPUT!J18&gt;=INPUT!CG18-INPUT!L18,INPUT!H18*INPUT!I18*INPUT!J18,INPUT!K18*INPUT!L18)</f>
        <v>23235.974822151198</v>
      </c>
      <c r="F57" s="184">
        <f>INPUT!O18</f>
        <v>12</v>
      </c>
      <c r="G57" s="131">
        <f>2*D57*F57/E57</f>
        <v>1.5348527843763364</v>
      </c>
      <c r="H57" s="184">
        <f>MAX(INPUT!AO18,ABS(B57),ABS(C57))</f>
        <v>380</v>
      </c>
      <c r="I57" s="131">
        <f>MIN(INPUT!AQ18/H57,1)</f>
        <v>0.93421052631578949</v>
      </c>
      <c r="J57" s="482">
        <f>IF(INPUT!AQ18&gt;=INPUT!AO18,1,(12+G57*(3*I57-I57^3))/(12+2*G57))</f>
        <v>0.9987065011286681</v>
      </c>
      <c r="K57" s="195">
        <f>0.95*J57*INPUT!AO18</f>
        <v>360.53304690744915</v>
      </c>
      <c r="L57" s="131">
        <f>0.95*J57*INPUT!AP18</f>
        <v>360.53304690744915</v>
      </c>
      <c r="M57" s="201" t="str">
        <f>IF(ABS(B57)&lt;=K57,"OK","NG")</f>
        <v>OK</v>
      </c>
      <c r="N57" s="203" t="str">
        <f>IF(ABS(C57)&lt;=L57,"OK","NG")</f>
        <v>OK</v>
      </c>
    </row>
    <row r="58">
      <c r="A58" s="182">
        <f>INPUT!D19</f>
        <v>101</v>
      </c>
      <c r="B58" s="481">
        <f>INPUT!CN19</f>
        <v>0.73050782555113025</v>
      </c>
      <c r="C58" s="481">
        <f>INPUT!CO19</f>
        <v>-0.691624579055492</v>
      </c>
      <c r="D58" s="184">
        <f>MAX(INPUT!CF19-INPUT!J19,INPUT!CG19-INPUT!L19)</f>
        <v>1485.9916938948841</v>
      </c>
      <c r="E58" s="184">
        <f>IF(INPUT!CF19-INPUT!J19&gt;=INPUT!CG19-INPUT!L19,INPUT!H19*INPUT!I19*INPUT!J19,INPUT!K19*INPUT!L19)</f>
        <v>23235.974822151198</v>
      </c>
      <c r="F58" s="184">
        <f>INPUT!O19</f>
        <v>12</v>
      </c>
      <c r="G58" s="131">
        <f>2*D58*F58/E58</f>
        <v>1.5348527843763364</v>
      </c>
      <c r="H58" s="184">
        <f>MAX(INPUT!AO19,ABS(B58),ABS(C58))</f>
        <v>380</v>
      </c>
      <c r="I58" s="131">
        <f>MIN(INPUT!AQ19/H58,1)</f>
        <v>0.93421052631578949</v>
      </c>
      <c r="J58" s="482">
        <f>IF(INPUT!AQ19&gt;=INPUT!AO19,1,(12+G58*(3*I58-I58^3))/(12+2*G58))</f>
        <v>0.9987065011286681</v>
      </c>
      <c r="K58" s="195">
        <f>0.95*J58*INPUT!AO19</f>
        <v>360.53304690744915</v>
      </c>
      <c r="L58" s="131">
        <f>0.95*J58*INPUT!AP19</f>
        <v>360.53304690744915</v>
      </c>
      <c r="M58" s="201" t="str">
        <f>IF(ABS(B58)&lt;=K58,"OK","NG")</f>
        <v>OK</v>
      </c>
      <c r="N58" s="203" t="str">
        <f>IF(ABS(C58)&lt;=L58,"OK","NG")</f>
        <v>OK</v>
      </c>
    </row>
    <row r="59">
      <c r="A59" s="182">
        <f>INPUT!D20</f>
        <v>101</v>
      </c>
      <c r="B59" s="481">
        <f>INPUT!CN20</f>
        <v>0.73050782555113025</v>
      </c>
      <c r="C59" s="481">
        <f>INPUT!CO20</f>
        <v>-0.691624579055492</v>
      </c>
      <c r="D59" s="184">
        <f>MAX(INPUT!CF20-INPUT!J20,INPUT!CG20-INPUT!L20)</f>
        <v>1485.9916938948841</v>
      </c>
      <c r="E59" s="184">
        <f>IF(INPUT!CF20-INPUT!J20&gt;=INPUT!CG20-INPUT!L20,INPUT!H20*INPUT!I20*INPUT!J20,INPUT!K20*INPUT!L20)</f>
        <v>23235.974822151198</v>
      </c>
      <c r="F59" s="184">
        <f>INPUT!O20</f>
        <v>12</v>
      </c>
      <c r="G59" s="131">
        <f>2*D59*F59/E59</f>
        <v>1.5348527843763364</v>
      </c>
      <c r="H59" s="184">
        <f>MAX(INPUT!AO20,ABS(B59),ABS(C59))</f>
        <v>380</v>
      </c>
      <c r="I59" s="131">
        <f>MIN(INPUT!AQ20/H59,1)</f>
        <v>0.93421052631578949</v>
      </c>
      <c r="J59" s="482">
        <f>IF(INPUT!AQ20&gt;=INPUT!AO20,1,(12+G59*(3*I59-I59^3))/(12+2*G59))</f>
        <v>0.9987065011286681</v>
      </c>
      <c r="K59" s="195">
        <f>0.95*J59*INPUT!AO20</f>
        <v>360.53304690744915</v>
      </c>
      <c r="L59" s="131">
        <f>0.95*J59*INPUT!AP20</f>
        <v>360.53304690744915</v>
      </c>
      <c r="M59" s="201" t="str">
        <f>IF(ABS(B59)&lt;=K59,"OK","NG")</f>
        <v>OK</v>
      </c>
      <c r="N59" s="203" t="str">
        <f>IF(ABS(C59)&lt;=L59,"OK","NG")</f>
        <v>OK</v>
      </c>
    </row>
    <row r="60">
      <c r="A60" s="182">
        <f>INPUT!D21</f>
        <v>101</v>
      </c>
      <c r="B60" s="481">
        <f>INPUT!CN21</f>
        <v>0.73050782555113025</v>
      </c>
      <c r="C60" s="481">
        <f>INPUT!CO21</f>
        <v>-0.691624579055492</v>
      </c>
      <c r="D60" s="184">
        <f>MAX(INPUT!CF21-INPUT!J21,INPUT!CG21-INPUT!L21)</f>
        <v>1485.9916938948841</v>
      </c>
      <c r="E60" s="184">
        <f>IF(INPUT!CF21-INPUT!J21&gt;=INPUT!CG21-INPUT!L21,INPUT!H21*INPUT!I21*INPUT!J21,INPUT!K21*INPUT!L21)</f>
        <v>23235.974822151198</v>
      </c>
      <c r="F60" s="184">
        <f>INPUT!O21</f>
        <v>12</v>
      </c>
      <c r="G60" s="131">
        <f>2*D60*F60/E60</f>
        <v>1.5348527843763364</v>
      </c>
      <c r="H60" s="184">
        <f>MAX(INPUT!AO21,ABS(B60),ABS(C60))</f>
        <v>380</v>
      </c>
      <c r="I60" s="131">
        <f>MIN(INPUT!AQ21/H60,1)</f>
        <v>0.93421052631578949</v>
      </c>
      <c r="J60" s="482">
        <f>IF(INPUT!AQ21&gt;=INPUT!AO21,1,(12+G60*(3*I60-I60^3))/(12+2*G60))</f>
        <v>0.9987065011286681</v>
      </c>
      <c r="K60" s="195">
        <f>0.95*J60*INPUT!AO21</f>
        <v>360.53304690744915</v>
      </c>
      <c r="L60" s="131">
        <f>0.95*J60*INPUT!AP21</f>
        <v>360.53304690744915</v>
      </c>
      <c r="M60" s="201" t="str">
        <f>IF(ABS(B60)&lt;=K60,"OK","NG")</f>
        <v>OK</v>
      </c>
      <c r="N60" s="203" t="str">
        <f>IF(ABS(C60)&lt;=L60,"OK","NG")</f>
        <v>OK</v>
      </c>
    </row>
    <row r="61">
      <c r="A61" s="182">
        <f>INPUT!D22</f>
        <v>101</v>
      </c>
      <c r="B61" s="481">
        <f>INPUT!CN22</f>
        <v>0.73050782555113025</v>
      </c>
      <c r="C61" s="481">
        <f>INPUT!CO22</f>
        <v>-0.691624579055492</v>
      </c>
      <c r="D61" s="184">
        <f>MAX(INPUT!CF22-INPUT!J22,INPUT!CG22-INPUT!L22)</f>
        <v>1485.9916938948841</v>
      </c>
      <c r="E61" s="184">
        <f>IF(INPUT!CF22-INPUT!J22&gt;=INPUT!CG22-INPUT!L22,INPUT!H22*INPUT!I22*INPUT!J22,INPUT!K22*INPUT!L22)</f>
        <v>23235.974822151198</v>
      </c>
      <c r="F61" s="184">
        <f>INPUT!O22</f>
        <v>12</v>
      </c>
      <c r="G61" s="131">
        <f>2*D61*F61/E61</f>
        <v>1.5348527843763364</v>
      </c>
      <c r="H61" s="184">
        <f>MAX(INPUT!AO22,ABS(B61),ABS(C61))</f>
        <v>380</v>
      </c>
      <c r="I61" s="131">
        <f>MIN(INPUT!AQ22/H61,1)</f>
        <v>0.93421052631578949</v>
      </c>
      <c r="J61" s="482">
        <f>IF(INPUT!AQ22&gt;=INPUT!AO22,1,(12+G61*(3*I61-I61^3))/(12+2*G61))</f>
        <v>0.9987065011286681</v>
      </c>
      <c r="K61" s="195">
        <f>0.95*J61*INPUT!AO22</f>
        <v>360.53304690744915</v>
      </c>
      <c r="L61" s="131">
        <f>0.95*J61*INPUT!AP22</f>
        <v>360.53304690744915</v>
      </c>
      <c r="M61" s="201" t="str">
        <f>IF(ABS(B61)&lt;=K61,"OK","NG")</f>
        <v>OK</v>
      </c>
      <c r="N61" s="203" t="str">
        <f>IF(ABS(C61)&lt;=L61,"OK","NG")</f>
        <v>OK</v>
      </c>
    </row>
    <row r="62">
      <c r="A62" s="182">
        <f>INPUT!D23</f>
        <v>101</v>
      </c>
      <c r="B62" s="481">
        <f>INPUT!CN23</f>
        <v>0.73050782555113025</v>
      </c>
      <c r="C62" s="481">
        <f>INPUT!CO23</f>
        <v>-0.691624579055492</v>
      </c>
      <c r="D62" s="184">
        <f>MAX(INPUT!CF23-INPUT!J23,INPUT!CG23-INPUT!L23)</f>
        <v>1485.9916938948841</v>
      </c>
      <c r="E62" s="184">
        <f>IF(INPUT!CF23-INPUT!J23&gt;=INPUT!CG23-INPUT!L23,INPUT!H23*INPUT!I23*INPUT!J23,INPUT!K23*INPUT!L23)</f>
        <v>23235.974822151198</v>
      </c>
      <c r="F62" s="184">
        <f>INPUT!O23</f>
        <v>12</v>
      </c>
      <c r="G62" s="131">
        <f>2*D62*F62/E62</f>
        <v>1.5348527843763364</v>
      </c>
      <c r="H62" s="184">
        <f>MAX(INPUT!AO23,ABS(B62),ABS(C62))</f>
        <v>380</v>
      </c>
      <c r="I62" s="131">
        <f>MIN(INPUT!AQ23/H62,1)</f>
        <v>0.93421052631578949</v>
      </c>
      <c r="J62" s="482">
        <f>IF(INPUT!AQ23&gt;=INPUT!AO23,1,(12+G62*(3*I62-I62^3))/(12+2*G62))</f>
        <v>0.9987065011286681</v>
      </c>
      <c r="K62" s="195">
        <f>0.95*J62*INPUT!AO23</f>
        <v>360.53304690744915</v>
      </c>
      <c r="L62" s="131">
        <f>0.95*J62*INPUT!AP23</f>
        <v>360.53304690744915</v>
      </c>
      <c r="M62" s="201" t="str">
        <f>IF(ABS(B62)&lt;=K62,"OK","NG")</f>
        <v>OK</v>
      </c>
      <c r="N62" s="203" t="str">
        <f>IF(ABS(C62)&lt;=L62,"OK","NG")</f>
        <v>OK</v>
      </c>
    </row>
    <row r="63">
      <c r="A63" s="182">
        <f>INPUT!D24</f>
        <v>101</v>
      </c>
      <c r="B63" s="481">
        <f>INPUT!CN24</f>
        <v>0.73050782555113025</v>
      </c>
      <c r="C63" s="481">
        <f>INPUT!CO24</f>
        <v>-0.691624579055492</v>
      </c>
      <c r="D63" s="184">
        <f>MAX(INPUT!CF24-INPUT!J24,INPUT!CG24-INPUT!L24)</f>
        <v>1485.9916938948841</v>
      </c>
      <c r="E63" s="184">
        <f>IF(INPUT!CF24-INPUT!J24&gt;=INPUT!CG24-INPUT!L24,INPUT!H24*INPUT!I24*INPUT!J24,INPUT!K24*INPUT!L24)</f>
        <v>23235.974822151198</v>
      </c>
      <c r="F63" s="184">
        <f>INPUT!O24</f>
        <v>12</v>
      </c>
      <c r="G63" s="131">
        <f>2*D63*F63/E63</f>
        <v>1.5348527843763364</v>
      </c>
      <c r="H63" s="184">
        <f>MAX(INPUT!AO24,ABS(B63),ABS(C63))</f>
        <v>380</v>
      </c>
      <c r="I63" s="131">
        <f>MIN(INPUT!AQ24/H63,1)</f>
        <v>0.93421052631578949</v>
      </c>
      <c r="J63" s="482">
        <f>IF(INPUT!AQ24&gt;=INPUT!AO24,1,(12+G63*(3*I63-I63^3))/(12+2*G63))</f>
        <v>0.9987065011286681</v>
      </c>
      <c r="K63" s="195">
        <f>0.95*J63*INPUT!AO24</f>
        <v>360.53304690744915</v>
      </c>
      <c r="L63" s="131">
        <f>0.95*J63*INPUT!AP24</f>
        <v>360.53304690744915</v>
      </c>
      <c r="M63" s="201" t="str">
        <f>IF(ABS(B63)&lt;=K63,"OK","NG")</f>
        <v>OK</v>
      </c>
      <c r="N63" s="203" t="str">
        <f>IF(ABS(C63)&lt;=L63,"OK","NG")</f>
        <v>OK</v>
      </c>
    </row>
    <row r="64">
      <c r="A64" s="182">
        <f>INPUT!D25</f>
        <v>101</v>
      </c>
      <c r="B64" s="481">
        <f>INPUT!CN25</f>
        <v>0.73050782555113025</v>
      </c>
      <c r="C64" s="481">
        <f>INPUT!CO25</f>
        <v>-0.691624579055492</v>
      </c>
      <c r="D64" s="184">
        <f>MAX(INPUT!CF25-INPUT!J25,INPUT!CG25-INPUT!L25)</f>
        <v>1485.9916938948841</v>
      </c>
      <c r="E64" s="184">
        <f>IF(INPUT!CF25-INPUT!J25&gt;=INPUT!CG25-INPUT!L25,INPUT!H25*INPUT!I25*INPUT!J25,INPUT!K25*INPUT!L25)</f>
        <v>23235.974822151198</v>
      </c>
      <c r="F64" s="184">
        <f>INPUT!O25</f>
        <v>12</v>
      </c>
      <c r="G64" s="131">
        <f>2*D64*F64/E64</f>
        <v>1.5348527843763364</v>
      </c>
      <c r="H64" s="184">
        <f>MAX(INPUT!AO25,ABS(B64),ABS(C64))</f>
        <v>380</v>
      </c>
      <c r="I64" s="131">
        <f>MIN(INPUT!AQ25/H64,1)</f>
        <v>0.93421052631578949</v>
      </c>
      <c r="J64" s="482">
        <f>IF(INPUT!AQ25&gt;=INPUT!AO25,1,(12+G64*(3*I64-I64^3))/(12+2*G64))</f>
        <v>0.9987065011286681</v>
      </c>
      <c r="K64" s="195">
        <f>0.95*J64*INPUT!AO25</f>
        <v>360.53304690744915</v>
      </c>
      <c r="L64" s="131">
        <f>0.95*J64*INPUT!AP25</f>
        <v>360.53304690744915</v>
      </c>
      <c r="M64" s="201" t="str">
        <f>IF(ABS(B64)&lt;=K64,"OK","NG")</f>
        <v>OK</v>
      </c>
      <c r="N64" s="203" t="str">
        <f>IF(ABS(C64)&lt;=L64,"OK","NG")</f>
        <v>OK</v>
      </c>
    </row>
    <row r="65">
      <c r="A65" s="182">
        <f>INPUT!D26</f>
        <v>101</v>
      </c>
      <c r="B65" s="481">
        <f>INPUT!CN26</f>
        <v>0.73050782555113025</v>
      </c>
      <c r="C65" s="481">
        <f>INPUT!CO26</f>
        <v>-0.691624579055492</v>
      </c>
      <c r="D65" s="184">
        <f>MAX(INPUT!CF26-INPUT!J26,INPUT!CG26-INPUT!L26)</f>
        <v>1485.9916938948841</v>
      </c>
      <c r="E65" s="184">
        <f>IF(INPUT!CF26-INPUT!J26&gt;=INPUT!CG26-INPUT!L26,INPUT!H26*INPUT!I26*INPUT!J26,INPUT!K26*INPUT!L26)</f>
        <v>23235.974822151198</v>
      </c>
      <c r="F65" s="184">
        <f>INPUT!O26</f>
        <v>12</v>
      </c>
      <c r="G65" s="131">
        <f>2*D65*F65/E65</f>
        <v>1.5348527843763364</v>
      </c>
      <c r="H65" s="184">
        <f>MAX(INPUT!AO26,ABS(B65),ABS(C65))</f>
        <v>380</v>
      </c>
      <c r="I65" s="131">
        <f>MIN(INPUT!AQ26/H65,1)</f>
        <v>0.93421052631578949</v>
      </c>
      <c r="J65" s="482">
        <f>IF(INPUT!AQ26&gt;=INPUT!AO26,1,(12+G65*(3*I65-I65^3))/(12+2*G65))</f>
        <v>0.9987065011286681</v>
      </c>
      <c r="K65" s="195">
        <f>0.95*J65*INPUT!AO26</f>
        <v>360.53304690744915</v>
      </c>
      <c r="L65" s="131">
        <f>0.95*J65*INPUT!AP26</f>
        <v>360.53304690744915</v>
      </c>
      <c r="M65" s="201" t="str">
        <f>IF(ABS(B65)&lt;=K65,"OK","NG")</f>
        <v>OK</v>
      </c>
      <c r="N65" s="203" t="str">
        <f>IF(ABS(C65)&lt;=L65,"OK","NG")</f>
        <v>OK</v>
      </c>
    </row>
    <row r="66">
      <c r="A66" s="182">
        <f>INPUT!D27</f>
        <v>101</v>
      </c>
      <c r="B66" s="481">
        <f>INPUT!CN27</f>
        <v>0.73050782555113025</v>
      </c>
      <c r="C66" s="481">
        <f>INPUT!CO27</f>
        <v>-0.691624579055492</v>
      </c>
      <c r="D66" s="184">
        <f>MAX(INPUT!CF27-INPUT!J27,INPUT!CG27-INPUT!L27)</f>
        <v>1485.9916938948841</v>
      </c>
      <c r="E66" s="184">
        <f>IF(INPUT!CF27-INPUT!J27&gt;=INPUT!CG27-INPUT!L27,INPUT!H27*INPUT!I27*INPUT!J27,INPUT!K27*INPUT!L27)</f>
        <v>23235.974822151198</v>
      </c>
      <c r="F66" s="184">
        <f>INPUT!O27</f>
        <v>12</v>
      </c>
      <c r="G66" s="131">
        <f>2*D66*F66/E66</f>
        <v>1.5348527843763364</v>
      </c>
      <c r="H66" s="184">
        <f>MAX(INPUT!AO27,ABS(B66),ABS(C66))</f>
        <v>380</v>
      </c>
      <c r="I66" s="131">
        <f>MIN(INPUT!AQ27/H66,1)</f>
        <v>0.93421052631578949</v>
      </c>
      <c r="J66" s="482">
        <f>IF(INPUT!AQ27&gt;=INPUT!AO27,1,(12+G66*(3*I66-I66^3))/(12+2*G66))</f>
        <v>0.9987065011286681</v>
      </c>
      <c r="K66" s="195">
        <f>0.95*J66*INPUT!AO27</f>
        <v>360.53304690744915</v>
      </c>
      <c r="L66" s="131">
        <f>0.95*J66*INPUT!AP27</f>
        <v>360.53304690744915</v>
      </c>
      <c r="M66" s="201" t="str">
        <f>IF(ABS(B66)&lt;=K66,"OK","NG")</f>
        <v>OK</v>
      </c>
      <c r="N66" s="203" t="str">
        <f>IF(ABS(C66)&lt;=L66,"OK","NG")</f>
        <v>OK</v>
      </c>
    </row>
    <row r="67">
      <c r="A67" s="182">
        <f>INPUT!D28</f>
        <v>101</v>
      </c>
      <c r="B67" s="481">
        <f>INPUT!CN28</f>
        <v>0.73050782555113025</v>
      </c>
      <c r="C67" s="481">
        <f>INPUT!CO28</f>
        <v>-0.691624579055492</v>
      </c>
      <c r="D67" s="184">
        <f>MAX(INPUT!CF28-INPUT!J28,INPUT!CG28-INPUT!L28)</f>
        <v>1485.9916938948841</v>
      </c>
      <c r="E67" s="184">
        <f>IF(INPUT!CF28-INPUT!J28&gt;=INPUT!CG28-INPUT!L28,INPUT!H28*INPUT!I28*INPUT!J28,INPUT!K28*INPUT!L28)</f>
        <v>23235.974822151198</v>
      </c>
      <c r="F67" s="184">
        <f>INPUT!O28</f>
        <v>12</v>
      </c>
      <c r="G67" s="131">
        <f>2*D67*F67/E67</f>
        <v>1.5348527843763364</v>
      </c>
      <c r="H67" s="184">
        <f>MAX(INPUT!AO28,ABS(B67),ABS(C67))</f>
        <v>380</v>
      </c>
      <c r="I67" s="131">
        <f>MIN(INPUT!AQ28/H67,1)</f>
        <v>0.93421052631578949</v>
      </c>
      <c r="J67" s="482">
        <f>IF(INPUT!AQ28&gt;=INPUT!AO28,1,(12+G67*(3*I67-I67^3))/(12+2*G67))</f>
        <v>0.9987065011286681</v>
      </c>
      <c r="K67" s="195">
        <f>0.95*J67*INPUT!AO28</f>
        <v>360.53304690744915</v>
      </c>
      <c r="L67" s="131">
        <f>0.95*J67*INPUT!AP28</f>
        <v>360.53304690744915</v>
      </c>
      <c r="M67" s="201" t="str">
        <f>IF(ABS(B67)&lt;=K67,"OK","NG")</f>
        <v>OK</v>
      </c>
      <c r="N67" s="203" t="str">
        <f>IF(ABS(C67)&lt;=L67,"OK","NG")</f>
        <v>OK</v>
      </c>
    </row>
    <row r="68">
      <c r="A68" s="182">
        <f>INPUT!D29</f>
        <v>101</v>
      </c>
      <c r="B68" s="481">
        <f>INPUT!CN29</f>
        <v>0.73050782555113025</v>
      </c>
      <c r="C68" s="481">
        <f>INPUT!CO29</f>
        <v>-0.691624579055492</v>
      </c>
      <c r="D68" s="184">
        <f>MAX(INPUT!CF29-INPUT!J29,INPUT!CG29-INPUT!L29)</f>
        <v>1485.9916938948841</v>
      </c>
      <c r="E68" s="184">
        <f>IF(INPUT!CF29-INPUT!J29&gt;=INPUT!CG29-INPUT!L29,INPUT!H29*INPUT!I29*INPUT!J29,INPUT!K29*INPUT!L29)</f>
        <v>23235.974822151198</v>
      </c>
      <c r="F68" s="184">
        <f>INPUT!O29</f>
        <v>12</v>
      </c>
      <c r="G68" s="131">
        <f>2*D68*F68/E68</f>
        <v>1.5348527843763364</v>
      </c>
      <c r="H68" s="184">
        <f>MAX(INPUT!AO29,ABS(B68),ABS(C68))</f>
        <v>380</v>
      </c>
      <c r="I68" s="131">
        <f>MIN(INPUT!AQ29/H68,1)</f>
        <v>0.93421052631578949</v>
      </c>
      <c r="J68" s="482">
        <f>IF(INPUT!AQ29&gt;=INPUT!AO29,1,(12+G68*(3*I68-I68^3))/(12+2*G68))</f>
        <v>0.9987065011286681</v>
      </c>
      <c r="K68" s="195">
        <f>0.95*J68*INPUT!AO29</f>
        <v>360.53304690744915</v>
      </c>
      <c r="L68" s="131">
        <f>0.95*J68*INPUT!AP29</f>
        <v>360.53304690744915</v>
      </c>
      <c r="M68" s="201" t="str">
        <f>IF(ABS(B68)&lt;=K68,"OK","NG")</f>
        <v>OK</v>
      </c>
      <c r="N68" s="203" t="str">
        <f>IF(ABS(C68)&lt;=L68,"OK","NG")</f>
        <v>OK</v>
      </c>
    </row>
    <row r="69">
      <c r="A69" s="182">
        <f>INPUT!D30</f>
        <v>101</v>
      </c>
      <c r="B69" s="481">
        <f>INPUT!CN30</f>
        <v>0.73050782555113025</v>
      </c>
      <c r="C69" s="481">
        <f>INPUT!CO30</f>
        <v>-0.691624579055492</v>
      </c>
      <c r="D69" s="184">
        <f>MAX(INPUT!CF30-INPUT!J30,INPUT!CG30-INPUT!L30)</f>
        <v>1485.9916938948841</v>
      </c>
      <c r="E69" s="184">
        <f>IF(INPUT!CF30-INPUT!J30&gt;=INPUT!CG30-INPUT!L30,INPUT!H30*INPUT!I30*INPUT!J30,INPUT!K30*INPUT!L30)</f>
        <v>23235.974822151198</v>
      </c>
      <c r="F69" s="184">
        <f>INPUT!O30</f>
        <v>12</v>
      </c>
      <c r="G69" s="131">
        <f>2*D69*F69/E69</f>
        <v>1.5348527843763364</v>
      </c>
      <c r="H69" s="184">
        <f>MAX(INPUT!AO30,ABS(B69),ABS(C69))</f>
        <v>380</v>
      </c>
      <c r="I69" s="131">
        <f>MIN(INPUT!AQ30/H69,1)</f>
        <v>0.93421052631578949</v>
      </c>
      <c r="J69" s="482">
        <f>IF(INPUT!AQ30&gt;=INPUT!AO30,1,(12+G69*(3*I69-I69^3))/(12+2*G69))</f>
        <v>0.9987065011286681</v>
      </c>
      <c r="K69" s="195">
        <f>0.95*J69*INPUT!AO30</f>
        <v>360.53304690744915</v>
      </c>
      <c r="L69" s="131">
        <f>0.95*J69*INPUT!AP30</f>
        <v>360.53304690744915</v>
      </c>
      <c r="M69" s="201" t="str">
        <f>IF(ABS(B69)&lt;=K69,"OK","NG")</f>
        <v>OK</v>
      </c>
      <c r="N69" s="203" t="str">
        <f>IF(ABS(C69)&lt;=L69,"OK","NG")</f>
        <v>OK</v>
      </c>
    </row>
    <row r="70">
      <c r="A70" s="182">
        <f>INPUT!D31</f>
        <v>101</v>
      </c>
      <c r="B70" s="481">
        <f>INPUT!CN31</f>
        <v>0.73050782555113025</v>
      </c>
      <c r="C70" s="481">
        <f>INPUT!CO31</f>
        <v>-0.691624579055492</v>
      </c>
      <c r="D70" s="184">
        <f>MAX(INPUT!CF31-INPUT!J31,INPUT!CG31-INPUT!L31)</f>
        <v>1485.9916938948841</v>
      </c>
      <c r="E70" s="184">
        <f>IF(INPUT!CF31-INPUT!J31&gt;=INPUT!CG31-INPUT!L31,INPUT!H31*INPUT!I31*INPUT!J31,INPUT!K31*INPUT!L31)</f>
        <v>23235.974822151198</v>
      </c>
      <c r="F70" s="184">
        <f>INPUT!O31</f>
        <v>12</v>
      </c>
      <c r="G70" s="131">
        <f>2*D70*F70/E70</f>
        <v>1.5348527843763364</v>
      </c>
      <c r="H70" s="184">
        <f>MAX(INPUT!AO31,ABS(B70),ABS(C70))</f>
        <v>380</v>
      </c>
      <c r="I70" s="131">
        <f>MIN(INPUT!AQ31/H70,1)</f>
        <v>0.93421052631578949</v>
      </c>
      <c r="J70" s="482">
        <f>IF(INPUT!AQ31&gt;=INPUT!AO31,1,(12+G70*(3*I70-I70^3))/(12+2*G70))</f>
        <v>0.9987065011286681</v>
      </c>
      <c r="K70" s="195">
        <f>0.95*J70*INPUT!AO31</f>
        <v>360.53304690744915</v>
      </c>
      <c r="L70" s="131">
        <f>0.95*J70*INPUT!AP31</f>
        <v>360.53304690744915</v>
      </c>
      <c r="M70" s="201" t="str">
        <f>IF(ABS(B70)&lt;=K70,"OK","NG")</f>
        <v>OK</v>
      </c>
      <c r="N70" s="203" t="str">
        <f>IF(ABS(C70)&lt;=L70,"OK","NG")</f>
        <v>OK</v>
      </c>
    </row>
    <row r="71">
      <c r="A71" s="182">
        <f>INPUT!D32</f>
        <v>101</v>
      </c>
      <c r="B71" s="481">
        <f>INPUT!CN32</f>
        <v>0.73050782555113025</v>
      </c>
      <c r="C71" s="481">
        <f>INPUT!CO32</f>
        <v>-0.691624579055492</v>
      </c>
      <c r="D71" s="184">
        <f>MAX(INPUT!CF32-INPUT!J32,INPUT!CG32-INPUT!L32)</f>
        <v>1485.9916938948841</v>
      </c>
      <c r="E71" s="184">
        <f>IF(INPUT!CF32-INPUT!J32&gt;=INPUT!CG32-INPUT!L32,INPUT!H32*INPUT!I32*INPUT!J32,INPUT!K32*INPUT!L32)</f>
        <v>23235.974822151198</v>
      </c>
      <c r="F71" s="184">
        <f>INPUT!O32</f>
        <v>12</v>
      </c>
      <c r="G71" s="131">
        <f>2*D71*F71/E71</f>
        <v>1.5348527843763364</v>
      </c>
      <c r="H71" s="184">
        <f>MAX(INPUT!AO32,ABS(B71),ABS(C71))</f>
        <v>380</v>
      </c>
      <c r="I71" s="131">
        <f>MIN(INPUT!AQ32/H71,1)</f>
        <v>0.93421052631578949</v>
      </c>
      <c r="J71" s="482">
        <f>IF(INPUT!AQ32&gt;=INPUT!AO32,1,(12+G71*(3*I71-I71^3))/(12+2*G71))</f>
        <v>0.9987065011286681</v>
      </c>
      <c r="K71" s="195">
        <f>0.95*J71*INPUT!AO32</f>
        <v>360.53304690744915</v>
      </c>
      <c r="L71" s="131">
        <f>0.95*J71*INPUT!AP32</f>
        <v>360.53304690744915</v>
      </c>
      <c r="M71" s="201" t="str">
        <f>IF(ABS(B71)&lt;=K71,"OK","NG")</f>
        <v>OK</v>
      </c>
      <c r="N71" s="203" t="str">
        <f>IF(ABS(C71)&lt;=L71,"OK","NG")</f>
        <v>OK</v>
      </c>
    </row>
    <row r="72">
      <c r="A72" s="182">
        <f>INPUT!D33</f>
        <v>101</v>
      </c>
      <c r="B72" s="481">
        <f>INPUT!CN33</f>
        <v>0.73050782555113025</v>
      </c>
      <c r="C72" s="481">
        <f>INPUT!CO33</f>
        <v>-0.691624579055492</v>
      </c>
      <c r="D72" s="184">
        <f>MAX(INPUT!CF33-INPUT!J33,INPUT!CG33-INPUT!L33)</f>
        <v>1485.9916938948841</v>
      </c>
      <c r="E72" s="184">
        <f>IF(INPUT!CF33-INPUT!J33&gt;=INPUT!CG33-INPUT!L33,INPUT!H33*INPUT!I33*INPUT!J33,INPUT!K33*INPUT!L33)</f>
        <v>23235.974822151198</v>
      </c>
      <c r="F72" s="184">
        <f>INPUT!O33</f>
        <v>12</v>
      </c>
      <c r="G72" s="131">
        <f>2*D72*F72/E72</f>
        <v>1.5348527843763364</v>
      </c>
      <c r="H72" s="184">
        <f>MAX(INPUT!AO33,ABS(B72),ABS(C72))</f>
        <v>380</v>
      </c>
      <c r="I72" s="131">
        <f>MIN(INPUT!AQ33/H72,1)</f>
        <v>0.93421052631578949</v>
      </c>
      <c r="J72" s="482">
        <f>IF(INPUT!AQ33&gt;=INPUT!AO33,1,(12+G72*(3*I72-I72^3))/(12+2*G72))</f>
        <v>0.9987065011286681</v>
      </c>
      <c r="K72" s="195">
        <f>0.95*J72*INPUT!AO33</f>
        <v>360.53304690744915</v>
      </c>
      <c r="L72" s="131">
        <f>0.95*J72*INPUT!AP33</f>
        <v>360.53304690744915</v>
      </c>
      <c r="M72" s="201" t="str">
        <f>IF(ABS(B72)&lt;=K72,"OK","NG")</f>
        <v>OK</v>
      </c>
      <c r="N72" s="203" t="str">
        <f>IF(ABS(C72)&lt;=L72,"OK","NG")</f>
        <v>OK</v>
      </c>
    </row>
    <row r="73">
      <c r="A73" s="182">
        <f>INPUT!D34</f>
        <v>101</v>
      </c>
      <c r="B73" s="481">
        <f>INPUT!CN34</f>
        <v>0.73050782555113025</v>
      </c>
      <c r="C73" s="481">
        <f>INPUT!CO34</f>
        <v>-0.691624579055492</v>
      </c>
      <c r="D73" s="184">
        <f>MAX(INPUT!CF34-INPUT!J34,INPUT!CG34-INPUT!L34)</f>
        <v>1485.9916938948841</v>
      </c>
      <c r="E73" s="184">
        <f>IF(INPUT!CF34-INPUT!J34&gt;=INPUT!CG34-INPUT!L34,INPUT!H34*INPUT!I34*INPUT!J34,INPUT!K34*INPUT!L34)</f>
        <v>23235.974822151198</v>
      </c>
      <c r="F73" s="184">
        <f>INPUT!O34</f>
        <v>12</v>
      </c>
      <c r="G73" s="131">
        <f>2*D73*F73/E73</f>
        <v>1.5348527843763364</v>
      </c>
      <c r="H73" s="184">
        <f>MAX(INPUT!AO34,ABS(B73),ABS(C73))</f>
        <v>380</v>
      </c>
      <c r="I73" s="131">
        <f>MIN(INPUT!AQ34/H73,1)</f>
        <v>0.93421052631578949</v>
      </c>
      <c r="J73" s="482">
        <f>IF(INPUT!AQ34&gt;=INPUT!AO34,1,(12+G73*(3*I73-I73^3))/(12+2*G73))</f>
        <v>0.9987065011286681</v>
      </c>
      <c r="K73" s="195">
        <f>0.95*J73*INPUT!AO34</f>
        <v>360.53304690744915</v>
      </c>
      <c r="L73" s="131">
        <f>0.95*J73*INPUT!AP34</f>
        <v>360.53304690744915</v>
      </c>
      <c r="M73" s="201" t="str">
        <f>IF(ABS(B73)&lt;=K73,"OK","NG")</f>
        <v>OK</v>
      </c>
      <c r="N73" s="203" t="str">
        <f>IF(ABS(C73)&lt;=L73,"OK","NG")</f>
        <v>OK</v>
      </c>
    </row>
    <row r="74">
      <c r="A74" s="182">
        <f>INPUT!D35</f>
        <v>101</v>
      </c>
      <c r="B74" s="481">
        <f>INPUT!CN35</f>
        <v>0.73050782555113025</v>
      </c>
      <c r="C74" s="481">
        <f>INPUT!CO35</f>
        <v>-0.691624579055492</v>
      </c>
      <c r="D74" s="184">
        <f>MAX(INPUT!CF35-INPUT!J35,INPUT!CG35-INPUT!L35)</f>
        <v>1485.9916938948841</v>
      </c>
      <c r="E74" s="184">
        <f>IF(INPUT!CF35-INPUT!J35&gt;=INPUT!CG35-INPUT!L35,INPUT!H35*INPUT!I35*INPUT!J35,INPUT!K35*INPUT!L35)</f>
        <v>23235.974822151198</v>
      </c>
      <c r="F74" s="184">
        <f>INPUT!O35</f>
        <v>12</v>
      </c>
      <c r="G74" s="131">
        <f>2*D74*F74/E74</f>
        <v>1.5348527843763364</v>
      </c>
      <c r="H74" s="184">
        <f>MAX(INPUT!AO35,ABS(B74),ABS(C74))</f>
        <v>380</v>
      </c>
      <c r="I74" s="131">
        <f>MIN(INPUT!AQ35/H74,1)</f>
        <v>0.93421052631578949</v>
      </c>
      <c r="J74" s="482">
        <f>IF(INPUT!AQ35&gt;=INPUT!AO35,1,(12+G74*(3*I74-I74^3))/(12+2*G74))</f>
        <v>0.9987065011286681</v>
      </c>
      <c r="K74" s="195">
        <f>0.95*J74*INPUT!AO35</f>
        <v>360.53304690744915</v>
      </c>
      <c r="L74" s="131">
        <f>0.95*J74*INPUT!AP35</f>
        <v>360.53304690744915</v>
      </c>
      <c r="M74" s="201" t="str">
        <f>IF(ABS(B74)&lt;=K74,"OK","NG")</f>
        <v>OK</v>
      </c>
      <c r="N74" s="203" t="str">
        <f>IF(ABS(C74)&lt;=L74,"OK","NG")</f>
        <v>OK</v>
      </c>
    </row>
    <row r="75">
      <c r="A75" s="182">
        <f>INPUT!D36</f>
        <v>101</v>
      </c>
      <c r="B75" s="481">
        <f>INPUT!CN36</f>
        <v>0.73050782555113025</v>
      </c>
      <c r="C75" s="481">
        <f>INPUT!CO36</f>
        <v>-0.691624579055492</v>
      </c>
      <c r="D75" s="184">
        <f>MAX(INPUT!CF36-INPUT!J36,INPUT!CG36-INPUT!L36)</f>
        <v>1485.9916938948841</v>
      </c>
      <c r="E75" s="184">
        <f>IF(INPUT!CF36-INPUT!J36&gt;=INPUT!CG36-INPUT!L36,INPUT!H36*INPUT!I36*INPUT!J36,INPUT!K36*INPUT!L36)</f>
        <v>23235.974822151198</v>
      </c>
      <c r="F75" s="184">
        <f>INPUT!O36</f>
        <v>12</v>
      </c>
      <c r="G75" s="131">
        <f>2*D75*F75/E75</f>
        <v>1.5348527843763364</v>
      </c>
      <c r="H75" s="184">
        <f>MAX(INPUT!AO36,ABS(B75),ABS(C75))</f>
        <v>380</v>
      </c>
      <c r="I75" s="131">
        <f>MIN(INPUT!AQ36/H75,1)</f>
        <v>0.93421052631578949</v>
      </c>
      <c r="J75" s="482">
        <f>IF(INPUT!AQ36&gt;=INPUT!AO36,1,(12+G75*(3*I75-I75^3))/(12+2*G75))</f>
        <v>0.9987065011286681</v>
      </c>
      <c r="K75" s="195">
        <f>0.95*J75*INPUT!AO36</f>
        <v>360.53304690744915</v>
      </c>
      <c r="L75" s="131">
        <f>0.95*J75*INPUT!AP36</f>
        <v>360.53304690744915</v>
      </c>
      <c r="M75" s="201" t="str">
        <f>IF(ABS(B75)&lt;=K75,"OK","NG")</f>
        <v>OK</v>
      </c>
      <c r="N75" s="203" t="str">
        <f>IF(ABS(C75)&lt;=L75,"OK","NG")</f>
        <v>OK</v>
      </c>
    </row>
    <row r="76">
      <c r="A76" s="182">
        <f>INPUT!D37</f>
        <v>101</v>
      </c>
      <c r="B76" s="481">
        <f>INPUT!CN37</f>
        <v>0.73050782555113025</v>
      </c>
      <c r="C76" s="481">
        <f>INPUT!CO37</f>
        <v>-0.691624579055492</v>
      </c>
      <c r="D76" s="184">
        <f>MAX(INPUT!CF37-INPUT!J37,INPUT!CG37-INPUT!L37)</f>
        <v>1485.9916938948841</v>
      </c>
      <c r="E76" s="184">
        <f>IF(INPUT!CF37-INPUT!J37&gt;=INPUT!CG37-INPUT!L37,INPUT!H37*INPUT!I37*INPUT!J37,INPUT!K37*INPUT!L37)</f>
        <v>23235.974822151198</v>
      </c>
      <c r="F76" s="184">
        <f>INPUT!O37</f>
        <v>12</v>
      </c>
      <c r="G76" s="131">
        <f>2*D76*F76/E76</f>
        <v>1.5348527843763364</v>
      </c>
      <c r="H76" s="184">
        <f>MAX(INPUT!AO37,ABS(B76),ABS(C76))</f>
        <v>380</v>
      </c>
      <c r="I76" s="131">
        <f>MIN(INPUT!AQ37/H76,1)</f>
        <v>0.93421052631578949</v>
      </c>
      <c r="J76" s="482">
        <f>IF(INPUT!AQ37&gt;=INPUT!AO37,1,(12+G76*(3*I76-I76^3))/(12+2*G76))</f>
        <v>0.9987065011286681</v>
      </c>
      <c r="K76" s="195">
        <f>0.95*J76*INPUT!AO37</f>
        <v>360.53304690744915</v>
      </c>
      <c r="L76" s="131">
        <f>0.95*J76*INPUT!AP37</f>
        <v>360.53304690744915</v>
      </c>
      <c r="M76" s="201" t="str">
        <f>IF(ABS(B76)&lt;=K76,"OK","NG")</f>
        <v>OK</v>
      </c>
      <c r="N76" s="203" t="str">
        <f>IF(ABS(C76)&lt;=L76,"OK","NG")</f>
        <v>OK</v>
      </c>
    </row>
    <row r="77">
      <c r="A77" s="182">
        <f>INPUT!D38</f>
        <v>101</v>
      </c>
      <c r="B77" s="481">
        <f>INPUT!CN38</f>
        <v>0.73050782555113025</v>
      </c>
      <c r="C77" s="481">
        <f>INPUT!CO38</f>
        <v>-0.691624579055492</v>
      </c>
      <c r="D77" s="184">
        <f>MAX(INPUT!CF38-INPUT!J38,INPUT!CG38-INPUT!L38)</f>
        <v>1485.9916938948841</v>
      </c>
      <c r="E77" s="184">
        <f>IF(INPUT!CF38-INPUT!J38&gt;=INPUT!CG38-INPUT!L38,INPUT!H38*INPUT!I38*INPUT!J38,INPUT!K38*INPUT!L38)</f>
        <v>23235.974822151198</v>
      </c>
      <c r="F77" s="184">
        <f>INPUT!O38</f>
        <v>12</v>
      </c>
      <c r="G77" s="131">
        <f>2*D77*F77/E77</f>
        <v>1.5348527843763364</v>
      </c>
      <c r="H77" s="184">
        <f>MAX(INPUT!AO38,ABS(B77),ABS(C77))</f>
        <v>380</v>
      </c>
      <c r="I77" s="131">
        <f>MIN(INPUT!AQ38/H77,1)</f>
        <v>0.93421052631578949</v>
      </c>
      <c r="J77" s="482">
        <f>IF(INPUT!AQ38&gt;=INPUT!AO38,1,(12+G77*(3*I77-I77^3))/(12+2*G77))</f>
        <v>0.9987065011286681</v>
      </c>
      <c r="K77" s="195">
        <f>0.95*J77*INPUT!AO38</f>
        <v>360.53304690744915</v>
      </c>
      <c r="L77" s="131">
        <f>0.95*J77*INPUT!AP38</f>
        <v>360.53304690744915</v>
      </c>
      <c r="M77" s="201" t="str">
        <f>IF(ABS(B77)&lt;=K77,"OK","NG")</f>
        <v>OK</v>
      </c>
      <c r="N77" s="203" t="str">
        <f>IF(ABS(C77)&lt;=L77,"OK","NG")</f>
        <v>OK</v>
      </c>
    </row>
    <row r="78">
      <c r="A78" s="182">
        <f>INPUT!D39</f>
        <v>101</v>
      </c>
      <c r="B78" s="481">
        <f>INPUT!CN39</f>
        <v>0.73050782555113025</v>
      </c>
      <c r="C78" s="481">
        <f>INPUT!CO39</f>
        <v>-0.691624579055492</v>
      </c>
      <c r="D78" s="184">
        <f>MAX(INPUT!CF39-INPUT!J39,INPUT!CG39-INPUT!L39)</f>
        <v>1485.9916938948841</v>
      </c>
      <c r="E78" s="184">
        <f>IF(INPUT!CF39-INPUT!J39&gt;=INPUT!CG39-INPUT!L39,INPUT!H39*INPUT!I39*INPUT!J39,INPUT!K39*INPUT!L39)</f>
        <v>23235.974822151198</v>
      </c>
      <c r="F78" s="184">
        <f>INPUT!O39</f>
        <v>12</v>
      </c>
      <c r="G78" s="131">
        <f>2*D78*F78/E78</f>
        <v>1.5348527843763364</v>
      </c>
      <c r="H78" s="184">
        <f>MAX(INPUT!AO39,ABS(B78),ABS(C78))</f>
        <v>380</v>
      </c>
      <c r="I78" s="131">
        <f>MIN(INPUT!AQ39/H78,1)</f>
        <v>0.93421052631578949</v>
      </c>
      <c r="J78" s="482">
        <f>IF(INPUT!AQ39&gt;=INPUT!AO39,1,(12+G78*(3*I78-I78^3))/(12+2*G78))</f>
        <v>0.9987065011286681</v>
      </c>
      <c r="K78" s="195">
        <f>0.95*J78*INPUT!AO39</f>
        <v>360.53304690744915</v>
      </c>
      <c r="L78" s="131">
        <f>0.95*J78*INPUT!AP39</f>
        <v>360.53304690744915</v>
      </c>
      <c r="M78" s="201" t="str">
        <f>IF(ABS(B78)&lt;=K78,"OK","NG")</f>
        <v>OK</v>
      </c>
      <c r="N78" s="203" t="str">
        <f>IF(ABS(C78)&lt;=L78,"OK","NG")</f>
        <v>OK</v>
      </c>
    </row>
    <row r="79">
      <c r="A79" s="182">
        <f>INPUT!D40</f>
        <v>101</v>
      </c>
      <c r="B79" s="481">
        <f>INPUT!CN40</f>
        <v>0.73050782555113025</v>
      </c>
      <c r="C79" s="481">
        <f>INPUT!CO40</f>
        <v>-0.691624579055492</v>
      </c>
      <c r="D79" s="184">
        <f>MAX(INPUT!CF40-INPUT!J40,INPUT!CG40-INPUT!L40)</f>
        <v>1485.9916938948841</v>
      </c>
      <c r="E79" s="184">
        <f>IF(INPUT!CF40-INPUT!J40&gt;=INPUT!CG40-INPUT!L40,INPUT!H40*INPUT!I40*INPUT!J40,INPUT!K40*INPUT!L40)</f>
        <v>23235.974822151198</v>
      </c>
      <c r="F79" s="184">
        <f>INPUT!O40</f>
        <v>12</v>
      </c>
      <c r="G79" s="131">
        <f>2*D79*F79/E79</f>
        <v>1.5348527843763364</v>
      </c>
      <c r="H79" s="184">
        <f>MAX(INPUT!AO40,ABS(B79),ABS(C79))</f>
        <v>380</v>
      </c>
      <c r="I79" s="131">
        <f>MIN(INPUT!AQ40/H79,1)</f>
        <v>0.93421052631578949</v>
      </c>
      <c r="J79" s="482">
        <f>IF(INPUT!AQ40&gt;=INPUT!AO40,1,(12+G79*(3*I79-I79^3))/(12+2*G79))</f>
        <v>0.9987065011286681</v>
      </c>
      <c r="K79" s="195">
        <f>0.95*J79*INPUT!AO40</f>
        <v>360.53304690744915</v>
      </c>
      <c r="L79" s="131">
        <f>0.95*J79*INPUT!AP40</f>
        <v>360.53304690744915</v>
      </c>
      <c r="M79" s="201" t="str">
        <f>IF(ABS(B79)&lt;=K79,"OK","NG")</f>
        <v>OK</v>
      </c>
      <c r="N79" s="203" t="str">
        <f>IF(ABS(C79)&lt;=L79,"OK","NG")</f>
        <v>OK</v>
      </c>
    </row>
    <row r="80">
      <c r="A80" s="182">
        <f>INPUT!D41</f>
        <v>101</v>
      </c>
      <c r="B80" s="481">
        <f>INPUT!CN41</f>
        <v>0.73050782555113025</v>
      </c>
      <c r="C80" s="481">
        <f>INPUT!CO41</f>
        <v>-0.691624579055492</v>
      </c>
      <c r="D80" s="184">
        <f>MAX(INPUT!CF41-INPUT!J41,INPUT!CG41-INPUT!L41)</f>
        <v>1485.9916938948841</v>
      </c>
      <c r="E80" s="184">
        <f>IF(INPUT!CF41-INPUT!J41&gt;=INPUT!CG41-INPUT!L41,INPUT!H41*INPUT!I41*INPUT!J41,INPUT!K41*INPUT!L41)</f>
        <v>23235.974822151198</v>
      </c>
      <c r="F80" s="184">
        <f>INPUT!O41</f>
        <v>12</v>
      </c>
      <c r="G80" s="131">
        <f>2*D80*F80/E80</f>
        <v>1.5348527843763364</v>
      </c>
      <c r="H80" s="184">
        <f>MAX(INPUT!AO41,ABS(B80),ABS(C80))</f>
        <v>380</v>
      </c>
      <c r="I80" s="131">
        <f>MIN(INPUT!AQ41/H80,1)</f>
        <v>0.93421052631578949</v>
      </c>
      <c r="J80" s="482">
        <f>IF(INPUT!AQ41&gt;=INPUT!AO41,1,(12+G80*(3*I80-I80^3))/(12+2*G80))</f>
        <v>0.9987065011286681</v>
      </c>
      <c r="K80" s="195">
        <f>0.95*J80*INPUT!AO41</f>
        <v>360.53304690744915</v>
      </c>
      <c r="L80" s="131">
        <f>0.95*J80*INPUT!AP41</f>
        <v>360.53304690744915</v>
      </c>
      <c r="M80" s="201" t="str">
        <f>IF(ABS(B80)&lt;=K80,"OK","NG")</f>
        <v>OK</v>
      </c>
      <c r="N80" s="203" t="str">
        <f>IF(ABS(C80)&lt;=L80,"OK","NG")</f>
        <v>OK</v>
      </c>
    </row>
    <row r="81">
      <c r="A81" s="182">
        <f>INPUT!D42</f>
        <v>101</v>
      </c>
      <c r="B81" s="481">
        <f>INPUT!CN42</f>
        <v>0.73050782555113025</v>
      </c>
      <c r="C81" s="481">
        <f>INPUT!CO42</f>
        <v>-0.691624579055492</v>
      </c>
      <c r="D81" s="184">
        <f>MAX(INPUT!CF42-INPUT!J42,INPUT!CG42-INPUT!L42)</f>
        <v>1485.9916938948841</v>
      </c>
      <c r="E81" s="184">
        <f>IF(INPUT!CF42-INPUT!J42&gt;=INPUT!CG42-INPUT!L42,INPUT!H42*INPUT!I42*INPUT!J42,INPUT!K42*INPUT!L42)</f>
        <v>23235.974822151198</v>
      </c>
      <c r="F81" s="184">
        <f>INPUT!O42</f>
        <v>12</v>
      </c>
      <c r="G81" s="131">
        <f>2*D81*F81/E81</f>
        <v>1.5348527843763364</v>
      </c>
      <c r="H81" s="184">
        <f>MAX(INPUT!AO42,ABS(B81),ABS(C81))</f>
        <v>380</v>
      </c>
      <c r="I81" s="131">
        <f>MIN(INPUT!AQ42/H81,1)</f>
        <v>0.93421052631578949</v>
      </c>
      <c r="J81" s="482">
        <f>IF(INPUT!AQ42&gt;=INPUT!AO42,1,(12+G81*(3*I81-I81^3))/(12+2*G81))</f>
        <v>0.9987065011286681</v>
      </c>
      <c r="K81" s="195">
        <f>0.95*J81*INPUT!AO42</f>
        <v>360.53304690744915</v>
      </c>
      <c r="L81" s="131">
        <f>0.95*J81*INPUT!AP42</f>
        <v>360.53304690744915</v>
      </c>
      <c r="M81" s="201" t="str">
        <f>IF(ABS(B81)&lt;=K81,"OK","NG")</f>
        <v>OK</v>
      </c>
      <c r="N81" s="203" t="str">
        <f>IF(ABS(C81)&lt;=L81,"OK","NG")</f>
        <v>OK</v>
      </c>
    </row>
    <row r="82">
      <c r="A82" s="182">
        <f>INPUT!D43</f>
        <v>101</v>
      </c>
      <c r="B82" s="481">
        <f>INPUT!CN43</f>
        <v>0.73050782555113025</v>
      </c>
      <c r="C82" s="481">
        <f>INPUT!CO43</f>
        <v>-0.691624579055492</v>
      </c>
      <c r="D82" s="184">
        <f>MAX(INPUT!CF43-INPUT!J43,INPUT!CG43-INPUT!L43)</f>
        <v>1485.9916938948841</v>
      </c>
      <c r="E82" s="184">
        <f>IF(INPUT!CF43-INPUT!J43&gt;=INPUT!CG43-INPUT!L43,INPUT!H43*INPUT!I43*INPUT!J43,INPUT!K43*INPUT!L43)</f>
        <v>23235.974822151198</v>
      </c>
      <c r="F82" s="184">
        <f>INPUT!O43</f>
        <v>12</v>
      </c>
      <c r="G82" s="131">
        <f>2*D82*F82/E82</f>
        <v>1.5348527843763364</v>
      </c>
      <c r="H82" s="184">
        <f>MAX(INPUT!AO43,ABS(B82),ABS(C82))</f>
        <v>380</v>
      </c>
      <c r="I82" s="131">
        <f>MIN(INPUT!AQ43/H82,1)</f>
        <v>0.93421052631578949</v>
      </c>
      <c r="J82" s="482">
        <f>IF(INPUT!AQ43&gt;=INPUT!AO43,1,(12+G82*(3*I82-I82^3))/(12+2*G82))</f>
        <v>0.9987065011286681</v>
      </c>
      <c r="K82" s="195">
        <f>0.95*J82*INPUT!AO43</f>
        <v>360.53304690744915</v>
      </c>
      <c r="L82" s="131">
        <f>0.95*J82*INPUT!AP43</f>
        <v>360.53304690744915</v>
      </c>
      <c r="M82" s="201" t="str">
        <f>IF(ABS(B82)&lt;=K82,"OK","NG")</f>
        <v>OK</v>
      </c>
      <c r="N82" s="203" t="str">
        <f>IF(ABS(C82)&lt;=L82,"OK","NG")</f>
        <v>OK</v>
      </c>
    </row>
    <row r="83">
      <c r="A83" s="182">
        <f>INPUT!D44</f>
        <v>101</v>
      </c>
      <c r="B83" s="481">
        <f>INPUT!CN44</f>
        <v>0.73050782555113025</v>
      </c>
      <c r="C83" s="481">
        <f>INPUT!CO44</f>
        <v>-0.691624579055492</v>
      </c>
      <c r="D83" s="184">
        <f>MAX(INPUT!CF44-INPUT!J44,INPUT!CG44-INPUT!L44)</f>
        <v>1485.9916938948841</v>
      </c>
      <c r="E83" s="184">
        <f>IF(INPUT!CF44-INPUT!J44&gt;=INPUT!CG44-INPUT!L44,INPUT!H44*INPUT!I44*INPUT!J44,INPUT!K44*INPUT!L44)</f>
        <v>23235.974822151198</v>
      </c>
      <c r="F83" s="184">
        <f>INPUT!O44</f>
        <v>12</v>
      </c>
      <c r="G83" s="131">
        <f>2*D83*F83/E83</f>
        <v>1.5348527843763364</v>
      </c>
      <c r="H83" s="184">
        <f>MAX(INPUT!AO44,ABS(B83),ABS(C83))</f>
        <v>380</v>
      </c>
      <c r="I83" s="131">
        <f>MIN(INPUT!AQ44/H83,1)</f>
        <v>0.93421052631578949</v>
      </c>
      <c r="J83" s="482">
        <f>IF(INPUT!AQ44&gt;=INPUT!AO44,1,(12+G83*(3*I83-I83^3))/(12+2*G83))</f>
        <v>0.9987065011286681</v>
      </c>
      <c r="K83" s="195">
        <f>0.95*J83*INPUT!AO44</f>
        <v>360.53304690744915</v>
      </c>
      <c r="L83" s="131">
        <f>0.95*J83*INPUT!AP44</f>
        <v>360.53304690744915</v>
      </c>
      <c r="M83" s="201" t="str">
        <f>IF(ABS(B83)&lt;=K83,"OK","NG")</f>
        <v>OK</v>
      </c>
      <c r="N83" s="203" t="str">
        <f>IF(ABS(C83)&lt;=L83,"OK","NG")</f>
        <v>OK</v>
      </c>
    </row>
    <row r="84">
      <c r="A84" s="182">
        <f>INPUT!D45</f>
        <v>101</v>
      </c>
      <c r="B84" s="481">
        <f>INPUT!CN45</f>
        <v>0.73050782555113025</v>
      </c>
      <c r="C84" s="481">
        <f>INPUT!CO45</f>
        <v>-0.691624579055492</v>
      </c>
      <c r="D84" s="184">
        <f>MAX(INPUT!CF45-INPUT!J45,INPUT!CG45-INPUT!L45)</f>
        <v>1485.9916938948841</v>
      </c>
      <c r="E84" s="184">
        <f>IF(INPUT!CF45-INPUT!J45&gt;=INPUT!CG45-INPUT!L45,INPUT!H45*INPUT!I45*INPUT!J45,INPUT!K45*INPUT!L45)</f>
        <v>23235.974822151198</v>
      </c>
      <c r="F84" s="184">
        <f>INPUT!O45</f>
        <v>12</v>
      </c>
      <c r="G84" s="131">
        <f>2*D84*F84/E84</f>
        <v>1.5348527843763364</v>
      </c>
      <c r="H84" s="184">
        <f>MAX(INPUT!AO45,ABS(B84),ABS(C84))</f>
        <v>380</v>
      </c>
      <c r="I84" s="131">
        <f>MIN(INPUT!AQ45/H84,1)</f>
        <v>0.93421052631578949</v>
      </c>
      <c r="J84" s="482">
        <f>IF(INPUT!AQ45&gt;=INPUT!AO45,1,(12+G84*(3*I84-I84^3))/(12+2*G84))</f>
        <v>0.9987065011286681</v>
      </c>
      <c r="K84" s="195">
        <f>0.95*J84*INPUT!AO45</f>
        <v>360.53304690744915</v>
      </c>
      <c r="L84" s="131">
        <f>0.95*J84*INPUT!AP45</f>
        <v>360.53304690744915</v>
      </c>
      <c r="M84" s="201" t="str">
        <f>IF(ABS(B84)&lt;=K84,"OK","NG")</f>
        <v>OK</v>
      </c>
      <c r="N84" s="203" t="str">
        <f>IF(ABS(C84)&lt;=L84,"OK","NG")</f>
        <v>OK</v>
      </c>
    </row>
    <row r="85">
      <c r="A85" s="182">
        <f>INPUT!D46</f>
        <v>101</v>
      </c>
      <c r="B85" s="481">
        <f>INPUT!CN46</f>
        <v>0.73050782555113025</v>
      </c>
      <c r="C85" s="481">
        <f>INPUT!CO46</f>
        <v>-0.691624579055492</v>
      </c>
      <c r="D85" s="184">
        <f>MAX(INPUT!CF46-INPUT!J46,INPUT!CG46-INPUT!L46)</f>
        <v>1485.9916938948841</v>
      </c>
      <c r="E85" s="184">
        <f>IF(INPUT!CF46-INPUT!J46&gt;=INPUT!CG46-INPUT!L46,INPUT!H46*INPUT!I46*INPUT!J46,INPUT!K46*INPUT!L46)</f>
        <v>23235.974822151198</v>
      </c>
      <c r="F85" s="184">
        <f>INPUT!O46</f>
        <v>12</v>
      </c>
      <c r="G85" s="131">
        <f>2*D85*F85/E85</f>
        <v>1.5348527843763364</v>
      </c>
      <c r="H85" s="184">
        <f>MAX(INPUT!AO46,ABS(B85),ABS(C85))</f>
        <v>380</v>
      </c>
      <c r="I85" s="131">
        <f>MIN(INPUT!AQ46/H85,1)</f>
        <v>0.93421052631578949</v>
      </c>
      <c r="J85" s="482">
        <f>IF(INPUT!AQ46&gt;=INPUT!AO46,1,(12+G85*(3*I85-I85^3))/(12+2*G85))</f>
        <v>0.9987065011286681</v>
      </c>
      <c r="K85" s="195">
        <f>0.95*J85*INPUT!AO46</f>
        <v>360.53304690744915</v>
      </c>
      <c r="L85" s="131">
        <f>0.95*J85*INPUT!AP46</f>
        <v>360.53304690744915</v>
      </c>
      <c r="M85" s="201" t="str">
        <f>IF(ABS(B85)&lt;=K85,"OK","NG")</f>
        <v>OK</v>
      </c>
      <c r="N85" s="203" t="str">
        <f>IF(ABS(C85)&lt;=L85,"OK","NG")</f>
        <v>OK</v>
      </c>
    </row>
    <row r="86">
      <c r="A86" s="182">
        <f>INPUT!D47</f>
        <v>101</v>
      </c>
      <c r="B86" s="481">
        <f>INPUT!CN47</f>
        <v>0.73050782555113025</v>
      </c>
      <c r="C86" s="481">
        <f>INPUT!CO47</f>
        <v>-0.691624579055492</v>
      </c>
      <c r="D86" s="184">
        <f>MAX(INPUT!CF47-INPUT!J47,INPUT!CG47-INPUT!L47)</f>
        <v>1485.9916938948841</v>
      </c>
      <c r="E86" s="184">
        <f>IF(INPUT!CF47-INPUT!J47&gt;=INPUT!CG47-INPUT!L47,INPUT!H47*INPUT!I47*INPUT!J47,INPUT!K47*INPUT!L47)</f>
        <v>23235.974822151198</v>
      </c>
      <c r="F86" s="184">
        <f>INPUT!O47</f>
        <v>12</v>
      </c>
      <c r="G86" s="131">
        <f>2*D86*F86/E86</f>
        <v>1.5348527843763364</v>
      </c>
      <c r="H86" s="184">
        <f>MAX(INPUT!AO47,ABS(B86),ABS(C86))</f>
        <v>380</v>
      </c>
      <c r="I86" s="131">
        <f>MIN(INPUT!AQ47/H86,1)</f>
        <v>0.93421052631578949</v>
      </c>
      <c r="J86" s="482">
        <f>IF(INPUT!AQ47&gt;=INPUT!AO47,1,(12+G86*(3*I86-I86^3))/(12+2*G86))</f>
        <v>0.9987065011286681</v>
      </c>
      <c r="K86" s="195">
        <f>0.95*J86*INPUT!AO47</f>
        <v>360.53304690744915</v>
      </c>
      <c r="L86" s="131">
        <f>0.95*J86*INPUT!AP47</f>
        <v>360.53304690744915</v>
      </c>
      <c r="M86" s="201" t="str">
        <f>IF(ABS(B86)&lt;=K86,"OK","NG")</f>
        <v>OK</v>
      </c>
      <c r="N86" s="203" t="str">
        <f>IF(ABS(C86)&lt;=L86,"OK","NG")</f>
        <v>OK</v>
      </c>
    </row>
    <row r="87">
      <c r="A87" s="182">
        <f>INPUT!D48</f>
        <v>101</v>
      </c>
      <c r="B87" s="481">
        <f>INPUT!CN48</f>
        <v>0.73050782555113025</v>
      </c>
      <c r="C87" s="481">
        <f>INPUT!CO48</f>
        <v>-0.691624579055492</v>
      </c>
      <c r="D87" s="184">
        <f>MAX(INPUT!CF48-INPUT!J48,INPUT!CG48-INPUT!L48)</f>
        <v>1485.9916938948841</v>
      </c>
      <c r="E87" s="184">
        <f>IF(INPUT!CF48-INPUT!J48&gt;=INPUT!CG48-INPUT!L48,INPUT!H48*INPUT!I48*INPUT!J48,INPUT!K48*INPUT!L48)</f>
        <v>23235.974822151198</v>
      </c>
      <c r="F87" s="184">
        <f>INPUT!O48</f>
        <v>12</v>
      </c>
      <c r="G87" s="131">
        <f>2*D87*F87/E87</f>
        <v>1.5348527843763364</v>
      </c>
      <c r="H87" s="184">
        <f>MAX(INPUT!AO48,ABS(B87),ABS(C87))</f>
        <v>380</v>
      </c>
      <c r="I87" s="131">
        <f>MIN(INPUT!AQ48/H87,1)</f>
        <v>0.93421052631578949</v>
      </c>
      <c r="J87" s="482">
        <f>IF(INPUT!AQ48&gt;=INPUT!AO48,1,(12+G87*(3*I87-I87^3))/(12+2*G87))</f>
        <v>0.9987065011286681</v>
      </c>
      <c r="K87" s="195">
        <f>0.95*J87*INPUT!AO48</f>
        <v>360.53304690744915</v>
      </c>
      <c r="L87" s="131">
        <f>0.95*J87*INPUT!AP48</f>
        <v>360.53304690744915</v>
      </c>
      <c r="M87" s="201" t="str">
        <f>IF(ABS(B87)&lt;=K87,"OK","NG")</f>
        <v>OK</v>
      </c>
      <c r="N87" s="203" t="str">
        <f>IF(ABS(C87)&lt;=L87,"OK","NG")</f>
        <v>OK</v>
      </c>
    </row>
    <row r="88">
      <c r="A88" s="182">
        <f>INPUT!D49</f>
        <v>101</v>
      </c>
      <c r="B88" s="481">
        <f>INPUT!CN49</f>
        <v>0.73050782555113025</v>
      </c>
      <c r="C88" s="481">
        <f>INPUT!CO49</f>
        <v>-0.691624579055492</v>
      </c>
      <c r="D88" s="184">
        <f>MAX(INPUT!CF49-INPUT!J49,INPUT!CG49-INPUT!L49)</f>
        <v>1485.9916938948841</v>
      </c>
      <c r="E88" s="184">
        <f>IF(INPUT!CF49-INPUT!J49&gt;=INPUT!CG49-INPUT!L49,INPUT!H49*INPUT!I49*INPUT!J49,INPUT!K49*INPUT!L49)</f>
        <v>23235.974822151198</v>
      </c>
      <c r="F88" s="184">
        <f>INPUT!O49</f>
        <v>12</v>
      </c>
      <c r="G88" s="131">
        <f>2*D88*F88/E88</f>
        <v>1.5348527843763364</v>
      </c>
      <c r="H88" s="184">
        <f>MAX(INPUT!AO49,ABS(B88),ABS(C88))</f>
        <v>380</v>
      </c>
      <c r="I88" s="131">
        <f>MIN(INPUT!AQ49/H88,1)</f>
        <v>0.93421052631578949</v>
      </c>
      <c r="J88" s="482">
        <f>IF(INPUT!AQ49&gt;=INPUT!AO49,1,(12+G88*(3*I88-I88^3))/(12+2*G88))</f>
        <v>0.9987065011286681</v>
      </c>
      <c r="K88" s="195">
        <f>0.95*J88*INPUT!AO49</f>
        <v>360.53304690744915</v>
      </c>
      <c r="L88" s="131">
        <f>0.95*J88*INPUT!AP49</f>
        <v>360.53304690744915</v>
      </c>
      <c r="M88" s="201" t="str">
        <f>IF(ABS(B88)&lt;=K88,"OK","NG")</f>
        <v>OK</v>
      </c>
      <c r="N88" s="203" t="str">
        <f>IF(ABS(C88)&lt;=L88,"OK","NG")</f>
        <v>OK</v>
      </c>
    </row>
    <row r="89">
      <c r="A89" s="182">
        <f>INPUT!D50</f>
        <v>101</v>
      </c>
      <c r="B89" s="481">
        <f>INPUT!CN50</f>
        <v>0.73050782555113025</v>
      </c>
      <c r="C89" s="481">
        <f>INPUT!CO50</f>
        <v>-0.691624579055492</v>
      </c>
      <c r="D89" s="184">
        <f>MAX(INPUT!CF50-INPUT!J50,INPUT!CG50-INPUT!L50)</f>
        <v>1485.9916938948841</v>
      </c>
      <c r="E89" s="184">
        <f>IF(INPUT!CF50-INPUT!J50&gt;=INPUT!CG50-INPUT!L50,INPUT!H50*INPUT!I50*INPUT!J50,INPUT!K50*INPUT!L50)</f>
        <v>23235.974822151198</v>
      </c>
      <c r="F89" s="184">
        <f>INPUT!O50</f>
        <v>12</v>
      </c>
      <c r="G89" s="131">
        <f>2*D89*F89/E89</f>
        <v>1.5348527843763364</v>
      </c>
      <c r="H89" s="184">
        <f>MAX(INPUT!AO50,ABS(B89),ABS(C89))</f>
        <v>380</v>
      </c>
      <c r="I89" s="131">
        <f>MIN(INPUT!AQ50/H89,1)</f>
        <v>0.93421052631578949</v>
      </c>
      <c r="J89" s="482">
        <f>IF(INPUT!AQ50&gt;=INPUT!AO50,1,(12+G89*(3*I89-I89^3))/(12+2*G89))</f>
        <v>0.9987065011286681</v>
      </c>
      <c r="K89" s="195">
        <f>0.95*J89*INPUT!AO50</f>
        <v>360.53304690744915</v>
      </c>
      <c r="L89" s="131">
        <f>0.95*J89*INPUT!AP50</f>
        <v>360.53304690744915</v>
      </c>
      <c r="M89" s="201" t="str">
        <f>IF(ABS(B89)&lt;=K89,"OK","NG")</f>
        <v>OK</v>
      </c>
      <c r="N89" s="203" t="str">
        <f>IF(ABS(C89)&lt;=L89,"OK","NG")</f>
        <v>OK</v>
      </c>
    </row>
    <row r="90">
      <c r="A90" s="182">
        <f>INPUT!D51</f>
        <v>101</v>
      </c>
      <c r="B90" s="481">
        <f>INPUT!CN51</f>
        <v>0.73050782555113025</v>
      </c>
      <c r="C90" s="481">
        <f>INPUT!CO51</f>
        <v>-0.691624579055492</v>
      </c>
      <c r="D90" s="184">
        <f>MAX(INPUT!CF51-INPUT!J51,INPUT!CG51-INPUT!L51)</f>
        <v>1485.9916938948841</v>
      </c>
      <c r="E90" s="184">
        <f>IF(INPUT!CF51-INPUT!J51&gt;=INPUT!CG51-INPUT!L51,INPUT!H51*INPUT!I51*INPUT!J51,INPUT!K51*INPUT!L51)</f>
        <v>23235.974822151198</v>
      </c>
      <c r="F90" s="184">
        <f>INPUT!O51</f>
        <v>12</v>
      </c>
      <c r="G90" s="131">
        <f>2*D90*F90/E90</f>
        <v>1.5348527843763364</v>
      </c>
      <c r="H90" s="184">
        <f>MAX(INPUT!AO51,ABS(B90),ABS(C90))</f>
        <v>380</v>
      </c>
      <c r="I90" s="131">
        <f>MIN(INPUT!AQ51/H90,1)</f>
        <v>0.93421052631578949</v>
      </c>
      <c r="J90" s="482">
        <f>IF(INPUT!AQ51&gt;=INPUT!AO51,1,(12+G90*(3*I90-I90^3))/(12+2*G90))</f>
        <v>0.9987065011286681</v>
      </c>
      <c r="K90" s="195">
        <f>0.95*J90*INPUT!AO51</f>
        <v>360.53304690744915</v>
      </c>
      <c r="L90" s="131">
        <f>0.95*J90*INPUT!AP51</f>
        <v>360.53304690744915</v>
      </c>
      <c r="M90" s="201" t="str">
        <f>IF(ABS(B90)&lt;=K90,"OK","NG")</f>
        <v>OK</v>
      </c>
      <c r="N90" s="203" t="str">
        <f>IF(ABS(C90)&lt;=L90,"OK","NG")</f>
        <v>OK</v>
      </c>
    </row>
    <row r="91">
      <c r="A91" s="182">
        <f>INPUT!D52</f>
        <v>101</v>
      </c>
      <c r="B91" s="481">
        <f>INPUT!CN52</f>
        <v>0.73050782555113025</v>
      </c>
      <c r="C91" s="481">
        <f>INPUT!CO52</f>
        <v>-0.691624579055492</v>
      </c>
      <c r="D91" s="184">
        <f>MAX(INPUT!CF52-INPUT!J52,INPUT!CG52-INPUT!L52)</f>
        <v>1485.9916938948841</v>
      </c>
      <c r="E91" s="184">
        <f>IF(INPUT!CF52-INPUT!J52&gt;=INPUT!CG52-INPUT!L52,INPUT!H52*INPUT!I52*INPUT!J52,INPUT!K52*INPUT!L52)</f>
        <v>23235.974822151198</v>
      </c>
      <c r="F91" s="184">
        <f>INPUT!O52</f>
        <v>12</v>
      </c>
      <c r="G91" s="131">
        <f>2*D91*F91/E91</f>
        <v>1.5348527843763364</v>
      </c>
      <c r="H91" s="184">
        <f>MAX(INPUT!AO52,ABS(B91),ABS(C91))</f>
        <v>380</v>
      </c>
      <c r="I91" s="131">
        <f>MIN(INPUT!AQ52/H91,1)</f>
        <v>0.93421052631578949</v>
      </c>
      <c r="J91" s="482">
        <f>IF(INPUT!AQ52&gt;=INPUT!AO52,1,(12+G91*(3*I91-I91^3))/(12+2*G91))</f>
        <v>0.9987065011286681</v>
      </c>
      <c r="K91" s="195">
        <f>0.95*J91*INPUT!AO52</f>
        <v>360.53304690744915</v>
      </c>
      <c r="L91" s="131">
        <f>0.95*J91*INPUT!AP52</f>
        <v>360.53304690744915</v>
      </c>
      <c r="M91" s="201" t="str">
        <f>IF(ABS(B91)&lt;=K91,"OK","NG")</f>
        <v>OK</v>
      </c>
      <c r="N91" s="203" t="str">
        <f>IF(ABS(C91)&lt;=L91,"OK","NG")</f>
        <v>OK</v>
      </c>
    </row>
    <row r="92">
      <c r="A92" s="182">
        <f>INPUT!D53</f>
        <v>101</v>
      </c>
      <c r="B92" s="481">
        <f>INPUT!CN53</f>
        <v>0.73050782555113025</v>
      </c>
      <c r="C92" s="481">
        <f>INPUT!CO53</f>
        <v>-0.691624579055492</v>
      </c>
      <c r="D92" s="184">
        <f>MAX(INPUT!CF53-INPUT!J53,INPUT!CG53-INPUT!L53)</f>
        <v>1485.9916938948841</v>
      </c>
      <c r="E92" s="184">
        <f>IF(INPUT!CF53-INPUT!J53&gt;=INPUT!CG53-INPUT!L53,INPUT!H53*INPUT!I53*INPUT!J53,INPUT!K53*INPUT!L53)</f>
        <v>23235.974822151198</v>
      </c>
      <c r="F92" s="184">
        <f>INPUT!O53</f>
        <v>12</v>
      </c>
      <c r="G92" s="131">
        <f>2*D92*F92/E92</f>
        <v>1.5348527843763364</v>
      </c>
      <c r="H92" s="184">
        <f>MAX(INPUT!AO53,ABS(B92),ABS(C92))</f>
        <v>380</v>
      </c>
      <c r="I92" s="131">
        <f>MIN(INPUT!AQ53/H92,1)</f>
        <v>0.93421052631578949</v>
      </c>
      <c r="J92" s="482">
        <f>IF(INPUT!AQ53&gt;=INPUT!AO53,1,(12+G92*(3*I92-I92^3))/(12+2*G92))</f>
        <v>0.9987065011286681</v>
      </c>
      <c r="K92" s="195">
        <f>0.95*J92*INPUT!AO53</f>
        <v>360.53304690744915</v>
      </c>
      <c r="L92" s="131">
        <f>0.95*J92*INPUT!AP53</f>
        <v>360.53304690744915</v>
      </c>
      <c r="M92" s="201" t="str">
        <f>IF(ABS(B92)&lt;=K92,"OK","NG")</f>
        <v>OK</v>
      </c>
      <c r="N92" s="203" t="str">
        <f>IF(ABS(C92)&lt;=L92,"OK","NG")</f>
        <v>OK</v>
      </c>
    </row>
    <row r="93">
      <c r="A93" s="182">
        <f>INPUT!D54</f>
        <v>101</v>
      </c>
      <c r="B93" s="481">
        <f>INPUT!CN54</f>
        <v>0.73050782555113025</v>
      </c>
      <c r="C93" s="481">
        <f>INPUT!CO54</f>
        <v>-0.691624579055492</v>
      </c>
      <c r="D93" s="184">
        <f>MAX(INPUT!CF54-INPUT!J54,INPUT!CG54-INPUT!L54)</f>
        <v>1485.9916938948841</v>
      </c>
      <c r="E93" s="184">
        <f>IF(INPUT!CF54-INPUT!J54&gt;=INPUT!CG54-INPUT!L54,INPUT!H54*INPUT!I54*INPUT!J54,INPUT!K54*INPUT!L54)</f>
        <v>23235.974822151198</v>
      </c>
      <c r="F93" s="184">
        <f>INPUT!O54</f>
        <v>12</v>
      </c>
      <c r="G93" s="131">
        <f>2*D93*F93/E93</f>
        <v>1.5348527843763364</v>
      </c>
      <c r="H93" s="184">
        <f>MAX(INPUT!AO54,ABS(B93),ABS(C93))</f>
        <v>380</v>
      </c>
      <c r="I93" s="131">
        <f>MIN(INPUT!AQ54/H93,1)</f>
        <v>0.93421052631578949</v>
      </c>
      <c r="J93" s="482">
        <f>IF(INPUT!AQ54&gt;=INPUT!AO54,1,(12+G93*(3*I93-I93^3))/(12+2*G93))</f>
        <v>0.9987065011286681</v>
      </c>
      <c r="K93" s="195">
        <f>0.95*J93*INPUT!AO54</f>
        <v>360.53304690744915</v>
      </c>
      <c r="L93" s="131">
        <f>0.95*J93*INPUT!AP54</f>
        <v>360.53304690744915</v>
      </c>
      <c r="M93" s="201" t="str">
        <f>IF(ABS(B93)&lt;=K93,"OK","NG")</f>
        <v>OK</v>
      </c>
      <c r="N93" s="203" t="str">
        <f>IF(ABS(C93)&lt;=L93,"OK","NG")</f>
        <v>OK</v>
      </c>
    </row>
    <row r="94">
      <c r="A94" s="182">
        <f>INPUT!D55</f>
        <v>101</v>
      </c>
      <c r="B94" s="481">
        <f>INPUT!CN55</f>
        <v>0.73050782555113025</v>
      </c>
      <c r="C94" s="481">
        <f>INPUT!CO55</f>
        <v>-0.691624579055492</v>
      </c>
      <c r="D94" s="184">
        <f>MAX(INPUT!CF55-INPUT!J55,INPUT!CG55-INPUT!L55)</f>
        <v>1485.9916938948841</v>
      </c>
      <c r="E94" s="184">
        <f>IF(INPUT!CF55-INPUT!J55&gt;=INPUT!CG55-INPUT!L55,INPUT!H55*INPUT!I55*INPUT!J55,INPUT!K55*INPUT!L55)</f>
        <v>23235.974822151198</v>
      </c>
      <c r="F94" s="184">
        <f>INPUT!O55</f>
        <v>12</v>
      </c>
      <c r="G94" s="131">
        <f>2*D94*F94/E94</f>
        <v>1.5348527843763364</v>
      </c>
      <c r="H94" s="184">
        <f>MAX(INPUT!AO55,ABS(B94),ABS(C94))</f>
        <v>380</v>
      </c>
      <c r="I94" s="131">
        <f>MIN(INPUT!AQ55/H94,1)</f>
        <v>0.93421052631578949</v>
      </c>
      <c r="J94" s="482">
        <f>IF(INPUT!AQ55&gt;=INPUT!AO55,1,(12+G94*(3*I94-I94^3))/(12+2*G94))</f>
        <v>0.9987065011286681</v>
      </c>
      <c r="K94" s="195">
        <f>0.95*J94*INPUT!AO55</f>
        <v>360.53304690744915</v>
      </c>
      <c r="L94" s="131">
        <f>0.95*J94*INPUT!AP55</f>
        <v>360.53304690744915</v>
      </c>
      <c r="M94" s="201" t="str">
        <f>IF(ABS(B94)&lt;=K94,"OK","NG")</f>
        <v>OK</v>
      </c>
      <c r="N94" s="203" t="str">
        <f>IF(ABS(C94)&lt;=L94,"OK","NG")</f>
        <v>OK</v>
      </c>
    </row>
    <row r="95">
      <c r="A95" s="182">
        <f>INPUT!D56</f>
        <v>101</v>
      </c>
      <c r="B95" s="481">
        <f>INPUT!CN56</f>
        <v>0.73050782555113025</v>
      </c>
      <c r="C95" s="481">
        <f>INPUT!CO56</f>
        <v>-0.691624579055492</v>
      </c>
      <c r="D95" s="184">
        <f>MAX(INPUT!CF56-INPUT!J56,INPUT!CG56-INPUT!L56)</f>
        <v>1485.9916938948841</v>
      </c>
      <c r="E95" s="184">
        <f>IF(INPUT!CF56-INPUT!J56&gt;=INPUT!CG56-INPUT!L56,INPUT!H56*INPUT!I56*INPUT!J56,INPUT!K56*INPUT!L56)</f>
        <v>23235.974822151198</v>
      </c>
      <c r="F95" s="184">
        <f>INPUT!O56</f>
        <v>12</v>
      </c>
      <c r="G95" s="131">
        <f>2*D95*F95/E95</f>
        <v>1.5348527843763364</v>
      </c>
      <c r="H95" s="184">
        <f>MAX(INPUT!AO56,ABS(B95),ABS(C95))</f>
        <v>380</v>
      </c>
      <c r="I95" s="131">
        <f>MIN(INPUT!AQ56/H95,1)</f>
        <v>0.93421052631578949</v>
      </c>
      <c r="J95" s="482">
        <f>IF(INPUT!AQ56&gt;=INPUT!AO56,1,(12+G95*(3*I95-I95^3))/(12+2*G95))</f>
        <v>0.9987065011286681</v>
      </c>
      <c r="K95" s="195">
        <f>0.95*J95*INPUT!AO56</f>
        <v>360.53304690744915</v>
      </c>
      <c r="L95" s="131">
        <f>0.95*J95*INPUT!AP56</f>
        <v>360.53304690744915</v>
      </c>
      <c r="M95" s="201" t="str">
        <f>IF(ABS(B95)&lt;=K95,"OK","NG")</f>
        <v>OK</v>
      </c>
      <c r="N95" s="203" t="str">
        <f>IF(ABS(C95)&lt;=L95,"OK","NG")</f>
        <v>OK</v>
      </c>
    </row>
    <row r="96">
      <c r="A96" s="182">
        <f>INPUT!D57</f>
        <v>101</v>
      </c>
      <c r="B96" s="481">
        <f>INPUT!CN57</f>
        <v>0.73050782555113025</v>
      </c>
      <c r="C96" s="481">
        <f>INPUT!CO57</f>
        <v>-0.691624579055492</v>
      </c>
      <c r="D96" s="184">
        <f>MAX(INPUT!CF57-INPUT!J57,INPUT!CG57-INPUT!L57)</f>
        <v>1485.9916938948841</v>
      </c>
      <c r="E96" s="184">
        <f>IF(INPUT!CF57-INPUT!J57&gt;=INPUT!CG57-INPUT!L57,INPUT!H57*INPUT!I57*INPUT!J57,INPUT!K57*INPUT!L57)</f>
        <v>23235.974822151198</v>
      </c>
      <c r="F96" s="184">
        <f>INPUT!O57</f>
        <v>12</v>
      </c>
      <c r="G96" s="131">
        <f>2*D96*F96/E96</f>
        <v>1.5348527843763364</v>
      </c>
      <c r="H96" s="184">
        <f>MAX(INPUT!AO57,ABS(B96),ABS(C96))</f>
        <v>380</v>
      </c>
      <c r="I96" s="131">
        <f>MIN(INPUT!AQ57/H96,1)</f>
        <v>0.93421052631578949</v>
      </c>
      <c r="J96" s="482">
        <f>IF(INPUT!AQ57&gt;=INPUT!AO57,1,(12+G96*(3*I96-I96^3))/(12+2*G96))</f>
        <v>0.9987065011286681</v>
      </c>
      <c r="K96" s="195">
        <f>0.95*J96*INPUT!AO57</f>
        <v>360.53304690744915</v>
      </c>
      <c r="L96" s="131">
        <f>0.95*J96*INPUT!AP57</f>
        <v>360.53304690744915</v>
      </c>
      <c r="M96" s="201" t="str">
        <f>IF(ABS(B96)&lt;=K96,"OK","NG")</f>
        <v>OK</v>
      </c>
      <c r="N96" s="203" t="str">
        <f>IF(ABS(C96)&lt;=L96,"OK","NG")</f>
        <v>OK</v>
      </c>
    </row>
    <row r="97">
      <c r="A97" s="182">
        <f>INPUT!D58</f>
        <v>101</v>
      </c>
      <c r="B97" s="481">
        <f>INPUT!CN58</f>
        <v>0.73050782555113025</v>
      </c>
      <c r="C97" s="481">
        <f>INPUT!CO58</f>
        <v>-0.691624579055492</v>
      </c>
      <c r="D97" s="184">
        <f>MAX(INPUT!CF58-INPUT!J58,INPUT!CG58-INPUT!L58)</f>
        <v>1485.9916938948841</v>
      </c>
      <c r="E97" s="184">
        <f>IF(INPUT!CF58-INPUT!J58&gt;=INPUT!CG58-INPUT!L58,INPUT!H58*INPUT!I58*INPUT!J58,INPUT!K58*INPUT!L58)</f>
        <v>23235.974822151198</v>
      </c>
      <c r="F97" s="184">
        <f>INPUT!O58</f>
        <v>12</v>
      </c>
      <c r="G97" s="131">
        <f>2*D97*F97/E97</f>
        <v>1.5348527843763364</v>
      </c>
      <c r="H97" s="184">
        <f>MAX(INPUT!AO58,ABS(B97),ABS(C97))</f>
        <v>380</v>
      </c>
      <c r="I97" s="131">
        <f>MIN(INPUT!AQ58/H97,1)</f>
        <v>0.93421052631578949</v>
      </c>
      <c r="J97" s="482">
        <f>IF(INPUT!AQ58&gt;=INPUT!AO58,1,(12+G97*(3*I97-I97^3))/(12+2*G97))</f>
        <v>0.9987065011286681</v>
      </c>
      <c r="K97" s="195">
        <f>0.95*J97*INPUT!AO58</f>
        <v>360.53304690744915</v>
      </c>
      <c r="L97" s="131">
        <f>0.95*J97*INPUT!AP58</f>
        <v>360.53304690744915</v>
      </c>
      <c r="M97" s="201" t="str">
        <f>IF(ABS(B97)&lt;=K97,"OK","NG")</f>
        <v>OK</v>
      </c>
      <c r="N97" s="203" t="str">
        <f>IF(ABS(C97)&lt;=L97,"OK","NG")</f>
        <v>OK</v>
      </c>
    </row>
    <row r="98">
      <c r="A98" s="182">
        <f>INPUT!D59</f>
        <v>101</v>
      </c>
      <c r="B98" s="481">
        <f>INPUT!CN59</f>
        <v>0.73050782555113025</v>
      </c>
      <c r="C98" s="481">
        <f>INPUT!CO59</f>
        <v>-0.691624579055492</v>
      </c>
      <c r="D98" s="184">
        <f>MAX(INPUT!CF59-INPUT!J59,INPUT!CG59-INPUT!L59)</f>
        <v>1485.9916938948841</v>
      </c>
      <c r="E98" s="184">
        <f>IF(INPUT!CF59-INPUT!J59&gt;=INPUT!CG59-INPUT!L59,INPUT!H59*INPUT!I59*INPUT!J59,INPUT!K59*INPUT!L59)</f>
        <v>23235.974822151198</v>
      </c>
      <c r="F98" s="184">
        <f>INPUT!O59</f>
        <v>12</v>
      </c>
      <c r="G98" s="131">
        <f>2*D98*F98/E98</f>
        <v>1.5348527843763364</v>
      </c>
      <c r="H98" s="184">
        <f>MAX(INPUT!AO59,ABS(B98),ABS(C98))</f>
        <v>380</v>
      </c>
      <c r="I98" s="131">
        <f>MIN(INPUT!AQ59/H98,1)</f>
        <v>0.93421052631578949</v>
      </c>
      <c r="J98" s="482">
        <f>IF(INPUT!AQ59&gt;=INPUT!AO59,1,(12+G98*(3*I98-I98^3))/(12+2*G98))</f>
        <v>0.9987065011286681</v>
      </c>
      <c r="K98" s="195">
        <f>0.95*J98*INPUT!AO59</f>
        <v>360.53304690744915</v>
      </c>
      <c r="L98" s="131">
        <f>0.95*J98*INPUT!AP59</f>
        <v>360.53304690744915</v>
      </c>
      <c r="M98" s="201" t="str">
        <f>IF(ABS(B98)&lt;=K98,"OK","NG")</f>
        <v>OK</v>
      </c>
      <c r="N98" s="203" t="str">
        <f>IF(ABS(C98)&lt;=L98,"OK","NG")</f>
        <v>OK</v>
      </c>
    </row>
    <row r="99">
      <c r="A99" s="182">
        <f>INPUT!D60</f>
        <v>101</v>
      </c>
      <c r="B99" s="481">
        <f>INPUT!CN60</f>
        <v>0.73050782555113025</v>
      </c>
      <c r="C99" s="481">
        <f>INPUT!CO60</f>
        <v>-0.691624579055492</v>
      </c>
      <c r="D99" s="184">
        <f>MAX(INPUT!CF60-INPUT!J60,INPUT!CG60-INPUT!L60)</f>
        <v>1485.9916938948841</v>
      </c>
      <c r="E99" s="184">
        <f>IF(INPUT!CF60-INPUT!J60&gt;=INPUT!CG60-INPUT!L60,INPUT!H60*INPUT!I60*INPUT!J60,INPUT!K60*INPUT!L60)</f>
        <v>23235.974822151198</v>
      </c>
      <c r="F99" s="184">
        <f>INPUT!O60</f>
        <v>12</v>
      </c>
      <c r="G99" s="131">
        <f>2*D99*F99/E99</f>
        <v>1.5348527843763364</v>
      </c>
      <c r="H99" s="184">
        <f>MAX(INPUT!AO60,ABS(B99),ABS(C99))</f>
        <v>380</v>
      </c>
      <c r="I99" s="131">
        <f>MIN(INPUT!AQ60/H99,1)</f>
        <v>0.93421052631578949</v>
      </c>
      <c r="J99" s="482">
        <f>IF(INPUT!AQ60&gt;=INPUT!AO60,1,(12+G99*(3*I99-I99^3))/(12+2*G99))</f>
        <v>0.9987065011286681</v>
      </c>
      <c r="K99" s="195">
        <f>0.95*J99*INPUT!AO60</f>
        <v>360.53304690744915</v>
      </c>
      <c r="L99" s="131">
        <f>0.95*J99*INPUT!AP60</f>
        <v>360.53304690744915</v>
      </c>
      <c r="M99" s="201" t="str">
        <f>IF(ABS(B99)&lt;=K99,"OK","NG")</f>
        <v>OK</v>
      </c>
      <c r="N99" s="203" t="str">
        <f>IF(ABS(C99)&lt;=L99,"OK","NG")</f>
        <v>OK</v>
      </c>
    </row>
    <row r="100">
      <c r="A100" s="182">
        <f>INPUT!D61</f>
        <v>101</v>
      </c>
      <c r="B100" s="481">
        <f>INPUT!CN61</f>
        <v>0.73050782555113025</v>
      </c>
      <c r="C100" s="481">
        <f>INPUT!CO61</f>
        <v>-0.691624579055492</v>
      </c>
      <c r="D100" s="184">
        <f>MAX(INPUT!CF61-INPUT!J61,INPUT!CG61-INPUT!L61)</f>
        <v>1485.9916938948841</v>
      </c>
      <c r="E100" s="184">
        <f>IF(INPUT!CF61-INPUT!J61&gt;=INPUT!CG61-INPUT!L61,INPUT!H61*INPUT!I61*INPUT!J61,INPUT!K61*INPUT!L61)</f>
        <v>23235.974822151198</v>
      </c>
      <c r="F100" s="184">
        <f>INPUT!O61</f>
        <v>12</v>
      </c>
      <c r="G100" s="131">
        <f>2*D100*F100/E100</f>
        <v>1.5348527843763364</v>
      </c>
      <c r="H100" s="184">
        <f>MAX(INPUT!AO61,ABS(B100),ABS(C100))</f>
        <v>380</v>
      </c>
      <c r="I100" s="131">
        <f>MIN(INPUT!AQ61/H100,1)</f>
        <v>0.93421052631578949</v>
      </c>
      <c r="J100" s="482">
        <f>IF(INPUT!AQ61&gt;=INPUT!AO61,1,(12+G100*(3*I100-I100^3))/(12+2*G100))</f>
        <v>0.9987065011286681</v>
      </c>
      <c r="K100" s="195">
        <f>0.95*J100*INPUT!AO61</f>
        <v>360.53304690744915</v>
      </c>
      <c r="L100" s="131">
        <f>0.95*J100*INPUT!AP61</f>
        <v>360.53304690744915</v>
      </c>
      <c r="M100" s="201" t="str">
        <f>IF(ABS(B100)&lt;=K100,"OK","NG")</f>
        <v>OK</v>
      </c>
      <c r="N100" s="203" t="str">
        <f>IF(ABS(C100)&lt;=L100,"OK","NG")</f>
        <v>OK</v>
      </c>
    </row>
    <row r="101">
      <c r="A101" s="182">
        <f>INPUT!D62</f>
        <v>101</v>
      </c>
      <c r="B101" s="481">
        <f>INPUT!CN62</f>
        <v>0.73050782555113025</v>
      </c>
      <c r="C101" s="481">
        <f>INPUT!CO62</f>
        <v>-0.691624579055492</v>
      </c>
      <c r="D101" s="184">
        <f>MAX(INPUT!CF62-INPUT!J62,INPUT!CG62-INPUT!L62)</f>
        <v>1485.9916938948841</v>
      </c>
      <c r="E101" s="184">
        <f>IF(INPUT!CF62-INPUT!J62&gt;=INPUT!CG62-INPUT!L62,INPUT!H62*INPUT!I62*INPUT!J62,INPUT!K62*INPUT!L62)</f>
        <v>23235.974822151198</v>
      </c>
      <c r="F101" s="184">
        <f>INPUT!O62</f>
        <v>12</v>
      </c>
      <c r="G101" s="131">
        <f>2*D101*F101/E101</f>
        <v>1.5348527843763364</v>
      </c>
      <c r="H101" s="184">
        <f>MAX(INPUT!AO62,ABS(B101),ABS(C101))</f>
        <v>380</v>
      </c>
      <c r="I101" s="131">
        <f>MIN(INPUT!AQ62/H101,1)</f>
        <v>0.93421052631578949</v>
      </c>
      <c r="J101" s="482">
        <f>IF(INPUT!AQ62&gt;=INPUT!AO62,1,(12+G101*(3*I101-I101^3))/(12+2*G101))</f>
        <v>0.9987065011286681</v>
      </c>
      <c r="K101" s="195">
        <f>0.95*J101*INPUT!AO62</f>
        <v>360.53304690744915</v>
      </c>
      <c r="L101" s="131">
        <f>0.95*J101*INPUT!AP62</f>
        <v>360.53304690744915</v>
      </c>
      <c r="M101" s="201" t="str">
        <f>IF(ABS(B101)&lt;=K101,"OK","NG")</f>
        <v>OK</v>
      </c>
      <c r="N101" s="203" t="str">
        <f>IF(ABS(C101)&lt;=L101,"OK","NG")</f>
        <v>OK</v>
      </c>
    </row>
    <row r="102">
      <c r="A102" s="182">
        <f>INPUT!D63</f>
        <v>101</v>
      </c>
      <c r="B102" s="481">
        <f>INPUT!CN63</f>
        <v>0.73050782555113025</v>
      </c>
      <c r="C102" s="481">
        <f>INPUT!CO63</f>
        <v>-0.691624579055492</v>
      </c>
      <c r="D102" s="184">
        <f>MAX(INPUT!CF63-INPUT!J63,INPUT!CG63-INPUT!L63)</f>
        <v>1485.9916938948841</v>
      </c>
      <c r="E102" s="184">
        <f>IF(INPUT!CF63-INPUT!J63&gt;=INPUT!CG63-INPUT!L63,INPUT!H63*INPUT!I63*INPUT!J63,INPUT!K63*INPUT!L63)</f>
        <v>23235.974822151198</v>
      </c>
      <c r="F102" s="184">
        <f>INPUT!O63</f>
        <v>12</v>
      </c>
      <c r="G102" s="131">
        <f>2*D102*F102/E102</f>
        <v>1.5348527843763364</v>
      </c>
      <c r="H102" s="184">
        <f>MAX(INPUT!AO63,ABS(B102),ABS(C102))</f>
        <v>380</v>
      </c>
      <c r="I102" s="131">
        <f>MIN(INPUT!AQ63/H102,1)</f>
        <v>0.93421052631578949</v>
      </c>
      <c r="J102" s="482">
        <f>IF(INPUT!AQ63&gt;=INPUT!AO63,1,(12+G102*(3*I102-I102^3))/(12+2*G102))</f>
        <v>0.9987065011286681</v>
      </c>
      <c r="K102" s="195">
        <f>0.95*J102*INPUT!AO63</f>
        <v>360.53304690744915</v>
      </c>
      <c r="L102" s="131">
        <f>0.95*J102*INPUT!AP63</f>
        <v>360.53304690744915</v>
      </c>
      <c r="M102" s="201" t="str">
        <f>IF(ABS(B102)&lt;=K102,"OK","NG")</f>
        <v>OK</v>
      </c>
      <c r="N102" s="203" t="str">
        <f>IF(ABS(C102)&lt;=L102,"OK","NG")</f>
        <v>OK</v>
      </c>
    </row>
    <row r="103">
      <c r="A103" s="182">
        <f>INPUT!D64</f>
        <v>101</v>
      </c>
      <c r="B103" s="481">
        <f>INPUT!CN64</f>
        <v>0.73050782555113025</v>
      </c>
      <c r="C103" s="481">
        <f>INPUT!CO64</f>
        <v>-0.691624579055492</v>
      </c>
      <c r="D103" s="184">
        <f>MAX(INPUT!CF64-INPUT!J64,INPUT!CG64-INPUT!L64)</f>
        <v>1485.9916938948841</v>
      </c>
      <c r="E103" s="184">
        <f>IF(INPUT!CF64-INPUT!J64&gt;=INPUT!CG64-INPUT!L64,INPUT!H64*INPUT!I64*INPUT!J64,INPUT!K64*INPUT!L64)</f>
        <v>23235.974822151198</v>
      </c>
      <c r="F103" s="184">
        <f>INPUT!O64</f>
        <v>12</v>
      </c>
      <c r="G103" s="131">
        <f>2*D103*F103/E103</f>
        <v>1.5348527843763364</v>
      </c>
      <c r="H103" s="184">
        <f>MAX(INPUT!AO64,ABS(B103),ABS(C103))</f>
        <v>380</v>
      </c>
      <c r="I103" s="131">
        <f>MIN(INPUT!AQ64/H103,1)</f>
        <v>0.93421052631578949</v>
      </c>
      <c r="J103" s="482">
        <f>IF(INPUT!AQ64&gt;=INPUT!AO64,1,(12+G103*(3*I103-I103^3))/(12+2*G103))</f>
        <v>0.9987065011286681</v>
      </c>
      <c r="K103" s="195">
        <f>0.95*J103*INPUT!AO64</f>
        <v>360.53304690744915</v>
      </c>
      <c r="L103" s="131">
        <f>0.95*J103*INPUT!AP64</f>
        <v>360.53304690744915</v>
      </c>
      <c r="M103" s="201" t="str">
        <f>IF(ABS(B103)&lt;=K103,"OK","NG")</f>
        <v>OK</v>
      </c>
      <c r="N103" s="203" t="str">
        <f>IF(ABS(C103)&lt;=L103,"OK","NG")</f>
        <v>OK</v>
      </c>
    </row>
    <row r="104">
      <c r="A104" s="182">
        <f>INPUT!D65</f>
        <v>101</v>
      </c>
      <c r="B104" s="481">
        <f>INPUT!CN65</f>
        <v>0.73050782555113025</v>
      </c>
      <c r="C104" s="481">
        <f>INPUT!CO65</f>
        <v>-0.691624579055492</v>
      </c>
      <c r="D104" s="184">
        <f>MAX(INPUT!CF65-INPUT!J65,INPUT!CG65-INPUT!L65)</f>
        <v>1485.9916938948841</v>
      </c>
      <c r="E104" s="184">
        <f>IF(INPUT!CF65-INPUT!J65&gt;=INPUT!CG65-INPUT!L65,INPUT!H65*INPUT!I65*INPUT!J65,INPUT!K65*INPUT!L65)</f>
        <v>23235.974822151198</v>
      </c>
      <c r="F104" s="184">
        <f>INPUT!O65</f>
        <v>12</v>
      </c>
      <c r="G104" s="131">
        <f>2*D104*F104/E104</f>
        <v>1.5348527843763364</v>
      </c>
      <c r="H104" s="184">
        <f>MAX(INPUT!AO65,ABS(B104),ABS(C104))</f>
        <v>380</v>
      </c>
      <c r="I104" s="131">
        <f>MIN(INPUT!AQ65/H104,1)</f>
        <v>0.93421052631578949</v>
      </c>
      <c r="J104" s="482">
        <f>IF(INPUT!AQ65&gt;=INPUT!AO65,1,(12+G104*(3*I104-I104^3))/(12+2*G104))</f>
        <v>0.9987065011286681</v>
      </c>
      <c r="K104" s="195">
        <f>0.95*J104*INPUT!AO65</f>
        <v>360.53304690744915</v>
      </c>
      <c r="L104" s="131">
        <f>0.95*J104*INPUT!AP65</f>
        <v>360.53304690744915</v>
      </c>
      <c r="M104" s="201" t="str">
        <f>IF(ABS(B104)&lt;=K104,"OK","NG")</f>
        <v>OK</v>
      </c>
      <c r="N104" s="203" t="str">
        <f>IF(ABS(C104)&lt;=L104,"OK","NG")</f>
        <v>OK</v>
      </c>
    </row>
    <row r="105">
      <c r="A105" s="182">
        <f>INPUT!D66</f>
        <v>101</v>
      </c>
      <c r="B105" s="481">
        <f>INPUT!CN66</f>
        <v>0.73050782555113025</v>
      </c>
      <c r="C105" s="481">
        <f>INPUT!CO66</f>
        <v>-0.691624579055492</v>
      </c>
      <c r="D105" s="184">
        <f>MAX(INPUT!CF66-INPUT!J66,INPUT!CG66-INPUT!L66)</f>
        <v>1485.9916938948841</v>
      </c>
      <c r="E105" s="184">
        <f>IF(INPUT!CF66-INPUT!J66&gt;=INPUT!CG66-INPUT!L66,INPUT!H66*INPUT!I66*INPUT!J66,INPUT!K66*INPUT!L66)</f>
        <v>23235.974822151198</v>
      </c>
      <c r="F105" s="184">
        <f>INPUT!O66</f>
        <v>12</v>
      </c>
      <c r="G105" s="131">
        <f>2*D105*F105/E105</f>
        <v>1.5348527843763364</v>
      </c>
      <c r="H105" s="184">
        <f>MAX(INPUT!AO66,ABS(B105),ABS(C105))</f>
        <v>380</v>
      </c>
      <c r="I105" s="131">
        <f>MIN(INPUT!AQ66/H105,1)</f>
        <v>0.93421052631578949</v>
      </c>
      <c r="J105" s="482">
        <f>IF(INPUT!AQ66&gt;=INPUT!AO66,1,(12+G105*(3*I105-I105^3))/(12+2*G105))</f>
        <v>0.9987065011286681</v>
      </c>
      <c r="K105" s="195">
        <f>0.95*J105*INPUT!AO66</f>
        <v>360.53304690744915</v>
      </c>
      <c r="L105" s="131">
        <f>0.95*J105*INPUT!AP66</f>
        <v>360.53304690744915</v>
      </c>
      <c r="M105" s="201" t="str">
        <f>IF(ABS(B105)&lt;=K105,"OK","NG")</f>
        <v>OK</v>
      </c>
      <c r="N105" s="203" t="str">
        <f>IF(ABS(C105)&lt;=L105,"OK","NG")</f>
        <v>OK</v>
      </c>
    </row>
    <row r="106">
      <c r="A106" s="182">
        <f>INPUT!D67</f>
        <v>101</v>
      </c>
      <c r="B106" s="481">
        <f>INPUT!CN67</f>
        <v>0.73050782555113025</v>
      </c>
      <c r="C106" s="481">
        <f>INPUT!CO67</f>
        <v>-0.691624579055492</v>
      </c>
      <c r="D106" s="184">
        <f>MAX(INPUT!CF67-INPUT!J67,INPUT!CG67-INPUT!L67)</f>
        <v>1485.9916938948841</v>
      </c>
      <c r="E106" s="184">
        <f>IF(INPUT!CF67-INPUT!J67&gt;=INPUT!CG67-INPUT!L67,INPUT!H67*INPUT!I67*INPUT!J67,INPUT!K67*INPUT!L67)</f>
        <v>23235.974822151198</v>
      </c>
      <c r="F106" s="184">
        <f>INPUT!O67</f>
        <v>12</v>
      </c>
      <c r="G106" s="131">
        <f>2*D106*F106/E106</f>
        <v>1.5348527843763364</v>
      </c>
      <c r="H106" s="184">
        <f>MAX(INPUT!AO67,ABS(B106),ABS(C106))</f>
        <v>380</v>
      </c>
      <c r="I106" s="131">
        <f>MIN(INPUT!AQ67/H106,1)</f>
        <v>0.93421052631578949</v>
      </c>
      <c r="J106" s="482">
        <f>IF(INPUT!AQ67&gt;=INPUT!AO67,1,(12+G106*(3*I106-I106^3))/(12+2*G106))</f>
        <v>0.9987065011286681</v>
      </c>
      <c r="K106" s="195">
        <f>0.95*J106*INPUT!AO67</f>
        <v>360.53304690744915</v>
      </c>
      <c r="L106" s="131">
        <f>0.95*J106*INPUT!AP67</f>
        <v>360.53304690744915</v>
      </c>
      <c r="M106" s="201" t="str">
        <f>IF(ABS(B106)&lt;=K106,"OK","NG")</f>
        <v>OK</v>
      </c>
      <c r="N106" s="203" t="str">
        <f>IF(ABS(C106)&lt;=L106,"OK","NG")</f>
        <v>OK</v>
      </c>
    </row>
    <row r="107">
      <c r="A107" s="182">
        <f>INPUT!D68</f>
        <v>101</v>
      </c>
      <c r="B107" s="481">
        <f>INPUT!CN68</f>
        <v>0.73050782555113025</v>
      </c>
      <c r="C107" s="481">
        <f>INPUT!CO68</f>
        <v>-0.691624579055492</v>
      </c>
      <c r="D107" s="184">
        <f>MAX(INPUT!CF68-INPUT!J68,INPUT!CG68-INPUT!L68)</f>
        <v>1485.9916938948841</v>
      </c>
      <c r="E107" s="184">
        <f>IF(INPUT!CF68-INPUT!J68&gt;=INPUT!CG68-INPUT!L68,INPUT!H68*INPUT!I68*INPUT!J68,INPUT!K68*INPUT!L68)</f>
        <v>23235.974822151198</v>
      </c>
      <c r="F107" s="184">
        <f>INPUT!O68</f>
        <v>12</v>
      </c>
      <c r="G107" s="131">
        <f>2*D107*F107/E107</f>
        <v>1.5348527843763364</v>
      </c>
      <c r="H107" s="184">
        <f>MAX(INPUT!AO68,ABS(B107),ABS(C107))</f>
        <v>380</v>
      </c>
      <c r="I107" s="131">
        <f>MIN(INPUT!AQ68/H107,1)</f>
        <v>0.93421052631578949</v>
      </c>
      <c r="J107" s="482">
        <f>IF(INPUT!AQ68&gt;=INPUT!AO68,1,(12+G107*(3*I107-I107^3))/(12+2*G107))</f>
        <v>0.9987065011286681</v>
      </c>
      <c r="K107" s="195">
        <f>0.95*J107*INPUT!AO68</f>
        <v>360.53304690744915</v>
      </c>
      <c r="L107" s="131">
        <f>0.95*J107*INPUT!AP68</f>
        <v>360.53304690744915</v>
      </c>
      <c r="M107" s="201" t="str">
        <f>IF(ABS(B107)&lt;=K107,"OK","NG")</f>
        <v>OK</v>
      </c>
      <c r="N107" s="203" t="str">
        <f>IF(ABS(C107)&lt;=L107,"OK","NG")</f>
        <v>OK</v>
      </c>
    </row>
    <row r="108">
      <c r="A108" s="182">
        <f>INPUT!D69</f>
        <v>101</v>
      </c>
      <c r="B108" s="481">
        <f>INPUT!CN69</f>
        <v>0.73050782555113025</v>
      </c>
      <c r="C108" s="481">
        <f>INPUT!CO69</f>
        <v>-0.691624579055492</v>
      </c>
      <c r="D108" s="184">
        <f>MAX(INPUT!CF69-INPUT!J69,INPUT!CG69-INPUT!L69)</f>
        <v>1485.9916938948841</v>
      </c>
      <c r="E108" s="184">
        <f>IF(INPUT!CF69-INPUT!J69&gt;=INPUT!CG69-INPUT!L69,INPUT!H69*INPUT!I69*INPUT!J69,INPUT!K69*INPUT!L69)</f>
        <v>23235.974822151198</v>
      </c>
      <c r="F108" s="184">
        <f>INPUT!O69</f>
        <v>12</v>
      </c>
      <c r="G108" s="131">
        <f>2*D108*F108/E108</f>
        <v>1.5348527843763364</v>
      </c>
      <c r="H108" s="184">
        <f>MAX(INPUT!AO69,ABS(B108),ABS(C108))</f>
        <v>380</v>
      </c>
      <c r="I108" s="131">
        <f>MIN(INPUT!AQ69/H108,1)</f>
        <v>0.93421052631578949</v>
      </c>
      <c r="J108" s="482">
        <f>IF(INPUT!AQ69&gt;=INPUT!AO69,1,(12+G108*(3*I108-I108^3))/(12+2*G108))</f>
        <v>0.9987065011286681</v>
      </c>
      <c r="K108" s="195">
        <f>0.95*J108*INPUT!AO69</f>
        <v>360.53304690744915</v>
      </c>
      <c r="L108" s="131">
        <f>0.95*J108*INPUT!AP69</f>
        <v>360.53304690744915</v>
      </c>
      <c r="M108" s="201" t="str">
        <f>IF(ABS(B108)&lt;=K108,"OK","NG")</f>
        <v>OK</v>
      </c>
      <c r="N108" s="203" t="str">
        <f>IF(ABS(C108)&lt;=L108,"OK","NG")</f>
        <v>OK</v>
      </c>
    </row>
    <row r="109">
      <c r="A109" s="182">
        <f>INPUT!D70</f>
        <v>101</v>
      </c>
      <c r="B109" s="481">
        <f>INPUT!CN70</f>
        <v>0.73050782555113025</v>
      </c>
      <c r="C109" s="481">
        <f>INPUT!CO70</f>
        <v>-0.691624579055492</v>
      </c>
      <c r="D109" s="184">
        <f>MAX(INPUT!CF70-INPUT!J70,INPUT!CG70-INPUT!L70)</f>
        <v>1485.9916938948841</v>
      </c>
      <c r="E109" s="184">
        <f>IF(INPUT!CF70-INPUT!J70&gt;=INPUT!CG70-INPUT!L70,INPUT!H70*INPUT!I70*INPUT!J70,INPUT!K70*INPUT!L70)</f>
        <v>23235.974822151198</v>
      </c>
      <c r="F109" s="184">
        <f>INPUT!O70</f>
        <v>12</v>
      </c>
      <c r="G109" s="131">
        <f>2*D109*F109/E109</f>
        <v>1.5348527843763364</v>
      </c>
      <c r="H109" s="184">
        <f>MAX(INPUT!AO70,ABS(B109),ABS(C109))</f>
        <v>380</v>
      </c>
      <c r="I109" s="131">
        <f>MIN(INPUT!AQ70/H109,1)</f>
        <v>0.93421052631578949</v>
      </c>
      <c r="J109" s="482">
        <f>IF(INPUT!AQ70&gt;=INPUT!AO70,1,(12+G109*(3*I109-I109^3))/(12+2*G109))</f>
        <v>0.9987065011286681</v>
      </c>
      <c r="K109" s="195">
        <f>0.95*J109*INPUT!AO70</f>
        <v>360.53304690744915</v>
      </c>
      <c r="L109" s="131">
        <f>0.95*J109*INPUT!AP70</f>
        <v>360.53304690744915</v>
      </c>
      <c r="M109" s="201" t="str">
        <f>IF(ABS(B109)&lt;=K109,"OK","NG")</f>
        <v>OK</v>
      </c>
      <c r="N109" s="203" t="str">
        <f>IF(ABS(C109)&lt;=L109,"OK","NG")</f>
        <v>OK</v>
      </c>
    </row>
    <row r="110">
      <c r="A110" s="182">
        <f>INPUT!D71</f>
        <v>101</v>
      </c>
      <c r="B110" s="481">
        <f>INPUT!CN71</f>
        <v>0.73050782555113025</v>
      </c>
      <c r="C110" s="481">
        <f>INPUT!CO71</f>
        <v>-0.691624579055492</v>
      </c>
      <c r="D110" s="184">
        <f>MAX(INPUT!CF71-INPUT!J71,INPUT!CG71-INPUT!L71)</f>
        <v>1485.9916938948841</v>
      </c>
      <c r="E110" s="184">
        <f>IF(INPUT!CF71-INPUT!J71&gt;=INPUT!CG71-INPUT!L71,INPUT!H71*INPUT!I71*INPUT!J71,INPUT!K71*INPUT!L71)</f>
        <v>23235.974822151198</v>
      </c>
      <c r="F110" s="184">
        <f>INPUT!O71</f>
        <v>12</v>
      </c>
      <c r="G110" s="131">
        <f>2*D110*F110/E110</f>
        <v>1.5348527843763364</v>
      </c>
      <c r="H110" s="184">
        <f>MAX(INPUT!AO71,ABS(B110),ABS(C110))</f>
        <v>380</v>
      </c>
      <c r="I110" s="131">
        <f>MIN(INPUT!AQ71/H110,1)</f>
        <v>0.93421052631578949</v>
      </c>
      <c r="J110" s="482">
        <f>IF(INPUT!AQ71&gt;=INPUT!AO71,1,(12+G110*(3*I110-I110^3))/(12+2*G110))</f>
        <v>0.9987065011286681</v>
      </c>
      <c r="K110" s="195">
        <f>0.95*J110*INPUT!AO71</f>
        <v>360.53304690744915</v>
      </c>
      <c r="L110" s="131">
        <f>0.95*J110*INPUT!AP71</f>
        <v>360.53304690744915</v>
      </c>
      <c r="M110" s="201" t="str">
        <f>IF(ABS(B110)&lt;=K110,"OK","NG")</f>
        <v>OK</v>
      </c>
      <c r="N110" s="203" t="str">
        <f>IF(ABS(C110)&lt;=L110,"OK","NG")</f>
        <v>OK</v>
      </c>
    </row>
    <row r="111">
      <c r="A111" s="182">
        <f>INPUT!D72</f>
        <v>101</v>
      </c>
      <c r="B111" s="481">
        <f>INPUT!CN72</f>
        <v>0.73050782555113025</v>
      </c>
      <c r="C111" s="481">
        <f>INPUT!CO72</f>
        <v>-0.691624579055492</v>
      </c>
      <c r="D111" s="184">
        <f>MAX(INPUT!CF72-INPUT!J72,INPUT!CG72-INPUT!L72)</f>
        <v>1485.9916938948841</v>
      </c>
      <c r="E111" s="184">
        <f>IF(INPUT!CF72-INPUT!J72&gt;=INPUT!CG72-INPUT!L72,INPUT!H72*INPUT!I72*INPUT!J72,INPUT!K72*INPUT!L72)</f>
        <v>23235.974822151198</v>
      </c>
      <c r="F111" s="184">
        <f>INPUT!O72</f>
        <v>12</v>
      </c>
      <c r="G111" s="131">
        <f>2*D111*F111/E111</f>
        <v>1.5348527843763364</v>
      </c>
      <c r="H111" s="184">
        <f>MAX(INPUT!AO72,ABS(B111),ABS(C111))</f>
        <v>380</v>
      </c>
      <c r="I111" s="131">
        <f>MIN(INPUT!AQ72/H111,1)</f>
        <v>0.93421052631578949</v>
      </c>
      <c r="J111" s="482">
        <f>IF(INPUT!AQ72&gt;=INPUT!AO72,1,(12+G111*(3*I111-I111^3))/(12+2*G111))</f>
        <v>0.9987065011286681</v>
      </c>
      <c r="K111" s="195">
        <f>0.95*J111*INPUT!AO72</f>
        <v>360.53304690744915</v>
      </c>
      <c r="L111" s="131">
        <f>0.95*J111*INPUT!AP72</f>
        <v>360.53304690744915</v>
      </c>
      <c r="M111" s="201" t="str">
        <f>IF(ABS(B111)&lt;=K111,"OK","NG")</f>
        <v>OK</v>
      </c>
      <c r="N111" s="203" t="str">
        <f>IF(ABS(C111)&lt;=L111,"OK","NG")</f>
        <v>OK</v>
      </c>
    </row>
    <row r="112">
      <c r="A112" s="182">
        <f>INPUT!D73</f>
        <v>101</v>
      </c>
      <c r="B112" s="481">
        <f>INPUT!CN73</f>
        <v>0.73050782555113025</v>
      </c>
      <c r="C112" s="481">
        <f>INPUT!CO73</f>
        <v>-0.691624579055492</v>
      </c>
      <c r="D112" s="184">
        <f>MAX(INPUT!CF73-INPUT!J73,INPUT!CG73-INPUT!L73)</f>
        <v>1485.9916938948841</v>
      </c>
      <c r="E112" s="184">
        <f>IF(INPUT!CF73-INPUT!J73&gt;=INPUT!CG73-INPUT!L73,INPUT!H73*INPUT!I73*INPUT!J73,INPUT!K73*INPUT!L73)</f>
        <v>23235.974822151198</v>
      </c>
      <c r="F112" s="184">
        <f>INPUT!O73</f>
        <v>12</v>
      </c>
      <c r="G112" s="131">
        <f>2*D112*F112/E112</f>
        <v>1.5348527843763364</v>
      </c>
      <c r="H112" s="184">
        <f>MAX(INPUT!AO73,ABS(B112),ABS(C112))</f>
        <v>380</v>
      </c>
      <c r="I112" s="131">
        <f>MIN(INPUT!AQ73/H112,1)</f>
        <v>0.93421052631578949</v>
      </c>
      <c r="J112" s="482">
        <f>IF(INPUT!AQ73&gt;=INPUT!AO73,1,(12+G112*(3*I112-I112^3))/(12+2*G112))</f>
        <v>0.9987065011286681</v>
      </c>
      <c r="K112" s="195">
        <f>0.95*J112*INPUT!AO73</f>
        <v>360.53304690744915</v>
      </c>
      <c r="L112" s="131">
        <f>0.95*J112*INPUT!AP73</f>
        <v>360.53304690744915</v>
      </c>
      <c r="M112" s="201" t="str">
        <f>IF(ABS(B112)&lt;=K112,"OK","NG")</f>
        <v>OK</v>
      </c>
      <c r="N112" s="203" t="str">
        <f>IF(ABS(C112)&lt;=L112,"OK","NG")</f>
        <v>OK</v>
      </c>
    </row>
    <row r="113">
      <c r="A113" s="182">
        <f>INPUT!D74</f>
        <v>101</v>
      </c>
      <c r="B113" s="481">
        <f>INPUT!CN74</f>
        <v>0.73050782555113025</v>
      </c>
      <c r="C113" s="481">
        <f>INPUT!CO74</f>
        <v>-0.691624579055492</v>
      </c>
      <c r="D113" s="184">
        <f>MAX(INPUT!CF74-INPUT!J74,INPUT!CG74-INPUT!L74)</f>
        <v>1485.9916938948841</v>
      </c>
      <c r="E113" s="184">
        <f>IF(INPUT!CF74-INPUT!J74&gt;=INPUT!CG74-INPUT!L74,INPUT!H74*INPUT!I74*INPUT!J74,INPUT!K74*INPUT!L74)</f>
        <v>23235.974822151198</v>
      </c>
      <c r="F113" s="184">
        <f>INPUT!O74</f>
        <v>12</v>
      </c>
      <c r="G113" s="131">
        <f>2*D113*F113/E113</f>
        <v>1.5348527843763364</v>
      </c>
      <c r="H113" s="184">
        <f>MAX(INPUT!AO74,ABS(B113),ABS(C113))</f>
        <v>380</v>
      </c>
      <c r="I113" s="131">
        <f>MIN(INPUT!AQ74/H113,1)</f>
        <v>0.93421052631578949</v>
      </c>
      <c r="J113" s="482">
        <f>IF(INPUT!AQ74&gt;=INPUT!AO74,1,(12+G113*(3*I113-I113^3))/(12+2*G113))</f>
        <v>0.9987065011286681</v>
      </c>
      <c r="K113" s="195">
        <f>0.95*J113*INPUT!AO74</f>
        <v>360.53304690744915</v>
      </c>
      <c r="L113" s="131">
        <f>0.95*J113*INPUT!AP74</f>
        <v>360.53304690744915</v>
      </c>
      <c r="M113" s="201" t="str">
        <f>IF(ABS(B113)&lt;=K113,"OK","NG")</f>
        <v>OK</v>
      </c>
      <c r="N113" s="203" t="str">
        <f>IF(ABS(C113)&lt;=L113,"OK","NG")</f>
        <v>OK</v>
      </c>
    </row>
    <row r="114">
      <c r="A114" s="182">
        <f>INPUT!D75</f>
        <v>101</v>
      </c>
      <c r="B114" s="481">
        <f>INPUT!CN75</f>
        <v>0.73050782555113025</v>
      </c>
      <c r="C114" s="481">
        <f>INPUT!CO75</f>
        <v>-0.691624579055492</v>
      </c>
      <c r="D114" s="184">
        <f>MAX(INPUT!CF75-INPUT!J75,INPUT!CG75-INPUT!L75)</f>
        <v>1485.9916938948841</v>
      </c>
      <c r="E114" s="184">
        <f>IF(INPUT!CF75-INPUT!J75&gt;=INPUT!CG75-INPUT!L75,INPUT!H75*INPUT!I75*INPUT!J75,INPUT!K75*INPUT!L75)</f>
        <v>23235.974822151198</v>
      </c>
      <c r="F114" s="184">
        <f>INPUT!O75</f>
        <v>12</v>
      </c>
      <c r="G114" s="131">
        <f>2*D114*F114/E114</f>
        <v>1.5348527843763364</v>
      </c>
      <c r="H114" s="184">
        <f>MAX(INPUT!AO75,ABS(B114),ABS(C114))</f>
        <v>380</v>
      </c>
      <c r="I114" s="131">
        <f>MIN(INPUT!AQ75/H114,1)</f>
        <v>0.93421052631578949</v>
      </c>
      <c r="J114" s="482">
        <f>IF(INPUT!AQ75&gt;=INPUT!AO75,1,(12+G114*(3*I114-I114^3))/(12+2*G114))</f>
        <v>0.9987065011286681</v>
      </c>
      <c r="K114" s="195">
        <f>0.95*J114*INPUT!AO75</f>
        <v>360.53304690744915</v>
      </c>
      <c r="L114" s="131">
        <f>0.95*J114*INPUT!AP75</f>
        <v>360.53304690744915</v>
      </c>
      <c r="M114" s="201" t="str">
        <f>IF(ABS(B114)&lt;=K114,"OK","NG")</f>
        <v>OK</v>
      </c>
      <c r="N114" s="203" t="str">
        <f>IF(ABS(C114)&lt;=L114,"OK","NG")</f>
        <v>OK</v>
      </c>
    </row>
    <row r="115">
      <c r="A115" s="182">
        <f>INPUT!D76</f>
        <v>101</v>
      </c>
      <c r="B115" s="481">
        <f>INPUT!CN76</f>
        <v>0.73050782555113025</v>
      </c>
      <c r="C115" s="481">
        <f>INPUT!CO76</f>
        <v>-0.691624579055492</v>
      </c>
      <c r="D115" s="184">
        <f>MAX(INPUT!CF76-INPUT!J76,INPUT!CG76-INPUT!L76)</f>
        <v>1485.9916938948841</v>
      </c>
      <c r="E115" s="184">
        <f>IF(INPUT!CF76-INPUT!J76&gt;=INPUT!CG76-INPUT!L76,INPUT!H76*INPUT!I76*INPUT!J76,INPUT!K76*INPUT!L76)</f>
        <v>23235.974822151198</v>
      </c>
      <c r="F115" s="184">
        <f>INPUT!O76</f>
        <v>12</v>
      </c>
      <c r="G115" s="131">
        <f>2*D115*F115/E115</f>
        <v>1.5348527843763364</v>
      </c>
      <c r="H115" s="184">
        <f>MAX(INPUT!AO76,ABS(B115),ABS(C115))</f>
        <v>380</v>
      </c>
      <c r="I115" s="131">
        <f>MIN(INPUT!AQ76/H115,1)</f>
        <v>0.93421052631578949</v>
      </c>
      <c r="J115" s="482">
        <f>IF(INPUT!AQ76&gt;=INPUT!AO76,1,(12+G115*(3*I115-I115^3))/(12+2*G115))</f>
        <v>0.9987065011286681</v>
      </c>
      <c r="K115" s="195">
        <f>0.95*J115*INPUT!AO76</f>
        <v>360.53304690744915</v>
      </c>
      <c r="L115" s="131">
        <f>0.95*J115*INPUT!AP76</f>
        <v>360.53304690744915</v>
      </c>
      <c r="M115" s="201" t="str">
        <f>IF(ABS(B115)&lt;=K115,"OK","NG")</f>
        <v>OK</v>
      </c>
      <c r="N115" s="203" t="str">
        <f>IF(ABS(C115)&lt;=L115,"OK","NG")</f>
        <v>OK</v>
      </c>
    </row>
    <row r="116">
      <c r="A116" s="182">
        <f>INPUT!D77</f>
        <v>101</v>
      </c>
      <c r="B116" s="481">
        <f>INPUT!CN77</f>
        <v>0.73050782555113025</v>
      </c>
      <c r="C116" s="481">
        <f>INPUT!CO77</f>
        <v>-0.691624579055492</v>
      </c>
      <c r="D116" s="184">
        <f>MAX(INPUT!CF77-INPUT!J77,INPUT!CG77-INPUT!L77)</f>
        <v>1485.9916938948841</v>
      </c>
      <c r="E116" s="184">
        <f>IF(INPUT!CF77-INPUT!J77&gt;=INPUT!CG77-INPUT!L77,INPUT!H77*INPUT!I77*INPUT!J77,INPUT!K77*INPUT!L77)</f>
        <v>23235.974822151198</v>
      </c>
      <c r="F116" s="184">
        <f>INPUT!O77</f>
        <v>12</v>
      </c>
      <c r="G116" s="131">
        <f>2*D116*F116/E116</f>
        <v>1.5348527843763364</v>
      </c>
      <c r="H116" s="184">
        <f>MAX(INPUT!AO77,ABS(B116),ABS(C116))</f>
        <v>380</v>
      </c>
      <c r="I116" s="131">
        <f>MIN(INPUT!AQ77/H116,1)</f>
        <v>0.93421052631578949</v>
      </c>
      <c r="J116" s="482">
        <f>IF(INPUT!AQ77&gt;=INPUT!AO77,1,(12+G116*(3*I116-I116^3))/(12+2*G116))</f>
        <v>0.9987065011286681</v>
      </c>
      <c r="K116" s="195">
        <f>0.95*J116*INPUT!AO77</f>
        <v>360.53304690744915</v>
      </c>
      <c r="L116" s="131">
        <f>0.95*J116*INPUT!AP77</f>
        <v>360.53304690744915</v>
      </c>
      <c r="M116" s="201" t="str">
        <f>IF(ABS(B116)&lt;=K116,"OK","NG")</f>
        <v>OK</v>
      </c>
      <c r="N116" s="203" t="str">
        <f>IF(ABS(C116)&lt;=L116,"OK","NG")</f>
        <v>OK</v>
      </c>
    </row>
    <row r="117">
      <c r="A117" s="182">
        <f>INPUT!D78</f>
        <v>101</v>
      </c>
      <c r="B117" s="481">
        <f>INPUT!CN78</f>
        <v>0.73050782555113025</v>
      </c>
      <c r="C117" s="481">
        <f>INPUT!CO78</f>
        <v>-0.691624579055492</v>
      </c>
      <c r="D117" s="184">
        <f>MAX(INPUT!CF78-INPUT!J78,INPUT!CG78-INPUT!L78)</f>
        <v>1485.9916938948841</v>
      </c>
      <c r="E117" s="184">
        <f>IF(INPUT!CF78-INPUT!J78&gt;=INPUT!CG78-INPUT!L78,INPUT!H78*INPUT!I78*INPUT!J78,INPUT!K78*INPUT!L78)</f>
        <v>23235.974822151198</v>
      </c>
      <c r="F117" s="184">
        <f>INPUT!O78</f>
        <v>12</v>
      </c>
      <c r="G117" s="131">
        <f>2*D117*F117/E117</f>
        <v>1.5348527843763364</v>
      </c>
      <c r="H117" s="184">
        <f>MAX(INPUT!AO78,ABS(B117),ABS(C117))</f>
        <v>380</v>
      </c>
      <c r="I117" s="131">
        <f>MIN(INPUT!AQ78/H117,1)</f>
        <v>0.93421052631578949</v>
      </c>
      <c r="J117" s="482">
        <f>IF(INPUT!AQ78&gt;=INPUT!AO78,1,(12+G117*(3*I117-I117^3))/(12+2*G117))</f>
        <v>0.9987065011286681</v>
      </c>
      <c r="K117" s="195">
        <f>0.95*J117*INPUT!AO78</f>
        <v>360.53304690744915</v>
      </c>
      <c r="L117" s="131">
        <f>0.95*J117*INPUT!AP78</f>
        <v>360.53304690744915</v>
      </c>
      <c r="M117" s="201" t="str">
        <f>IF(ABS(B117)&lt;=K117,"OK","NG")</f>
        <v>OK</v>
      </c>
      <c r="N117" s="203" t="str">
        <f>IF(ABS(C117)&lt;=L117,"OK","NG")</f>
        <v>OK</v>
      </c>
    </row>
    <row r="118">
      <c r="A118" s="182">
        <f>INPUT!D79</f>
        <v>101</v>
      </c>
      <c r="B118" s="481">
        <f>INPUT!CN79</f>
        <v>0.73050782555113025</v>
      </c>
      <c r="C118" s="481">
        <f>INPUT!CO79</f>
        <v>-0.691624579055492</v>
      </c>
      <c r="D118" s="184">
        <f>MAX(INPUT!CF79-INPUT!J79,INPUT!CG79-INPUT!L79)</f>
        <v>1485.9916938948841</v>
      </c>
      <c r="E118" s="184">
        <f>IF(INPUT!CF79-INPUT!J79&gt;=INPUT!CG79-INPUT!L79,INPUT!H79*INPUT!I79*INPUT!J79,INPUT!K79*INPUT!L79)</f>
        <v>23235.974822151198</v>
      </c>
      <c r="F118" s="184">
        <f>INPUT!O79</f>
        <v>12</v>
      </c>
      <c r="G118" s="131">
        <f>2*D118*F118/E118</f>
        <v>1.5348527843763364</v>
      </c>
      <c r="H118" s="184">
        <f>MAX(INPUT!AO79,ABS(B118),ABS(C118))</f>
        <v>380</v>
      </c>
      <c r="I118" s="131">
        <f>MIN(INPUT!AQ79/H118,1)</f>
        <v>0.93421052631578949</v>
      </c>
      <c r="J118" s="482">
        <f>IF(INPUT!AQ79&gt;=INPUT!AO79,1,(12+G118*(3*I118-I118^3))/(12+2*G118))</f>
        <v>0.9987065011286681</v>
      </c>
      <c r="K118" s="195">
        <f>0.95*J118*INPUT!AO79</f>
        <v>360.53304690744915</v>
      </c>
      <c r="L118" s="131">
        <f>0.95*J118*INPUT!AP79</f>
        <v>360.53304690744915</v>
      </c>
      <c r="M118" s="201" t="str">
        <f>IF(ABS(B118)&lt;=K118,"OK","NG")</f>
        <v>OK</v>
      </c>
      <c r="N118" s="203" t="str">
        <f>IF(ABS(C118)&lt;=L118,"OK","NG")</f>
        <v>OK</v>
      </c>
    </row>
    <row r="119">
      <c r="A119" s="182">
        <f>INPUT!D80</f>
        <v>101</v>
      </c>
      <c r="B119" s="481">
        <f>INPUT!CN80</f>
        <v>0.73050782555113025</v>
      </c>
      <c r="C119" s="481">
        <f>INPUT!CO80</f>
        <v>-0.691624579055492</v>
      </c>
      <c r="D119" s="184">
        <f>MAX(INPUT!CF80-INPUT!J80,INPUT!CG80-INPUT!L80)</f>
        <v>1485.9916938948841</v>
      </c>
      <c r="E119" s="184">
        <f>IF(INPUT!CF80-INPUT!J80&gt;=INPUT!CG80-INPUT!L80,INPUT!H80*INPUT!I80*INPUT!J80,INPUT!K80*INPUT!L80)</f>
        <v>23235.974822151198</v>
      </c>
      <c r="F119" s="184">
        <f>INPUT!O80</f>
        <v>12</v>
      </c>
      <c r="G119" s="131">
        <f>2*D119*F119/E119</f>
        <v>1.5348527843763364</v>
      </c>
      <c r="H119" s="184">
        <f>MAX(INPUT!AO80,ABS(B119),ABS(C119))</f>
        <v>380</v>
      </c>
      <c r="I119" s="131">
        <f>MIN(INPUT!AQ80/H119,1)</f>
        <v>0.93421052631578949</v>
      </c>
      <c r="J119" s="482">
        <f>IF(INPUT!AQ80&gt;=INPUT!AO80,1,(12+G119*(3*I119-I119^3))/(12+2*G119))</f>
        <v>0.9987065011286681</v>
      </c>
      <c r="K119" s="195">
        <f>0.95*J119*INPUT!AO80</f>
        <v>360.53304690744915</v>
      </c>
      <c r="L119" s="131">
        <f>0.95*J119*INPUT!AP80</f>
        <v>360.53304690744915</v>
      </c>
      <c r="M119" s="201" t="str">
        <f>IF(ABS(B119)&lt;=K119,"OK","NG")</f>
        <v>OK</v>
      </c>
      <c r="N119" s="203" t="str">
        <f>IF(ABS(C119)&lt;=L119,"OK","NG")</f>
        <v>OK</v>
      </c>
    </row>
    <row r="120">
      <c r="A120" s="182">
        <f>INPUT!D81</f>
        <v>101</v>
      </c>
      <c r="B120" s="481">
        <f>INPUT!CN81</f>
        <v>0.73050782555113025</v>
      </c>
      <c r="C120" s="481">
        <f>INPUT!CO81</f>
        <v>-0.691624579055492</v>
      </c>
      <c r="D120" s="184">
        <f>MAX(INPUT!CF81-INPUT!J81,INPUT!CG81-INPUT!L81)</f>
        <v>1485.9916938948841</v>
      </c>
      <c r="E120" s="184">
        <f>IF(INPUT!CF81-INPUT!J81&gt;=INPUT!CG81-INPUT!L81,INPUT!H81*INPUT!I81*INPUT!J81,INPUT!K81*INPUT!L81)</f>
        <v>23235.974822151198</v>
      </c>
      <c r="F120" s="184">
        <f>INPUT!O81</f>
        <v>12</v>
      </c>
      <c r="G120" s="131">
        <f>2*D120*F120/E120</f>
        <v>1.5348527843763364</v>
      </c>
      <c r="H120" s="184">
        <f>MAX(INPUT!AO81,ABS(B120),ABS(C120))</f>
        <v>380</v>
      </c>
      <c r="I120" s="131">
        <f>MIN(INPUT!AQ81/H120,1)</f>
        <v>0.93421052631578949</v>
      </c>
      <c r="J120" s="482">
        <f>IF(INPUT!AQ81&gt;=INPUT!AO81,1,(12+G120*(3*I120-I120^3))/(12+2*G120))</f>
        <v>0.9987065011286681</v>
      </c>
      <c r="K120" s="195">
        <f>0.95*J120*INPUT!AO81</f>
        <v>360.53304690744915</v>
      </c>
      <c r="L120" s="131">
        <f>0.95*J120*INPUT!AP81</f>
        <v>360.53304690744915</v>
      </c>
      <c r="M120" s="201" t="str">
        <f>IF(ABS(B120)&lt;=K120,"OK","NG")</f>
        <v>OK</v>
      </c>
      <c r="N120" s="203" t="str">
        <f>IF(ABS(C120)&lt;=L120,"OK","NG")</f>
        <v>OK</v>
      </c>
    </row>
    <row r="121">
      <c r="A121" s="182">
        <f>INPUT!D82</f>
        <v>101</v>
      </c>
      <c r="B121" s="481">
        <f>INPUT!CN82</f>
        <v>0.73050782555113025</v>
      </c>
      <c r="C121" s="481">
        <f>INPUT!CO82</f>
        <v>-0.691624579055492</v>
      </c>
      <c r="D121" s="184">
        <f>MAX(INPUT!CF82-INPUT!J82,INPUT!CG82-INPUT!L82)</f>
        <v>1485.9916938948841</v>
      </c>
      <c r="E121" s="184">
        <f>IF(INPUT!CF82-INPUT!J82&gt;=INPUT!CG82-INPUT!L82,INPUT!H82*INPUT!I82*INPUT!J82,INPUT!K82*INPUT!L82)</f>
        <v>23235.974822151198</v>
      </c>
      <c r="F121" s="184">
        <f>INPUT!O82</f>
        <v>12</v>
      </c>
      <c r="G121" s="131">
        <f>2*D121*F121/E121</f>
        <v>1.5348527843763364</v>
      </c>
      <c r="H121" s="184">
        <f>MAX(INPUT!AO82,ABS(B121),ABS(C121))</f>
        <v>380</v>
      </c>
      <c r="I121" s="131">
        <f>MIN(INPUT!AQ82/H121,1)</f>
        <v>0.93421052631578949</v>
      </c>
      <c r="J121" s="482">
        <f>IF(INPUT!AQ82&gt;=INPUT!AO82,1,(12+G121*(3*I121-I121^3))/(12+2*G121))</f>
        <v>0.9987065011286681</v>
      </c>
      <c r="K121" s="195">
        <f>0.95*J121*INPUT!AO82</f>
        <v>360.53304690744915</v>
      </c>
      <c r="L121" s="131">
        <f>0.95*J121*INPUT!AP82</f>
        <v>360.53304690744915</v>
      </c>
      <c r="M121" s="201" t="str">
        <f>IF(ABS(B121)&lt;=K121,"OK","NG")</f>
        <v>OK</v>
      </c>
      <c r="N121" s="203" t="str">
        <f>IF(ABS(C121)&lt;=L121,"OK","NG")</f>
        <v>OK</v>
      </c>
    </row>
    <row r="122">
      <c r="A122" s="182">
        <f>INPUT!D83</f>
        <v>101</v>
      </c>
      <c r="B122" s="481">
        <f>INPUT!CN83</f>
        <v>0.73050782555113025</v>
      </c>
      <c r="C122" s="481">
        <f>INPUT!CO83</f>
        <v>-0.691624579055492</v>
      </c>
      <c r="D122" s="184">
        <f>MAX(INPUT!CF83-INPUT!J83,INPUT!CG83-INPUT!L83)</f>
        <v>1485.9916938948841</v>
      </c>
      <c r="E122" s="184">
        <f>IF(INPUT!CF83-INPUT!J83&gt;=INPUT!CG83-INPUT!L83,INPUT!H83*INPUT!I83*INPUT!J83,INPUT!K83*INPUT!L83)</f>
        <v>23235.974822151198</v>
      </c>
      <c r="F122" s="184">
        <f>INPUT!O83</f>
        <v>12</v>
      </c>
      <c r="G122" s="131">
        <f>2*D122*F122/E122</f>
        <v>1.5348527843763364</v>
      </c>
      <c r="H122" s="184">
        <f>MAX(INPUT!AO83,ABS(B122),ABS(C122))</f>
        <v>380</v>
      </c>
      <c r="I122" s="131">
        <f>MIN(INPUT!AQ83/H122,1)</f>
        <v>0.93421052631578949</v>
      </c>
      <c r="J122" s="482">
        <f>IF(INPUT!AQ83&gt;=INPUT!AO83,1,(12+G122*(3*I122-I122^3))/(12+2*G122))</f>
        <v>0.9987065011286681</v>
      </c>
      <c r="K122" s="195">
        <f>0.95*J122*INPUT!AO83</f>
        <v>360.53304690744915</v>
      </c>
      <c r="L122" s="131">
        <f>0.95*J122*INPUT!AP83</f>
        <v>360.53304690744915</v>
      </c>
      <c r="M122" s="201" t="str">
        <f>IF(ABS(B122)&lt;=K122,"OK","NG")</f>
        <v>OK</v>
      </c>
      <c r="N122" s="203" t="str">
        <f>IF(ABS(C122)&lt;=L122,"OK","NG")</f>
        <v>OK</v>
      </c>
    </row>
    <row r="123">
      <c r="A123" s="182">
        <f>INPUT!D84</f>
        <v>101</v>
      </c>
      <c r="B123" s="481">
        <f>INPUT!CN84</f>
        <v>0.73050782555113025</v>
      </c>
      <c r="C123" s="481">
        <f>INPUT!CO84</f>
        <v>-0.691624579055492</v>
      </c>
      <c r="D123" s="184">
        <f>MAX(INPUT!CF84-INPUT!J84,INPUT!CG84-INPUT!L84)</f>
        <v>1485.9916938948841</v>
      </c>
      <c r="E123" s="184">
        <f>IF(INPUT!CF84-INPUT!J84&gt;=INPUT!CG84-INPUT!L84,INPUT!H84*INPUT!I84*INPUT!J84,INPUT!K84*INPUT!L84)</f>
        <v>23235.974822151198</v>
      </c>
      <c r="F123" s="184">
        <f>INPUT!O84</f>
        <v>12</v>
      </c>
      <c r="G123" s="131">
        <f>2*D123*F123/E123</f>
        <v>1.5348527843763364</v>
      </c>
      <c r="H123" s="184">
        <f>MAX(INPUT!AO84,ABS(B123),ABS(C123))</f>
        <v>380</v>
      </c>
      <c r="I123" s="131">
        <f>MIN(INPUT!AQ84/H123,1)</f>
        <v>0.93421052631578949</v>
      </c>
      <c r="J123" s="482">
        <f>IF(INPUT!AQ84&gt;=INPUT!AO84,1,(12+G123*(3*I123-I123^3))/(12+2*G123))</f>
        <v>0.9987065011286681</v>
      </c>
      <c r="K123" s="195">
        <f>0.95*J123*INPUT!AO84</f>
        <v>360.53304690744915</v>
      </c>
      <c r="L123" s="131">
        <f>0.95*J123*INPUT!AP84</f>
        <v>360.53304690744915</v>
      </c>
      <c r="M123" s="201" t="str">
        <f>IF(ABS(B123)&lt;=K123,"OK","NG")</f>
        <v>OK</v>
      </c>
      <c r="N123" s="203" t="str">
        <f>IF(ABS(C123)&lt;=L123,"OK","NG")</f>
        <v>OK</v>
      </c>
    </row>
    <row r="124">
      <c r="A124" s="182">
        <f>INPUT!D85</f>
        <v>101</v>
      </c>
      <c r="B124" s="481">
        <f>INPUT!CN85</f>
        <v>0.73050782555113025</v>
      </c>
      <c r="C124" s="481">
        <f>INPUT!CO85</f>
        <v>-0.691624579055492</v>
      </c>
      <c r="D124" s="184">
        <f>MAX(INPUT!CF85-INPUT!J85,INPUT!CG85-INPUT!L85)</f>
        <v>1485.9916938948841</v>
      </c>
      <c r="E124" s="184">
        <f>IF(INPUT!CF85-INPUT!J85&gt;=INPUT!CG85-INPUT!L85,INPUT!H85*INPUT!I85*INPUT!J85,INPUT!K85*INPUT!L85)</f>
        <v>23235.974822151198</v>
      </c>
      <c r="F124" s="184">
        <f>INPUT!O85</f>
        <v>12</v>
      </c>
      <c r="G124" s="131">
        <f>2*D124*F124/E124</f>
        <v>1.5348527843763364</v>
      </c>
      <c r="H124" s="184">
        <f>MAX(INPUT!AO85,ABS(B124),ABS(C124))</f>
        <v>380</v>
      </c>
      <c r="I124" s="131">
        <f>MIN(INPUT!AQ85/H124,1)</f>
        <v>0.93421052631578949</v>
      </c>
      <c r="J124" s="482">
        <f>IF(INPUT!AQ85&gt;=INPUT!AO85,1,(12+G124*(3*I124-I124^3))/(12+2*G124))</f>
        <v>0.9987065011286681</v>
      </c>
      <c r="K124" s="195">
        <f>0.95*J124*INPUT!AO85</f>
        <v>360.53304690744915</v>
      </c>
      <c r="L124" s="131">
        <f>0.95*J124*INPUT!AP85</f>
        <v>360.53304690744915</v>
      </c>
      <c r="M124" s="201" t="str">
        <f>IF(ABS(B124)&lt;=K124,"OK","NG")</f>
        <v>OK</v>
      </c>
      <c r="N124" s="203" t="str">
        <f>IF(ABS(C124)&lt;=L124,"OK","NG")</f>
        <v>OK</v>
      </c>
    </row>
    <row r="125">
      <c r="A125" s="182">
        <f>INPUT!D86</f>
        <v>101</v>
      </c>
      <c r="B125" s="481">
        <f>INPUT!CN86</f>
        <v>0.73050782555113025</v>
      </c>
      <c r="C125" s="481">
        <f>INPUT!CO86</f>
        <v>-0.691624579055492</v>
      </c>
      <c r="D125" s="184">
        <f>MAX(INPUT!CF86-INPUT!J86,INPUT!CG86-INPUT!L86)</f>
        <v>1485.9916938948841</v>
      </c>
      <c r="E125" s="184">
        <f>IF(INPUT!CF86-INPUT!J86&gt;=INPUT!CG86-INPUT!L86,INPUT!H86*INPUT!I86*INPUT!J86,INPUT!K86*INPUT!L86)</f>
        <v>23235.974822151198</v>
      </c>
      <c r="F125" s="184">
        <f>INPUT!O86</f>
        <v>12</v>
      </c>
      <c r="G125" s="131">
        <f>2*D125*F125/E125</f>
        <v>1.5348527843763364</v>
      </c>
      <c r="H125" s="184">
        <f>MAX(INPUT!AO86,ABS(B125),ABS(C125))</f>
        <v>380</v>
      </c>
      <c r="I125" s="131">
        <f>MIN(INPUT!AQ86/H125,1)</f>
        <v>0.93421052631578949</v>
      </c>
      <c r="J125" s="482">
        <f>IF(INPUT!AQ86&gt;=INPUT!AO86,1,(12+G125*(3*I125-I125^3))/(12+2*G125))</f>
        <v>0.9987065011286681</v>
      </c>
      <c r="K125" s="195">
        <f>0.95*J125*INPUT!AO86</f>
        <v>360.53304690744915</v>
      </c>
      <c r="L125" s="131">
        <f>0.95*J125*INPUT!AP86</f>
        <v>360.53304690744915</v>
      </c>
      <c r="M125" s="201" t="str">
        <f>IF(ABS(B125)&lt;=K125,"OK","NG")</f>
        <v>OK</v>
      </c>
      <c r="N125" s="203" t="str">
        <f>IF(ABS(C125)&lt;=L125,"OK","NG")</f>
        <v>OK</v>
      </c>
    </row>
    <row r="126">
      <c r="A126" s="182">
        <f>INPUT!D87</f>
        <v>101</v>
      </c>
      <c r="B126" s="481">
        <f>INPUT!CN87</f>
        <v>0.73050782555113025</v>
      </c>
      <c r="C126" s="481">
        <f>INPUT!CO87</f>
        <v>-0.691624579055492</v>
      </c>
      <c r="D126" s="184">
        <f>MAX(INPUT!CF87-INPUT!J87,INPUT!CG87-INPUT!L87)</f>
        <v>1485.9916938948841</v>
      </c>
      <c r="E126" s="184">
        <f>IF(INPUT!CF87-INPUT!J87&gt;=INPUT!CG87-INPUT!L87,INPUT!H87*INPUT!I87*INPUT!J87,INPUT!K87*INPUT!L87)</f>
        <v>23235.974822151198</v>
      </c>
      <c r="F126" s="184">
        <f>INPUT!O87</f>
        <v>12</v>
      </c>
      <c r="G126" s="131">
        <f>2*D126*F126/E126</f>
        <v>1.5348527843763364</v>
      </c>
      <c r="H126" s="184">
        <f>MAX(INPUT!AO87,ABS(B126),ABS(C126))</f>
        <v>380</v>
      </c>
      <c r="I126" s="131">
        <f>MIN(INPUT!AQ87/H126,1)</f>
        <v>0.93421052631578949</v>
      </c>
      <c r="J126" s="482">
        <f>IF(INPUT!AQ87&gt;=INPUT!AO87,1,(12+G126*(3*I126-I126^3))/(12+2*G126))</f>
        <v>0.9987065011286681</v>
      </c>
      <c r="K126" s="195">
        <f>0.95*J126*INPUT!AO87</f>
        <v>360.53304690744915</v>
      </c>
      <c r="L126" s="131">
        <f>0.95*J126*INPUT!AP87</f>
        <v>360.53304690744915</v>
      </c>
      <c r="M126" s="201" t="str">
        <f>IF(ABS(B126)&lt;=K126,"OK","NG")</f>
        <v>OK</v>
      </c>
      <c r="N126" s="203" t="str">
        <f>IF(ABS(C126)&lt;=L126,"OK","NG")</f>
        <v>OK</v>
      </c>
    </row>
    <row r="127">
      <c r="A127" s="182">
        <f>INPUT!D88</f>
        <v>101</v>
      </c>
      <c r="B127" s="481">
        <f>INPUT!CN88</f>
        <v>0.73050782555113025</v>
      </c>
      <c r="C127" s="481">
        <f>INPUT!CO88</f>
        <v>-0.691624579055492</v>
      </c>
      <c r="D127" s="184">
        <f>MAX(INPUT!CF88-INPUT!J88,INPUT!CG88-INPUT!L88)</f>
        <v>1485.9916938948841</v>
      </c>
      <c r="E127" s="184">
        <f>IF(INPUT!CF88-INPUT!J88&gt;=INPUT!CG88-INPUT!L88,INPUT!H88*INPUT!I88*INPUT!J88,INPUT!K88*INPUT!L88)</f>
        <v>23235.974822151198</v>
      </c>
      <c r="F127" s="184">
        <f>INPUT!O88</f>
        <v>12</v>
      </c>
      <c r="G127" s="131">
        <f>2*D127*F127/E127</f>
        <v>1.5348527843763364</v>
      </c>
      <c r="H127" s="184">
        <f>MAX(INPUT!AO88,ABS(B127),ABS(C127))</f>
        <v>380</v>
      </c>
      <c r="I127" s="131">
        <f>MIN(INPUT!AQ88/H127,1)</f>
        <v>0.93421052631578949</v>
      </c>
      <c r="J127" s="482">
        <f>IF(INPUT!AQ88&gt;=INPUT!AO88,1,(12+G127*(3*I127-I127^3))/(12+2*G127))</f>
        <v>0.9987065011286681</v>
      </c>
      <c r="K127" s="195">
        <f>0.95*J127*INPUT!AO88</f>
        <v>360.53304690744915</v>
      </c>
      <c r="L127" s="131">
        <f>0.95*J127*INPUT!AP88</f>
        <v>360.53304690744915</v>
      </c>
      <c r="M127" s="201" t="str">
        <f>IF(ABS(B127)&lt;=K127,"OK","NG")</f>
        <v>OK</v>
      </c>
      <c r="N127" s="203" t="str">
        <f>IF(ABS(C127)&lt;=L127,"OK","NG")</f>
        <v>OK</v>
      </c>
    </row>
    <row r="128">
      <c r="A128" s="182">
        <f>INPUT!D89</f>
        <v>101</v>
      </c>
      <c r="B128" s="481">
        <f>INPUT!CN89</f>
        <v>0.73050782555113025</v>
      </c>
      <c r="C128" s="481">
        <f>INPUT!CO89</f>
        <v>-0.691624579055492</v>
      </c>
      <c r="D128" s="184">
        <f>MAX(INPUT!CF89-INPUT!J89,INPUT!CG89-INPUT!L89)</f>
        <v>1485.9916938948841</v>
      </c>
      <c r="E128" s="184">
        <f>IF(INPUT!CF89-INPUT!J89&gt;=INPUT!CG89-INPUT!L89,INPUT!H89*INPUT!I89*INPUT!J89,INPUT!K89*INPUT!L89)</f>
        <v>23235.974822151198</v>
      </c>
      <c r="F128" s="184">
        <f>INPUT!O89</f>
        <v>12</v>
      </c>
      <c r="G128" s="131">
        <f>2*D128*F128/E128</f>
        <v>1.5348527843763364</v>
      </c>
      <c r="H128" s="184">
        <f>MAX(INPUT!AO89,ABS(B128),ABS(C128))</f>
        <v>380</v>
      </c>
      <c r="I128" s="131">
        <f>MIN(INPUT!AQ89/H128,1)</f>
        <v>0.93421052631578949</v>
      </c>
      <c r="J128" s="482">
        <f>IF(INPUT!AQ89&gt;=INPUT!AO89,1,(12+G128*(3*I128-I128^3))/(12+2*G128))</f>
        <v>0.9987065011286681</v>
      </c>
      <c r="K128" s="195">
        <f>0.95*J128*INPUT!AO89</f>
        <v>360.53304690744915</v>
      </c>
      <c r="L128" s="131">
        <f>0.95*J128*INPUT!AP89</f>
        <v>360.53304690744915</v>
      </c>
      <c r="M128" s="201" t="str">
        <f>IF(ABS(B128)&lt;=K128,"OK","NG")</f>
        <v>OK</v>
      </c>
      <c r="N128" s="203" t="str">
        <f>IF(ABS(C128)&lt;=L128,"OK","NG")</f>
        <v>OK</v>
      </c>
    </row>
    <row r="129">
      <c r="A129" s="182">
        <f>INPUT!D90</f>
        <v>101</v>
      </c>
      <c r="B129" s="481">
        <f>INPUT!CN90</f>
        <v>0.73050782555113025</v>
      </c>
      <c r="C129" s="481">
        <f>INPUT!CO90</f>
        <v>-0.691624579055492</v>
      </c>
      <c r="D129" s="184">
        <f>MAX(INPUT!CF90-INPUT!J90,INPUT!CG90-INPUT!L90)</f>
        <v>1485.9916938948841</v>
      </c>
      <c r="E129" s="184">
        <f>IF(INPUT!CF90-INPUT!J90&gt;=INPUT!CG90-INPUT!L90,INPUT!H90*INPUT!I90*INPUT!J90,INPUT!K90*INPUT!L90)</f>
        <v>23235.974822151198</v>
      </c>
      <c r="F129" s="184">
        <f>INPUT!O90</f>
        <v>12</v>
      </c>
      <c r="G129" s="131">
        <f>2*D129*F129/E129</f>
        <v>1.5348527843763364</v>
      </c>
      <c r="H129" s="184">
        <f>MAX(INPUT!AO90,ABS(B129),ABS(C129))</f>
        <v>380</v>
      </c>
      <c r="I129" s="131">
        <f>MIN(INPUT!AQ90/H129,1)</f>
        <v>0.93421052631578949</v>
      </c>
      <c r="J129" s="482">
        <f>IF(INPUT!AQ90&gt;=INPUT!AO90,1,(12+G129*(3*I129-I129^3))/(12+2*G129))</f>
        <v>0.9987065011286681</v>
      </c>
      <c r="K129" s="195">
        <f>0.95*J129*INPUT!AO90</f>
        <v>360.53304690744915</v>
      </c>
      <c r="L129" s="131">
        <f>0.95*J129*INPUT!AP90</f>
        <v>360.53304690744915</v>
      </c>
      <c r="M129" s="201" t="str">
        <f>IF(ABS(B129)&lt;=K129,"OK","NG")</f>
        <v>OK</v>
      </c>
      <c r="N129" s="203" t="str">
        <f>IF(ABS(C129)&lt;=L129,"OK","NG")</f>
        <v>OK</v>
      </c>
    </row>
    <row r="130">
      <c r="A130" s="182">
        <f>INPUT!D91</f>
        <v>101</v>
      </c>
      <c r="B130" s="481">
        <f>INPUT!CN91</f>
        <v>0.73050782555113025</v>
      </c>
      <c r="C130" s="481">
        <f>INPUT!CO91</f>
        <v>-0.691624579055492</v>
      </c>
      <c r="D130" s="184">
        <f>MAX(INPUT!CF91-INPUT!J91,INPUT!CG91-INPUT!L91)</f>
        <v>1485.9916938948841</v>
      </c>
      <c r="E130" s="184">
        <f>IF(INPUT!CF91-INPUT!J91&gt;=INPUT!CG91-INPUT!L91,INPUT!H91*INPUT!I91*INPUT!J91,INPUT!K91*INPUT!L91)</f>
        <v>23235.974822151198</v>
      </c>
      <c r="F130" s="184">
        <f>INPUT!O91</f>
        <v>12</v>
      </c>
      <c r="G130" s="131">
        <f>2*D130*F130/E130</f>
        <v>1.5348527843763364</v>
      </c>
      <c r="H130" s="184">
        <f>MAX(INPUT!AO91,ABS(B130),ABS(C130))</f>
        <v>380</v>
      </c>
      <c r="I130" s="131">
        <f>MIN(INPUT!AQ91/H130,1)</f>
        <v>0.93421052631578949</v>
      </c>
      <c r="J130" s="482">
        <f>IF(INPUT!AQ91&gt;=INPUT!AO91,1,(12+G130*(3*I130-I130^3))/(12+2*G130))</f>
        <v>0.9987065011286681</v>
      </c>
      <c r="K130" s="195">
        <f>0.95*J130*INPUT!AO91</f>
        <v>360.53304690744915</v>
      </c>
      <c r="L130" s="131">
        <f>0.95*J130*INPUT!AP91</f>
        <v>360.53304690744915</v>
      </c>
      <c r="M130" s="201" t="str">
        <f>IF(ABS(B130)&lt;=K130,"OK","NG")</f>
        <v>OK</v>
      </c>
      <c r="N130" s="203" t="str">
        <f>IF(ABS(C130)&lt;=L130,"OK","NG")</f>
        <v>OK</v>
      </c>
    </row>
    <row r="131">
      <c r="A131" s="182">
        <f>INPUT!D92</f>
        <v>101</v>
      </c>
      <c r="B131" s="481">
        <f>INPUT!CN92</f>
        <v>0.73050782555113025</v>
      </c>
      <c r="C131" s="481">
        <f>INPUT!CO92</f>
        <v>-0.691624579055492</v>
      </c>
      <c r="D131" s="184">
        <f>MAX(INPUT!CF92-INPUT!J92,INPUT!CG92-INPUT!L92)</f>
        <v>1485.9916938948841</v>
      </c>
      <c r="E131" s="184">
        <f>IF(INPUT!CF92-INPUT!J92&gt;=INPUT!CG92-INPUT!L92,INPUT!H92*INPUT!I92*INPUT!J92,INPUT!K92*INPUT!L92)</f>
        <v>23235.974822151198</v>
      </c>
      <c r="F131" s="184">
        <f>INPUT!O92</f>
        <v>12</v>
      </c>
      <c r="G131" s="131">
        <f>2*D131*F131/E131</f>
        <v>1.5348527843763364</v>
      </c>
      <c r="H131" s="184">
        <f>MAX(INPUT!AO92,ABS(B131),ABS(C131))</f>
        <v>380</v>
      </c>
      <c r="I131" s="131">
        <f>MIN(INPUT!AQ92/H131,1)</f>
        <v>0.93421052631578949</v>
      </c>
      <c r="J131" s="482">
        <f>IF(INPUT!AQ92&gt;=INPUT!AO92,1,(12+G131*(3*I131-I131^3))/(12+2*G131))</f>
        <v>0.9987065011286681</v>
      </c>
      <c r="K131" s="195">
        <f>0.95*J131*INPUT!AO92</f>
        <v>360.53304690744915</v>
      </c>
      <c r="L131" s="131">
        <f>0.95*J131*INPUT!AP92</f>
        <v>360.53304690744915</v>
      </c>
      <c r="M131" s="201" t="str">
        <f>IF(ABS(B131)&lt;=K131,"OK","NG")</f>
        <v>OK</v>
      </c>
      <c r="N131" s="203" t="str">
        <f>IF(ABS(C131)&lt;=L131,"OK","NG")</f>
        <v>OK</v>
      </c>
    </row>
    <row r="132">
      <c r="A132" s="182">
        <f>INPUT!D93</f>
        <v>101</v>
      </c>
      <c r="B132" s="481">
        <f>INPUT!CN93</f>
        <v>0.73050782555113025</v>
      </c>
      <c r="C132" s="481">
        <f>INPUT!CO93</f>
        <v>-0.691624579055492</v>
      </c>
      <c r="D132" s="184">
        <f>MAX(INPUT!CF93-INPUT!J93,INPUT!CG93-INPUT!L93)</f>
        <v>1485.9916938948841</v>
      </c>
      <c r="E132" s="184">
        <f>IF(INPUT!CF93-INPUT!J93&gt;=INPUT!CG93-INPUT!L93,INPUT!H93*INPUT!I93*INPUT!J93,INPUT!K93*INPUT!L93)</f>
        <v>23235.974822151198</v>
      </c>
      <c r="F132" s="184">
        <f>INPUT!O93</f>
        <v>12</v>
      </c>
      <c r="G132" s="131">
        <f>2*D132*F132/E132</f>
        <v>1.5348527843763364</v>
      </c>
      <c r="H132" s="184">
        <f>MAX(INPUT!AO93,ABS(B132),ABS(C132))</f>
        <v>380</v>
      </c>
      <c r="I132" s="131">
        <f>MIN(INPUT!AQ93/H132,1)</f>
        <v>0.93421052631578949</v>
      </c>
      <c r="J132" s="482">
        <f>IF(INPUT!AQ93&gt;=INPUT!AO93,1,(12+G132*(3*I132-I132^3))/(12+2*G132))</f>
        <v>0.9987065011286681</v>
      </c>
      <c r="K132" s="195">
        <f>0.95*J132*INPUT!AO93</f>
        <v>360.53304690744915</v>
      </c>
      <c r="L132" s="131">
        <f>0.95*J132*INPUT!AP93</f>
        <v>360.53304690744915</v>
      </c>
      <c r="M132" s="201" t="str">
        <f>IF(ABS(B132)&lt;=K132,"OK","NG")</f>
        <v>OK</v>
      </c>
      <c r="N132" s="203" t="str">
        <f>IF(ABS(C132)&lt;=L132,"OK","NG")</f>
        <v>OK</v>
      </c>
    </row>
    <row r="133">
      <c r="A133" s="182">
        <f>INPUT!D94</f>
        <v>101</v>
      </c>
      <c r="B133" s="481">
        <f>INPUT!CN94</f>
        <v>0.73050782555113025</v>
      </c>
      <c r="C133" s="481">
        <f>INPUT!CO94</f>
        <v>-0.691624579055492</v>
      </c>
      <c r="D133" s="184">
        <f>MAX(INPUT!CF94-INPUT!J94,INPUT!CG94-INPUT!L94)</f>
        <v>1485.9916938948841</v>
      </c>
      <c r="E133" s="184">
        <f>IF(INPUT!CF94-INPUT!J94&gt;=INPUT!CG94-INPUT!L94,INPUT!H94*INPUT!I94*INPUT!J94,INPUT!K94*INPUT!L94)</f>
        <v>23235.974822151198</v>
      </c>
      <c r="F133" s="184">
        <f>INPUT!O94</f>
        <v>12</v>
      </c>
      <c r="G133" s="131">
        <f>2*D133*F133/E133</f>
        <v>1.5348527843763364</v>
      </c>
      <c r="H133" s="184">
        <f>MAX(INPUT!AO94,ABS(B133),ABS(C133))</f>
        <v>380</v>
      </c>
      <c r="I133" s="131">
        <f>MIN(INPUT!AQ94/H133,1)</f>
        <v>0.93421052631578949</v>
      </c>
      <c r="J133" s="482">
        <f>IF(INPUT!AQ94&gt;=INPUT!AO94,1,(12+G133*(3*I133-I133^3))/(12+2*G133))</f>
        <v>0.9987065011286681</v>
      </c>
      <c r="K133" s="195">
        <f>0.95*J133*INPUT!AO94</f>
        <v>360.53304690744915</v>
      </c>
      <c r="L133" s="131">
        <f>0.95*J133*INPUT!AP94</f>
        <v>360.53304690744915</v>
      </c>
      <c r="M133" s="201" t="str">
        <f>IF(ABS(B133)&lt;=K133,"OK","NG")</f>
        <v>OK</v>
      </c>
      <c r="N133" s="203" t="str">
        <f>IF(ABS(C133)&lt;=L133,"OK","NG")</f>
        <v>OK</v>
      </c>
    </row>
    <row r="134">
      <c r="A134" s="182">
        <f>INPUT!D95</f>
        <v>101</v>
      </c>
      <c r="B134" s="481">
        <f>INPUT!CN95</f>
        <v>0.73050782555113025</v>
      </c>
      <c r="C134" s="481">
        <f>INPUT!CO95</f>
        <v>-0.691624579055492</v>
      </c>
      <c r="D134" s="184">
        <f>MAX(INPUT!CF95-INPUT!J95,INPUT!CG95-INPUT!L95)</f>
        <v>1485.9916938948841</v>
      </c>
      <c r="E134" s="184">
        <f>IF(INPUT!CF95-INPUT!J95&gt;=INPUT!CG95-INPUT!L95,INPUT!H95*INPUT!I95*INPUT!J95,INPUT!K95*INPUT!L95)</f>
        <v>23235.974822151198</v>
      </c>
      <c r="F134" s="184">
        <f>INPUT!O95</f>
        <v>12</v>
      </c>
      <c r="G134" s="131">
        <f>2*D134*F134/E134</f>
        <v>1.5348527843763364</v>
      </c>
      <c r="H134" s="184">
        <f>MAX(INPUT!AO95,ABS(B134),ABS(C134))</f>
        <v>380</v>
      </c>
      <c r="I134" s="131">
        <f>MIN(INPUT!AQ95/H134,1)</f>
        <v>0.93421052631578949</v>
      </c>
      <c r="J134" s="482">
        <f>IF(INPUT!AQ95&gt;=INPUT!AO95,1,(12+G134*(3*I134-I134^3))/(12+2*G134))</f>
        <v>0.9987065011286681</v>
      </c>
      <c r="K134" s="195">
        <f>0.95*J134*INPUT!AO95</f>
        <v>360.53304690744915</v>
      </c>
      <c r="L134" s="131">
        <f>0.95*J134*INPUT!AP95</f>
        <v>360.53304690744915</v>
      </c>
      <c r="M134" s="201" t="str">
        <f>IF(ABS(B134)&lt;=K134,"OK","NG")</f>
        <v>OK</v>
      </c>
      <c r="N134" s="203" t="str">
        <f>IF(ABS(C134)&lt;=L134,"OK","NG")</f>
        <v>OK</v>
      </c>
    </row>
    <row r="135">
      <c r="A135" s="182">
        <f>INPUT!D96</f>
        <v>101</v>
      </c>
      <c r="B135" s="481">
        <f>INPUT!CN96</f>
        <v>0.73050782555113025</v>
      </c>
      <c r="C135" s="481">
        <f>INPUT!CO96</f>
        <v>-0.691624579055492</v>
      </c>
      <c r="D135" s="184">
        <f>MAX(INPUT!CF96-INPUT!J96,INPUT!CG96-INPUT!L96)</f>
        <v>1485.9916938948841</v>
      </c>
      <c r="E135" s="184">
        <f>IF(INPUT!CF96-INPUT!J96&gt;=INPUT!CG96-INPUT!L96,INPUT!H96*INPUT!I96*INPUT!J96,INPUT!K96*INPUT!L96)</f>
        <v>23235.974822151198</v>
      </c>
      <c r="F135" s="184">
        <f>INPUT!O96</f>
        <v>12</v>
      </c>
      <c r="G135" s="131">
        <f>2*D135*F135/E135</f>
        <v>1.5348527843763364</v>
      </c>
      <c r="H135" s="184">
        <f>MAX(INPUT!AO96,ABS(B135),ABS(C135))</f>
        <v>380</v>
      </c>
      <c r="I135" s="131">
        <f>MIN(INPUT!AQ96/H135,1)</f>
        <v>0.93421052631578949</v>
      </c>
      <c r="J135" s="482">
        <f>IF(INPUT!AQ96&gt;=INPUT!AO96,1,(12+G135*(3*I135-I135^3))/(12+2*G135))</f>
        <v>0.9987065011286681</v>
      </c>
      <c r="K135" s="195">
        <f>0.95*J135*INPUT!AO96</f>
        <v>360.53304690744915</v>
      </c>
      <c r="L135" s="131">
        <f>0.95*J135*INPUT!AP96</f>
        <v>360.53304690744915</v>
      </c>
      <c r="M135" s="201" t="str">
        <f>IF(ABS(B135)&lt;=K135,"OK","NG")</f>
        <v>OK</v>
      </c>
      <c r="N135" s="203" t="str">
        <f>IF(ABS(C135)&lt;=L135,"OK","NG")</f>
        <v>OK</v>
      </c>
    </row>
    <row r="136">
      <c r="A136" s="182">
        <f>INPUT!D97</f>
        <v>101</v>
      </c>
      <c r="B136" s="481">
        <f>INPUT!CN97</f>
        <v>0.73050782555113025</v>
      </c>
      <c r="C136" s="481">
        <f>INPUT!CO97</f>
        <v>-0.691624579055492</v>
      </c>
      <c r="D136" s="184">
        <f>MAX(INPUT!CF97-INPUT!J97,INPUT!CG97-INPUT!L97)</f>
        <v>1485.9916938948841</v>
      </c>
      <c r="E136" s="184">
        <f>IF(INPUT!CF97-INPUT!J97&gt;=INPUT!CG97-INPUT!L97,INPUT!H97*INPUT!I97*INPUT!J97,INPUT!K97*INPUT!L97)</f>
        <v>23235.974822151198</v>
      </c>
      <c r="F136" s="184">
        <f>INPUT!O97</f>
        <v>12</v>
      </c>
      <c r="G136" s="131">
        <f>2*D136*F136/E136</f>
        <v>1.5348527843763364</v>
      </c>
      <c r="H136" s="184">
        <f>MAX(INPUT!AO97,ABS(B136),ABS(C136))</f>
        <v>380</v>
      </c>
      <c r="I136" s="131">
        <f>MIN(INPUT!AQ97/H136,1)</f>
        <v>0.93421052631578949</v>
      </c>
      <c r="J136" s="482">
        <f>IF(INPUT!AQ97&gt;=INPUT!AO97,1,(12+G136*(3*I136-I136^3))/(12+2*G136))</f>
        <v>0.9987065011286681</v>
      </c>
      <c r="K136" s="195">
        <f>0.95*J136*INPUT!AO97</f>
        <v>360.53304690744915</v>
      </c>
      <c r="L136" s="131">
        <f>0.95*J136*INPUT!AP97</f>
        <v>360.53304690744915</v>
      </c>
      <c r="M136" s="201" t="str">
        <f>IF(ABS(B136)&lt;=K136,"OK","NG")</f>
        <v>OK</v>
      </c>
      <c r="N136" s="203" t="str">
        <f>IF(ABS(C136)&lt;=L136,"OK","NG")</f>
        <v>OK</v>
      </c>
    </row>
    <row r="137">
      <c r="A137" s="182">
        <f>INPUT!D98</f>
        <v>101</v>
      </c>
      <c r="B137" s="481">
        <f>INPUT!CN98</f>
        <v>0.73050782555113025</v>
      </c>
      <c r="C137" s="481">
        <f>INPUT!CO98</f>
        <v>-0.691624579055492</v>
      </c>
      <c r="D137" s="184">
        <f>MAX(INPUT!CF98-INPUT!J98,INPUT!CG98-INPUT!L98)</f>
        <v>1485.9916938948841</v>
      </c>
      <c r="E137" s="184">
        <f>IF(INPUT!CF98-INPUT!J98&gt;=INPUT!CG98-INPUT!L98,INPUT!H98*INPUT!I98*INPUT!J98,INPUT!K98*INPUT!L98)</f>
        <v>23235.974822151198</v>
      </c>
      <c r="F137" s="184">
        <f>INPUT!O98</f>
        <v>12</v>
      </c>
      <c r="G137" s="131">
        <f>2*D137*F137/E137</f>
        <v>1.5348527843763364</v>
      </c>
      <c r="H137" s="184">
        <f>MAX(INPUT!AO98,ABS(B137),ABS(C137))</f>
        <v>380</v>
      </c>
      <c r="I137" s="131">
        <f>MIN(INPUT!AQ98/H137,1)</f>
        <v>0.93421052631578949</v>
      </c>
      <c r="J137" s="482">
        <f>IF(INPUT!AQ98&gt;=INPUT!AO98,1,(12+G137*(3*I137-I137^3))/(12+2*G137))</f>
        <v>0.9987065011286681</v>
      </c>
      <c r="K137" s="195">
        <f>0.95*J137*INPUT!AO98</f>
        <v>360.53304690744915</v>
      </c>
      <c r="L137" s="131">
        <f>0.95*J137*INPUT!AP98</f>
        <v>360.53304690744915</v>
      </c>
      <c r="M137" s="201" t="str">
        <f>IF(ABS(B137)&lt;=K137,"OK","NG")</f>
        <v>OK</v>
      </c>
      <c r="N137" s="203" t="str">
        <f>IF(ABS(C137)&lt;=L137,"OK","NG")</f>
        <v>OK</v>
      </c>
    </row>
    <row r="138">
      <c r="A138" s="182">
        <f>INPUT!D99</f>
        <v>101</v>
      </c>
      <c r="B138" s="481">
        <f>INPUT!CN99</f>
        <v>0.73050782555113025</v>
      </c>
      <c r="C138" s="481">
        <f>INPUT!CO99</f>
        <v>-0.691624579055492</v>
      </c>
      <c r="D138" s="184">
        <f>MAX(INPUT!CF99-INPUT!J99,INPUT!CG99-INPUT!L99)</f>
        <v>1485.9916938948841</v>
      </c>
      <c r="E138" s="184">
        <f>IF(INPUT!CF99-INPUT!J99&gt;=INPUT!CG99-INPUT!L99,INPUT!H99*INPUT!I99*INPUT!J99,INPUT!K99*INPUT!L99)</f>
        <v>23235.974822151198</v>
      </c>
      <c r="F138" s="184">
        <f>INPUT!O99</f>
        <v>12</v>
      </c>
      <c r="G138" s="131">
        <f>2*D138*F138/E138</f>
        <v>1.5348527843763364</v>
      </c>
      <c r="H138" s="184">
        <f>MAX(INPUT!AO99,ABS(B138),ABS(C138))</f>
        <v>380</v>
      </c>
      <c r="I138" s="131">
        <f>MIN(INPUT!AQ99/H138,1)</f>
        <v>0.93421052631578949</v>
      </c>
      <c r="J138" s="482">
        <f>IF(INPUT!AQ99&gt;=INPUT!AO99,1,(12+G138*(3*I138-I138^3))/(12+2*G138))</f>
        <v>0.9987065011286681</v>
      </c>
      <c r="K138" s="195">
        <f>0.95*J138*INPUT!AO99</f>
        <v>360.53304690744915</v>
      </c>
      <c r="L138" s="131">
        <f>0.95*J138*INPUT!AP99</f>
        <v>360.53304690744915</v>
      </c>
      <c r="M138" s="201" t="str">
        <f>IF(ABS(B138)&lt;=K138,"OK","NG")</f>
        <v>OK</v>
      </c>
      <c r="N138" s="203" t="str">
        <f>IF(ABS(C138)&lt;=L138,"OK","NG")</f>
        <v>OK</v>
      </c>
    </row>
    <row r="139">
      <c r="A139" s="182">
        <f>INPUT!D100</f>
        <v>101</v>
      </c>
      <c r="B139" s="481">
        <f>INPUT!CN100</f>
        <v>0.73050782555113025</v>
      </c>
      <c r="C139" s="481">
        <f>INPUT!CO100</f>
        <v>-0.691624579055492</v>
      </c>
      <c r="D139" s="184">
        <f>MAX(INPUT!CF100-INPUT!J100,INPUT!CG100-INPUT!L100)</f>
        <v>1485.9916938948841</v>
      </c>
      <c r="E139" s="184">
        <f>IF(INPUT!CF100-INPUT!J100&gt;=INPUT!CG100-INPUT!L100,INPUT!H100*INPUT!I100*INPUT!J100,INPUT!K100*INPUT!L100)</f>
        <v>23235.974822151198</v>
      </c>
      <c r="F139" s="184">
        <f>INPUT!O100</f>
        <v>12</v>
      </c>
      <c r="G139" s="131">
        <f>2*D139*F139/E139</f>
        <v>1.5348527843763364</v>
      </c>
      <c r="H139" s="184">
        <f>MAX(INPUT!AO100,ABS(B139),ABS(C139))</f>
        <v>380</v>
      </c>
      <c r="I139" s="131">
        <f>MIN(INPUT!AQ100/H139,1)</f>
        <v>0.93421052631578949</v>
      </c>
      <c r="J139" s="482">
        <f>IF(INPUT!AQ100&gt;=INPUT!AO100,1,(12+G139*(3*I139-I139^3))/(12+2*G139))</f>
        <v>0.9987065011286681</v>
      </c>
      <c r="K139" s="195">
        <f>0.95*J139*INPUT!AO100</f>
        <v>360.53304690744915</v>
      </c>
      <c r="L139" s="131">
        <f>0.95*J139*INPUT!AP100</f>
        <v>360.53304690744915</v>
      </c>
      <c r="M139" s="201" t="str">
        <f>IF(ABS(B139)&lt;=K139,"OK","NG")</f>
        <v>OK</v>
      </c>
      <c r="N139" s="203" t="str">
        <f>IF(ABS(C139)&lt;=L139,"OK","NG")</f>
        <v>OK</v>
      </c>
    </row>
    <row r="140">
      <c r="A140" s="182">
        <f>INPUT!D101</f>
        <v>101</v>
      </c>
      <c r="B140" s="481">
        <f>INPUT!CN101</f>
        <v>0.73050782555113025</v>
      </c>
      <c r="C140" s="481">
        <f>INPUT!CO101</f>
        <v>-0.691624579055492</v>
      </c>
      <c r="D140" s="184">
        <f>MAX(INPUT!CF101-INPUT!J101,INPUT!CG101-INPUT!L101)</f>
        <v>1485.9916938948841</v>
      </c>
      <c r="E140" s="184">
        <f>IF(INPUT!CF101-INPUT!J101&gt;=INPUT!CG101-INPUT!L101,INPUT!H101*INPUT!I101*INPUT!J101,INPUT!K101*INPUT!L101)</f>
        <v>23235.974822151198</v>
      </c>
      <c r="F140" s="184">
        <f>INPUT!O101</f>
        <v>12</v>
      </c>
      <c r="G140" s="131">
        <f>2*D140*F140/E140</f>
        <v>1.5348527843763364</v>
      </c>
      <c r="H140" s="184">
        <f>MAX(INPUT!AO101,ABS(B140),ABS(C140))</f>
        <v>380</v>
      </c>
      <c r="I140" s="131">
        <f>MIN(INPUT!AQ101/H140,1)</f>
        <v>0.93421052631578949</v>
      </c>
      <c r="J140" s="482">
        <f>IF(INPUT!AQ101&gt;=INPUT!AO101,1,(12+G140*(3*I140-I140^3))/(12+2*G140))</f>
        <v>0.9987065011286681</v>
      </c>
      <c r="K140" s="195">
        <f>0.95*J140*INPUT!AO101</f>
        <v>360.53304690744915</v>
      </c>
      <c r="L140" s="131">
        <f>0.95*J140*INPUT!AP101</f>
        <v>360.53304690744915</v>
      </c>
      <c r="M140" s="201" t="str">
        <f>IF(ABS(B140)&lt;=K140,"OK","NG")</f>
        <v>OK</v>
      </c>
      <c r="N140" s="203" t="str">
        <f>IF(ABS(C140)&lt;=L140,"OK","NG")</f>
        <v>OK</v>
      </c>
    </row>
    <row r="141">
      <c r="A141" s="182">
        <f>INPUT!D102</f>
        <v>101</v>
      </c>
      <c r="B141" s="481">
        <f>INPUT!CN102</f>
        <v>0.73050782555113025</v>
      </c>
      <c r="C141" s="481">
        <f>INPUT!CO102</f>
        <v>-0.691624579055492</v>
      </c>
      <c r="D141" s="184">
        <f>MAX(INPUT!CF102-INPUT!J102,INPUT!CG102-INPUT!L102)</f>
        <v>1485.9916938948841</v>
      </c>
      <c r="E141" s="184">
        <f>IF(INPUT!CF102-INPUT!J102&gt;=INPUT!CG102-INPUT!L102,INPUT!H102*INPUT!I102*INPUT!J102,INPUT!K102*INPUT!L102)</f>
        <v>23235.974822151198</v>
      </c>
      <c r="F141" s="184">
        <f>INPUT!O102</f>
        <v>12</v>
      </c>
      <c r="G141" s="131">
        <f>2*D141*F141/E141</f>
        <v>1.5348527843763364</v>
      </c>
      <c r="H141" s="184">
        <f>MAX(INPUT!AO102,ABS(B141),ABS(C141))</f>
        <v>380</v>
      </c>
      <c r="I141" s="131">
        <f>MIN(INPUT!AQ102/H141,1)</f>
        <v>0.93421052631578949</v>
      </c>
      <c r="J141" s="482">
        <f>IF(INPUT!AQ102&gt;=INPUT!AO102,1,(12+G141*(3*I141-I141^3))/(12+2*G141))</f>
        <v>0.9987065011286681</v>
      </c>
      <c r="K141" s="195">
        <f>0.95*J141*INPUT!AO102</f>
        <v>360.53304690744915</v>
      </c>
      <c r="L141" s="131">
        <f>0.95*J141*INPUT!AP102</f>
        <v>360.53304690744915</v>
      </c>
      <c r="M141" s="201" t="str">
        <f>IF(ABS(B141)&lt;=K141,"OK","NG")</f>
        <v>OK</v>
      </c>
      <c r="N141" s="203" t="str">
        <f>IF(ABS(C141)&lt;=L141,"OK","NG")</f>
        <v>OK</v>
      </c>
    </row>
    <row r="142">
      <c r="A142" s="182">
        <f>INPUT!D103</f>
        <v>101</v>
      </c>
      <c r="B142" s="481">
        <f>INPUT!CN103</f>
        <v>0.73050782555113025</v>
      </c>
      <c r="C142" s="481">
        <f>INPUT!CO103</f>
        <v>-0.691624579055492</v>
      </c>
      <c r="D142" s="184">
        <f>MAX(INPUT!CF103-INPUT!J103,INPUT!CG103-INPUT!L103)</f>
        <v>1485.9916938948841</v>
      </c>
      <c r="E142" s="184">
        <f>IF(INPUT!CF103-INPUT!J103&gt;=INPUT!CG103-INPUT!L103,INPUT!H103*INPUT!I103*INPUT!J103,INPUT!K103*INPUT!L103)</f>
        <v>23235.974822151198</v>
      </c>
      <c r="F142" s="184">
        <f>INPUT!O103</f>
        <v>12</v>
      </c>
      <c r="G142" s="131">
        <f>2*D142*F142/E142</f>
        <v>1.5348527843763364</v>
      </c>
      <c r="H142" s="184">
        <f>MAX(INPUT!AO103,ABS(B142),ABS(C142))</f>
        <v>380</v>
      </c>
      <c r="I142" s="131">
        <f>MIN(INPUT!AQ103/H142,1)</f>
        <v>0.93421052631578949</v>
      </c>
      <c r="J142" s="482">
        <f>IF(INPUT!AQ103&gt;=INPUT!AO103,1,(12+G142*(3*I142-I142^3))/(12+2*G142))</f>
        <v>0.9987065011286681</v>
      </c>
      <c r="K142" s="195">
        <f>0.95*J142*INPUT!AO103</f>
        <v>360.53304690744915</v>
      </c>
      <c r="L142" s="131">
        <f>0.95*J142*INPUT!AP103</f>
        <v>360.53304690744915</v>
      </c>
      <c r="M142" s="201" t="str">
        <f>IF(ABS(B142)&lt;=K142,"OK","NG")</f>
        <v>OK</v>
      </c>
      <c r="N142" s="203" t="str">
        <f>IF(ABS(C142)&lt;=L142,"OK","NG")</f>
        <v>OK</v>
      </c>
    </row>
    <row r="143">
      <c r="A143" s="182">
        <f>INPUT!D104</f>
        <v>101</v>
      </c>
      <c r="B143" s="481">
        <f>INPUT!CN104</f>
        <v>0.73050782555113025</v>
      </c>
      <c r="C143" s="481">
        <f>INPUT!CO104</f>
        <v>-0.691624579055492</v>
      </c>
      <c r="D143" s="184">
        <f>MAX(INPUT!CF104-INPUT!J104,INPUT!CG104-INPUT!L104)</f>
        <v>1485.9916938948841</v>
      </c>
      <c r="E143" s="184">
        <f>IF(INPUT!CF104-INPUT!J104&gt;=INPUT!CG104-INPUT!L104,INPUT!H104*INPUT!I104*INPUT!J104,INPUT!K104*INPUT!L104)</f>
        <v>23235.974822151198</v>
      </c>
      <c r="F143" s="184">
        <f>INPUT!O104</f>
        <v>12</v>
      </c>
      <c r="G143" s="131">
        <f>2*D143*F143/E143</f>
        <v>1.5348527843763364</v>
      </c>
      <c r="H143" s="184">
        <f>MAX(INPUT!AO104,ABS(B143),ABS(C143))</f>
        <v>380</v>
      </c>
      <c r="I143" s="131">
        <f>MIN(INPUT!AQ104/H143,1)</f>
        <v>0.93421052631578949</v>
      </c>
      <c r="J143" s="482">
        <f>IF(INPUT!AQ104&gt;=INPUT!AO104,1,(12+G143*(3*I143-I143^3))/(12+2*G143))</f>
        <v>0.9987065011286681</v>
      </c>
      <c r="K143" s="195">
        <f>0.95*J143*INPUT!AO104</f>
        <v>360.53304690744915</v>
      </c>
      <c r="L143" s="131">
        <f>0.95*J143*INPUT!AP104</f>
        <v>360.53304690744915</v>
      </c>
      <c r="M143" s="201" t="str">
        <f>IF(ABS(B143)&lt;=K143,"OK","NG")</f>
        <v>OK</v>
      </c>
      <c r="N143" s="203" t="str">
        <f>IF(ABS(C143)&lt;=L143,"OK","NG")</f>
        <v>OK</v>
      </c>
    </row>
    <row r="144">
      <c r="A144" s="182">
        <f>INPUT!D105</f>
        <v>101</v>
      </c>
      <c r="B144" s="481">
        <f>INPUT!CN105</f>
        <v>0.73050782555113025</v>
      </c>
      <c r="C144" s="481">
        <f>INPUT!CO105</f>
        <v>-0.691624579055492</v>
      </c>
      <c r="D144" s="184">
        <f>MAX(INPUT!CF105-INPUT!J105,INPUT!CG105-INPUT!L105)</f>
        <v>1485.9916938948841</v>
      </c>
      <c r="E144" s="184">
        <f>IF(INPUT!CF105-INPUT!J105&gt;=INPUT!CG105-INPUT!L105,INPUT!H105*INPUT!I105*INPUT!J105,INPUT!K105*INPUT!L105)</f>
        <v>23235.974822151198</v>
      </c>
      <c r="F144" s="184">
        <f>INPUT!O105</f>
        <v>12</v>
      </c>
      <c r="G144" s="131">
        <f>2*D144*F144/E144</f>
        <v>1.5348527843763364</v>
      </c>
      <c r="H144" s="184">
        <f>MAX(INPUT!AO105,ABS(B144),ABS(C144))</f>
        <v>380</v>
      </c>
      <c r="I144" s="131">
        <f>MIN(INPUT!AQ105/H144,1)</f>
        <v>0.93421052631578949</v>
      </c>
      <c r="J144" s="482">
        <f>IF(INPUT!AQ105&gt;=INPUT!AO105,1,(12+G144*(3*I144-I144^3))/(12+2*G144))</f>
        <v>0.9987065011286681</v>
      </c>
      <c r="K144" s="195">
        <f>0.95*J144*INPUT!AO105</f>
        <v>360.53304690744915</v>
      </c>
      <c r="L144" s="131">
        <f>0.95*J144*INPUT!AP105</f>
        <v>360.53304690744915</v>
      </c>
      <c r="M144" s="201" t="str">
        <f>IF(ABS(B144)&lt;=K144,"OK","NG")</f>
        <v>OK</v>
      </c>
      <c r="N144" s="203" t="str">
        <f>IF(ABS(C144)&lt;=L144,"OK","NG")</f>
        <v>OK</v>
      </c>
    </row>
    <row r="145">
      <c r="A145" s="182">
        <f>INPUT!D106</f>
        <v>101</v>
      </c>
      <c r="B145" s="481">
        <f>INPUT!CN106</f>
        <v>0.73050782555113025</v>
      </c>
      <c r="C145" s="481">
        <f>INPUT!CO106</f>
        <v>-0.691624579055492</v>
      </c>
      <c r="D145" s="184">
        <f>MAX(INPUT!CF106-INPUT!J106,INPUT!CG106-INPUT!L106)</f>
        <v>1485.9916938948841</v>
      </c>
      <c r="E145" s="184">
        <f>IF(INPUT!CF106-INPUT!J106&gt;=INPUT!CG106-INPUT!L106,INPUT!H106*INPUT!I106*INPUT!J106,INPUT!K106*INPUT!L106)</f>
        <v>23235.974822151198</v>
      </c>
      <c r="F145" s="184">
        <f>INPUT!O106</f>
        <v>12</v>
      </c>
      <c r="G145" s="131">
        <f>2*D145*F145/E145</f>
        <v>1.5348527843763364</v>
      </c>
      <c r="H145" s="184">
        <f>MAX(INPUT!AO106,ABS(B145),ABS(C145))</f>
        <v>380</v>
      </c>
      <c r="I145" s="131">
        <f>MIN(INPUT!AQ106/H145,1)</f>
        <v>0.93421052631578949</v>
      </c>
      <c r="J145" s="482">
        <f>IF(INPUT!AQ106&gt;=INPUT!AO106,1,(12+G145*(3*I145-I145^3))/(12+2*G145))</f>
        <v>0.9987065011286681</v>
      </c>
      <c r="K145" s="195">
        <f>0.95*J145*INPUT!AO106</f>
        <v>360.53304690744915</v>
      </c>
      <c r="L145" s="131">
        <f>0.95*J145*INPUT!AP106</f>
        <v>360.53304690744915</v>
      </c>
      <c r="M145" s="201" t="str">
        <f>IF(ABS(B145)&lt;=K145,"OK","NG")</f>
        <v>OK</v>
      </c>
      <c r="N145" s="203" t="str">
        <f>IF(ABS(C145)&lt;=L145,"OK","NG")</f>
        <v>OK</v>
      </c>
    </row>
    <row r="146">
      <c r="A146" s="182">
        <f>INPUT!D107</f>
        <v>101</v>
      </c>
      <c r="B146" s="481">
        <f>INPUT!CN107</f>
        <v>0.73050782555113025</v>
      </c>
      <c r="C146" s="481">
        <f>INPUT!CO107</f>
        <v>-0.691624579055492</v>
      </c>
      <c r="D146" s="184">
        <f>MAX(INPUT!CF107-INPUT!J107,INPUT!CG107-INPUT!L107)</f>
        <v>1485.9916938948841</v>
      </c>
      <c r="E146" s="184">
        <f>IF(INPUT!CF107-INPUT!J107&gt;=INPUT!CG107-INPUT!L107,INPUT!H107*INPUT!I107*INPUT!J107,INPUT!K107*INPUT!L107)</f>
        <v>23235.974822151198</v>
      </c>
      <c r="F146" s="184">
        <f>INPUT!O107</f>
        <v>12</v>
      </c>
      <c r="G146" s="131">
        <f>2*D146*F146/E146</f>
        <v>1.5348527843763364</v>
      </c>
      <c r="H146" s="184">
        <f>MAX(INPUT!AO107,ABS(B146),ABS(C146))</f>
        <v>380</v>
      </c>
      <c r="I146" s="131">
        <f>MIN(INPUT!AQ107/H146,1)</f>
        <v>0.93421052631578949</v>
      </c>
      <c r="J146" s="482">
        <f>IF(INPUT!AQ107&gt;=INPUT!AO107,1,(12+G146*(3*I146-I146^3))/(12+2*G146))</f>
        <v>0.9987065011286681</v>
      </c>
      <c r="K146" s="195">
        <f>0.95*J146*INPUT!AO107</f>
        <v>360.53304690744915</v>
      </c>
      <c r="L146" s="131">
        <f>0.95*J146*INPUT!AP107</f>
        <v>360.53304690744915</v>
      </c>
      <c r="M146" s="201" t="str">
        <f>IF(ABS(B146)&lt;=K146,"OK","NG")</f>
        <v>OK</v>
      </c>
      <c r="N146" s="203" t="str">
        <f>IF(ABS(C146)&lt;=L146,"OK","NG")</f>
        <v>OK</v>
      </c>
    </row>
    <row r="147">
      <c r="A147" s="182">
        <f>INPUT!D108</f>
        <v>101</v>
      </c>
      <c r="B147" s="481">
        <f>INPUT!CN108</f>
        <v>0.73050782555113025</v>
      </c>
      <c r="C147" s="481">
        <f>INPUT!CO108</f>
        <v>-0.691624579055492</v>
      </c>
      <c r="D147" s="184">
        <f>MAX(INPUT!CF108-INPUT!J108,INPUT!CG108-INPUT!L108)</f>
        <v>1485.9916938948841</v>
      </c>
      <c r="E147" s="184">
        <f>IF(INPUT!CF108-INPUT!J108&gt;=INPUT!CG108-INPUT!L108,INPUT!H108*INPUT!I108*INPUT!J108,INPUT!K108*INPUT!L108)</f>
        <v>23235.974822151198</v>
      </c>
      <c r="F147" s="184">
        <f>INPUT!O108</f>
        <v>12</v>
      </c>
      <c r="G147" s="131">
        <f>2*D147*F147/E147</f>
        <v>1.5348527843763364</v>
      </c>
      <c r="H147" s="184">
        <f>MAX(INPUT!AO108,ABS(B147),ABS(C147))</f>
        <v>380</v>
      </c>
      <c r="I147" s="131">
        <f>MIN(INPUT!AQ108/H147,1)</f>
        <v>0.93421052631578949</v>
      </c>
      <c r="J147" s="482">
        <f>IF(INPUT!AQ108&gt;=INPUT!AO108,1,(12+G147*(3*I147-I147^3))/(12+2*G147))</f>
        <v>0.9987065011286681</v>
      </c>
      <c r="K147" s="195">
        <f>0.95*J147*INPUT!AO108</f>
        <v>360.53304690744915</v>
      </c>
      <c r="L147" s="131">
        <f>0.95*J147*INPUT!AP108</f>
        <v>360.53304690744915</v>
      </c>
      <c r="M147" s="201" t="str">
        <f>IF(ABS(B147)&lt;=K147,"OK","NG")</f>
        <v>OK</v>
      </c>
      <c r="N147" s="203" t="str">
        <f>IF(ABS(C147)&lt;=L147,"OK","NG")</f>
        <v>OK</v>
      </c>
    </row>
    <row r="148">
      <c r="A148" s="182">
        <f>INPUT!D109</f>
        <v>101</v>
      </c>
      <c r="B148" s="481">
        <f>INPUT!CN109</f>
        <v>0.73050782555113025</v>
      </c>
      <c r="C148" s="481">
        <f>INPUT!CO109</f>
        <v>-0.691624579055492</v>
      </c>
      <c r="D148" s="184">
        <f>MAX(INPUT!CF109-INPUT!J109,INPUT!CG109-INPUT!L109)</f>
        <v>1485.9916938948841</v>
      </c>
      <c r="E148" s="184">
        <f>IF(INPUT!CF109-INPUT!J109&gt;=INPUT!CG109-INPUT!L109,INPUT!H109*INPUT!I109*INPUT!J109,INPUT!K109*INPUT!L109)</f>
        <v>23235.974822151198</v>
      </c>
      <c r="F148" s="184">
        <f>INPUT!O109</f>
        <v>12</v>
      </c>
      <c r="G148" s="131">
        <f>2*D148*F148/E148</f>
        <v>1.5348527843763364</v>
      </c>
      <c r="H148" s="184">
        <f>MAX(INPUT!AO109,ABS(B148),ABS(C148))</f>
        <v>380</v>
      </c>
      <c r="I148" s="131">
        <f>MIN(INPUT!AQ109/H148,1)</f>
        <v>0.93421052631578949</v>
      </c>
      <c r="J148" s="482">
        <f>IF(INPUT!AQ109&gt;=INPUT!AO109,1,(12+G148*(3*I148-I148^3))/(12+2*G148))</f>
        <v>0.9987065011286681</v>
      </c>
      <c r="K148" s="195">
        <f>0.95*J148*INPUT!AO109</f>
        <v>360.53304690744915</v>
      </c>
      <c r="L148" s="131">
        <f>0.95*J148*INPUT!AP109</f>
        <v>360.53304690744915</v>
      </c>
      <c r="M148" s="201" t="str">
        <f>IF(ABS(B148)&lt;=K148,"OK","NG")</f>
        <v>OK</v>
      </c>
      <c r="N148" s="203" t="str">
        <f>IF(ABS(C148)&lt;=L148,"OK","NG")</f>
        <v>OK</v>
      </c>
    </row>
    <row r="149">
      <c r="A149" s="182">
        <f>INPUT!D110</f>
        <v>101</v>
      </c>
      <c r="B149" s="481">
        <f>INPUT!CN110</f>
        <v>0.73050782555113025</v>
      </c>
      <c r="C149" s="481">
        <f>INPUT!CO110</f>
        <v>-0.691624579055492</v>
      </c>
      <c r="D149" s="184">
        <f>MAX(INPUT!CF110-INPUT!J110,INPUT!CG110-INPUT!L110)</f>
        <v>1485.9916938948841</v>
      </c>
      <c r="E149" s="184">
        <f>IF(INPUT!CF110-INPUT!J110&gt;=INPUT!CG110-INPUT!L110,INPUT!H110*INPUT!I110*INPUT!J110,INPUT!K110*INPUT!L110)</f>
        <v>23235.974822151198</v>
      </c>
      <c r="F149" s="184">
        <f>INPUT!O110</f>
        <v>12</v>
      </c>
      <c r="G149" s="131">
        <f>2*D149*F149/E149</f>
        <v>1.5348527843763364</v>
      </c>
      <c r="H149" s="184">
        <f>MAX(INPUT!AO110,ABS(B149),ABS(C149))</f>
        <v>380</v>
      </c>
      <c r="I149" s="131">
        <f>MIN(INPUT!AQ110/H149,1)</f>
        <v>0.93421052631578949</v>
      </c>
      <c r="J149" s="482">
        <f>IF(INPUT!AQ110&gt;=INPUT!AO110,1,(12+G149*(3*I149-I149^3))/(12+2*G149))</f>
        <v>0.9987065011286681</v>
      </c>
      <c r="K149" s="195">
        <f>0.95*J149*INPUT!AO110</f>
        <v>360.53304690744915</v>
      </c>
      <c r="L149" s="131">
        <f>0.95*J149*INPUT!AP110</f>
        <v>360.53304690744915</v>
      </c>
      <c r="M149" s="201" t="str">
        <f>IF(ABS(B149)&lt;=K149,"OK","NG")</f>
        <v>OK</v>
      </c>
      <c r="N149" s="203" t="str">
        <f>IF(ABS(C149)&lt;=L149,"OK","NG")</f>
        <v>OK</v>
      </c>
    </row>
    <row r="150">
      <c r="A150" s="182">
        <f>INPUT!D111</f>
        <v>101</v>
      </c>
      <c r="B150" s="481">
        <f>INPUT!CN111</f>
        <v>0.73050782555113025</v>
      </c>
      <c r="C150" s="481">
        <f>INPUT!CO111</f>
        <v>-0.691624579055492</v>
      </c>
      <c r="D150" s="184">
        <f>MAX(INPUT!CF111-INPUT!J111,INPUT!CG111-INPUT!L111)</f>
        <v>1485.9916938948841</v>
      </c>
      <c r="E150" s="184">
        <f>IF(INPUT!CF111-INPUT!J111&gt;=INPUT!CG111-INPUT!L111,INPUT!H111*INPUT!I111*INPUT!J111,INPUT!K111*INPUT!L111)</f>
        <v>23235.974822151198</v>
      </c>
      <c r="F150" s="184">
        <f>INPUT!O111</f>
        <v>12</v>
      </c>
      <c r="G150" s="131">
        <f>2*D150*F150/E150</f>
        <v>1.5348527843763364</v>
      </c>
      <c r="H150" s="184">
        <f>MAX(INPUT!AO111,ABS(B150),ABS(C150))</f>
        <v>380</v>
      </c>
      <c r="I150" s="131">
        <f>MIN(INPUT!AQ111/H150,1)</f>
        <v>0.93421052631578949</v>
      </c>
      <c r="J150" s="482">
        <f>IF(INPUT!AQ111&gt;=INPUT!AO111,1,(12+G150*(3*I150-I150^3))/(12+2*G150))</f>
        <v>0.9987065011286681</v>
      </c>
      <c r="K150" s="195">
        <f>0.95*J150*INPUT!AO111</f>
        <v>360.53304690744915</v>
      </c>
      <c r="L150" s="131">
        <f>0.95*J150*INPUT!AP111</f>
        <v>360.53304690744915</v>
      </c>
      <c r="M150" s="201" t="str">
        <f>IF(ABS(B150)&lt;=K150,"OK","NG")</f>
        <v>OK</v>
      </c>
      <c r="N150" s="203" t="str">
        <f>IF(ABS(C150)&lt;=L150,"OK","NG")</f>
        <v>OK</v>
      </c>
    </row>
    <row r="151">
      <c r="A151" s="182">
        <f>INPUT!D112</f>
        <v>101</v>
      </c>
      <c r="B151" s="481">
        <f>INPUT!CN112</f>
        <v>0.73050782555113025</v>
      </c>
      <c r="C151" s="481">
        <f>INPUT!CO112</f>
        <v>-0.691624579055492</v>
      </c>
      <c r="D151" s="184">
        <f>MAX(INPUT!CF112-INPUT!J112,INPUT!CG112-INPUT!L112)</f>
        <v>1485.9916938948841</v>
      </c>
      <c r="E151" s="184">
        <f>IF(INPUT!CF112-INPUT!J112&gt;=INPUT!CG112-INPUT!L112,INPUT!H112*INPUT!I112*INPUT!J112,INPUT!K112*INPUT!L112)</f>
        <v>23235.974822151198</v>
      </c>
      <c r="F151" s="184">
        <f>INPUT!O112</f>
        <v>12</v>
      </c>
      <c r="G151" s="131">
        <f>2*D151*F151/E151</f>
        <v>1.5348527843763364</v>
      </c>
      <c r="H151" s="184">
        <f>MAX(INPUT!AO112,ABS(B151),ABS(C151))</f>
        <v>380</v>
      </c>
      <c r="I151" s="131">
        <f>MIN(INPUT!AQ112/H151,1)</f>
        <v>0.93421052631578949</v>
      </c>
      <c r="J151" s="482">
        <f>IF(INPUT!AQ112&gt;=INPUT!AO112,1,(12+G151*(3*I151-I151^3))/(12+2*G151))</f>
        <v>0.9987065011286681</v>
      </c>
      <c r="K151" s="195">
        <f>0.95*J151*INPUT!AO112</f>
        <v>360.53304690744915</v>
      </c>
      <c r="L151" s="131">
        <f>0.95*J151*INPUT!AP112</f>
        <v>360.53304690744915</v>
      </c>
      <c r="M151" s="201" t="str">
        <f>IF(ABS(B151)&lt;=K151,"OK","NG")</f>
        <v>OK</v>
      </c>
      <c r="N151" s="203" t="str">
        <f>IF(ABS(C151)&lt;=L151,"OK","NG")</f>
        <v>OK</v>
      </c>
    </row>
    <row r="152">
      <c r="A152" s="182">
        <f>INPUT!D113</f>
        <v>101</v>
      </c>
      <c r="B152" s="481">
        <f>INPUT!CN113</f>
        <v>0.73050782555113025</v>
      </c>
      <c r="C152" s="481">
        <f>INPUT!CO113</f>
        <v>-0.691624579055492</v>
      </c>
      <c r="D152" s="184">
        <f>MAX(INPUT!CF113-INPUT!J113,INPUT!CG113-INPUT!L113)</f>
        <v>1485.9916938948841</v>
      </c>
      <c r="E152" s="184">
        <f>IF(INPUT!CF113-INPUT!J113&gt;=INPUT!CG113-INPUT!L113,INPUT!H113*INPUT!I113*INPUT!J113,INPUT!K113*INPUT!L113)</f>
        <v>23235.974822151198</v>
      </c>
      <c r="F152" s="184">
        <f>INPUT!O113</f>
        <v>12</v>
      </c>
      <c r="G152" s="131">
        <f>2*D152*F152/E152</f>
        <v>1.5348527843763364</v>
      </c>
      <c r="H152" s="184">
        <f>MAX(INPUT!AO113,ABS(B152),ABS(C152))</f>
        <v>380</v>
      </c>
      <c r="I152" s="131">
        <f>MIN(INPUT!AQ113/H152,1)</f>
        <v>0.93421052631578949</v>
      </c>
      <c r="J152" s="482">
        <f>IF(INPUT!AQ113&gt;=INPUT!AO113,1,(12+G152*(3*I152-I152^3))/(12+2*G152))</f>
        <v>0.9987065011286681</v>
      </c>
      <c r="K152" s="195">
        <f>0.95*J152*INPUT!AO113</f>
        <v>360.53304690744915</v>
      </c>
      <c r="L152" s="131">
        <f>0.95*J152*INPUT!AP113</f>
        <v>360.53304690744915</v>
      </c>
      <c r="M152" s="201" t="str">
        <f>IF(ABS(B152)&lt;=K152,"OK","NG")</f>
        <v>OK</v>
      </c>
      <c r="N152" s="203" t="str">
        <f>IF(ABS(C152)&lt;=L152,"OK","NG")</f>
        <v>OK</v>
      </c>
    </row>
    <row r="153">
      <c r="A153" s="182">
        <f>INPUT!D114</f>
        <v>101</v>
      </c>
      <c r="B153" s="481">
        <f>INPUT!CN114</f>
        <v>0.73050782555113025</v>
      </c>
      <c r="C153" s="481">
        <f>INPUT!CO114</f>
        <v>-0.691624579055492</v>
      </c>
      <c r="D153" s="184">
        <f>MAX(INPUT!CF114-INPUT!J114,INPUT!CG114-INPUT!L114)</f>
        <v>1485.9916938948841</v>
      </c>
      <c r="E153" s="184">
        <f>IF(INPUT!CF114-INPUT!J114&gt;=INPUT!CG114-INPUT!L114,INPUT!H114*INPUT!I114*INPUT!J114,INPUT!K114*INPUT!L114)</f>
        <v>23235.974822151198</v>
      </c>
      <c r="F153" s="184">
        <f>INPUT!O114</f>
        <v>12</v>
      </c>
      <c r="G153" s="131">
        <f>2*D153*F153/E153</f>
        <v>1.5348527843763364</v>
      </c>
      <c r="H153" s="184">
        <f>MAX(INPUT!AO114,ABS(B153),ABS(C153))</f>
        <v>380</v>
      </c>
      <c r="I153" s="131">
        <f>MIN(INPUT!AQ114/H153,1)</f>
        <v>0.93421052631578949</v>
      </c>
      <c r="J153" s="482">
        <f>IF(INPUT!AQ114&gt;=INPUT!AO114,1,(12+G153*(3*I153-I153^3))/(12+2*G153))</f>
        <v>0.9987065011286681</v>
      </c>
      <c r="K153" s="195">
        <f>0.95*J153*INPUT!AO114</f>
        <v>360.53304690744915</v>
      </c>
      <c r="L153" s="131">
        <f>0.95*J153*INPUT!AP114</f>
        <v>360.53304690744915</v>
      </c>
      <c r="M153" s="201" t="str">
        <f>IF(ABS(B153)&lt;=K153,"OK","NG")</f>
        <v>OK</v>
      </c>
      <c r="N153" s="203" t="str">
        <f>IF(ABS(C153)&lt;=L153,"OK","NG")</f>
        <v>OK</v>
      </c>
    </row>
    <row r="154">
      <c r="A154" s="182">
        <f>INPUT!D115</f>
        <v>101</v>
      </c>
      <c r="B154" s="481">
        <f>INPUT!CN115</f>
        <v>0.73050782555113025</v>
      </c>
      <c r="C154" s="481">
        <f>INPUT!CO115</f>
        <v>-0.691624579055492</v>
      </c>
      <c r="D154" s="184">
        <f>MAX(INPUT!CF115-INPUT!J115,INPUT!CG115-INPUT!L115)</f>
        <v>1485.9916938948841</v>
      </c>
      <c r="E154" s="184">
        <f>IF(INPUT!CF115-INPUT!J115&gt;=INPUT!CG115-INPUT!L115,INPUT!H115*INPUT!I115*INPUT!J115,INPUT!K115*INPUT!L115)</f>
        <v>23235.974822151198</v>
      </c>
      <c r="F154" s="184">
        <f>INPUT!O115</f>
        <v>12</v>
      </c>
      <c r="G154" s="131">
        <f>2*D154*F154/E154</f>
        <v>1.5348527843763364</v>
      </c>
      <c r="H154" s="184">
        <f>MAX(INPUT!AO115,ABS(B154),ABS(C154))</f>
        <v>380</v>
      </c>
      <c r="I154" s="131">
        <f>MIN(INPUT!AQ115/H154,1)</f>
        <v>0.93421052631578949</v>
      </c>
      <c r="J154" s="482">
        <f>IF(INPUT!AQ115&gt;=INPUT!AO115,1,(12+G154*(3*I154-I154^3))/(12+2*G154))</f>
        <v>0.9987065011286681</v>
      </c>
      <c r="K154" s="195">
        <f>0.95*J154*INPUT!AO115</f>
        <v>360.53304690744915</v>
      </c>
      <c r="L154" s="131">
        <f>0.95*J154*INPUT!AP115</f>
        <v>360.53304690744915</v>
      </c>
      <c r="M154" s="201" t="str">
        <f>IF(ABS(B154)&lt;=K154,"OK","NG")</f>
        <v>OK</v>
      </c>
      <c r="N154" s="203" t="str">
        <f>IF(ABS(C154)&lt;=L154,"OK","NG")</f>
        <v>OK</v>
      </c>
    </row>
    <row r="155">
      <c r="A155" s="182">
        <f>INPUT!D116</f>
        <v>101</v>
      </c>
      <c r="B155" s="481">
        <f>INPUT!CN116</f>
        <v>0.73050782555113025</v>
      </c>
      <c r="C155" s="481">
        <f>INPUT!CO116</f>
        <v>-0.691624579055492</v>
      </c>
      <c r="D155" s="184">
        <f>MAX(INPUT!CF116-INPUT!J116,INPUT!CG116-INPUT!L116)</f>
        <v>1485.9916938948841</v>
      </c>
      <c r="E155" s="184">
        <f>IF(INPUT!CF116-INPUT!J116&gt;=INPUT!CG116-INPUT!L116,INPUT!H116*INPUT!I116*INPUT!J116,INPUT!K116*INPUT!L116)</f>
        <v>23235.974822151198</v>
      </c>
      <c r="F155" s="184">
        <f>INPUT!O116</f>
        <v>12</v>
      </c>
      <c r="G155" s="131">
        <f>2*D155*F155/E155</f>
        <v>1.5348527843763364</v>
      </c>
      <c r="H155" s="184">
        <f>MAX(INPUT!AO116,ABS(B155),ABS(C155))</f>
        <v>380</v>
      </c>
      <c r="I155" s="131">
        <f>MIN(INPUT!AQ116/H155,1)</f>
        <v>0.93421052631578949</v>
      </c>
      <c r="J155" s="482">
        <f>IF(INPUT!AQ116&gt;=INPUT!AO116,1,(12+G155*(3*I155-I155^3))/(12+2*G155))</f>
        <v>0.9987065011286681</v>
      </c>
      <c r="K155" s="195">
        <f>0.95*J155*INPUT!AO116</f>
        <v>360.53304690744915</v>
      </c>
      <c r="L155" s="131">
        <f>0.95*J155*INPUT!AP116</f>
        <v>360.53304690744915</v>
      </c>
      <c r="M155" s="201" t="str">
        <f>IF(ABS(B155)&lt;=K155,"OK","NG")</f>
        <v>OK</v>
      </c>
      <c r="N155" s="203" t="str">
        <f>IF(ABS(C155)&lt;=L155,"OK","NG")</f>
        <v>OK</v>
      </c>
    </row>
    <row r="156">
      <c r="A156" s="182">
        <f>INPUT!D117</f>
        <v>101</v>
      </c>
      <c r="B156" s="481">
        <f>INPUT!CN117</f>
        <v>0.73050782555113025</v>
      </c>
      <c r="C156" s="481">
        <f>INPUT!CO117</f>
        <v>-0.691624579055492</v>
      </c>
      <c r="D156" s="184">
        <f>MAX(INPUT!CF117-INPUT!J117,INPUT!CG117-INPUT!L117)</f>
        <v>1485.9916938948841</v>
      </c>
      <c r="E156" s="184">
        <f>IF(INPUT!CF117-INPUT!J117&gt;=INPUT!CG117-INPUT!L117,INPUT!H117*INPUT!I117*INPUT!J117,INPUT!K117*INPUT!L117)</f>
        <v>23235.974822151198</v>
      </c>
      <c r="F156" s="184">
        <f>INPUT!O117</f>
        <v>12</v>
      </c>
      <c r="G156" s="131">
        <f>2*D156*F156/E156</f>
        <v>1.5348527843763364</v>
      </c>
      <c r="H156" s="184">
        <f>MAX(INPUT!AO117,ABS(B156),ABS(C156))</f>
        <v>380</v>
      </c>
      <c r="I156" s="131">
        <f>MIN(INPUT!AQ117/H156,1)</f>
        <v>0.93421052631578949</v>
      </c>
      <c r="J156" s="482">
        <f>IF(INPUT!AQ117&gt;=INPUT!AO117,1,(12+G156*(3*I156-I156^3))/(12+2*G156))</f>
        <v>0.9987065011286681</v>
      </c>
      <c r="K156" s="195">
        <f>0.95*J156*INPUT!AO117</f>
        <v>360.53304690744915</v>
      </c>
      <c r="L156" s="131">
        <f>0.95*J156*INPUT!AP117</f>
        <v>360.53304690744915</v>
      </c>
      <c r="M156" s="201" t="str">
        <f>IF(ABS(B156)&lt;=K156,"OK","NG")</f>
        <v>OK</v>
      </c>
      <c r="N156" s="203" t="str">
        <f>IF(ABS(C156)&lt;=L156,"OK","NG")</f>
        <v>OK</v>
      </c>
    </row>
    <row r="157">
      <c r="A157" s="182">
        <f>INPUT!D118</f>
        <v>101</v>
      </c>
      <c r="B157" s="481">
        <f>INPUT!CN118</f>
        <v>0.73050782555113025</v>
      </c>
      <c r="C157" s="481">
        <f>INPUT!CO118</f>
        <v>-0.691624579055492</v>
      </c>
      <c r="D157" s="184">
        <f>MAX(INPUT!CF118-INPUT!J118,INPUT!CG118-INPUT!L118)</f>
        <v>1485.9916938948841</v>
      </c>
      <c r="E157" s="184">
        <f>IF(INPUT!CF118-INPUT!J118&gt;=INPUT!CG118-INPUT!L118,INPUT!H118*INPUT!I118*INPUT!J118,INPUT!K118*INPUT!L118)</f>
        <v>23235.974822151198</v>
      </c>
      <c r="F157" s="184">
        <f>INPUT!O118</f>
        <v>12</v>
      </c>
      <c r="G157" s="131">
        <f>2*D157*F157/E157</f>
        <v>1.5348527843763364</v>
      </c>
      <c r="H157" s="184">
        <f>MAX(INPUT!AO118,ABS(B157),ABS(C157))</f>
        <v>380</v>
      </c>
      <c r="I157" s="131">
        <f>MIN(INPUT!AQ118/H157,1)</f>
        <v>0.93421052631578949</v>
      </c>
      <c r="J157" s="482">
        <f>IF(INPUT!AQ118&gt;=INPUT!AO118,1,(12+G157*(3*I157-I157^3))/(12+2*G157))</f>
        <v>0.9987065011286681</v>
      </c>
      <c r="K157" s="195">
        <f>0.95*J157*INPUT!AO118</f>
        <v>360.53304690744915</v>
      </c>
      <c r="L157" s="131">
        <f>0.95*J157*INPUT!AP118</f>
        <v>360.53304690744915</v>
      </c>
      <c r="M157" s="201" t="str">
        <f>IF(ABS(B157)&lt;=K157,"OK","NG")</f>
        <v>OK</v>
      </c>
      <c r="N157" s="203" t="str">
        <f>IF(ABS(C157)&lt;=L157,"OK","NG")</f>
        <v>OK</v>
      </c>
    </row>
    <row r="158">
      <c r="A158" s="182">
        <f>INPUT!D119</f>
        <v>101</v>
      </c>
      <c r="B158" s="481">
        <f>INPUT!CN119</f>
        <v>0.73050782555113025</v>
      </c>
      <c r="C158" s="481">
        <f>INPUT!CO119</f>
        <v>-0.691624579055492</v>
      </c>
      <c r="D158" s="184">
        <f>MAX(INPUT!CF119-INPUT!J119,INPUT!CG119-INPUT!L119)</f>
        <v>1485.9916938948841</v>
      </c>
      <c r="E158" s="184">
        <f>IF(INPUT!CF119-INPUT!J119&gt;=INPUT!CG119-INPUT!L119,INPUT!H119*INPUT!I119*INPUT!J119,INPUT!K119*INPUT!L119)</f>
        <v>23235.974822151198</v>
      </c>
      <c r="F158" s="184">
        <f>INPUT!O119</f>
        <v>12</v>
      </c>
      <c r="G158" s="131">
        <f>2*D158*F158/E158</f>
        <v>1.5348527843763364</v>
      </c>
      <c r="H158" s="184">
        <f>MAX(INPUT!AO119,ABS(B158),ABS(C158))</f>
        <v>380</v>
      </c>
      <c r="I158" s="131">
        <f>MIN(INPUT!AQ119/H158,1)</f>
        <v>0.93421052631578949</v>
      </c>
      <c r="J158" s="482">
        <f>IF(INPUT!AQ119&gt;=INPUT!AO119,1,(12+G158*(3*I158-I158^3))/(12+2*G158))</f>
        <v>0.9987065011286681</v>
      </c>
      <c r="K158" s="195">
        <f>0.95*J158*INPUT!AO119</f>
        <v>360.53304690744915</v>
      </c>
      <c r="L158" s="131">
        <f>0.95*J158*INPUT!AP119</f>
        <v>360.53304690744915</v>
      </c>
      <c r="M158" s="201" t="str">
        <f>IF(ABS(B158)&lt;=K158,"OK","NG")</f>
        <v>OK</v>
      </c>
      <c r="N158" s="203" t="str">
        <f>IF(ABS(C158)&lt;=L158,"OK","NG")</f>
        <v>OK</v>
      </c>
    </row>
    <row r="159">
      <c r="A159" s="182">
        <f>INPUT!D120</f>
        <v>101</v>
      </c>
      <c r="B159" s="481">
        <f>INPUT!CN120</f>
        <v>0.73050782555113025</v>
      </c>
      <c r="C159" s="481">
        <f>INPUT!CO120</f>
        <v>-0.691624579055492</v>
      </c>
      <c r="D159" s="184">
        <f>MAX(INPUT!CF120-INPUT!J120,INPUT!CG120-INPUT!L120)</f>
        <v>1485.9916938948841</v>
      </c>
      <c r="E159" s="184">
        <f>IF(INPUT!CF120-INPUT!J120&gt;=INPUT!CG120-INPUT!L120,INPUT!H120*INPUT!I120*INPUT!J120,INPUT!K120*INPUT!L120)</f>
        <v>23235.974822151198</v>
      </c>
      <c r="F159" s="184">
        <f>INPUT!O120</f>
        <v>12</v>
      </c>
      <c r="G159" s="131">
        <f>2*D159*F159/E159</f>
        <v>1.5348527843763364</v>
      </c>
      <c r="H159" s="184">
        <f>MAX(INPUT!AO120,ABS(B159),ABS(C159))</f>
        <v>380</v>
      </c>
      <c r="I159" s="131">
        <f>MIN(INPUT!AQ120/H159,1)</f>
        <v>0.93421052631578949</v>
      </c>
      <c r="J159" s="482">
        <f>IF(INPUT!AQ120&gt;=INPUT!AO120,1,(12+G159*(3*I159-I159^3))/(12+2*G159))</f>
        <v>0.9987065011286681</v>
      </c>
      <c r="K159" s="195">
        <f>0.95*J159*INPUT!AO120</f>
        <v>360.53304690744915</v>
      </c>
      <c r="L159" s="131">
        <f>0.95*J159*INPUT!AP120</f>
        <v>360.53304690744915</v>
      </c>
      <c r="M159" s="201" t="str">
        <f>IF(ABS(B159)&lt;=K159,"OK","NG")</f>
        <v>OK</v>
      </c>
      <c r="N159" s="203" t="str">
        <f>IF(ABS(C159)&lt;=L159,"OK","NG")</f>
        <v>OK</v>
      </c>
    </row>
    <row r="160">
      <c r="A160" s="182">
        <f>INPUT!D121</f>
        <v>101</v>
      </c>
      <c r="B160" s="481">
        <f>INPUT!CN121</f>
        <v>0.73050782555113025</v>
      </c>
      <c r="C160" s="481">
        <f>INPUT!CO121</f>
        <v>-0.691624579055492</v>
      </c>
      <c r="D160" s="184">
        <f>MAX(INPUT!CF121-INPUT!J121,INPUT!CG121-INPUT!L121)</f>
        <v>1485.9916938948841</v>
      </c>
      <c r="E160" s="184">
        <f>IF(INPUT!CF121-INPUT!J121&gt;=INPUT!CG121-INPUT!L121,INPUT!H121*INPUT!I121*INPUT!J121,INPUT!K121*INPUT!L121)</f>
        <v>23235.974822151198</v>
      </c>
      <c r="F160" s="184">
        <f>INPUT!O121</f>
        <v>12</v>
      </c>
      <c r="G160" s="131">
        <f>2*D160*F160/E160</f>
        <v>1.5348527843763364</v>
      </c>
      <c r="H160" s="184">
        <f>MAX(INPUT!AO121,ABS(B160),ABS(C160))</f>
        <v>380</v>
      </c>
      <c r="I160" s="131">
        <f>MIN(INPUT!AQ121/H160,1)</f>
        <v>0.93421052631578949</v>
      </c>
      <c r="J160" s="482">
        <f>IF(INPUT!AQ121&gt;=INPUT!AO121,1,(12+G160*(3*I160-I160^3))/(12+2*G160))</f>
        <v>0.9987065011286681</v>
      </c>
      <c r="K160" s="195">
        <f>0.95*J160*INPUT!AO121</f>
        <v>360.53304690744915</v>
      </c>
      <c r="L160" s="131">
        <f>0.95*J160*INPUT!AP121</f>
        <v>360.53304690744915</v>
      </c>
      <c r="M160" s="201" t="str">
        <f>IF(ABS(B160)&lt;=K160,"OK","NG")</f>
        <v>OK</v>
      </c>
      <c r="N160" s="203" t="str">
        <f>IF(ABS(C160)&lt;=L160,"OK","NG")</f>
        <v>OK</v>
      </c>
    </row>
    <row r="161">
      <c r="A161" s="182">
        <f>INPUT!D122</f>
        <v>101</v>
      </c>
      <c r="B161" s="481">
        <f>INPUT!CN122</f>
        <v>0.73050782555113025</v>
      </c>
      <c r="C161" s="481">
        <f>INPUT!CO122</f>
        <v>-0.691624579055492</v>
      </c>
      <c r="D161" s="184">
        <f>MAX(INPUT!CF122-INPUT!J122,INPUT!CG122-INPUT!L122)</f>
        <v>1485.9916938948841</v>
      </c>
      <c r="E161" s="184">
        <f>IF(INPUT!CF122-INPUT!J122&gt;=INPUT!CG122-INPUT!L122,INPUT!H122*INPUT!I122*INPUT!J122,INPUT!K122*INPUT!L122)</f>
        <v>23235.974822151198</v>
      </c>
      <c r="F161" s="184">
        <f>INPUT!O122</f>
        <v>12</v>
      </c>
      <c r="G161" s="131">
        <f>2*D161*F161/E161</f>
        <v>1.5348527843763364</v>
      </c>
      <c r="H161" s="184">
        <f>MAX(INPUT!AO122,ABS(B161),ABS(C161))</f>
        <v>380</v>
      </c>
      <c r="I161" s="131">
        <f>MIN(INPUT!AQ122/H161,1)</f>
        <v>0.93421052631578949</v>
      </c>
      <c r="J161" s="482">
        <f>IF(INPUT!AQ122&gt;=INPUT!AO122,1,(12+G161*(3*I161-I161^3))/(12+2*G161))</f>
        <v>0.9987065011286681</v>
      </c>
      <c r="K161" s="195">
        <f>0.95*J161*INPUT!AO122</f>
        <v>360.53304690744915</v>
      </c>
      <c r="L161" s="131">
        <f>0.95*J161*INPUT!AP122</f>
        <v>360.53304690744915</v>
      </c>
      <c r="M161" s="201" t="str">
        <f>IF(ABS(B161)&lt;=K161,"OK","NG")</f>
        <v>OK</v>
      </c>
      <c r="N161" s="203" t="str">
        <f>IF(ABS(C161)&lt;=L161,"OK","NG")</f>
        <v>OK</v>
      </c>
    </row>
    <row r="162">
      <c r="A162" s="182">
        <f>INPUT!D123</f>
        <v>101</v>
      </c>
      <c r="B162" s="481">
        <f>INPUT!CN123</f>
        <v>0.73050782555113025</v>
      </c>
      <c r="C162" s="481">
        <f>INPUT!CO123</f>
        <v>-0.691624579055492</v>
      </c>
      <c r="D162" s="184">
        <f>MAX(INPUT!CF123-INPUT!J123,INPUT!CG123-INPUT!L123)</f>
        <v>1485.9916938948841</v>
      </c>
      <c r="E162" s="184">
        <f>IF(INPUT!CF123-INPUT!J123&gt;=INPUT!CG123-INPUT!L123,INPUT!H123*INPUT!I123*INPUT!J123,INPUT!K123*INPUT!L123)</f>
        <v>23235.974822151198</v>
      </c>
      <c r="F162" s="184">
        <f>INPUT!O123</f>
        <v>12</v>
      </c>
      <c r="G162" s="131">
        <f>2*D162*F162/E162</f>
        <v>1.5348527843763364</v>
      </c>
      <c r="H162" s="184">
        <f>MAX(INPUT!AO123,ABS(B162),ABS(C162))</f>
        <v>380</v>
      </c>
      <c r="I162" s="131">
        <f>MIN(INPUT!AQ123/H162,1)</f>
        <v>0.93421052631578949</v>
      </c>
      <c r="J162" s="482">
        <f>IF(INPUT!AQ123&gt;=INPUT!AO123,1,(12+G162*(3*I162-I162^3))/(12+2*G162))</f>
        <v>0.9987065011286681</v>
      </c>
      <c r="K162" s="195">
        <f>0.95*J162*INPUT!AO123</f>
        <v>360.53304690744915</v>
      </c>
      <c r="L162" s="131">
        <f>0.95*J162*INPUT!AP123</f>
        <v>360.53304690744915</v>
      </c>
      <c r="M162" s="201" t="str">
        <f>IF(ABS(B162)&lt;=K162,"OK","NG")</f>
        <v>OK</v>
      </c>
      <c r="N162" s="203" t="str">
        <f>IF(ABS(C162)&lt;=L162,"OK","NG")</f>
        <v>OK</v>
      </c>
    </row>
    <row r="163">
      <c r="A163" s="182">
        <f>INPUT!D124</f>
        <v>101</v>
      </c>
      <c r="B163" s="481">
        <f>INPUT!CN124</f>
        <v>0.73050782555113025</v>
      </c>
      <c r="C163" s="481">
        <f>INPUT!CO124</f>
        <v>-0.691624579055492</v>
      </c>
      <c r="D163" s="184">
        <f>MAX(INPUT!CF124-INPUT!J124,INPUT!CG124-INPUT!L124)</f>
        <v>1485.9916938948841</v>
      </c>
      <c r="E163" s="184">
        <f>IF(INPUT!CF124-INPUT!J124&gt;=INPUT!CG124-INPUT!L124,INPUT!H124*INPUT!I124*INPUT!J124,INPUT!K124*INPUT!L124)</f>
        <v>23235.974822151198</v>
      </c>
      <c r="F163" s="184">
        <f>INPUT!O124</f>
        <v>12</v>
      </c>
      <c r="G163" s="131">
        <f>2*D163*F163/E163</f>
        <v>1.5348527843763364</v>
      </c>
      <c r="H163" s="184">
        <f>MAX(INPUT!AO124,ABS(B163),ABS(C163))</f>
        <v>380</v>
      </c>
      <c r="I163" s="131">
        <f>MIN(INPUT!AQ124/H163,1)</f>
        <v>0.93421052631578949</v>
      </c>
      <c r="J163" s="482">
        <f>IF(INPUT!AQ124&gt;=INPUT!AO124,1,(12+G163*(3*I163-I163^3))/(12+2*G163))</f>
        <v>0.9987065011286681</v>
      </c>
      <c r="K163" s="195">
        <f>0.95*J163*INPUT!AO124</f>
        <v>360.53304690744915</v>
      </c>
      <c r="L163" s="131">
        <f>0.95*J163*INPUT!AP124</f>
        <v>360.53304690744915</v>
      </c>
      <c r="M163" s="201" t="str">
        <f>IF(ABS(B163)&lt;=K163,"OK","NG")</f>
        <v>OK</v>
      </c>
      <c r="N163" s="203" t="str">
        <f>IF(ABS(C163)&lt;=L163,"OK","NG")</f>
        <v>OK</v>
      </c>
    </row>
    <row r="164">
      <c r="A164" s="182">
        <f>INPUT!D125</f>
        <v>101</v>
      </c>
      <c r="B164" s="481">
        <f>INPUT!CN125</f>
        <v>0.73050782555113025</v>
      </c>
      <c r="C164" s="481">
        <f>INPUT!CO125</f>
        <v>-0.691624579055492</v>
      </c>
      <c r="D164" s="184">
        <f>MAX(INPUT!CF125-INPUT!J125,INPUT!CG125-INPUT!L125)</f>
        <v>1485.9916938948841</v>
      </c>
      <c r="E164" s="184">
        <f>IF(INPUT!CF125-INPUT!J125&gt;=INPUT!CG125-INPUT!L125,INPUT!H125*INPUT!I125*INPUT!J125,INPUT!K125*INPUT!L125)</f>
        <v>23235.974822151198</v>
      </c>
      <c r="F164" s="184">
        <f>INPUT!O125</f>
        <v>12</v>
      </c>
      <c r="G164" s="131">
        <f>2*D164*F164/E164</f>
        <v>1.5348527843763364</v>
      </c>
      <c r="H164" s="184">
        <f>MAX(INPUT!AO125,ABS(B164),ABS(C164))</f>
        <v>380</v>
      </c>
      <c r="I164" s="131">
        <f>MIN(INPUT!AQ125/H164,1)</f>
        <v>0.93421052631578949</v>
      </c>
      <c r="J164" s="482">
        <f>IF(INPUT!AQ125&gt;=INPUT!AO125,1,(12+G164*(3*I164-I164^3))/(12+2*G164))</f>
        <v>0.9987065011286681</v>
      </c>
      <c r="K164" s="195">
        <f>0.95*J164*INPUT!AO125</f>
        <v>360.53304690744915</v>
      </c>
      <c r="L164" s="131">
        <f>0.95*J164*INPUT!AP125</f>
        <v>360.53304690744915</v>
      </c>
      <c r="M164" s="201" t="str">
        <f>IF(ABS(B164)&lt;=K164,"OK","NG")</f>
        <v>OK</v>
      </c>
      <c r="N164" s="203" t="str">
        <f>IF(ABS(C164)&lt;=L164,"OK","NG")</f>
        <v>OK</v>
      </c>
    </row>
    <row r="165">
      <c r="A165" s="182">
        <f>INPUT!D126</f>
        <v>101</v>
      </c>
      <c r="B165" s="481">
        <f>INPUT!CN126</f>
        <v>0.73050782555113025</v>
      </c>
      <c r="C165" s="481">
        <f>INPUT!CO126</f>
        <v>-0.691624579055492</v>
      </c>
      <c r="D165" s="184">
        <f>MAX(INPUT!CF126-INPUT!J126,INPUT!CG126-INPUT!L126)</f>
        <v>1485.9916938948841</v>
      </c>
      <c r="E165" s="184">
        <f>IF(INPUT!CF126-INPUT!J126&gt;=INPUT!CG126-INPUT!L126,INPUT!H126*INPUT!I126*INPUT!J126,INPUT!K126*INPUT!L126)</f>
        <v>23235.974822151198</v>
      </c>
      <c r="F165" s="184">
        <f>INPUT!O126</f>
        <v>12</v>
      </c>
      <c r="G165" s="131">
        <f>2*D165*F165/E165</f>
        <v>1.5348527843763364</v>
      </c>
      <c r="H165" s="184">
        <f>MAX(INPUT!AO126,ABS(B165),ABS(C165))</f>
        <v>380</v>
      </c>
      <c r="I165" s="131">
        <f>MIN(INPUT!AQ126/H165,1)</f>
        <v>0.93421052631578949</v>
      </c>
      <c r="J165" s="482">
        <f>IF(INPUT!AQ126&gt;=INPUT!AO126,1,(12+G165*(3*I165-I165^3))/(12+2*G165))</f>
        <v>0.9987065011286681</v>
      </c>
      <c r="K165" s="195">
        <f>0.95*J165*INPUT!AO126</f>
        <v>360.53304690744915</v>
      </c>
      <c r="L165" s="131">
        <f>0.95*J165*INPUT!AP126</f>
        <v>360.53304690744915</v>
      </c>
      <c r="M165" s="201" t="str">
        <f>IF(ABS(B165)&lt;=K165,"OK","NG")</f>
        <v>OK</v>
      </c>
      <c r="N165" s="203" t="str">
        <f>IF(ABS(C165)&lt;=L165,"OK","NG")</f>
        <v>OK</v>
      </c>
    </row>
    <row r="166">
      <c r="A166" s="182">
        <f>INPUT!D127</f>
        <v>101</v>
      </c>
      <c r="B166" s="481">
        <f>INPUT!CN127</f>
        <v>0.73050782555113025</v>
      </c>
      <c r="C166" s="481">
        <f>INPUT!CO127</f>
        <v>-0.691624579055492</v>
      </c>
      <c r="D166" s="184">
        <f>MAX(INPUT!CF127-INPUT!J127,INPUT!CG127-INPUT!L127)</f>
        <v>1485.9916938948841</v>
      </c>
      <c r="E166" s="184">
        <f>IF(INPUT!CF127-INPUT!J127&gt;=INPUT!CG127-INPUT!L127,INPUT!H127*INPUT!I127*INPUT!J127,INPUT!K127*INPUT!L127)</f>
        <v>23235.974822151198</v>
      </c>
      <c r="F166" s="184">
        <f>INPUT!O127</f>
        <v>12</v>
      </c>
      <c r="G166" s="131">
        <f>2*D166*F166/E166</f>
        <v>1.5348527843763364</v>
      </c>
      <c r="H166" s="184">
        <f>MAX(INPUT!AO127,ABS(B166),ABS(C166))</f>
        <v>380</v>
      </c>
      <c r="I166" s="131">
        <f>MIN(INPUT!AQ127/H166,1)</f>
        <v>0.93421052631578949</v>
      </c>
      <c r="J166" s="482">
        <f>IF(INPUT!AQ127&gt;=INPUT!AO127,1,(12+G166*(3*I166-I166^3))/(12+2*G166))</f>
        <v>0.9987065011286681</v>
      </c>
      <c r="K166" s="195">
        <f>0.95*J166*INPUT!AO127</f>
        <v>360.53304690744915</v>
      </c>
      <c r="L166" s="131">
        <f>0.95*J166*INPUT!AP127</f>
        <v>360.53304690744915</v>
      </c>
      <c r="M166" s="201" t="str">
        <f>IF(ABS(B166)&lt;=K166,"OK","NG")</f>
        <v>OK</v>
      </c>
      <c r="N166" s="203" t="str">
        <f>IF(ABS(C166)&lt;=L166,"OK","NG")</f>
        <v>OK</v>
      </c>
    </row>
    <row r="167">
      <c r="A167" s="182">
        <f>INPUT!D128</f>
        <v>101</v>
      </c>
      <c r="B167" s="481">
        <f>INPUT!CN128</f>
        <v>0.73050782555113025</v>
      </c>
      <c r="C167" s="481">
        <f>INPUT!CO128</f>
        <v>-0.691624579055492</v>
      </c>
      <c r="D167" s="184">
        <f>MAX(INPUT!CF128-INPUT!J128,INPUT!CG128-INPUT!L128)</f>
        <v>1485.9916938948841</v>
      </c>
      <c r="E167" s="184">
        <f>IF(INPUT!CF128-INPUT!J128&gt;=INPUT!CG128-INPUT!L128,INPUT!H128*INPUT!I128*INPUT!J128,INPUT!K128*INPUT!L128)</f>
        <v>23235.974822151198</v>
      </c>
      <c r="F167" s="184">
        <f>INPUT!O128</f>
        <v>12</v>
      </c>
      <c r="G167" s="131">
        <f>2*D167*F167/E167</f>
        <v>1.5348527843763364</v>
      </c>
      <c r="H167" s="184">
        <f>MAX(INPUT!AO128,ABS(B167),ABS(C167))</f>
        <v>380</v>
      </c>
      <c r="I167" s="131">
        <f>MIN(INPUT!AQ128/H167,1)</f>
        <v>0.93421052631578949</v>
      </c>
      <c r="J167" s="482">
        <f>IF(INPUT!AQ128&gt;=INPUT!AO128,1,(12+G167*(3*I167-I167^3))/(12+2*G167))</f>
        <v>0.9987065011286681</v>
      </c>
      <c r="K167" s="195">
        <f>0.95*J167*INPUT!AO128</f>
        <v>360.53304690744915</v>
      </c>
      <c r="L167" s="131">
        <f>0.95*J167*INPUT!AP128</f>
        <v>360.53304690744915</v>
      </c>
      <c r="M167" s="201" t="str">
        <f>IF(ABS(B167)&lt;=K167,"OK","NG")</f>
        <v>OK</v>
      </c>
      <c r="N167" s="203" t="str">
        <f>IF(ABS(C167)&lt;=L167,"OK","NG")</f>
        <v>OK</v>
      </c>
    </row>
    <row r="168">
      <c r="A168" s="182">
        <f>INPUT!D129</f>
        <v>101</v>
      </c>
      <c r="B168" s="481">
        <f>INPUT!CN129</f>
        <v>0.73050782555113025</v>
      </c>
      <c r="C168" s="481">
        <f>INPUT!CO129</f>
        <v>-0.691624579055492</v>
      </c>
      <c r="D168" s="184">
        <f>MAX(INPUT!CF129-INPUT!J129,INPUT!CG129-INPUT!L129)</f>
        <v>1485.9916938948841</v>
      </c>
      <c r="E168" s="184">
        <f>IF(INPUT!CF129-INPUT!J129&gt;=INPUT!CG129-INPUT!L129,INPUT!H129*INPUT!I129*INPUT!J129,INPUT!K129*INPUT!L129)</f>
        <v>23235.974822151198</v>
      </c>
      <c r="F168" s="184">
        <f>INPUT!O129</f>
        <v>12</v>
      </c>
      <c r="G168" s="131">
        <f>2*D168*F168/E168</f>
        <v>1.5348527843763364</v>
      </c>
      <c r="H168" s="184">
        <f>MAX(INPUT!AO129,ABS(B168),ABS(C168))</f>
        <v>380</v>
      </c>
      <c r="I168" s="131">
        <f>MIN(INPUT!AQ129/H168,1)</f>
        <v>0.93421052631578949</v>
      </c>
      <c r="J168" s="482">
        <f>IF(INPUT!AQ129&gt;=INPUT!AO129,1,(12+G168*(3*I168-I168^3))/(12+2*G168))</f>
        <v>0.9987065011286681</v>
      </c>
      <c r="K168" s="195">
        <f>0.95*J168*INPUT!AO129</f>
        <v>360.53304690744915</v>
      </c>
      <c r="L168" s="131">
        <f>0.95*J168*INPUT!AP129</f>
        <v>360.53304690744915</v>
      </c>
      <c r="M168" s="201" t="str">
        <f>IF(ABS(B168)&lt;=K168,"OK","NG")</f>
        <v>OK</v>
      </c>
      <c r="N168" s="203" t="str">
        <f>IF(ABS(C168)&lt;=L168,"OK","NG")</f>
        <v>OK</v>
      </c>
    </row>
    <row r="169">
      <c r="A169" s="182">
        <f>INPUT!D130</f>
        <v>101</v>
      </c>
      <c r="B169" s="481">
        <f>INPUT!CN130</f>
        <v>0.73050782555113025</v>
      </c>
      <c r="C169" s="481">
        <f>INPUT!CO130</f>
        <v>-0.691624579055492</v>
      </c>
      <c r="D169" s="184">
        <f>MAX(INPUT!CF130-INPUT!J130,INPUT!CG130-INPUT!L130)</f>
        <v>1485.9916938948841</v>
      </c>
      <c r="E169" s="184">
        <f>IF(INPUT!CF130-INPUT!J130&gt;=INPUT!CG130-INPUT!L130,INPUT!H130*INPUT!I130*INPUT!J130,INPUT!K130*INPUT!L130)</f>
        <v>23235.974822151198</v>
      </c>
      <c r="F169" s="184">
        <f>INPUT!O130</f>
        <v>12</v>
      </c>
      <c r="G169" s="131">
        <f>2*D169*F169/E169</f>
        <v>1.5348527843763364</v>
      </c>
      <c r="H169" s="184">
        <f>MAX(INPUT!AO130,ABS(B169),ABS(C169))</f>
        <v>380</v>
      </c>
      <c r="I169" s="131">
        <f>MIN(INPUT!AQ130/H169,1)</f>
        <v>0.93421052631578949</v>
      </c>
      <c r="J169" s="482">
        <f>IF(INPUT!AQ130&gt;=INPUT!AO130,1,(12+G169*(3*I169-I169^3))/(12+2*G169))</f>
        <v>0.9987065011286681</v>
      </c>
      <c r="K169" s="195">
        <f>0.95*J169*INPUT!AO130</f>
        <v>360.53304690744915</v>
      </c>
      <c r="L169" s="131">
        <f>0.95*J169*INPUT!AP130</f>
        <v>360.53304690744915</v>
      </c>
      <c r="M169" s="201" t="str">
        <f>IF(ABS(B169)&lt;=K169,"OK","NG")</f>
        <v>OK</v>
      </c>
      <c r="N169" s="203" t="str">
        <f>IF(ABS(C169)&lt;=L169,"OK","NG")</f>
        <v>OK</v>
      </c>
    </row>
    <row r="170">
      <c r="A170" s="182">
        <f>INPUT!D131</f>
        <v>101</v>
      </c>
      <c r="B170" s="481">
        <f>INPUT!CN131</f>
        <v>0.73050782555113025</v>
      </c>
      <c r="C170" s="481">
        <f>INPUT!CO131</f>
        <v>-0.691624579055492</v>
      </c>
      <c r="D170" s="184">
        <f>MAX(INPUT!CF131-INPUT!J131,INPUT!CG131-INPUT!L131)</f>
        <v>1485.9916938948841</v>
      </c>
      <c r="E170" s="184">
        <f>IF(INPUT!CF131-INPUT!J131&gt;=INPUT!CG131-INPUT!L131,INPUT!H131*INPUT!I131*INPUT!J131,INPUT!K131*INPUT!L131)</f>
        <v>23235.974822151198</v>
      </c>
      <c r="F170" s="184">
        <f>INPUT!O131</f>
        <v>12</v>
      </c>
      <c r="G170" s="131">
        <f>2*D170*F170/E170</f>
        <v>1.5348527843763364</v>
      </c>
      <c r="H170" s="184">
        <f>MAX(INPUT!AO131,ABS(B170),ABS(C170))</f>
        <v>380</v>
      </c>
      <c r="I170" s="131">
        <f>MIN(INPUT!AQ131/H170,1)</f>
        <v>0.93421052631578949</v>
      </c>
      <c r="J170" s="482">
        <f>IF(INPUT!AQ131&gt;=INPUT!AO131,1,(12+G170*(3*I170-I170^3))/(12+2*G170))</f>
        <v>0.9987065011286681</v>
      </c>
      <c r="K170" s="195">
        <f>0.95*J170*INPUT!AO131</f>
        <v>360.53304690744915</v>
      </c>
      <c r="L170" s="131">
        <f>0.95*J170*INPUT!AP131</f>
        <v>360.53304690744915</v>
      </c>
      <c r="M170" s="201" t="str">
        <f>IF(ABS(B170)&lt;=K170,"OK","NG")</f>
        <v>OK</v>
      </c>
      <c r="N170" s="203" t="str">
        <f>IF(ABS(C170)&lt;=L170,"OK","NG")</f>
        <v>OK</v>
      </c>
    </row>
    <row r="171">
      <c r="A171" s="182">
        <f>INPUT!D132</f>
        <v>101</v>
      </c>
      <c r="B171" s="481">
        <f>INPUT!CN132</f>
        <v>0.73050782555113025</v>
      </c>
      <c r="C171" s="481">
        <f>INPUT!CO132</f>
        <v>-0.691624579055492</v>
      </c>
      <c r="D171" s="184">
        <f>MAX(INPUT!CF132-INPUT!J132,INPUT!CG132-INPUT!L132)</f>
        <v>1485.9916938948841</v>
      </c>
      <c r="E171" s="184">
        <f>IF(INPUT!CF132-INPUT!J132&gt;=INPUT!CG132-INPUT!L132,INPUT!H132*INPUT!I132*INPUT!J132,INPUT!K132*INPUT!L132)</f>
        <v>23235.974822151198</v>
      </c>
      <c r="F171" s="184">
        <f>INPUT!O132</f>
        <v>12</v>
      </c>
      <c r="G171" s="131">
        <f>2*D171*F171/E171</f>
        <v>1.5348527843763364</v>
      </c>
      <c r="H171" s="184">
        <f>MAX(INPUT!AO132,ABS(B171),ABS(C171))</f>
        <v>380</v>
      </c>
      <c r="I171" s="131">
        <f>MIN(INPUT!AQ132/H171,1)</f>
        <v>0.93421052631578949</v>
      </c>
      <c r="J171" s="482">
        <f>IF(INPUT!AQ132&gt;=INPUT!AO132,1,(12+G171*(3*I171-I171^3))/(12+2*G171))</f>
        <v>0.9987065011286681</v>
      </c>
      <c r="K171" s="195">
        <f>0.95*J171*INPUT!AO132</f>
        <v>360.53304690744915</v>
      </c>
      <c r="L171" s="131">
        <f>0.95*J171*INPUT!AP132</f>
        <v>360.53304690744915</v>
      </c>
      <c r="M171" s="201" t="str">
        <f>IF(ABS(B171)&lt;=K171,"OK","NG")</f>
        <v>OK</v>
      </c>
      <c r="N171" s="203" t="str">
        <f>IF(ABS(C171)&lt;=L171,"OK","NG")</f>
        <v>OK</v>
      </c>
    </row>
    <row r="172">
      <c r="A172" s="182">
        <f>INPUT!D133</f>
        <v>101</v>
      </c>
      <c r="B172" s="481">
        <f>INPUT!CN133</f>
        <v>0.73050782555113025</v>
      </c>
      <c r="C172" s="481">
        <f>INPUT!CO133</f>
        <v>-0.691624579055492</v>
      </c>
      <c r="D172" s="184">
        <f>MAX(INPUT!CF133-INPUT!J133,INPUT!CG133-INPUT!L133)</f>
        <v>1485.9916938948841</v>
      </c>
      <c r="E172" s="184">
        <f>IF(INPUT!CF133-INPUT!J133&gt;=INPUT!CG133-INPUT!L133,INPUT!H133*INPUT!I133*INPUT!J133,INPUT!K133*INPUT!L133)</f>
        <v>23235.974822151198</v>
      </c>
      <c r="F172" s="184">
        <f>INPUT!O133</f>
        <v>12</v>
      </c>
      <c r="G172" s="131">
        <f>2*D172*F172/E172</f>
        <v>1.5348527843763364</v>
      </c>
      <c r="H172" s="184">
        <f>MAX(INPUT!AO133,ABS(B172),ABS(C172))</f>
        <v>380</v>
      </c>
      <c r="I172" s="131">
        <f>MIN(INPUT!AQ133/H172,1)</f>
        <v>0.93421052631578949</v>
      </c>
      <c r="J172" s="482">
        <f>IF(INPUT!AQ133&gt;=INPUT!AO133,1,(12+G172*(3*I172-I172^3))/(12+2*G172))</f>
        <v>0.9987065011286681</v>
      </c>
      <c r="K172" s="195">
        <f>0.95*J172*INPUT!AO133</f>
        <v>360.53304690744915</v>
      </c>
      <c r="L172" s="131">
        <f>0.95*J172*INPUT!AP133</f>
        <v>360.53304690744915</v>
      </c>
      <c r="M172" s="201" t="str">
        <f>IF(ABS(B172)&lt;=K172,"OK","NG")</f>
        <v>OK</v>
      </c>
      <c r="N172" s="203" t="str">
        <f>IF(ABS(C172)&lt;=L172,"OK","NG")</f>
        <v>OK</v>
      </c>
    </row>
    <row r="173">
      <c r="A173" s="182">
        <f>INPUT!D134</f>
        <v>101</v>
      </c>
      <c r="B173" s="481">
        <f>INPUT!CN134</f>
        <v>0.73050782555113025</v>
      </c>
      <c r="C173" s="481">
        <f>INPUT!CO134</f>
        <v>-0.691624579055492</v>
      </c>
      <c r="D173" s="184">
        <f>MAX(INPUT!CF134-INPUT!J134,INPUT!CG134-INPUT!L134)</f>
        <v>1485.9916938948841</v>
      </c>
      <c r="E173" s="184">
        <f>IF(INPUT!CF134-INPUT!J134&gt;=INPUT!CG134-INPUT!L134,INPUT!H134*INPUT!I134*INPUT!J134,INPUT!K134*INPUT!L134)</f>
        <v>23235.974822151198</v>
      </c>
      <c r="F173" s="184">
        <f>INPUT!O134</f>
        <v>12</v>
      </c>
      <c r="G173" s="131">
        <f>2*D173*F173/E173</f>
        <v>1.5348527843763364</v>
      </c>
      <c r="H173" s="184">
        <f>MAX(INPUT!AO134,ABS(B173),ABS(C173))</f>
        <v>380</v>
      </c>
      <c r="I173" s="131">
        <f>MIN(INPUT!AQ134/H173,1)</f>
        <v>0.93421052631578949</v>
      </c>
      <c r="J173" s="482">
        <f>IF(INPUT!AQ134&gt;=INPUT!AO134,1,(12+G173*(3*I173-I173^3))/(12+2*G173))</f>
        <v>0.9987065011286681</v>
      </c>
      <c r="K173" s="195">
        <f>0.95*J173*INPUT!AO134</f>
        <v>360.53304690744915</v>
      </c>
      <c r="L173" s="131">
        <f>0.95*J173*INPUT!AP134</f>
        <v>360.53304690744915</v>
      </c>
      <c r="M173" s="201" t="str">
        <f>IF(ABS(B173)&lt;=K173,"OK","NG")</f>
        <v>OK</v>
      </c>
      <c r="N173" s="203" t="str">
        <f>IF(ABS(C173)&lt;=L173,"OK","NG")</f>
        <v>OK</v>
      </c>
    </row>
    <row r="174">
      <c r="A174" s="182">
        <f>INPUT!D135</f>
        <v>101</v>
      </c>
      <c r="B174" s="481">
        <f>INPUT!CN135</f>
        <v>0.73050782555113025</v>
      </c>
      <c r="C174" s="481">
        <f>INPUT!CO135</f>
        <v>-0.691624579055492</v>
      </c>
      <c r="D174" s="184">
        <f>MAX(INPUT!CF135-INPUT!J135,INPUT!CG135-INPUT!L135)</f>
        <v>1485.9916938948841</v>
      </c>
      <c r="E174" s="184">
        <f>IF(INPUT!CF135-INPUT!J135&gt;=INPUT!CG135-INPUT!L135,INPUT!H135*INPUT!I135*INPUT!J135,INPUT!K135*INPUT!L135)</f>
        <v>23235.974822151198</v>
      </c>
      <c r="F174" s="184">
        <f>INPUT!O135</f>
        <v>12</v>
      </c>
      <c r="G174" s="131">
        <f>2*D174*F174/E174</f>
        <v>1.5348527843763364</v>
      </c>
      <c r="H174" s="184">
        <f>MAX(INPUT!AO135,ABS(B174),ABS(C174))</f>
        <v>380</v>
      </c>
      <c r="I174" s="131">
        <f>MIN(INPUT!AQ135/H174,1)</f>
        <v>0.93421052631578949</v>
      </c>
      <c r="J174" s="482">
        <f>IF(INPUT!AQ135&gt;=INPUT!AO135,1,(12+G174*(3*I174-I174^3))/(12+2*G174))</f>
        <v>0.9987065011286681</v>
      </c>
      <c r="K174" s="195">
        <f>0.95*J174*INPUT!AO135</f>
        <v>360.53304690744915</v>
      </c>
      <c r="L174" s="131">
        <f>0.95*J174*INPUT!AP135</f>
        <v>360.53304690744915</v>
      </c>
      <c r="M174" s="201" t="str">
        <f>IF(ABS(B174)&lt;=K174,"OK","NG")</f>
        <v>OK</v>
      </c>
      <c r="N174" s="203" t="str">
        <f>IF(ABS(C174)&lt;=L174,"OK","NG")</f>
        <v>OK</v>
      </c>
    </row>
    <row r="175">
      <c r="A175" s="182">
        <f>INPUT!D136</f>
        <v>101</v>
      </c>
      <c r="B175" s="481">
        <f>INPUT!CN136</f>
        <v>0.73050782555113025</v>
      </c>
      <c r="C175" s="481">
        <f>INPUT!CO136</f>
        <v>-0.691624579055492</v>
      </c>
      <c r="D175" s="184">
        <f>MAX(INPUT!CF136-INPUT!J136,INPUT!CG136-INPUT!L136)</f>
        <v>1485.9916938948841</v>
      </c>
      <c r="E175" s="184">
        <f>IF(INPUT!CF136-INPUT!J136&gt;=INPUT!CG136-INPUT!L136,INPUT!H136*INPUT!I136*INPUT!J136,INPUT!K136*INPUT!L136)</f>
        <v>23235.974822151198</v>
      </c>
      <c r="F175" s="184">
        <f>INPUT!O136</f>
        <v>12</v>
      </c>
      <c r="G175" s="131">
        <f>2*D175*F175/E175</f>
        <v>1.5348527843763364</v>
      </c>
      <c r="H175" s="184">
        <f>MAX(INPUT!AO136,ABS(B175),ABS(C175))</f>
        <v>380</v>
      </c>
      <c r="I175" s="131">
        <f>MIN(INPUT!AQ136/H175,1)</f>
        <v>0.93421052631578949</v>
      </c>
      <c r="J175" s="482">
        <f>IF(INPUT!AQ136&gt;=INPUT!AO136,1,(12+G175*(3*I175-I175^3))/(12+2*G175))</f>
        <v>0.9987065011286681</v>
      </c>
      <c r="K175" s="195">
        <f>0.95*J175*INPUT!AO136</f>
        <v>360.53304690744915</v>
      </c>
      <c r="L175" s="131">
        <f>0.95*J175*INPUT!AP136</f>
        <v>360.53304690744915</v>
      </c>
      <c r="M175" s="201" t="str">
        <f>IF(ABS(B175)&lt;=K175,"OK","NG")</f>
        <v>OK</v>
      </c>
      <c r="N175" s="203" t="str">
        <f>IF(ABS(C175)&lt;=L175,"OK","NG")</f>
        <v>OK</v>
      </c>
    </row>
    <row r="176">
      <c r="A176" s="182">
        <f>INPUT!D137</f>
        <v>101</v>
      </c>
      <c r="B176" s="481">
        <f>INPUT!CN137</f>
        <v>0.73050782555113025</v>
      </c>
      <c r="C176" s="481">
        <f>INPUT!CO137</f>
        <v>-0.691624579055492</v>
      </c>
      <c r="D176" s="184">
        <f>MAX(INPUT!CF137-INPUT!J137,INPUT!CG137-INPUT!L137)</f>
        <v>1485.9916938948841</v>
      </c>
      <c r="E176" s="184">
        <f>IF(INPUT!CF137-INPUT!J137&gt;=INPUT!CG137-INPUT!L137,INPUT!H137*INPUT!I137*INPUT!J137,INPUT!K137*INPUT!L137)</f>
        <v>23235.974822151198</v>
      </c>
      <c r="F176" s="184">
        <f>INPUT!O137</f>
        <v>12</v>
      </c>
      <c r="G176" s="131">
        <f>2*D176*F176/E176</f>
        <v>1.5348527843763364</v>
      </c>
      <c r="H176" s="184">
        <f>MAX(INPUT!AO137,ABS(B176),ABS(C176))</f>
        <v>380</v>
      </c>
      <c r="I176" s="131">
        <f>MIN(INPUT!AQ137/H176,1)</f>
        <v>0.93421052631578949</v>
      </c>
      <c r="J176" s="482">
        <f>IF(INPUT!AQ137&gt;=INPUT!AO137,1,(12+G176*(3*I176-I176^3))/(12+2*G176))</f>
        <v>0.9987065011286681</v>
      </c>
      <c r="K176" s="195">
        <f>0.95*J176*INPUT!AO137</f>
        <v>360.53304690744915</v>
      </c>
      <c r="L176" s="131">
        <f>0.95*J176*INPUT!AP137</f>
        <v>360.53304690744915</v>
      </c>
      <c r="M176" s="201" t="str">
        <f>IF(ABS(B176)&lt;=K176,"OK","NG")</f>
        <v>OK</v>
      </c>
      <c r="N176" s="203" t="str">
        <f>IF(ABS(C176)&lt;=L176,"OK","NG")</f>
        <v>OK</v>
      </c>
    </row>
    <row r="177">
      <c r="A177" s="182">
        <f>INPUT!D138</f>
        <v>101</v>
      </c>
      <c r="B177" s="481">
        <f>INPUT!CN138</f>
        <v>0.73050782555113025</v>
      </c>
      <c r="C177" s="481">
        <f>INPUT!CO138</f>
        <v>-0.691624579055492</v>
      </c>
      <c r="D177" s="184">
        <f>MAX(INPUT!CF138-INPUT!J138,INPUT!CG138-INPUT!L138)</f>
        <v>1485.9916938948841</v>
      </c>
      <c r="E177" s="184">
        <f>IF(INPUT!CF138-INPUT!J138&gt;=INPUT!CG138-INPUT!L138,INPUT!H138*INPUT!I138*INPUT!J138,INPUT!K138*INPUT!L138)</f>
        <v>23235.974822151198</v>
      </c>
      <c r="F177" s="184">
        <f>INPUT!O138</f>
        <v>12</v>
      </c>
      <c r="G177" s="131">
        <f>2*D177*F177/E177</f>
        <v>1.5348527843763364</v>
      </c>
      <c r="H177" s="184">
        <f>MAX(INPUT!AO138,ABS(B177),ABS(C177))</f>
        <v>380</v>
      </c>
      <c r="I177" s="131">
        <f>MIN(INPUT!AQ138/H177,1)</f>
        <v>0.93421052631578949</v>
      </c>
      <c r="J177" s="482">
        <f>IF(INPUT!AQ138&gt;=INPUT!AO138,1,(12+G177*(3*I177-I177^3))/(12+2*G177))</f>
        <v>0.9987065011286681</v>
      </c>
      <c r="K177" s="195">
        <f>0.95*J177*INPUT!AO138</f>
        <v>360.53304690744915</v>
      </c>
      <c r="L177" s="131">
        <f>0.95*J177*INPUT!AP138</f>
        <v>360.53304690744915</v>
      </c>
      <c r="M177" s="201" t="str">
        <f>IF(ABS(B177)&lt;=K177,"OK","NG")</f>
        <v>OK</v>
      </c>
      <c r="N177" s="203" t="str">
        <f>IF(ABS(C177)&lt;=L177,"OK","NG")</f>
        <v>OK</v>
      </c>
    </row>
    <row r="178">
      <c r="A178" s="182">
        <f>INPUT!D139</f>
        <v>101</v>
      </c>
      <c r="B178" s="481">
        <f>INPUT!CN139</f>
        <v>0.73050782555113025</v>
      </c>
      <c r="C178" s="481">
        <f>INPUT!CO139</f>
        <v>-0.691624579055492</v>
      </c>
      <c r="D178" s="184">
        <f>MAX(INPUT!CF139-INPUT!J139,INPUT!CG139-INPUT!L139)</f>
        <v>1485.9916938948841</v>
      </c>
      <c r="E178" s="184">
        <f>IF(INPUT!CF139-INPUT!J139&gt;=INPUT!CG139-INPUT!L139,INPUT!H139*INPUT!I139*INPUT!J139,INPUT!K139*INPUT!L139)</f>
        <v>23235.974822151198</v>
      </c>
      <c r="F178" s="184">
        <f>INPUT!O139</f>
        <v>12</v>
      </c>
      <c r="G178" s="131">
        <f>2*D178*F178/E178</f>
        <v>1.5348527843763364</v>
      </c>
      <c r="H178" s="184">
        <f>MAX(INPUT!AO139,ABS(B178),ABS(C178))</f>
        <v>380</v>
      </c>
      <c r="I178" s="131">
        <f>MIN(INPUT!AQ139/H178,1)</f>
        <v>0.93421052631578949</v>
      </c>
      <c r="J178" s="482">
        <f>IF(INPUT!AQ139&gt;=INPUT!AO139,1,(12+G178*(3*I178-I178^3))/(12+2*G178))</f>
        <v>0.9987065011286681</v>
      </c>
      <c r="K178" s="195">
        <f>0.95*J178*INPUT!AO139</f>
        <v>360.53304690744915</v>
      </c>
      <c r="L178" s="131">
        <f>0.95*J178*INPUT!AP139</f>
        <v>360.53304690744915</v>
      </c>
      <c r="M178" s="201" t="str">
        <f>IF(ABS(B178)&lt;=K178,"OK","NG")</f>
        <v>OK</v>
      </c>
      <c r="N178" s="203" t="str">
        <f>IF(ABS(C178)&lt;=L178,"OK","NG")</f>
        <v>OK</v>
      </c>
    </row>
    <row r="179">
      <c r="A179" s="182">
        <f>INPUT!D140</f>
        <v>101</v>
      </c>
      <c r="B179" s="481">
        <f>INPUT!CN140</f>
        <v>0.73050782555113025</v>
      </c>
      <c r="C179" s="481">
        <f>INPUT!CO140</f>
        <v>-0.691624579055492</v>
      </c>
      <c r="D179" s="184">
        <f>MAX(INPUT!CF140-INPUT!J140,INPUT!CG140-INPUT!L140)</f>
        <v>1485.9916938948841</v>
      </c>
      <c r="E179" s="184">
        <f>IF(INPUT!CF140-INPUT!J140&gt;=INPUT!CG140-INPUT!L140,INPUT!H140*INPUT!I140*INPUT!J140,INPUT!K140*INPUT!L140)</f>
        <v>23235.974822151198</v>
      </c>
      <c r="F179" s="184">
        <f>INPUT!O140</f>
        <v>12</v>
      </c>
      <c r="G179" s="131">
        <f>2*D179*F179/E179</f>
        <v>1.5348527843763364</v>
      </c>
      <c r="H179" s="184">
        <f>MAX(INPUT!AO140,ABS(B179),ABS(C179))</f>
        <v>380</v>
      </c>
      <c r="I179" s="131">
        <f>MIN(INPUT!AQ140/H179,1)</f>
        <v>0.93421052631578949</v>
      </c>
      <c r="J179" s="482">
        <f>IF(INPUT!AQ140&gt;=INPUT!AO140,1,(12+G179*(3*I179-I179^3))/(12+2*G179))</f>
        <v>0.9987065011286681</v>
      </c>
      <c r="K179" s="195">
        <f>0.95*J179*INPUT!AO140</f>
        <v>360.53304690744915</v>
      </c>
      <c r="L179" s="131">
        <f>0.95*J179*INPUT!AP140</f>
        <v>360.53304690744915</v>
      </c>
      <c r="M179" s="201" t="str">
        <f>IF(ABS(B179)&lt;=K179,"OK","NG")</f>
        <v>OK</v>
      </c>
      <c r="N179" s="203" t="str">
        <f>IF(ABS(C179)&lt;=L179,"OK","NG")</f>
        <v>OK</v>
      </c>
    </row>
    <row r="180">
      <c r="A180" s="182">
        <f>INPUT!D141</f>
        <v>101</v>
      </c>
      <c r="B180" s="481">
        <f>INPUT!CN141</f>
        <v>0.73050782555113025</v>
      </c>
      <c r="C180" s="481">
        <f>INPUT!CO141</f>
        <v>-0.691624579055492</v>
      </c>
      <c r="D180" s="184">
        <f>MAX(INPUT!CF141-INPUT!J141,INPUT!CG141-INPUT!L141)</f>
        <v>1485.9916938948841</v>
      </c>
      <c r="E180" s="184">
        <f>IF(INPUT!CF141-INPUT!J141&gt;=INPUT!CG141-INPUT!L141,INPUT!H141*INPUT!I141*INPUT!J141,INPUT!K141*INPUT!L141)</f>
        <v>23235.974822151198</v>
      </c>
      <c r="F180" s="184">
        <f>INPUT!O141</f>
        <v>12</v>
      </c>
      <c r="G180" s="131">
        <f>2*D180*F180/E180</f>
        <v>1.5348527843763364</v>
      </c>
      <c r="H180" s="184">
        <f>MAX(INPUT!AO141,ABS(B180),ABS(C180))</f>
        <v>380</v>
      </c>
      <c r="I180" s="131">
        <f>MIN(INPUT!AQ141/H180,1)</f>
        <v>0.93421052631578949</v>
      </c>
      <c r="J180" s="482">
        <f>IF(INPUT!AQ141&gt;=INPUT!AO141,1,(12+G180*(3*I180-I180^3))/(12+2*G180))</f>
        <v>0.9987065011286681</v>
      </c>
      <c r="K180" s="195">
        <f>0.95*J180*INPUT!AO141</f>
        <v>360.53304690744915</v>
      </c>
      <c r="L180" s="131">
        <f>0.95*J180*INPUT!AP141</f>
        <v>360.53304690744915</v>
      </c>
      <c r="M180" s="201" t="str">
        <f>IF(ABS(B180)&lt;=K180,"OK","NG")</f>
        <v>OK</v>
      </c>
      <c r="N180" s="203" t="str">
        <f>IF(ABS(C180)&lt;=L180,"OK","NG")</f>
        <v>OK</v>
      </c>
    </row>
    <row r="181">
      <c r="A181" s="182">
        <f>INPUT!D142</f>
        <v>101</v>
      </c>
      <c r="B181" s="481">
        <f>INPUT!CN142</f>
        <v>0.73050782555113025</v>
      </c>
      <c r="C181" s="481">
        <f>INPUT!CO142</f>
        <v>-0.691624579055492</v>
      </c>
      <c r="D181" s="184">
        <f>MAX(INPUT!CF142-INPUT!J142,INPUT!CG142-INPUT!L142)</f>
        <v>1485.9916938948841</v>
      </c>
      <c r="E181" s="184">
        <f>IF(INPUT!CF142-INPUT!J142&gt;=INPUT!CG142-INPUT!L142,INPUT!H142*INPUT!I142*INPUT!J142,INPUT!K142*INPUT!L142)</f>
        <v>23235.974822151198</v>
      </c>
      <c r="F181" s="184">
        <f>INPUT!O142</f>
        <v>12</v>
      </c>
      <c r="G181" s="131">
        <f>2*D181*F181/E181</f>
        <v>1.5348527843763364</v>
      </c>
      <c r="H181" s="184">
        <f>MAX(INPUT!AO142,ABS(B181),ABS(C181))</f>
        <v>380</v>
      </c>
      <c r="I181" s="131">
        <f>MIN(INPUT!AQ142/H181,1)</f>
        <v>0.93421052631578949</v>
      </c>
      <c r="J181" s="482">
        <f>IF(INPUT!AQ142&gt;=INPUT!AO142,1,(12+G181*(3*I181-I181^3))/(12+2*G181))</f>
        <v>0.9987065011286681</v>
      </c>
      <c r="K181" s="195">
        <f>0.95*J181*INPUT!AO142</f>
        <v>360.53304690744915</v>
      </c>
      <c r="L181" s="131">
        <f>0.95*J181*INPUT!AP142</f>
        <v>360.53304690744915</v>
      </c>
      <c r="M181" s="201" t="str">
        <f>IF(ABS(B181)&lt;=K181,"OK","NG")</f>
        <v>OK</v>
      </c>
      <c r="N181" s="203" t="str">
        <f>IF(ABS(C181)&lt;=L181,"OK","NG")</f>
        <v>OK</v>
      </c>
    </row>
    <row r="182">
      <c r="A182" s="182">
        <f>INPUT!D143</f>
        <v>101</v>
      </c>
      <c r="B182" s="481">
        <f>INPUT!CN143</f>
        <v>0.73050782555113025</v>
      </c>
      <c r="C182" s="481">
        <f>INPUT!CO143</f>
        <v>-0.691624579055492</v>
      </c>
      <c r="D182" s="184">
        <f>MAX(INPUT!CF143-INPUT!J143,INPUT!CG143-INPUT!L143)</f>
        <v>1485.9916938948841</v>
      </c>
      <c r="E182" s="184">
        <f>IF(INPUT!CF143-INPUT!J143&gt;=INPUT!CG143-INPUT!L143,INPUT!H143*INPUT!I143*INPUT!J143,INPUT!K143*INPUT!L143)</f>
        <v>23235.974822151198</v>
      </c>
      <c r="F182" s="184">
        <f>INPUT!O143</f>
        <v>12</v>
      </c>
      <c r="G182" s="131">
        <f>2*D182*F182/E182</f>
        <v>1.5348527843763364</v>
      </c>
      <c r="H182" s="184">
        <f>MAX(INPUT!AO143,ABS(B182),ABS(C182))</f>
        <v>380</v>
      </c>
      <c r="I182" s="131">
        <f>MIN(INPUT!AQ143/H182,1)</f>
        <v>0.93421052631578949</v>
      </c>
      <c r="J182" s="482">
        <f>IF(INPUT!AQ143&gt;=INPUT!AO143,1,(12+G182*(3*I182-I182^3))/(12+2*G182))</f>
        <v>0.9987065011286681</v>
      </c>
      <c r="K182" s="195">
        <f>0.95*J182*INPUT!AO143</f>
        <v>360.53304690744915</v>
      </c>
      <c r="L182" s="131">
        <f>0.95*J182*INPUT!AP143</f>
        <v>360.53304690744915</v>
      </c>
      <c r="M182" s="201" t="str">
        <f>IF(ABS(B182)&lt;=K182,"OK","NG")</f>
        <v>OK</v>
      </c>
      <c r="N182" s="203" t="str">
        <f>IF(ABS(C182)&lt;=L182,"OK","NG")</f>
        <v>OK</v>
      </c>
    </row>
    <row r="183">
      <c r="A183" s="182">
        <f>INPUT!D144</f>
        <v>101</v>
      </c>
      <c r="B183" s="481">
        <f>INPUT!CN144</f>
        <v>0.73050782555113025</v>
      </c>
      <c r="C183" s="481">
        <f>INPUT!CO144</f>
        <v>-0.691624579055492</v>
      </c>
      <c r="D183" s="184">
        <f>MAX(INPUT!CF144-INPUT!J144,INPUT!CG144-INPUT!L144)</f>
        <v>1485.9916938948841</v>
      </c>
      <c r="E183" s="184">
        <f>IF(INPUT!CF144-INPUT!J144&gt;=INPUT!CG144-INPUT!L144,INPUT!H144*INPUT!I144*INPUT!J144,INPUT!K144*INPUT!L144)</f>
        <v>23235.974822151198</v>
      </c>
      <c r="F183" s="184">
        <f>INPUT!O144</f>
        <v>12</v>
      </c>
      <c r="G183" s="131">
        <f>2*D183*F183/E183</f>
        <v>1.5348527843763364</v>
      </c>
      <c r="H183" s="184">
        <f>MAX(INPUT!AO144,ABS(B183),ABS(C183))</f>
        <v>380</v>
      </c>
      <c r="I183" s="131">
        <f>MIN(INPUT!AQ144/H183,1)</f>
        <v>0.93421052631578949</v>
      </c>
      <c r="J183" s="482">
        <f>IF(INPUT!AQ144&gt;=INPUT!AO144,1,(12+G183*(3*I183-I183^3))/(12+2*G183))</f>
        <v>0.9987065011286681</v>
      </c>
      <c r="K183" s="195">
        <f>0.95*J183*INPUT!AO144</f>
        <v>360.53304690744915</v>
      </c>
      <c r="L183" s="131">
        <f>0.95*J183*INPUT!AP144</f>
        <v>360.53304690744915</v>
      </c>
      <c r="M183" s="201" t="str">
        <f>IF(ABS(B183)&lt;=K183,"OK","NG")</f>
        <v>OK</v>
      </c>
      <c r="N183" s="203" t="str">
        <f>IF(ABS(C183)&lt;=L183,"OK","NG")</f>
        <v>OK</v>
      </c>
    </row>
    <row r="184">
      <c r="A184" s="182">
        <f>INPUT!D145</f>
        <v>101</v>
      </c>
      <c r="B184" s="481">
        <f>INPUT!CN145</f>
        <v>0.73050782555113025</v>
      </c>
      <c r="C184" s="481">
        <f>INPUT!CO145</f>
        <v>-0.691624579055492</v>
      </c>
      <c r="D184" s="184">
        <f>MAX(INPUT!CF145-INPUT!J145,INPUT!CG145-INPUT!L145)</f>
        <v>1485.9916938948841</v>
      </c>
      <c r="E184" s="184">
        <f>IF(INPUT!CF145-INPUT!J145&gt;=INPUT!CG145-INPUT!L145,INPUT!H145*INPUT!I145*INPUT!J145,INPUT!K145*INPUT!L145)</f>
        <v>23235.974822151198</v>
      </c>
      <c r="F184" s="184">
        <f>INPUT!O145</f>
        <v>12</v>
      </c>
      <c r="G184" s="131">
        <f>2*D184*F184/E184</f>
        <v>1.5348527843763364</v>
      </c>
      <c r="H184" s="184">
        <f>MAX(INPUT!AO145,ABS(B184),ABS(C184))</f>
        <v>380</v>
      </c>
      <c r="I184" s="131">
        <f>MIN(INPUT!AQ145/H184,1)</f>
        <v>0.93421052631578949</v>
      </c>
      <c r="J184" s="482">
        <f>IF(INPUT!AQ145&gt;=INPUT!AO145,1,(12+G184*(3*I184-I184^3))/(12+2*G184))</f>
        <v>0.9987065011286681</v>
      </c>
      <c r="K184" s="195">
        <f>0.95*J184*INPUT!AO145</f>
        <v>360.53304690744915</v>
      </c>
      <c r="L184" s="131">
        <f>0.95*J184*INPUT!AP145</f>
        <v>360.53304690744915</v>
      </c>
      <c r="M184" s="201" t="str">
        <f>IF(ABS(B184)&lt;=K184,"OK","NG")</f>
        <v>OK</v>
      </c>
      <c r="N184" s="203" t="str">
        <f>IF(ABS(C184)&lt;=L184,"OK","NG")</f>
        <v>OK</v>
      </c>
    </row>
    <row r="185">
      <c r="A185" s="182">
        <f>INPUT!D146</f>
        <v>101</v>
      </c>
      <c r="B185" s="481">
        <f>INPUT!CN146</f>
        <v>0.73050782555113025</v>
      </c>
      <c r="C185" s="481">
        <f>INPUT!CO146</f>
        <v>-0.691624579055492</v>
      </c>
      <c r="D185" s="184">
        <f>MAX(INPUT!CF146-INPUT!J146,INPUT!CG146-INPUT!L146)</f>
        <v>1485.9916938948841</v>
      </c>
      <c r="E185" s="184">
        <f>IF(INPUT!CF146-INPUT!J146&gt;=INPUT!CG146-INPUT!L146,INPUT!H146*INPUT!I146*INPUT!J146,INPUT!K146*INPUT!L146)</f>
        <v>23235.974822151198</v>
      </c>
      <c r="F185" s="184">
        <f>INPUT!O146</f>
        <v>12</v>
      </c>
      <c r="G185" s="131">
        <f>2*D185*F185/E185</f>
        <v>1.5348527843763364</v>
      </c>
      <c r="H185" s="184">
        <f>MAX(INPUT!AO146,ABS(B185),ABS(C185))</f>
        <v>380</v>
      </c>
      <c r="I185" s="131">
        <f>MIN(INPUT!AQ146/H185,1)</f>
        <v>0.93421052631578949</v>
      </c>
      <c r="J185" s="482">
        <f>IF(INPUT!AQ146&gt;=INPUT!AO146,1,(12+G185*(3*I185-I185^3))/(12+2*G185))</f>
        <v>0.9987065011286681</v>
      </c>
      <c r="K185" s="195">
        <f>0.95*J185*INPUT!AO146</f>
        <v>360.53304690744915</v>
      </c>
      <c r="L185" s="131">
        <f>0.95*J185*INPUT!AP146</f>
        <v>360.53304690744915</v>
      </c>
      <c r="M185" s="201" t="str">
        <f>IF(ABS(B185)&lt;=K185,"OK","NG")</f>
        <v>OK</v>
      </c>
      <c r="N185" s="203" t="str">
        <f>IF(ABS(C185)&lt;=L185,"OK","NG")</f>
        <v>OK</v>
      </c>
    </row>
    <row r="186">
      <c r="A186" s="182">
        <f>INPUT!D147</f>
        <v>101</v>
      </c>
      <c r="B186" s="481">
        <f>INPUT!CN147</f>
        <v>0.73050782555113025</v>
      </c>
      <c r="C186" s="481">
        <f>INPUT!CO147</f>
        <v>-0.691624579055492</v>
      </c>
      <c r="D186" s="184">
        <f>MAX(INPUT!CF147-INPUT!J147,INPUT!CG147-INPUT!L147)</f>
        <v>1485.9916938948841</v>
      </c>
      <c r="E186" s="184">
        <f>IF(INPUT!CF147-INPUT!J147&gt;=INPUT!CG147-INPUT!L147,INPUT!H147*INPUT!I147*INPUT!J147,INPUT!K147*INPUT!L147)</f>
        <v>23235.974822151198</v>
      </c>
      <c r="F186" s="184">
        <f>INPUT!O147</f>
        <v>12</v>
      </c>
      <c r="G186" s="131">
        <f>2*D186*F186/E186</f>
        <v>1.5348527843763364</v>
      </c>
      <c r="H186" s="184">
        <f>MAX(INPUT!AO147,ABS(B186),ABS(C186))</f>
        <v>380</v>
      </c>
      <c r="I186" s="131">
        <f>MIN(INPUT!AQ147/H186,1)</f>
        <v>0.93421052631578949</v>
      </c>
      <c r="J186" s="482">
        <f>IF(INPUT!AQ147&gt;=INPUT!AO147,1,(12+G186*(3*I186-I186^3))/(12+2*G186))</f>
        <v>0.9987065011286681</v>
      </c>
      <c r="K186" s="195">
        <f>0.95*J186*INPUT!AO147</f>
        <v>360.53304690744915</v>
      </c>
      <c r="L186" s="131">
        <f>0.95*J186*INPUT!AP147</f>
        <v>360.53304690744915</v>
      </c>
      <c r="M186" s="201" t="str">
        <f>IF(ABS(B186)&lt;=K186,"OK","NG")</f>
        <v>OK</v>
      </c>
      <c r="N186" s="203" t="str">
        <f>IF(ABS(C186)&lt;=L186,"OK","NG")</f>
        <v>OK</v>
      </c>
    </row>
    <row r="187">
      <c r="A187" s="182">
        <f>INPUT!D148</f>
        <v>101</v>
      </c>
      <c r="B187" s="481">
        <f>INPUT!CN148</f>
        <v>0.73050782555113025</v>
      </c>
      <c r="C187" s="481">
        <f>INPUT!CO148</f>
        <v>-0.691624579055492</v>
      </c>
      <c r="D187" s="184">
        <f>MAX(INPUT!CF148-INPUT!J148,INPUT!CG148-INPUT!L148)</f>
        <v>1485.9916938948841</v>
      </c>
      <c r="E187" s="184">
        <f>IF(INPUT!CF148-INPUT!J148&gt;=INPUT!CG148-INPUT!L148,INPUT!H148*INPUT!I148*INPUT!J148,INPUT!K148*INPUT!L148)</f>
        <v>23235.974822151198</v>
      </c>
      <c r="F187" s="184">
        <f>INPUT!O148</f>
        <v>12</v>
      </c>
      <c r="G187" s="131">
        <f>2*D187*F187/E187</f>
        <v>1.5348527843763364</v>
      </c>
      <c r="H187" s="184">
        <f>MAX(INPUT!AO148,ABS(B187),ABS(C187))</f>
        <v>380</v>
      </c>
      <c r="I187" s="131">
        <f>MIN(INPUT!AQ148/H187,1)</f>
        <v>0.93421052631578949</v>
      </c>
      <c r="J187" s="482">
        <f>IF(INPUT!AQ148&gt;=INPUT!AO148,1,(12+G187*(3*I187-I187^3))/(12+2*G187))</f>
        <v>0.9987065011286681</v>
      </c>
      <c r="K187" s="195">
        <f>0.95*J187*INPUT!AO148</f>
        <v>360.53304690744915</v>
      </c>
      <c r="L187" s="131">
        <f>0.95*J187*INPUT!AP148</f>
        <v>360.53304690744915</v>
      </c>
      <c r="M187" s="201" t="str">
        <f>IF(ABS(B187)&lt;=K187,"OK","NG")</f>
        <v>OK</v>
      </c>
      <c r="N187" s="203" t="str">
        <f>IF(ABS(C187)&lt;=L187,"OK","NG")</f>
        <v>OK</v>
      </c>
    </row>
    <row r="188">
      <c r="A188" s="182">
        <f>INPUT!D149</f>
        <v>101</v>
      </c>
      <c r="B188" s="481">
        <f>INPUT!CN149</f>
        <v>0.73050782555113025</v>
      </c>
      <c r="C188" s="481">
        <f>INPUT!CO149</f>
        <v>-0.691624579055492</v>
      </c>
      <c r="D188" s="184">
        <f>MAX(INPUT!CF149-INPUT!J149,INPUT!CG149-INPUT!L149)</f>
        <v>1485.9916938948841</v>
      </c>
      <c r="E188" s="184">
        <f>IF(INPUT!CF149-INPUT!J149&gt;=INPUT!CG149-INPUT!L149,INPUT!H149*INPUT!I149*INPUT!J149,INPUT!K149*INPUT!L149)</f>
        <v>23235.974822151198</v>
      </c>
      <c r="F188" s="184">
        <f>INPUT!O149</f>
        <v>12</v>
      </c>
      <c r="G188" s="131">
        <f>2*D188*F188/E188</f>
        <v>1.5348527843763364</v>
      </c>
      <c r="H188" s="184">
        <f>MAX(INPUT!AO149,ABS(B188),ABS(C188))</f>
        <v>380</v>
      </c>
      <c r="I188" s="131">
        <f>MIN(INPUT!AQ149/H188,1)</f>
        <v>0.93421052631578949</v>
      </c>
      <c r="J188" s="482">
        <f>IF(INPUT!AQ149&gt;=INPUT!AO149,1,(12+G188*(3*I188-I188^3))/(12+2*G188))</f>
        <v>0.9987065011286681</v>
      </c>
      <c r="K188" s="195">
        <f>0.95*J188*INPUT!AO149</f>
        <v>360.53304690744915</v>
      </c>
      <c r="L188" s="131">
        <f>0.95*J188*INPUT!AP149</f>
        <v>360.53304690744915</v>
      </c>
      <c r="M188" s="201" t="str">
        <f>IF(ABS(B188)&lt;=K188,"OK","NG")</f>
        <v>OK</v>
      </c>
      <c r="N188" s="203" t="str">
        <f>IF(ABS(C188)&lt;=L188,"OK","NG")</f>
        <v>OK</v>
      </c>
    </row>
    <row r="189">
      <c r="A189" s="182">
        <f>INPUT!D150</f>
        <v>101</v>
      </c>
      <c r="B189" s="481">
        <f>INPUT!CN150</f>
        <v>0.73050782555113025</v>
      </c>
      <c r="C189" s="481">
        <f>INPUT!CO150</f>
        <v>-0.691624579055492</v>
      </c>
      <c r="D189" s="184">
        <f>MAX(INPUT!CF150-INPUT!J150,INPUT!CG150-INPUT!L150)</f>
        <v>1485.9916938948841</v>
      </c>
      <c r="E189" s="184">
        <f>IF(INPUT!CF150-INPUT!J150&gt;=INPUT!CG150-INPUT!L150,INPUT!H150*INPUT!I150*INPUT!J150,INPUT!K150*INPUT!L150)</f>
        <v>23235.974822151198</v>
      </c>
      <c r="F189" s="184">
        <f>INPUT!O150</f>
        <v>12</v>
      </c>
      <c r="G189" s="131">
        <f>2*D189*F189/E189</f>
        <v>1.5348527843763364</v>
      </c>
      <c r="H189" s="184">
        <f>MAX(INPUT!AO150,ABS(B189),ABS(C189))</f>
        <v>380</v>
      </c>
      <c r="I189" s="131">
        <f>MIN(INPUT!AQ150/H189,1)</f>
        <v>0.93421052631578949</v>
      </c>
      <c r="J189" s="482">
        <f>IF(INPUT!AQ150&gt;=INPUT!AO150,1,(12+G189*(3*I189-I189^3))/(12+2*G189))</f>
        <v>0.9987065011286681</v>
      </c>
      <c r="K189" s="195">
        <f>0.95*J189*INPUT!AO150</f>
        <v>360.53304690744915</v>
      </c>
      <c r="L189" s="131">
        <f>0.95*J189*INPUT!AP150</f>
        <v>360.53304690744915</v>
      </c>
      <c r="M189" s="201" t="str">
        <f>IF(ABS(B189)&lt;=K189,"OK","NG")</f>
        <v>OK</v>
      </c>
      <c r="N189" s="203" t="str">
        <f>IF(ABS(C189)&lt;=L189,"OK","NG")</f>
        <v>OK</v>
      </c>
    </row>
    <row r="190">
      <c r="A190" s="182">
        <f>INPUT!D151</f>
        <v>101</v>
      </c>
      <c r="B190" s="481">
        <f>INPUT!CN151</f>
        <v>0.73050782555113025</v>
      </c>
      <c r="C190" s="481">
        <f>INPUT!CO151</f>
        <v>-0.691624579055492</v>
      </c>
      <c r="D190" s="184">
        <f>MAX(INPUT!CF151-INPUT!J151,INPUT!CG151-INPUT!L151)</f>
        <v>1485.9916938948841</v>
      </c>
      <c r="E190" s="184">
        <f>IF(INPUT!CF151-INPUT!J151&gt;=INPUT!CG151-INPUT!L151,INPUT!H151*INPUT!I151*INPUT!J151,INPUT!K151*INPUT!L151)</f>
        <v>23235.974822151198</v>
      </c>
      <c r="F190" s="184">
        <f>INPUT!O151</f>
        <v>12</v>
      </c>
      <c r="G190" s="131">
        <f>2*D190*F190/E190</f>
        <v>1.5348527843763364</v>
      </c>
      <c r="H190" s="184">
        <f>MAX(INPUT!AO151,ABS(B190),ABS(C190))</f>
        <v>380</v>
      </c>
      <c r="I190" s="131">
        <f>MIN(INPUT!AQ151/H190,1)</f>
        <v>0.93421052631578949</v>
      </c>
      <c r="J190" s="482">
        <f>IF(INPUT!AQ151&gt;=INPUT!AO151,1,(12+G190*(3*I190-I190^3))/(12+2*G190))</f>
        <v>0.9987065011286681</v>
      </c>
      <c r="K190" s="195">
        <f>0.95*J190*INPUT!AO151</f>
        <v>360.53304690744915</v>
      </c>
      <c r="L190" s="131">
        <f>0.95*J190*INPUT!AP151</f>
        <v>360.53304690744915</v>
      </c>
      <c r="M190" s="201" t="str">
        <f>IF(ABS(B190)&lt;=K190,"OK","NG")</f>
        <v>OK</v>
      </c>
      <c r="N190" s="203" t="str">
        <f>IF(ABS(C190)&lt;=L190,"OK","NG")</f>
        <v>OK</v>
      </c>
    </row>
    <row r="191">
      <c r="A191" s="182">
        <f>INPUT!D152</f>
        <v>101</v>
      </c>
      <c r="B191" s="481">
        <f>INPUT!CN152</f>
        <v>0.73050782555113025</v>
      </c>
      <c r="C191" s="481">
        <f>INPUT!CO152</f>
        <v>-0.691624579055492</v>
      </c>
      <c r="D191" s="184">
        <f>MAX(INPUT!CF152-INPUT!J152,INPUT!CG152-INPUT!L152)</f>
        <v>1485.9916938948841</v>
      </c>
      <c r="E191" s="184">
        <f>IF(INPUT!CF152-INPUT!J152&gt;=INPUT!CG152-INPUT!L152,INPUT!H152*INPUT!I152*INPUT!J152,INPUT!K152*INPUT!L152)</f>
        <v>23235.974822151198</v>
      </c>
      <c r="F191" s="184">
        <f>INPUT!O152</f>
        <v>12</v>
      </c>
      <c r="G191" s="131">
        <f>2*D191*F191/E191</f>
        <v>1.5348527843763364</v>
      </c>
      <c r="H191" s="184">
        <f>MAX(INPUT!AO152,ABS(B191),ABS(C191))</f>
        <v>380</v>
      </c>
      <c r="I191" s="131">
        <f>MIN(INPUT!AQ152/H191,1)</f>
        <v>0.93421052631578949</v>
      </c>
      <c r="J191" s="482">
        <f>IF(INPUT!AQ152&gt;=INPUT!AO152,1,(12+G191*(3*I191-I191^3))/(12+2*G191))</f>
        <v>0.9987065011286681</v>
      </c>
      <c r="K191" s="195">
        <f>0.95*J191*INPUT!AO152</f>
        <v>360.53304690744915</v>
      </c>
      <c r="L191" s="131">
        <f>0.95*J191*INPUT!AP152</f>
        <v>360.53304690744915</v>
      </c>
      <c r="M191" s="201" t="str">
        <f>IF(ABS(B191)&lt;=K191,"OK","NG")</f>
        <v>OK</v>
      </c>
      <c r="N191" s="203" t="str">
        <f>IF(ABS(C191)&lt;=L191,"OK","NG")</f>
        <v>OK</v>
      </c>
    </row>
    <row r="192">
      <c r="A192" s="182">
        <f>INPUT!D153</f>
        <v>101</v>
      </c>
      <c r="B192" s="481">
        <f>INPUT!CN153</f>
        <v>0.73050782555113025</v>
      </c>
      <c r="C192" s="481">
        <f>INPUT!CO153</f>
        <v>-0.691624579055492</v>
      </c>
      <c r="D192" s="184">
        <f>MAX(INPUT!CF153-INPUT!J153,INPUT!CG153-INPUT!L153)</f>
        <v>1485.9916938948841</v>
      </c>
      <c r="E192" s="184">
        <f>IF(INPUT!CF153-INPUT!J153&gt;=INPUT!CG153-INPUT!L153,INPUT!H153*INPUT!I153*INPUT!J153,INPUT!K153*INPUT!L153)</f>
        <v>23235.974822151198</v>
      </c>
      <c r="F192" s="184">
        <f>INPUT!O153</f>
        <v>12</v>
      </c>
      <c r="G192" s="131">
        <f>2*D192*F192/E192</f>
        <v>1.5348527843763364</v>
      </c>
      <c r="H192" s="184">
        <f>MAX(INPUT!AO153,ABS(B192),ABS(C192))</f>
        <v>380</v>
      </c>
      <c r="I192" s="131">
        <f>MIN(INPUT!AQ153/H192,1)</f>
        <v>0.93421052631578949</v>
      </c>
      <c r="J192" s="482">
        <f>IF(INPUT!AQ153&gt;=INPUT!AO153,1,(12+G192*(3*I192-I192^3))/(12+2*G192))</f>
        <v>0.9987065011286681</v>
      </c>
      <c r="K192" s="195">
        <f>0.95*J192*INPUT!AO153</f>
        <v>360.53304690744915</v>
      </c>
      <c r="L192" s="131">
        <f>0.95*J192*INPUT!AP153</f>
        <v>360.53304690744915</v>
      </c>
      <c r="M192" s="201" t="str">
        <f>IF(ABS(B192)&lt;=K192,"OK","NG")</f>
        <v>OK</v>
      </c>
      <c r="N192" s="203" t="str">
        <f>IF(ABS(C192)&lt;=L192,"OK","NG")</f>
        <v>OK</v>
      </c>
    </row>
    <row r="193">
      <c r="A193" s="182">
        <f>INPUT!D154</f>
        <v>101</v>
      </c>
      <c r="B193" s="481">
        <f>INPUT!CN154</f>
        <v>0.73050782555113025</v>
      </c>
      <c r="C193" s="481">
        <f>INPUT!CO154</f>
        <v>-0.691624579055492</v>
      </c>
      <c r="D193" s="184">
        <f>MAX(INPUT!CF154-INPUT!J154,INPUT!CG154-INPUT!L154)</f>
        <v>1485.9916938948841</v>
      </c>
      <c r="E193" s="184">
        <f>IF(INPUT!CF154-INPUT!J154&gt;=INPUT!CG154-INPUT!L154,INPUT!H154*INPUT!I154*INPUT!J154,INPUT!K154*INPUT!L154)</f>
        <v>23235.974822151198</v>
      </c>
      <c r="F193" s="184">
        <f>INPUT!O154</f>
        <v>12</v>
      </c>
      <c r="G193" s="131">
        <f>2*D193*F193/E193</f>
        <v>1.5348527843763364</v>
      </c>
      <c r="H193" s="184">
        <f>MAX(INPUT!AO154,ABS(B193),ABS(C193))</f>
        <v>380</v>
      </c>
      <c r="I193" s="131">
        <f>MIN(INPUT!AQ154/H193,1)</f>
        <v>0.93421052631578949</v>
      </c>
      <c r="J193" s="482">
        <f>IF(INPUT!AQ154&gt;=INPUT!AO154,1,(12+G193*(3*I193-I193^3))/(12+2*G193))</f>
        <v>0.9987065011286681</v>
      </c>
      <c r="K193" s="195">
        <f>0.95*J193*INPUT!AO154</f>
        <v>360.53304690744915</v>
      </c>
      <c r="L193" s="131">
        <f>0.95*J193*INPUT!AP154</f>
        <v>360.53304690744915</v>
      </c>
      <c r="M193" s="201" t="str">
        <f>IF(ABS(B193)&lt;=K193,"OK","NG")</f>
        <v>OK</v>
      </c>
      <c r="N193" s="203" t="str">
        <f>IF(ABS(C193)&lt;=L193,"OK","NG")</f>
        <v>OK</v>
      </c>
    </row>
    <row r="194" ht="15" customHeight="1" s="4" customFormat="1">
      <c r="A194" s="400"/>
      <c r="B194" s="292"/>
      <c r="C194" s="292"/>
      <c r="D194" s="399"/>
      <c r="E194" s="399"/>
      <c r="F194" s="292"/>
      <c r="G194" s="292"/>
      <c r="H194" s="292"/>
      <c r="I194" s="292"/>
      <c r="J194" s="401"/>
      <c r="K194" s="401"/>
      <c r="O194" s="383"/>
    </row>
    <row r="195" ht="15" customHeight="1" s="4" customFormat="1">
      <c r="A195" s="400"/>
      <c r="B195" s="292"/>
      <c r="C195" s="292"/>
      <c r="D195" s="399"/>
      <c r="E195" s="399"/>
      <c r="F195" s="292"/>
      <c r="G195" s="292"/>
      <c r="H195" s="292"/>
      <c r="I195" s="292"/>
      <c r="J195" s="401"/>
      <c r="K195" s="401"/>
      <c r="O195" s="383"/>
    </row>
    <row r="196" ht="15" customHeight="1" s="4" customFormat="1">
      <c r="A196" s="39" t="s">
        <v>1023</v>
      </c>
      <c r="L196" s="372"/>
      <c r="N196" s="68" t="s">
        <v>1012</v>
      </c>
      <c r="O196" s="296"/>
      <c r="X196" s="372"/>
      <c r="Z196" s="372"/>
      <c r="AC196" s="372"/>
      <c r="AN196" s="171"/>
      <c r="AQ196" s="30"/>
    </row>
    <row r="197" ht="15" customHeight="1" s="4" customFormat="1">
      <c r="A197" s="156"/>
      <c r="D197" s="19"/>
      <c r="L197" s="372"/>
      <c r="O197" s="296"/>
      <c r="X197" s="372"/>
      <c r="Z197" s="372"/>
      <c r="AC197" s="372"/>
      <c r="AN197" s="171"/>
      <c r="AQ197" s="30"/>
    </row>
    <row r="198" ht="20.1" customHeight="1" s="366" customFormat="1">
      <c r="A198" s="40"/>
      <c r="B198" s="19"/>
      <c r="C198" s="41"/>
      <c r="D198" s="42"/>
      <c r="E198" s="43" t="s">
        <v>1024</v>
      </c>
      <c r="F198" s="42"/>
      <c r="G198" s="44"/>
      <c r="H198" s="45"/>
      <c r="I198" s="4"/>
      <c r="J198" s="4"/>
      <c r="K198" s="4"/>
      <c r="L198" s="372"/>
      <c r="M198" s="4"/>
      <c r="N198" s="65"/>
      <c r="O198" s="383"/>
    </row>
    <row r="199" ht="20.1" customHeight="1" s="366" customFormat="1">
      <c r="A199" s="40"/>
      <c r="B199" s="19"/>
      <c r="C199" s="81"/>
      <c r="D199" s="80"/>
      <c r="E199" s="81"/>
      <c r="F199" s="80"/>
      <c r="G199" s="402"/>
      <c r="H199" s="80"/>
      <c r="I199" s="4"/>
      <c r="J199" s="4"/>
      <c r="K199" s="4"/>
      <c r="L199" s="372"/>
      <c r="M199" s="4"/>
      <c r="N199" s="65"/>
      <c r="O199" s="383"/>
    </row>
    <row r="200" ht="15" customHeight="1" s="4" customFormat="1">
      <c r="B200" s="4" t="s">
        <v>171</v>
      </c>
      <c r="L200" s="372"/>
      <c r="O200" s="296"/>
      <c r="X200" s="372"/>
      <c r="Z200" s="372"/>
      <c r="AC200" s="372"/>
      <c r="AN200" s="171"/>
      <c r="AQ200" s="30"/>
    </row>
    <row r="201" ht="15" customHeight="1" s="4" customFormat="1">
      <c r="B201" s="11"/>
      <c r="C201" s="4" t="s">
        <v>1025</v>
      </c>
      <c r="D201" s="30" t="s">
        <v>173</v>
      </c>
      <c r="E201" s="4" t="s">
        <v>1026</v>
      </c>
      <c r="L201" s="372"/>
      <c r="O201" s="296"/>
      <c r="X201" s="372"/>
      <c r="Z201" s="372"/>
      <c r="AC201" s="372"/>
      <c r="AN201" s="171"/>
      <c r="AQ201" s="30"/>
    </row>
    <row r="202" ht="15" customHeight="1" s="4" customFormat="1">
      <c r="B202" s="11"/>
      <c r="C202" s="4" t="s">
        <v>498</v>
      </c>
      <c r="D202" s="30" t="s">
        <v>173</v>
      </c>
      <c r="E202" s="4" t="s">
        <v>1027</v>
      </c>
      <c r="L202" s="372" t="s">
        <v>1028</v>
      </c>
      <c r="O202" s="296"/>
      <c r="X202" s="372"/>
      <c r="AN202" s="171"/>
      <c r="AQ202" s="30"/>
    </row>
    <row r="203" ht="15" customHeight="1" s="4" customFormat="1">
      <c r="B203" s="11"/>
      <c r="C203" s="505" t="s">
        <v>498</v>
      </c>
      <c r="D203" s="522" t="s">
        <v>173</v>
      </c>
      <c r="E203" s="22" t="s">
        <v>457</v>
      </c>
      <c r="F203" s="492" t="s">
        <v>1029</v>
      </c>
      <c r="G203" s="492"/>
      <c r="H203" s="492"/>
      <c r="I203" s="492"/>
      <c r="N203" s="68" t="s">
        <v>446</v>
      </c>
      <c r="O203" s="296"/>
      <c r="X203" s="372"/>
      <c r="AN203" s="171"/>
      <c r="AQ203" s="30"/>
    </row>
    <row r="204" ht="15" customHeight="1" s="4" customFormat="1">
      <c r="A204" s="11"/>
      <c r="B204" s="40"/>
      <c r="C204" s="505"/>
      <c r="D204" s="522"/>
      <c r="E204" s="48" t="s">
        <v>459</v>
      </c>
      <c r="F204" s="492"/>
      <c r="G204" s="492"/>
      <c r="H204" s="492"/>
      <c r="I204" s="492"/>
      <c r="O204" s="296"/>
      <c r="Y204" s="372"/>
      <c r="AA204" s="152"/>
      <c r="AD204" s="372"/>
      <c r="AF204" s="372"/>
    </row>
    <row r="205" ht="15" customHeight="1" s="4" customFormat="1">
      <c r="A205" s="113"/>
      <c r="B205" s="19"/>
      <c r="O205" s="296"/>
      <c r="AF205" s="372"/>
    </row>
    <row r="206" ht="15" customHeight="1" s="4" customFormat="1">
      <c r="B206" s="375" t="s">
        <v>197</v>
      </c>
      <c r="C206" s="4" t="s">
        <v>460</v>
      </c>
      <c r="D206" s="156"/>
      <c r="E206" s="156"/>
      <c r="F206" s="156"/>
      <c r="G206" s="156"/>
      <c r="H206" s="156"/>
      <c r="I206" s="156"/>
      <c r="M206" s="372"/>
      <c r="O206" s="296"/>
      <c r="Y206" s="372"/>
      <c r="AD206" s="372"/>
      <c r="AF206" s="372"/>
    </row>
    <row r="207" ht="15" customHeight="1" s="4" customFormat="1">
      <c r="B207" s="11"/>
      <c r="C207" s="4" t="s">
        <v>461</v>
      </c>
      <c r="D207" s="156"/>
      <c r="E207" s="156"/>
      <c r="F207" s="156"/>
      <c r="G207" s="4" t="s">
        <v>462</v>
      </c>
      <c r="H207" s="156"/>
      <c r="I207" s="156"/>
      <c r="M207" s="372"/>
      <c r="O207" s="296"/>
      <c r="Y207" s="372"/>
      <c r="AD207" s="372"/>
      <c r="AF207" s="372"/>
    </row>
    <row r="208" ht="15" customHeight="1" s="4" customFormat="1">
      <c r="B208" s="11"/>
      <c r="C208" s="22" t="s">
        <v>463</v>
      </c>
      <c r="D208" s="157"/>
      <c r="E208" s="157"/>
      <c r="F208" s="157"/>
      <c r="G208" s="157"/>
      <c r="H208" s="157"/>
      <c r="I208" s="157"/>
      <c r="N208" s="68" t="s">
        <v>464</v>
      </c>
      <c r="O208" s="296"/>
      <c r="Y208" s="372"/>
      <c r="AD208" s="372"/>
      <c r="AF208" s="372"/>
    </row>
    <row r="209" ht="20.1" customHeight="1" s="4" customFormat="1">
      <c r="C209" s="46" t="s">
        <v>163</v>
      </c>
      <c r="D209" s="46"/>
      <c r="E209" s="46"/>
      <c r="F209" s="46"/>
      <c r="G209" s="46"/>
      <c r="H209" s="46" t="s">
        <v>334</v>
      </c>
      <c r="I209" s="46"/>
      <c r="J209" s="46"/>
      <c r="K209" s="46"/>
      <c r="L209" s="46"/>
      <c r="O209" s="296"/>
      <c r="Y209" s="372"/>
    </row>
    <row r="210" ht="20.1" customHeight="1" s="4" customFormat="1">
      <c r="C210" s="4" t="s">
        <v>465</v>
      </c>
      <c r="H210" s="493">
        <v>7.2</v>
      </c>
      <c r="I210" s="493"/>
      <c r="O210" s="296"/>
      <c r="Y210" s="372"/>
    </row>
    <row r="211" ht="20.1" customHeight="1" s="4" customFormat="1">
      <c r="C211" s="4" t="s">
        <v>466</v>
      </c>
      <c r="O211" s="296"/>
      <c r="Y211" s="372"/>
    </row>
    <row r="212" ht="20.1" customHeight="1" s="4" customFormat="1">
      <c r="D212" s="4" t="s">
        <v>467</v>
      </c>
      <c r="H212" s="4" t="s">
        <v>468</v>
      </c>
      <c r="O212" s="296"/>
      <c r="Y212" s="372"/>
    </row>
    <row r="213" ht="20.1" customHeight="1" s="4" customFormat="1">
      <c r="C213" s="22"/>
      <c r="D213" s="22" t="s">
        <v>469</v>
      </c>
      <c r="E213" s="22"/>
      <c r="F213" s="22"/>
      <c r="G213" s="22"/>
      <c r="H213" s="22" t="s">
        <v>470</v>
      </c>
      <c r="I213" s="22"/>
      <c r="J213" s="22"/>
      <c r="K213" s="22"/>
      <c r="L213" s="22"/>
      <c r="O213" s="296"/>
      <c r="Y213" s="372"/>
    </row>
    <row r="214" ht="15" customHeight="1" s="4" customFormat="1">
      <c r="O214" s="296"/>
      <c r="Y214" s="372"/>
    </row>
    <row r="215" ht="15" customHeight="1" s="4" customFormat="1">
      <c r="C215" s="4" t="s">
        <v>471</v>
      </c>
      <c r="D215" s="30" t="s">
        <v>173</v>
      </c>
      <c r="E215" s="4" t="s">
        <v>472</v>
      </c>
      <c r="O215" s="296"/>
      <c r="Y215" s="372"/>
      <c r="AD215" s="372"/>
      <c r="AF215" s="372"/>
    </row>
    <row r="216" ht="15" customHeight="1" s="4" customFormat="1">
      <c r="D216" s="30" t="s">
        <v>173</v>
      </c>
      <c r="E216" s="4" t="s">
        <v>473</v>
      </c>
      <c r="O216" s="296"/>
      <c r="Y216" s="372"/>
      <c r="AD216" s="372"/>
      <c r="AF216" s="372"/>
    </row>
    <row r="217" ht="15" customHeight="1" s="4" customFormat="1">
      <c r="C217" s="4" t="s">
        <v>474</v>
      </c>
      <c r="D217" s="30" t="s">
        <v>173</v>
      </c>
      <c r="E217" s="4" t="s">
        <v>475</v>
      </c>
      <c r="O217" s="296"/>
      <c r="Y217" s="372"/>
      <c r="AD217" s="372"/>
      <c r="AF217" s="372"/>
    </row>
    <row r="218" ht="15" customHeight="1" s="4" customFormat="1">
      <c r="C218" s="4" t="s">
        <v>476</v>
      </c>
      <c r="D218" s="30"/>
      <c r="O218" s="296"/>
      <c r="Y218" s="372"/>
      <c r="AD218" s="372"/>
      <c r="AF218" s="372"/>
    </row>
    <row r="219" ht="15" customHeight="1" s="4" customFormat="1">
      <c r="D219" s="30"/>
      <c r="O219" s="296"/>
      <c r="Y219" s="372"/>
      <c r="AD219" s="372"/>
      <c r="AF219" s="372"/>
    </row>
    <row r="220" ht="15" customHeight="1" s="4" customFormat="1">
      <c r="C220" s="4" t="s">
        <v>477</v>
      </c>
      <c r="D220" s="30"/>
      <c r="O220" s="296"/>
      <c r="Y220" s="372"/>
      <c r="AD220" s="372"/>
      <c r="AF220" s="372"/>
    </row>
    <row r="221" ht="15" customHeight="1" s="4" customFormat="1">
      <c r="C221" s="59" t="s">
        <v>478</v>
      </c>
      <c r="D221" s="30"/>
      <c r="O221" s="296"/>
      <c r="Y221" s="372"/>
      <c r="AD221" s="372"/>
      <c r="AF221" s="372"/>
    </row>
    <row r="222" ht="15" customHeight="1" s="4" customFormat="1">
      <c r="C222" s="156" t="s">
        <v>1030</v>
      </c>
      <c r="D222" s="30"/>
      <c r="O222" s="296"/>
      <c r="Y222" s="372"/>
      <c r="AD222" s="372"/>
      <c r="AF222" s="372"/>
    </row>
    <row r="223" ht="20.1" customHeight="1" s="4" customFormat="1">
      <c r="C223" s="46" t="s">
        <v>163</v>
      </c>
      <c r="D223" s="46"/>
      <c r="E223" s="46"/>
      <c r="F223" s="46"/>
      <c r="G223" s="46"/>
      <c r="H223" s="46" t="s">
        <v>334</v>
      </c>
      <c r="I223" s="46"/>
      <c r="J223" s="46"/>
      <c r="K223" s="46"/>
      <c r="L223" s="46"/>
      <c r="O223" s="296"/>
      <c r="Y223" s="372"/>
    </row>
    <row r="224" ht="20.1" customHeight="1" s="4" customFormat="1">
      <c r="C224" s="158" t="s">
        <v>480</v>
      </c>
      <c r="E224" s="4" t="s">
        <v>481</v>
      </c>
      <c r="H224" s="4" t="s">
        <v>482</v>
      </c>
      <c r="O224" s="296"/>
      <c r="Y224" s="372"/>
    </row>
    <row r="225" ht="20.1" customHeight="1" s="4" customFormat="1">
      <c r="C225" s="49"/>
      <c r="D225" s="49"/>
      <c r="E225" s="49" t="s">
        <v>483</v>
      </c>
      <c r="F225" s="49"/>
      <c r="G225" s="49"/>
      <c r="H225" s="49" t="s">
        <v>484</v>
      </c>
      <c r="I225" s="49"/>
      <c r="J225" s="49"/>
      <c r="K225" s="49"/>
      <c r="L225" s="49"/>
      <c r="O225" s="296"/>
      <c r="Y225" s="372"/>
    </row>
    <row r="226" ht="20.1" customHeight="1" s="4" customFormat="1">
      <c r="C226" s="159" t="s">
        <v>485</v>
      </c>
      <c r="D226" s="22"/>
      <c r="E226" s="22"/>
      <c r="F226" s="22"/>
      <c r="G226" s="22"/>
      <c r="H226" s="22" t="s">
        <v>486</v>
      </c>
      <c r="I226" s="22"/>
      <c r="J226" s="22"/>
      <c r="K226" s="22"/>
      <c r="L226" s="22"/>
      <c r="O226" s="296"/>
      <c r="Y226" s="372"/>
    </row>
    <row r="227" ht="15" customHeight="1" s="4" customFormat="1">
      <c r="C227" s="156"/>
      <c r="D227" s="30"/>
      <c r="O227" s="296"/>
      <c r="Y227" s="372"/>
      <c r="AD227" s="372"/>
      <c r="AF227" s="372"/>
    </row>
    <row r="228" ht="15" customHeight="1" s="4" customFormat="1">
      <c r="C228" s="4" t="s">
        <v>1031</v>
      </c>
      <c r="D228" s="30" t="s">
        <v>173</v>
      </c>
      <c r="E228" s="4" t="s">
        <v>1032</v>
      </c>
      <c r="O228" s="296"/>
      <c r="Y228" s="372"/>
      <c r="AD228" s="372"/>
      <c r="AF228" s="372"/>
    </row>
    <row r="229" ht="15" customHeight="1" s="4" customFormat="1">
      <c r="C229" s="156"/>
      <c r="D229" s="30"/>
      <c r="E229" s="4" t="s">
        <v>1033</v>
      </c>
      <c r="O229" s="296"/>
      <c r="Y229" s="372"/>
      <c r="AD229" s="372"/>
      <c r="AF229" s="372"/>
    </row>
    <row r="230" ht="15" customHeight="1" s="4" customFormat="1">
      <c r="C230" s="129" t="s">
        <v>490</v>
      </c>
      <c r="D230" s="30" t="s">
        <v>173</v>
      </c>
      <c r="E230" s="4" t="s">
        <v>491</v>
      </c>
      <c r="O230" s="296"/>
      <c r="Y230" s="372"/>
      <c r="AD230" s="372"/>
      <c r="AF230" s="372"/>
    </row>
    <row r="231" ht="15" customHeight="1" s="4" customFormat="1">
      <c r="C231" s="4" t="s">
        <v>1034</v>
      </c>
      <c r="D231" s="30"/>
      <c r="O231" s="296"/>
      <c r="Y231" s="372"/>
      <c r="AD231" s="372"/>
      <c r="AF231" s="372"/>
    </row>
    <row r="232" ht="15" customHeight="1" s="4" customFormat="1">
      <c r="C232" s="4" t="s">
        <v>1035</v>
      </c>
      <c r="D232" s="30"/>
      <c r="O232" s="296"/>
      <c r="Y232" s="372"/>
      <c r="AD232" s="372"/>
      <c r="AF232" s="372"/>
    </row>
    <row r="233" ht="15" customHeight="1" s="4" customFormat="1">
      <c r="C233" s="130"/>
      <c r="D233" s="30"/>
      <c r="O233" s="296"/>
      <c r="Y233" s="372"/>
      <c r="AD233" s="372"/>
      <c r="AF233" s="372"/>
    </row>
    <row r="234" ht="15" customHeight="1" s="4" customFormat="1">
      <c r="A234" s="11"/>
      <c r="B234" s="375" t="s">
        <v>197</v>
      </c>
      <c r="C234" s="4" t="s">
        <v>1036</v>
      </c>
      <c r="D234" s="156"/>
      <c r="E234" s="156"/>
      <c r="F234" s="156"/>
      <c r="G234" s="38"/>
      <c r="L234" s="372"/>
      <c r="O234" s="296"/>
      <c r="Y234" s="372"/>
      <c r="AD234" s="372"/>
      <c r="AF234" s="372"/>
    </row>
    <row r="235" ht="15" customHeight="1" s="4" customFormat="1">
      <c r="A235" s="11"/>
      <c r="C235" s="4" t="s">
        <v>1037</v>
      </c>
      <c r="E235" s="30"/>
      <c r="G235" s="38"/>
      <c r="L235" s="372"/>
      <c r="N235" s="68" t="s">
        <v>1038</v>
      </c>
      <c r="O235" s="296"/>
      <c r="Y235" s="372"/>
      <c r="AD235" s="372"/>
      <c r="AF235" s="372"/>
    </row>
    <row r="236" ht="15" customHeight="1" s="4" customFormat="1">
      <c r="A236" s="11"/>
      <c r="E236" s="30"/>
      <c r="G236" s="38"/>
      <c r="L236" s="372"/>
      <c r="O236" s="296"/>
      <c r="Y236" s="372"/>
      <c r="AD236" s="372"/>
      <c r="AF236" s="372"/>
    </row>
    <row r="237" ht="15" customHeight="1" s="4" customFormat="1">
      <c r="A237" s="11"/>
      <c r="E237" s="30"/>
      <c r="G237" s="38"/>
      <c r="L237" s="372"/>
      <c r="O237" s="296"/>
      <c r="Y237" s="372"/>
      <c r="AD237" s="372"/>
      <c r="AF237" s="372"/>
    </row>
    <row r="238" ht="15" customHeight="1" s="4" customFormat="1">
      <c r="A238" s="11"/>
      <c r="E238" s="30"/>
      <c r="G238" s="38"/>
      <c r="L238" s="372"/>
      <c r="O238" s="296"/>
      <c r="Y238" s="372"/>
      <c r="AD238" s="372"/>
      <c r="AF238" s="372"/>
    </row>
    <row r="239" ht="15" customHeight="1" s="4" customFormat="1">
      <c r="A239" s="11"/>
      <c r="E239" s="30"/>
      <c r="G239" s="38"/>
      <c r="L239" s="372"/>
      <c r="O239" s="296"/>
      <c r="Y239" s="372"/>
      <c r="AD239" s="372"/>
      <c r="AF239" s="372"/>
    </row>
    <row r="240" ht="15" customHeight="1" s="4" customFormat="1">
      <c r="A240" s="11"/>
      <c r="E240" s="30"/>
      <c r="G240" s="38"/>
      <c r="L240" s="372"/>
      <c r="O240" s="296"/>
      <c r="Y240" s="372"/>
      <c r="AD240" s="372"/>
      <c r="AF240" s="372"/>
    </row>
    <row r="241" ht="15" customHeight="1" s="4" customFormat="1">
      <c r="A241" s="11"/>
      <c r="E241" s="30"/>
      <c r="G241" s="38"/>
      <c r="L241" s="372"/>
      <c r="O241" s="296"/>
      <c r="Y241" s="372"/>
      <c r="AD241" s="372"/>
      <c r="AF241" s="372"/>
    </row>
    <row r="242" ht="15" customHeight="1" s="4" customFormat="1">
      <c r="A242" s="11"/>
      <c r="E242" s="30"/>
      <c r="G242" s="38"/>
      <c r="L242" s="372"/>
      <c r="O242" s="296"/>
      <c r="Y242" s="372"/>
      <c r="AD242" s="372"/>
      <c r="AF242" s="372"/>
    </row>
    <row r="243" ht="15" customHeight="1" s="4" customFormat="1">
      <c r="A243" s="11"/>
      <c r="E243" s="30"/>
      <c r="G243" s="38"/>
      <c r="L243" s="372"/>
      <c r="O243" s="296"/>
      <c r="Y243" s="372"/>
      <c r="AD243" s="372"/>
      <c r="AF243" s="372"/>
    </row>
    <row r="244" ht="15" customHeight="1" s="4" customFormat="1">
      <c r="A244" s="11"/>
      <c r="E244" s="30"/>
      <c r="G244" s="38"/>
      <c r="L244" s="372"/>
      <c r="O244" s="296"/>
      <c r="Y244" s="372"/>
      <c r="AD244" s="372"/>
      <c r="AF244" s="372"/>
    </row>
    <row r="245" ht="15" customHeight="1" s="4" customFormat="1">
      <c r="A245" s="11"/>
      <c r="E245" s="30"/>
      <c r="G245" s="38"/>
      <c r="L245" s="372"/>
      <c r="O245" s="296"/>
      <c r="Y245" s="372"/>
      <c r="AD245" s="372"/>
      <c r="AF245" s="372"/>
    </row>
    <row r="246" ht="15" customHeight="1" s="4" customFormat="1">
      <c r="A246" s="11"/>
      <c r="C246" s="505" t="s">
        <v>1039</v>
      </c>
      <c r="D246" s="539" t="s">
        <v>173</v>
      </c>
      <c r="E246" s="403" t="s">
        <v>1040</v>
      </c>
      <c r="F246" s="22"/>
      <c r="G246" s="318"/>
      <c r="L246" s="372"/>
      <c r="O246" s="296"/>
      <c r="Y246" s="372"/>
      <c r="AD246" s="372"/>
      <c r="AF246" s="372"/>
    </row>
    <row r="247" ht="15" customHeight="1" s="4" customFormat="1">
      <c r="A247" s="11"/>
      <c r="C247" s="505"/>
      <c r="D247" s="539"/>
      <c r="E247" s="30"/>
      <c r="F247" s="4" t="s">
        <v>783</v>
      </c>
      <c r="G247" s="38"/>
      <c r="L247" s="372"/>
      <c r="O247" s="296"/>
      <c r="Y247" s="372"/>
      <c r="AD247" s="372"/>
      <c r="AF247" s="372"/>
    </row>
    <row r="248" ht="15" customHeight="1" s="4" customFormat="1">
      <c r="A248" s="11"/>
      <c r="C248" s="505" t="s">
        <v>1041</v>
      </c>
      <c r="D248" s="539" t="s">
        <v>173</v>
      </c>
      <c r="E248" s="22" t="s">
        <v>1042</v>
      </c>
      <c r="F248" s="539" t="s">
        <v>255</v>
      </c>
      <c r="G248" s="403" t="s">
        <v>1040</v>
      </c>
      <c r="H248" s="22"/>
      <c r="I248" s="318"/>
      <c r="L248" s="372"/>
      <c r="O248" s="296"/>
      <c r="R248" s="109"/>
      <c r="Y248" s="372"/>
      <c r="AD248" s="372"/>
      <c r="AF248" s="372"/>
    </row>
    <row r="249" ht="15" customHeight="1" s="4" customFormat="1">
      <c r="A249" s="11"/>
      <c r="C249" s="505"/>
      <c r="D249" s="539"/>
      <c r="E249" s="372" t="s">
        <v>1043</v>
      </c>
      <c r="F249" s="492"/>
      <c r="G249" s="30"/>
      <c r="H249" s="4" t="s">
        <v>787</v>
      </c>
      <c r="I249" s="38"/>
      <c r="L249" s="372"/>
      <c r="O249" s="296"/>
      <c r="Q249" s="109"/>
      <c r="R249" s="109"/>
      <c r="Y249" s="372"/>
      <c r="AD249" s="372"/>
      <c r="AF249" s="372"/>
    </row>
    <row r="250" ht="15" customHeight="1" s="4" customFormat="1">
      <c r="O250" s="296"/>
    </row>
    <row r="251" ht="15" customHeight="1" s="4" customFormat="1">
      <c r="A251" s="59" t="s">
        <v>1044</v>
      </c>
      <c r="D251" s="30"/>
      <c r="K251" s="372"/>
      <c r="O251" s="296"/>
      <c r="Z251" s="372"/>
      <c r="AC251" s="372"/>
    </row>
    <row r="252" ht="15" customHeight="1" s="4" customFormat="1">
      <c r="A252" s="72" t="s">
        <v>230</v>
      </c>
      <c r="B252" s="490" t="s">
        <v>1045</v>
      </c>
      <c r="C252" s="490"/>
      <c r="D252" s="73" t="s">
        <v>1046</v>
      </c>
      <c r="E252" s="73" t="s">
        <v>390</v>
      </c>
      <c r="F252" s="73" t="s">
        <v>471</v>
      </c>
      <c r="G252" s="73" t="s">
        <v>497</v>
      </c>
      <c r="H252" s="382" t="s">
        <v>490</v>
      </c>
      <c r="I252" s="73" t="s">
        <v>25</v>
      </c>
      <c r="J252" s="73" t="s">
        <v>334</v>
      </c>
      <c r="K252" s="73" t="s">
        <v>498</v>
      </c>
      <c r="L252" s="73" t="s">
        <v>1047</v>
      </c>
      <c r="M252" s="74" t="s">
        <v>246</v>
      </c>
      <c r="O252" s="296"/>
    </row>
    <row r="253" ht="15" customHeight="1" s="4" customFormat="1">
      <c r="A253" s="75"/>
      <c r="B253" s="76" t="s">
        <v>957</v>
      </c>
      <c r="C253" s="76" t="s">
        <v>960</v>
      </c>
      <c r="D253" s="150"/>
      <c r="E253" s="150"/>
      <c r="F253" s="76"/>
      <c r="G253" s="76"/>
      <c r="H253" s="76"/>
      <c r="I253" s="76"/>
      <c r="J253" s="76"/>
      <c r="K253" s="76"/>
      <c r="L253" s="76"/>
      <c r="M253" s="77"/>
      <c r="O253" s="296"/>
    </row>
    <row r="254" ht="15" customHeight="1">
      <c r="A254" s="187">
        <f>A42</f>
        <v>101</v>
      </c>
      <c r="B254" s="191">
        <f>B42</f>
        <v>0.73050782555113025</v>
      </c>
      <c r="C254" s="191">
        <f>C42</f>
        <v>-0.691624579055492</v>
      </c>
      <c r="D254" s="191">
        <f>INPUT!J3+INPUT!L3+INPUT!N3</f>
        <v>2834</v>
      </c>
      <c r="E254" s="343">
        <f>IF(B254&lt;=0,INPUT!J3,INPUT!L3)</f>
        <v>12</v>
      </c>
      <c r="F254" s="191">
        <f>IF(AND(B254=0,C254=0),I254,IF((ABS(B254)+ABS(C254))=0,0,IF(B254&lt;=0,ABS(B254),ABS(C254))/(ABS(B254)+ABS(C254))*D254-E254))</f>
        <v>1366.2570811931114</v>
      </c>
      <c r="G254" s="191">
        <f>IF(INPUT!AB3=1,0.2,IF(INPUT!AB3=2,0.25,0))*INPUT!N3</f>
        <v>700</v>
      </c>
      <c r="H254" s="192">
        <f>IF(OR(B254=0,C254=0),0,IF(B254&lt;=0,C254/B254,B254/C254))</f>
        <v>-1.0562201628934857</v>
      </c>
      <c r="I254" s="191">
        <f>INPUT!N3</f>
        <v>2800</v>
      </c>
      <c r="J254" s="195">
        <f>IF(INPUT!AB3=0,9/(F254/I254)^2,IF(INPUT!AB3=1,IF(AND(B254&lt;=0,C254&lt;=0),7.2,IF(G254/F254&gt;=0.4,MAX(5.17/(G254/I254)^2,9/(F254/I254)^2),11.64/((F254-G254)/I254)^2)),IF(H254&gt;=-1,247.8*((G254/F254)^1.8)*(1-H254)^2.7,247.8*(1-H254)^0.32)))</f>
        <v>312.09267694395447</v>
      </c>
      <c r="K254" s="131">
        <f>MIN(0.9*INPUT!$B$2*J254/(INPUT!N3/COS(INPUT!P3)/INPUT!O3)^2,J42*INPUT!AO3,INPUT!AQ3/0.7)</f>
        <v>0</v>
      </c>
      <c r="L254" s="131">
        <f>IF(B254&lt;=0,B254,C254)</f>
        <v>-0.691624579055492</v>
      </c>
      <c r="M254" s="203" t="str">
        <f>IF(ABS(L254)&lt;=K254,"OK","NG")</f>
        <v>NG</v>
      </c>
      <c r="N254" s="4"/>
    </row>
    <row r="255">
      <c r="A255" s="187">
        <f>A43</f>
        <v>101</v>
      </c>
      <c r="B255" s="191">
        <f>B43</f>
        <v>0.73050782555113025</v>
      </c>
      <c r="C255" s="191">
        <f>C43</f>
        <v>-0.691624579055492</v>
      </c>
      <c r="D255" s="191">
        <f>INPUT!J4+INPUT!L4+INPUT!N4</f>
        <v>2834</v>
      </c>
      <c r="E255" s="343">
        <f>IF(B255&lt;=0,INPUT!J4,INPUT!L4)</f>
        <v>12</v>
      </c>
      <c r="F255" s="191">
        <f>IF(AND(B255=0,C255=0),I255,IF((ABS(B255)+ABS(C255))=0,0,IF(B255&lt;=0,ABS(B255),ABS(C255))/(ABS(B255)+ABS(C255))*D255-E255))</f>
        <v>1366.2570811931114</v>
      </c>
      <c r="G255" s="191">
        <f>IF(INPUT!AB4=1,0.2,IF(INPUT!AB4=2,0.25,0))*INPUT!N4</f>
        <v>700</v>
      </c>
      <c r="H255" s="192">
        <f>IF(OR(B255=0,C255=0),0,IF(B255&lt;=0,C255/B255,B255/C255))</f>
        <v>-1.0562201628934857</v>
      </c>
      <c r="I255" s="191">
        <f>INPUT!N4</f>
        <v>2800</v>
      </c>
      <c r="J255" s="195">
        <f>IF(INPUT!AB4=0,9/(F255/I255)^2,IF(INPUT!AB4=1,IF(AND(B255&lt;=0,C255&lt;=0),7.2,IF(G255/F255&gt;=0.4,MAX(5.17/(G255/I255)^2,9/(F255/I255)^2),11.64/((F255-G255)/I255)^2)),IF(H255&gt;=-1,247.8*((G255/F255)^1.8)*(1-H255)^2.7,247.8*(1-H255)^0.32)))</f>
        <v>312.09267694395447</v>
      </c>
      <c r="K255" s="131">
        <f>MIN(0.9*INPUT!$B$2*J255/(INPUT!N4/COS(INPUT!P4)/INPUT!O4)^2,J43*INPUT!AO4,INPUT!AQ4/0.7)</f>
        <v>0</v>
      </c>
      <c r="L255" s="131">
        <f>IF(B255&lt;=0,B255,C255)</f>
        <v>-0.691624579055492</v>
      </c>
      <c r="M255" s="203" t="str">
        <f>IF(ABS(L255)&lt;=K255,"OK","NG")</f>
        <v>NG</v>
      </c>
      <c r="N255" s="4"/>
    </row>
    <row r="256">
      <c r="A256" s="187">
        <f>A44</f>
        <v>101</v>
      </c>
      <c r="B256" s="191">
        <f>B44</f>
        <v>0.73050782555113025</v>
      </c>
      <c r="C256" s="191">
        <f>C44</f>
        <v>-0.691624579055492</v>
      </c>
      <c r="D256" s="191">
        <f>INPUT!J5+INPUT!L5+INPUT!N5</f>
        <v>2834</v>
      </c>
      <c r="E256" s="343">
        <f>IF(B256&lt;=0,INPUT!J5,INPUT!L5)</f>
        <v>12</v>
      </c>
      <c r="F256" s="191">
        <f>IF(AND(B256=0,C256=0),I256,IF((ABS(B256)+ABS(C256))=0,0,IF(B256&lt;=0,ABS(B256),ABS(C256))/(ABS(B256)+ABS(C256))*D256-E256))</f>
        <v>1366.2570811931114</v>
      </c>
      <c r="G256" s="191">
        <f>IF(INPUT!AB5=1,0.2,IF(INPUT!AB5=2,0.25,0))*INPUT!N5</f>
        <v>700</v>
      </c>
      <c r="H256" s="192">
        <f>IF(OR(B256=0,C256=0),0,IF(B256&lt;=0,C256/B256,B256/C256))</f>
        <v>-1.0562201628934857</v>
      </c>
      <c r="I256" s="191">
        <f>INPUT!N5</f>
        <v>2800</v>
      </c>
      <c r="J256" s="195">
        <f>IF(INPUT!AB5=0,9/(F256/I256)^2,IF(INPUT!AB5=1,IF(AND(B256&lt;=0,C256&lt;=0),7.2,IF(G256/F256&gt;=0.4,MAX(5.17/(G256/I256)^2,9/(F256/I256)^2),11.64/((F256-G256)/I256)^2)),IF(H256&gt;=-1,247.8*((G256/F256)^1.8)*(1-H256)^2.7,247.8*(1-H256)^0.32)))</f>
        <v>312.09267694395447</v>
      </c>
      <c r="K256" s="131">
        <f>MIN(0.9*INPUT!$B$2*J256/(INPUT!N5/COS(INPUT!P5)/INPUT!O5)^2,J44*INPUT!AO5,INPUT!AQ5/0.7)</f>
        <v>0</v>
      </c>
      <c r="L256" s="131">
        <f>IF(B256&lt;=0,B256,C256)</f>
        <v>-0.691624579055492</v>
      </c>
      <c r="M256" s="203" t="str">
        <f>IF(ABS(L256)&lt;=K256,"OK","NG")</f>
        <v>NG</v>
      </c>
      <c r="N256" s="4"/>
    </row>
    <row r="257">
      <c r="A257" s="187">
        <f>A45</f>
        <v>101</v>
      </c>
      <c r="B257" s="191">
        <f>B45</f>
        <v>0.73050782555113025</v>
      </c>
      <c r="C257" s="191">
        <f>C45</f>
        <v>-0.691624579055492</v>
      </c>
      <c r="D257" s="191">
        <f>INPUT!J6+INPUT!L6+INPUT!N6</f>
        <v>2834</v>
      </c>
      <c r="E257" s="343">
        <f>IF(B257&lt;=0,INPUT!J6,INPUT!L6)</f>
        <v>12</v>
      </c>
      <c r="F257" s="191">
        <f>IF(AND(B257=0,C257=0),I257,IF((ABS(B257)+ABS(C257))=0,0,IF(B257&lt;=0,ABS(B257),ABS(C257))/(ABS(B257)+ABS(C257))*D257-E257))</f>
        <v>1366.2570811931114</v>
      </c>
      <c r="G257" s="191">
        <f>IF(INPUT!AB6=1,0.2,IF(INPUT!AB6=2,0.25,0))*INPUT!N6</f>
        <v>700</v>
      </c>
      <c r="H257" s="192">
        <f>IF(OR(B257=0,C257=0),0,IF(B257&lt;=0,C257/B257,B257/C257))</f>
        <v>-1.0562201628934857</v>
      </c>
      <c r="I257" s="191">
        <f>INPUT!N6</f>
        <v>2800</v>
      </c>
      <c r="J257" s="195">
        <f>IF(INPUT!AB6=0,9/(F257/I257)^2,IF(INPUT!AB6=1,IF(AND(B257&lt;=0,C257&lt;=0),7.2,IF(G257/F257&gt;=0.4,MAX(5.17/(G257/I257)^2,9/(F257/I257)^2),11.64/((F257-G257)/I257)^2)),IF(H257&gt;=-1,247.8*((G257/F257)^1.8)*(1-H257)^2.7,247.8*(1-H257)^0.32)))</f>
        <v>312.09267694395447</v>
      </c>
      <c r="K257" s="131">
        <f>MIN(0.9*INPUT!$B$2*J257/(INPUT!N6/COS(INPUT!P6)/INPUT!O6)^2,J45*INPUT!AO6,INPUT!AQ6/0.7)</f>
        <v>0</v>
      </c>
      <c r="L257" s="131">
        <f>IF(B257&lt;=0,B257,C257)</f>
        <v>-0.691624579055492</v>
      </c>
      <c r="M257" s="203" t="str">
        <f>IF(ABS(L257)&lt;=K257,"OK","NG")</f>
        <v>NG</v>
      </c>
      <c r="N257" s="4"/>
    </row>
    <row r="258">
      <c r="A258" s="187">
        <f>A46</f>
        <v>101</v>
      </c>
      <c r="B258" s="191">
        <f>B46</f>
        <v>0.73050782555113025</v>
      </c>
      <c r="C258" s="191">
        <f>C46</f>
        <v>-0.691624579055492</v>
      </c>
      <c r="D258" s="191">
        <f>INPUT!J7+INPUT!L7+INPUT!N7</f>
        <v>2834</v>
      </c>
      <c r="E258" s="343">
        <f>IF(B258&lt;=0,INPUT!J7,INPUT!L7)</f>
        <v>12</v>
      </c>
      <c r="F258" s="191">
        <f>IF(AND(B258=0,C258=0),I258,IF((ABS(B258)+ABS(C258))=0,0,IF(B258&lt;=0,ABS(B258),ABS(C258))/(ABS(B258)+ABS(C258))*D258-E258))</f>
        <v>1366.2570811931114</v>
      </c>
      <c r="G258" s="191">
        <f>IF(INPUT!AB7=1,0.2,IF(INPUT!AB7=2,0.25,0))*INPUT!N7</f>
        <v>700</v>
      </c>
      <c r="H258" s="192">
        <f>IF(OR(B258=0,C258=0),0,IF(B258&lt;=0,C258/B258,B258/C258))</f>
        <v>-1.0562201628934857</v>
      </c>
      <c r="I258" s="191">
        <f>INPUT!N7</f>
        <v>2800</v>
      </c>
      <c r="J258" s="195">
        <f>IF(INPUT!AB7=0,9/(F258/I258)^2,IF(INPUT!AB7=1,IF(AND(B258&lt;=0,C258&lt;=0),7.2,IF(G258/F258&gt;=0.4,MAX(5.17/(G258/I258)^2,9/(F258/I258)^2),11.64/((F258-G258)/I258)^2)),IF(H258&gt;=-1,247.8*((G258/F258)^1.8)*(1-H258)^2.7,247.8*(1-H258)^0.32)))</f>
        <v>312.09267694395447</v>
      </c>
      <c r="K258" s="131">
        <f>MIN(0.9*INPUT!$B$2*J258/(INPUT!N7/COS(INPUT!P7)/INPUT!O7)^2,J46*INPUT!AO7,INPUT!AQ7/0.7)</f>
        <v>0</v>
      </c>
      <c r="L258" s="131">
        <f>IF(B258&lt;=0,B258,C258)</f>
        <v>-0.691624579055492</v>
      </c>
      <c r="M258" s="203" t="str">
        <f>IF(ABS(L258)&lt;=K258,"OK","NG")</f>
        <v>NG</v>
      </c>
      <c r="N258" s="4"/>
    </row>
    <row r="259">
      <c r="A259" s="187">
        <f>A47</f>
        <v>101</v>
      </c>
      <c r="B259" s="191">
        <f>B47</f>
        <v>0.73050782555113025</v>
      </c>
      <c r="C259" s="191">
        <f>C47</f>
        <v>-0.691624579055492</v>
      </c>
      <c r="D259" s="191">
        <f>INPUT!J8+INPUT!L8+INPUT!N8</f>
        <v>2834</v>
      </c>
      <c r="E259" s="343">
        <f>IF(B259&lt;=0,INPUT!J8,INPUT!L8)</f>
        <v>12</v>
      </c>
      <c r="F259" s="191">
        <f>IF(AND(B259=0,C259=0),I259,IF((ABS(B259)+ABS(C259))=0,0,IF(B259&lt;=0,ABS(B259),ABS(C259))/(ABS(B259)+ABS(C259))*D259-E259))</f>
        <v>1366.2570811931114</v>
      </c>
      <c r="G259" s="191">
        <f>IF(INPUT!AB8=1,0.2,IF(INPUT!AB8=2,0.25,0))*INPUT!N8</f>
        <v>700</v>
      </c>
      <c r="H259" s="192">
        <f>IF(OR(B259=0,C259=0),0,IF(B259&lt;=0,C259/B259,B259/C259))</f>
        <v>-1.0562201628934857</v>
      </c>
      <c r="I259" s="191">
        <f>INPUT!N8</f>
        <v>2800</v>
      </c>
      <c r="J259" s="195">
        <f>IF(INPUT!AB8=0,9/(F259/I259)^2,IF(INPUT!AB8=1,IF(AND(B259&lt;=0,C259&lt;=0),7.2,IF(G259/F259&gt;=0.4,MAX(5.17/(G259/I259)^2,9/(F259/I259)^2),11.64/((F259-G259)/I259)^2)),IF(H259&gt;=-1,247.8*((G259/F259)^1.8)*(1-H259)^2.7,247.8*(1-H259)^0.32)))</f>
        <v>312.09267694395447</v>
      </c>
      <c r="K259" s="131">
        <f>MIN(0.9*INPUT!$B$2*J259/(INPUT!N8/COS(INPUT!P8)/INPUT!O8)^2,J47*INPUT!AO8,INPUT!AQ8/0.7)</f>
        <v>0</v>
      </c>
      <c r="L259" s="131">
        <f>IF(B259&lt;=0,B259,C259)</f>
        <v>-0.691624579055492</v>
      </c>
      <c r="M259" s="203" t="str">
        <f>IF(ABS(L259)&lt;=K259,"OK","NG")</f>
        <v>NG</v>
      </c>
      <c r="N259" s="4"/>
    </row>
    <row r="260">
      <c r="A260" s="187">
        <f>A48</f>
        <v>101</v>
      </c>
      <c r="B260" s="191">
        <f>B48</f>
        <v>0.73050782555113025</v>
      </c>
      <c r="C260" s="191">
        <f>C48</f>
        <v>-0.691624579055492</v>
      </c>
      <c r="D260" s="191">
        <f>INPUT!J9+INPUT!L9+INPUT!N9</f>
        <v>2834</v>
      </c>
      <c r="E260" s="343">
        <f>IF(B260&lt;=0,INPUT!J9,INPUT!L9)</f>
        <v>12</v>
      </c>
      <c r="F260" s="191">
        <f>IF(AND(B260=0,C260=0),I260,IF((ABS(B260)+ABS(C260))=0,0,IF(B260&lt;=0,ABS(B260),ABS(C260))/(ABS(B260)+ABS(C260))*D260-E260))</f>
        <v>1366.2570811931114</v>
      </c>
      <c r="G260" s="191">
        <f>IF(INPUT!AB9=1,0.2,IF(INPUT!AB9=2,0.25,0))*INPUT!N9</f>
        <v>700</v>
      </c>
      <c r="H260" s="192">
        <f>IF(OR(B260=0,C260=0),0,IF(B260&lt;=0,C260/B260,B260/C260))</f>
        <v>-1.0562201628934857</v>
      </c>
      <c r="I260" s="191">
        <f>INPUT!N9</f>
        <v>2800</v>
      </c>
      <c r="J260" s="195">
        <f>IF(INPUT!AB9=0,9/(F260/I260)^2,IF(INPUT!AB9=1,IF(AND(B260&lt;=0,C260&lt;=0),7.2,IF(G260/F260&gt;=0.4,MAX(5.17/(G260/I260)^2,9/(F260/I260)^2),11.64/((F260-G260)/I260)^2)),IF(H260&gt;=-1,247.8*((G260/F260)^1.8)*(1-H260)^2.7,247.8*(1-H260)^0.32)))</f>
        <v>312.09267694395447</v>
      </c>
      <c r="K260" s="131">
        <f>MIN(0.9*INPUT!$B$2*J260/(INPUT!N9/COS(INPUT!P9)/INPUT!O9)^2,J48*INPUT!AO9,INPUT!AQ9/0.7)</f>
        <v>0</v>
      </c>
      <c r="L260" s="131">
        <f>IF(B260&lt;=0,B260,C260)</f>
        <v>-0.691624579055492</v>
      </c>
      <c r="M260" s="203" t="str">
        <f>IF(ABS(L260)&lt;=K260,"OK","NG")</f>
        <v>NG</v>
      </c>
      <c r="N260" s="4"/>
    </row>
    <row r="261">
      <c r="A261" s="187">
        <f>A49</f>
        <v>101</v>
      </c>
      <c r="B261" s="191">
        <f>B49</f>
        <v>0.73050782555113025</v>
      </c>
      <c r="C261" s="191">
        <f>C49</f>
        <v>-0.691624579055492</v>
      </c>
      <c r="D261" s="191">
        <f>INPUT!J10+INPUT!L10+INPUT!N10</f>
        <v>2834</v>
      </c>
      <c r="E261" s="343">
        <f>IF(B261&lt;=0,INPUT!J10,INPUT!L10)</f>
        <v>12</v>
      </c>
      <c r="F261" s="191">
        <f>IF(AND(B261=0,C261=0),I261,IF((ABS(B261)+ABS(C261))=0,0,IF(B261&lt;=0,ABS(B261),ABS(C261))/(ABS(B261)+ABS(C261))*D261-E261))</f>
        <v>1366.2570811931114</v>
      </c>
      <c r="G261" s="191">
        <f>IF(INPUT!AB10=1,0.2,IF(INPUT!AB10=2,0.25,0))*INPUT!N10</f>
        <v>700</v>
      </c>
      <c r="H261" s="192">
        <f>IF(OR(B261=0,C261=0),0,IF(B261&lt;=0,C261/B261,B261/C261))</f>
        <v>-1.0562201628934857</v>
      </c>
      <c r="I261" s="191">
        <f>INPUT!N10</f>
        <v>2800</v>
      </c>
      <c r="J261" s="195">
        <f>IF(INPUT!AB10=0,9/(F261/I261)^2,IF(INPUT!AB10=1,IF(AND(B261&lt;=0,C261&lt;=0),7.2,IF(G261/F261&gt;=0.4,MAX(5.17/(G261/I261)^2,9/(F261/I261)^2),11.64/((F261-G261)/I261)^2)),IF(H261&gt;=-1,247.8*((G261/F261)^1.8)*(1-H261)^2.7,247.8*(1-H261)^0.32)))</f>
        <v>312.09267694395447</v>
      </c>
      <c r="K261" s="131">
        <f>MIN(0.9*INPUT!$B$2*J261/(INPUT!N10/COS(INPUT!P10)/INPUT!O10)^2,J49*INPUT!AO10,INPUT!AQ10/0.7)</f>
        <v>0</v>
      </c>
      <c r="L261" s="131">
        <f>IF(B261&lt;=0,B261,C261)</f>
        <v>-0.691624579055492</v>
      </c>
      <c r="M261" s="203" t="str">
        <f>IF(ABS(L261)&lt;=K261,"OK","NG")</f>
        <v>NG</v>
      </c>
      <c r="N261" s="4"/>
    </row>
    <row r="262">
      <c r="A262" s="187">
        <f>A50</f>
        <v>101</v>
      </c>
      <c r="B262" s="191">
        <f>B50</f>
        <v>0.73050782555113025</v>
      </c>
      <c r="C262" s="191">
        <f>C50</f>
        <v>-0.691624579055492</v>
      </c>
      <c r="D262" s="191">
        <f>INPUT!J11+INPUT!L11+INPUT!N11</f>
        <v>2834</v>
      </c>
      <c r="E262" s="343">
        <f>IF(B262&lt;=0,INPUT!J11,INPUT!L11)</f>
        <v>12</v>
      </c>
      <c r="F262" s="191">
        <f>IF(AND(B262=0,C262=0),I262,IF((ABS(B262)+ABS(C262))=0,0,IF(B262&lt;=0,ABS(B262),ABS(C262))/(ABS(B262)+ABS(C262))*D262-E262))</f>
        <v>1366.2570811931114</v>
      </c>
      <c r="G262" s="191">
        <f>IF(INPUT!AB11=1,0.2,IF(INPUT!AB11=2,0.25,0))*INPUT!N11</f>
        <v>700</v>
      </c>
      <c r="H262" s="192">
        <f>IF(OR(B262=0,C262=0),0,IF(B262&lt;=0,C262/B262,B262/C262))</f>
        <v>-1.0562201628934857</v>
      </c>
      <c r="I262" s="191">
        <f>INPUT!N11</f>
        <v>2800</v>
      </c>
      <c r="J262" s="195">
        <f>IF(INPUT!AB11=0,9/(F262/I262)^2,IF(INPUT!AB11=1,IF(AND(B262&lt;=0,C262&lt;=0),7.2,IF(G262/F262&gt;=0.4,MAX(5.17/(G262/I262)^2,9/(F262/I262)^2),11.64/((F262-G262)/I262)^2)),IF(H262&gt;=-1,247.8*((G262/F262)^1.8)*(1-H262)^2.7,247.8*(1-H262)^0.32)))</f>
        <v>312.09267694395447</v>
      </c>
      <c r="K262" s="131">
        <f>MIN(0.9*INPUT!$B$2*J262/(INPUT!N11/COS(INPUT!P11)/INPUT!O11)^2,J50*INPUT!AO11,INPUT!AQ11/0.7)</f>
        <v>0</v>
      </c>
      <c r="L262" s="131">
        <f>IF(B262&lt;=0,B262,C262)</f>
        <v>-0.691624579055492</v>
      </c>
      <c r="M262" s="203" t="str">
        <f>IF(ABS(L262)&lt;=K262,"OK","NG")</f>
        <v>NG</v>
      </c>
      <c r="N262" s="4"/>
    </row>
    <row r="263">
      <c r="A263" s="187">
        <f>A51</f>
        <v>101</v>
      </c>
      <c r="B263" s="191">
        <f>B51</f>
        <v>0.73050782555113025</v>
      </c>
      <c r="C263" s="191">
        <f>C51</f>
        <v>-0.691624579055492</v>
      </c>
      <c r="D263" s="191">
        <f>INPUT!J12+INPUT!L12+INPUT!N12</f>
        <v>2834</v>
      </c>
      <c r="E263" s="343">
        <f>IF(B263&lt;=0,INPUT!J12,INPUT!L12)</f>
        <v>12</v>
      </c>
      <c r="F263" s="191">
        <f>IF(AND(B263=0,C263=0),I263,IF((ABS(B263)+ABS(C263))=0,0,IF(B263&lt;=0,ABS(B263),ABS(C263))/(ABS(B263)+ABS(C263))*D263-E263))</f>
        <v>1366.2570811931114</v>
      </c>
      <c r="G263" s="191">
        <f>IF(INPUT!AB12=1,0.2,IF(INPUT!AB12=2,0.25,0))*INPUT!N12</f>
        <v>700</v>
      </c>
      <c r="H263" s="192">
        <f>IF(OR(B263=0,C263=0),0,IF(B263&lt;=0,C263/B263,B263/C263))</f>
        <v>-1.0562201628934857</v>
      </c>
      <c r="I263" s="191">
        <f>INPUT!N12</f>
        <v>2800</v>
      </c>
      <c r="J263" s="195">
        <f>IF(INPUT!AB12=0,9/(F263/I263)^2,IF(INPUT!AB12=1,IF(AND(B263&lt;=0,C263&lt;=0),7.2,IF(G263/F263&gt;=0.4,MAX(5.17/(G263/I263)^2,9/(F263/I263)^2),11.64/((F263-G263)/I263)^2)),IF(H263&gt;=-1,247.8*((G263/F263)^1.8)*(1-H263)^2.7,247.8*(1-H263)^0.32)))</f>
        <v>312.09267694395447</v>
      </c>
      <c r="K263" s="131">
        <f>MIN(0.9*INPUT!$B$2*J263/(INPUT!N12/COS(INPUT!P12)/INPUT!O12)^2,J51*INPUT!AO12,INPUT!AQ12/0.7)</f>
        <v>0</v>
      </c>
      <c r="L263" s="131">
        <f>IF(B263&lt;=0,B263,C263)</f>
        <v>-0.691624579055492</v>
      </c>
      <c r="M263" s="203" t="str">
        <f>IF(ABS(L263)&lt;=K263,"OK","NG")</f>
        <v>NG</v>
      </c>
      <c r="N263" s="4"/>
    </row>
    <row r="264">
      <c r="A264" s="187">
        <f>A52</f>
        <v>101</v>
      </c>
      <c r="B264" s="191">
        <f>B52</f>
        <v>0.73050782555113025</v>
      </c>
      <c r="C264" s="191">
        <f>C52</f>
        <v>-0.691624579055492</v>
      </c>
      <c r="D264" s="191">
        <f>INPUT!J13+INPUT!L13+INPUT!N13</f>
        <v>2834</v>
      </c>
      <c r="E264" s="343">
        <f>IF(B264&lt;=0,INPUT!J13,INPUT!L13)</f>
        <v>12</v>
      </c>
      <c r="F264" s="191">
        <f>IF(AND(B264=0,C264=0),I264,IF((ABS(B264)+ABS(C264))=0,0,IF(B264&lt;=0,ABS(B264),ABS(C264))/(ABS(B264)+ABS(C264))*D264-E264))</f>
        <v>1366.2570811931114</v>
      </c>
      <c r="G264" s="191">
        <f>IF(INPUT!AB13=1,0.2,IF(INPUT!AB13=2,0.25,0))*INPUT!N13</f>
        <v>700</v>
      </c>
      <c r="H264" s="192">
        <f>IF(OR(B264=0,C264=0),0,IF(B264&lt;=0,C264/B264,B264/C264))</f>
        <v>-1.0562201628934857</v>
      </c>
      <c r="I264" s="191">
        <f>INPUT!N13</f>
        <v>2800</v>
      </c>
      <c r="J264" s="195">
        <f>IF(INPUT!AB13=0,9/(F264/I264)^2,IF(INPUT!AB13=1,IF(AND(B264&lt;=0,C264&lt;=0),7.2,IF(G264/F264&gt;=0.4,MAX(5.17/(G264/I264)^2,9/(F264/I264)^2),11.64/((F264-G264)/I264)^2)),IF(H264&gt;=-1,247.8*((G264/F264)^1.8)*(1-H264)^2.7,247.8*(1-H264)^0.32)))</f>
        <v>312.09267694395447</v>
      </c>
      <c r="K264" s="131">
        <f>MIN(0.9*INPUT!$B$2*J264/(INPUT!N13/COS(INPUT!P13)/INPUT!O13)^2,J52*INPUT!AO13,INPUT!AQ13/0.7)</f>
        <v>0</v>
      </c>
      <c r="L264" s="131">
        <f>IF(B264&lt;=0,B264,C264)</f>
        <v>-0.691624579055492</v>
      </c>
      <c r="M264" s="203" t="str">
        <f>IF(ABS(L264)&lt;=K264,"OK","NG")</f>
        <v>NG</v>
      </c>
      <c r="N264" s="4"/>
    </row>
    <row r="265">
      <c r="A265" s="187">
        <f>A53</f>
        <v>101</v>
      </c>
      <c r="B265" s="191">
        <f>B53</f>
        <v>0.73050782555113025</v>
      </c>
      <c r="C265" s="191">
        <f>C53</f>
        <v>-0.691624579055492</v>
      </c>
      <c r="D265" s="191">
        <f>INPUT!J14+INPUT!L14+INPUT!N14</f>
        <v>2834</v>
      </c>
      <c r="E265" s="343">
        <f>IF(B265&lt;=0,INPUT!J14,INPUT!L14)</f>
        <v>12</v>
      </c>
      <c r="F265" s="191">
        <f>IF(AND(B265=0,C265=0),I265,IF((ABS(B265)+ABS(C265))=0,0,IF(B265&lt;=0,ABS(B265),ABS(C265))/(ABS(B265)+ABS(C265))*D265-E265))</f>
        <v>1366.2570811931114</v>
      </c>
      <c r="G265" s="191">
        <f>IF(INPUT!AB14=1,0.2,IF(INPUT!AB14=2,0.25,0))*INPUT!N14</f>
        <v>700</v>
      </c>
      <c r="H265" s="192">
        <f>IF(OR(B265=0,C265=0),0,IF(B265&lt;=0,C265/B265,B265/C265))</f>
        <v>-1.0562201628934857</v>
      </c>
      <c r="I265" s="191">
        <f>INPUT!N14</f>
        <v>2800</v>
      </c>
      <c r="J265" s="195">
        <f>IF(INPUT!AB14=0,9/(F265/I265)^2,IF(INPUT!AB14=1,IF(AND(B265&lt;=0,C265&lt;=0),7.2,IF(G265/F265&gt;=0.4,MAX(5.17/(G265/I265)^2,9/(F265/I265)^2),11.64/((F265-G265)/I265)^2)),IF(H265&gt;=-1,247.8*((G265/F265)^1.8)*(1-H265)^2.7,247.8*(1-H265)^0.32)))</f>
        <v>312.09267694395447</v>
      </c>
      <c r="K265" s="131">
        <f>MIN(0.9*INPUT!$B$2*J265/(INPUT!N14/COS(INPUT!P14)/INPUT!O14)^2,J53*INPUT!AO14,INPUT!AQ14/0.7)</f>
        <v>0</v>
      </c>
      <c r="L265" s="131">
        <f>IF(B265&lt;=0,B265,C265)</f>
        <v>-0.691624579055492</v>
      </c>
      <c r="M265" s="203" t="str">
        <f>IF(ABS(L265)&lt;=K265,"OK","NG")</f>
        <v>NG</v>
      </c>
      <c r="N265" s="4"/>
    </row>
    <row r="266">
      <c r="A266" s="187">
        <f>A54</f>
        <v>101</v>
      </c>
      <c r="B266" s="191">
        <f>B54</f>
        <v>0.73050782555113025</v>
      </c>
      <c r="C266" s="191">
        <f>C54</f>
        <v>-0.691624579055492</v>
      </c>
      <c r="D266" s="191">
        <f>INPUT!J15+INPUT!L15+INPUT!N15</f>
        <v>2834</v>
      </c>
      <c r="E266" s="343">
        <f>IF(B266&lt;=0,INPUT!J15,INPUT!L15)</f>
        <v>12</v>
      </c>
      <c r="F266" s="191">
        <f>IF(AND(B266=0,C266=0),I266,IF((ABS(B266)+ABS(C266))=0,0,IF(B266&lt;=0,ABS(B266),ABS(C266))/(ABS(B266)+ABS(C266))*D266-E266))</f>
        <v>1366.2570811931114</v>
      </c>
      <c r="G266" s="191">
        <f>IF(INPUT!AB15=1,0.2,IF(INPUT!AB15=2,0.25,0))*INPUT!N15</f>
        <v>700</v>
      </c>
      <c r="H266" s="192">
        <f>IF(OR(B266=0,C266=0),0,IF(B266&lt;=0,C266/B266,B266/C266))</f>
        <v>-1.0562201628934857</v>
      </c>
      <c r="I266" s="191">
        <f>INPUT!N15</f>
        <v>2800</v>
      </c>
      <c r="J266" s="195">
        <f>IF(INPUT!AB15=0,9/(F266/I266)^2,IF(INPUT!AB15=1,IF(AND(B266&lt;=0,C266&lt;=0),7.2,IF(G266/F266&gt;=0.4,MAX(5.17/(G266/I266)^2,9/(F266/I266)^2),11.64/((F266-G266)/I266)^2)),IF(H266&gt;=-1,247.8*((G266/F266)^1.8)*(1-H266)^2.7,247.8*(1-H266)^0.32)))</f>
        <v>312.09267694395447</v>
      </c>
      <c r="K266" s="131">
        <f>MIN(0.9*INPUT!$B$2*J266/(INPUT!N15/COS(INPUT!P15)/INPUT!O15)^2,J54*INPUT!AO15,INPUT!AQ15/0.7)</f>
        <v>0</v>
      </c>
      <c r="L266" s="131">
        <f>IF(B266&lt;=0,B266,C266)</f>
        <v>-0.691624579055492</v>
      </c>
      <c r="M266" s="203" t="str">
        <f>IF(ABS(L266)&lt;=K266,"OK","NG")</f>
        <v>NG</v>
      </c>
      <c r="N266" s="4"/>
    </row>
    <row r="267">
      <c r="A267" s="187">
        <f>A55</f>
        <v>101</v>
      </c>
      <c r="B267" s="191">
        <f>B55</f>
        <v>0.73050782555113025</v>
      </c>
      <c r="C267" s="191">
        <f>C55</f>
        <v>-0.691624579055492</v>
      </c>
      <c r="D267" s="191">
        <f>INPUT!J16+INPUT!L16+INPUT!N16</f>
        <v>2834</v>
      </c>
      <c r="E267" s="343">
        <f>IF(B267&lt;=0,INPUT!J16,INPUT!L16)</f>
        <v>12</v>
      </c>
      <c r="F267" s="191">
        <f>IF(AND(B267=0,C267=0),I267,IF((ABS(B267)+ABS(C267))=0,0,IF(B267&lt;=0,ABS(B267),ABS(C267))/(ABS(B267)+ABS(C267))*D267-E267))</f>
        <v>1366.2570811931114</v>
      </c>
      <c r="G267" s="191">
        <f>IF(INPUT!AB16=1,0.2,IF(INPUT!AB16=2,0.25,0))*INPUT!N16</f>
        <v>700</v>
      </c>
      <c r="H267" s="192">
        <f>IF(OR(B267=0,C267=0),0,IF(B267&lt;=0,C267/B267,B267/C267))</f>
        <v>-1.0562201628934857</v>
      </c>
      <c r="I267" s="191">
        <f>INPUT!N16</f>
        <v>2800</v>
      </c>
      <c r="J267" s="195">
        <f>IF(INPUT!AB16=0,9/(F267/I267)^2,IF(INPUT!AB16=1,IF(AND(B267&lt;=0,C267&lt;=0),7.2,IF(G267/F267&gt;=0.4,MAX(5.17/(G267/I267)^2,9/(F267/I267)^2),11.64/((F267-G267)/I267)^2)),IF(H267&gt;=-1,247.8*((G267/F267)^1.8)*(1-H267)^2.7,247.8*(1-H267)^0.32)))</f>
        <v>312.09267694395447</v>
      </c>
      <c r="K267" s="131">
        <f>MIN(0.9*INPUT!$B$2*J267/(INPUT!N16/COS(INPUT!P16)/INPUT!O16)^2,J55*INPUT!AO16,INPUT!AQ16/0.7)</f>
        <v>0</v>
      </c>
      <c r="L267" s="131">
        <f>IF(B267&lt;=0,B267,C267)</f>
        <v>-0.691624579055492</v>
      </c>
      <c r="M267" s="203" t="str">
        <f>IF(ABS(L267)&lt;=K267,"OK","NG")</f>
        <v>NG</v>
      </c>
      <c r="N267" s="4"/>
    </row>
    <row r="268">
      <c r="A268" s="187">
        <f>A56</f>
        <v>101</v>
      </c>
      <c r="B268" s="191">
        <f>B56</f>
        <v>0.73050782555113025</v>
      </c>
      <c r="C268" s="191">
        <f>C56</f>
        <v>-0.691624579055492</v>
      </c>
      <c r="D268" s="191">
        <f>INPUT!J17+INPUT!L17+INPUT!N17</f>
        <v>2834</v>
      </c>
      <c r="E268" s="343">
        <f>IF(B268&lt;=0,INPUT!J17,INPUT!L17)</f>
        <v>12</v>
      </c>
      <c r="F268" s="191">
        <f>IF(AND(B268=0,C268=0),I268,IF((ABS(B268)+ABS(C268))=0,0,IF(B268&lt;=0,ABS(B268),ABS(C268))/(ABS(B268)+ABS(C268))*D268-E268))</f>
        <v>1366.2570811931114</v>
      </c>
      <c r="G268" s="191">
        <f>IF(INPUT!AB17=1,0.2,IF(INPUT!AB17=2,0.25,0))*INPUT!N17</f>
        <v>700</v>
      </c>
      <c r="H268" s="192">
        <f>IF(OR(B268=0,C268=0),0,IF(B268&lt;=0,C268/B268,B268/C268))</f>
        <v>-1.0562201628934857</v>
      </c>
      <c r="I268" s="191">
        <f>INPUT!N17</f>
        <v>2800</v>
      </c>
      <c r="J268" s="195">
        <f>IF(INPUT!AB17=0,9/(F268/I268)^2,IF(INPUT!AB17=1,IF(AND(B268&lt;=0,C268&lt;=0),7.2,IF(G268/F268&gt;=0.4,MAX(5.17/(G268/I268)^2,9/(F268/I268)^2),11.64/((F268-G268)/I268)^2)),IF(H268&gt;=-1,247.8*((G268/F268)^1.8)*(1-H268)^2.7,247.8*(1-H268)^0.32)))</f>
        <v>312.09267694395447</v>
      </c>
      <c r="K268" s="131">
        <f>MIN(0.9*INPUT!$B$2*J268/(INPUT!N17/COS(INPUT!P17)/INPUT!O17)^2,J56*INPUT!AO17,INPUT!AQ17/0.7)</f>
        <v>0</v>
      </c>
      <c r="L268" s="131">
        <f>IF(B268&lt;=0,B268,C268)</f>
        <v>-0.691624579055492</v>
      </c>
      <c r="M268" s="203" t="str">
        <f>IF(ABS(L268)&lt;=K268,"OK","NG")</f>
        <v>NG</v>
      </c>
      <c r="N268" s="4"/>
    </row>
    <row r="269">
      <c r="A269" s="187">
        <f>A57</f>
        <v>101</v>
      </c>
      <c r="B269" s="191">
        <f>B57</f>
        <v>0.73050782555113025</v>
      </c>
      <c r="C269" s="191">
        <f>C57</f>
        <v>-0.691624579055492</v>
      </c>
      <c r="D269" s="191">
        <f>INPUT!J18+INPUT!L18+INPUT!N18</f>
        <v>2834</v>
      </c>
      <c r="E269" s="343">
        <f>IF(B269&lt;=0,INPUT!J18,INPUT!L18)</f>
        <v>12</v>
      </c>
      <c r="F269" s="191">
        <f>IF(AND(B269=0,C269=0),I269,IF((ABS(B269)+ABS(C269))=0,0,IF(B269&lt;=0,ABS(B269),ABS(C269))/(ABS(B269)+ABS(C269))*D269-E269))</f>
        <v>1366.2570811931114</v>
      </c>
      <c r="G269" s="191">
        <f>IF(INPUT!AB18=1,0.2,IF(INPUT!AB18=2,0.25,0))*INPUT!N18</f>
        <v>700</v>
      </c>
      <c r="H269" s="192">
        <f>IF(OR(B269=0,C269=0),0,IF(B269&lt;=0,C269/B269,B269/C269))</f>
        <v>-1.0562201628934857</v>
      </c>
      <c r="I269" s="191">
        <f>INPUT!N18</f>
        <v>2800</v>
      </c>
      <c r="J269" s="195">
        <f>IF(INPUT!AB18=0,9/(F269/I269)^2,IF(INPUT!AB18=1,IF(AND(B269&lt;=0,C269&lt;=0),7.2,IF(G269/F269&gt;=0.4,MAX(5.17/(G269/I269)^2,9/(F269/I269)^2),11.64/((F269-G269)/I269)^2)),IF(H269&gt;=-1,247.8*((G269/F269)^1.8)*(1-H269)^2.7,247.8*(1-H269)^0.32)))</f>
        <v>312.09267694395447</v>
      </c>
      <c r="K269" s="131">
        <f>MIN(0.9*INPUT!$B$2*J269/(INPUT!N18/COS(INPUT!P18)/INPUT!O18)^2,J57*INPUT!AO18,INPUT!AQ18/0.7)</f>
        <v>0</v>
      </c>
      <c r="L269" s="131">
        <f>IF(B269&lt;=0,B269,C269)</f>
        <v>-0.691624579055492</v>
      </c>
      <c r="M269" s="203" t="str">
        <f>IF(ABS(L269)&lt;=K269,"OK","NG")</f>
        <v>NG</v>
      </c>
      <c r="N269" s="4"/>
    </row>
    <row r="270">
      <c r="A270" s="187">
        <f>A58</f>
        <v>101</v>
      </c>
      <c r="B270" s="191">
        <f>B58</f>
        <v>0.73050782555113025</v>
      </c>
      <c r="C270" s="191">
        <f>C58</f>
        <v>-0.691624579055492</v>
      </c>
      <c r="D270" s="191">
        <f>INPUT!J19+INPUT!L19+INPUT!N19</f>
        <v>2834</v>
      </c>
      <c r="E270" s="343">
        <f>IF(B270&lt;=0,INPUT!J19,INPUT!L19)</f>
        <v>12</v>
      </c>
      <c r="F270" s="191">
        <f>IF(AND(B270=0,C270=0),I270,IF((ABS(B270)+ABS(C270))=0,0,IF(B270&lt;=0,ABS(B270),ABS(C270))/(ABS(B270)+ABS(C270))*D270-E270))</f>
        <v>1366.2570811931114</v>
      </c>
      <c r="G270" s="191">
        <f>IF(INPUT!AB19=1,0.2,IF(INPUT!AB19=2,0.25,0))*INPUT!N19</f>
        <v>700</v>
      </c>
      <c r="H270" s="192">
        <f>IF(OR(B270=0,C270=0),0,IF(B270&lt;=0,C270/B270,B270/C270))</f>
        <v>-1.0562201628934857</v>
      </c>
      <c r="I270" s="191">
        <f>INPUT!N19</f>
        <v>2800</v>
      </c>
      <c r="J270" s="195">
        <f>IF(INPUT!AB19=0,9/(F270/I270)^2,IF(INPUT!AB19=1,IF(AND(B270&lt;=0,C270&lt;=0),7.2,IF(G270/F270&gt;=0.4,MAX(5.17/(G270/I270)^2,9/(F270/I270)^2),11.64/((F270-G270)/I270)^2)),IF(H270&gt;=-1,247.8*((G270/F270)^1.8)*(1-H270)^2.7,247.8*(1-H270)^0.32)))</f>
        <v>312.09267694395447</v>
      </c>
      <c r="K270" s="131">
        <f>MIN(0.9*INPUT!$B$2*J270/(INPUT!N19/COS(INPUT!P19)/INPUT!O19)^2,J58*INPUT!AO19,INPUT!AQ19/0.7)</f>
        <v>0</v>
      </c>
      <c r="L270" s="131">
        <f>IF(B270&lt;=0,B270,C270)</f>
        <v>-0.691624579055492</v>
      </c>
      <c r="M270" s="203" t="str">
        <f>IF(ABS(L270)&lt;=K270,"OK","NG")</f>
        <v>NG</v>
      </c>
      <c r="N270" s="4"/>
    </row>
    <row r="271">
      <c r="A271" s="187">
        <f>A59</f>
        <v>101</v>
      </c>
      <c r="B271" s="191">
        <f>B59</f>
        <v>0.73050782555113025</v>
      </c>
      <c r="C271" s="191">
        <f>C59</f>
        <v>-0.691624579055492</v>
      </c>
      <c r="D271" s="191">
        <f>INPUT!J20+INPUT!L20+INPUT!N20</f>
        <v>2834</v>
      </c>
      <c r="E271" s="343">
        <f>IF(B271&lt;=0,INPUT!J20,INPUT!L20)</f>
        <v>12</v>
      </c>
      <c r="F271" s="191">
        <f>IF(AND(B271=0,C271=0),I271,IF((ABS(B271)+ABS(C271))=0,0,IF(B271&lt;=0,ABS(B271),ABS(C271))/(ABS(B271)+ABS(C271))*D271-E271))</f>
        <v>1366.2570811931114</v>
      </c>
      <c r="G271" s="191">
        <f>IF(INPUT!AB20=1,0.2,IF(INPUT!AB20=2,0.25,0))*INPUT!N20</f>
        <v>700</v>
      </c>
      <c r="H271" s="192">
        <f>IF(OR(B271=0,C271=0),0,IF(B271&lt;=0,C271/B271,B271/C271))</f>
        <v>-1.0562201628934857</v>
      </c>
      <c r="I271" s="191">
        <f>INPUT!N20</f>
        <v>2800</v>
      </c>
      <c r="J271" s="195">
        <f>IF(INPUT!AB20=0,9/(F271/I271)^2,IF(INPUT!AB20=1,IF(AND(B271&lt;=0,C271&lt;=0),7.2,IF(G271/F271&gt;=0.4,MAX(5.17/(G271/I271)^2,9/(F271/I271)^2),11.64/((F271-G271)/I271)^2)),IF(H271&gt;=-1,247.8*((G271/F271)^1.8)*(1-H271)^2.7,247.8*(1-H271)^0.32)))</f>
        <v>312.09267694395447</v>
      </c>
      <c r="K271" s="131">
        <f>MIN(0.9*INPUT!$B$2*J271/(INPUT!N20/COS(INPUT!P20)/INPUT!O20)^2,J59*INPUT!AO20,INPUT!AQ20/0.7)</f>
        <v>0</v>
      </c>
      <c r="L271" s="131">
        <f>IF(B271&lt;=0,B271,C271)</f>
        <v>-0.691624579055492</v>
      </c>
      <c r="M271" s="203" t="str">
        <f>IF(ABS(L271)&lt;=K271,"OK","NG")</f>
        <v>NG</v>
      </c>
      <c r="N271" s="4"/>
    </row>
    <row r="272">
      <c r="A272" s="187">
        <f>A60</f>
        <v>101</v>
      </c>
      <c r="B272" s="191">
        <f>B60</f>
        <v>0.73050782555113025</v>
      </c>
      <c r="C272" s="191">
        <f>C60</f>
        <v>-0.691624579055492</v>
      </c>
      <c r="D272" s="191">
        <f>INPUT!J21+INPUT!L21+INPUT!N21</f>
        <v>2834</v>
      </c>
      <c r="E272" s="343">
        <f>IF(B272&lt;=0,INPUT!J21,INPUT!L21)</f>
        <v>12</v>
      </c>
      <c r="F272" s="191">
        <f>IF(AND(B272=0,C272=0),I272,IF((ABS(B272)+ABS(C272))=0,0,IF(B272&lt;=0,ABS(B272),ABS(C272))/(ABS(B272)+ABS(C272))*D272-E272))</f>
        <v>1366.2570811931114</v>
      </c>
      <c r="G272" s="191">
        <f>IF(INPUT!AB21=1,0.2,IF(INPUT!AB21=2,0.25,0))*INPUT!N21</f>
        <v>700</v>
      </c>
      <c r="H272" s="192">
        <f>IF(OR(B272=0,C272=0),0,IF(B272&lt;=0,C272/B272,B272/C272))</f>
        <v>-1.0562201628934857</v>
      </c>
      <c r="I272" s="191">
        <f>INPUT!N21</f>
        <v>2800</v>
      </c>
      <c r="J272" s="195">
        <f>IF(INPUT!AB21=0,9/(F272/I272)^2,IF(INPUT!AB21=1,IF(AND(B272&lt;=0,C272&lt;=0),7.2,IF(G272/F272&gt;=0.4,MAX(5.17/(G272/I272)^2,9/(F272/I272)^2),11.64/((F272-G272)/I272)^2)),IF(H272&gt;=-1,247.8*((G272/F272)^1.8)*(1-H272)^2.7,247.8*(1-H272)^0.32)))</f>
        <v>312.09267694395447</v>
      </c>
      <c r="K272" s="131">
        <f>MIN(0.9*INPUT!$B$2*J272/(INPUT!N21/COS(INPUT!P21)/INPUT!O21)^2,J60*INPUT!AO21,INPUT!AQ21/0.7)</f>
        <v>0</v>
      </c>
      <c r="L272" s="131">
        <f>IF(B272&lt;=0,B272,C272)</f>
        <v>-0.691624579055492</v>
      </c>
      <c r="M272" s="203" t="str">
        <f>IF(ABS(L272)&lt;=K272,"OK","NG")</f>
        <v>NG</v>
      </c>
      <c r="N272" s="4"/>
    </row>
    <row r="273">
      <c r="A273" s="187">
        <f>A61</f>
        <v>101</v>
      </c>
      <c r="B273" s="191">
        <f>B61</f>
        <v>0.73050782555113025</v>
      </c>
      <c r="C273" s="191">
        <f>C61</f>
        <v>-0.691624579055492</v>
      </c>
      <c r="D273" s="191">
        <f>INPUT!J22+INPUT!L22+INPUT!N22</f>
        <v>2834</v>
      </c>
      <c r="E273" s="343">
        <f>IF(B273&lt;=0,INPUT!J22,INPUT!L22)</f>
        <v>12</v>
      </c>
      <c r="F273" s="191">
        <f>IF(AND(B273=0,C273=0),I273,IF((ABS(B273)+ABS(C273))=0,0,IF(B273&lt;=0,ABS(B273),ABS(C273))/(ABS(B273)+ABS(C273))*D273-E273))</f>
        <v>1366.2570811931114</v>
      </c>
      <c r="G273" s="191">
        <f>IF(INPUT!AB22=1,0.2,IF(INPUT!AB22=2,0.25,0))*INPUT!N22</f>
        <v>700</v>
      </c>
      <c r="H273" s="192">
        <f>IF(OR(B273=0,C273=0),0,IF(B273&lt;=0,C273/B273,B273/C273))</f>
        <v>-1.0562201628934857</v>
      </c>
      <c r="I273" s="191">
        <f>INPUT!N22</f>
        <v>2800</v>
      </c>
      <c r="J273" s="195">
        <f>IF(INPUT!AB22=0,9/(F273/I273)^2,IF(INPUT!AB22=1,IF(AND(B273&lt;=0,C273&lt;=0),7.2,IF(G273/F273&gt;=0.4,MAX(5.17/(G273/I273)^2,9/(F273/I273)^2),11.64/((F273-G273)/I273)^2)),IF(H273&gt;=-1,247.8*((G273/F273)^1.8)*(1-H273)^2.7,247.8*(1-H273)^0.32)))</f>
        <v>312.09267694395447</v>
      </c>
      <c r="K273" s="131">
        <f>MIN(0.9*INPUT!$B$2*J273/(INPUT!N22/COS(INPUT!P22)/INPUT!O22)^2,J61*INPUT!AO22,INPUT!AQ22/0.7)</f>
        <v>0</v>
      </c>
      <c r="L273" s="131">
        <f>IF(B273&lt;=0,B273,C273)</f>
        <v>-0.691624579055492</v>
      </c>
      <c r="M273" s="203" t="str">
        <f>IF(ABS(L273)&lt;=K273,"OK","NG")</f>
        <v>NG</v>
      </c>
      <c r="N273" s="4"/>
    </row>
    <row r="274">
      <c r="A274" s="187">
        <f>A62</f>
        <v>101</v>
      </c>
      <c r="B274" s="191">
        <f>B62</f>
        <v>0.73050782555113025</v>
      </c>
      <c r="C274" s="191">
        <f>C62</f>
        <v>-0.691624579055492</v>
      </c>
      <c r="D274" s="191">
        <f>INPUT!J23+INPUT!L23+INPUT!N23</f>
        <v>2834</v>
      </c>
      <c r="E274" s="343">
        <f>IF(B274&lt;=0,INPUT!J23,INPUT!L23)</f>
        <v>12</v>
      </c>
      <c r="F274" s="191">
        <f>IF(AND(B274=0,C274=0),I274,IF((ABS(B274)+ABS(C274))=0,0,IF(B274&lt;=0,ABS(B274),ABS(C274))/(ABS(B274)+ABS(C274))*D274-E274))</f>
        <v>1366.2570811931114</v>
      </c>
      <c r="G274" s="191">
        <f>IF(INPUT!AB23=1,0.2,IF(INPUT!AB23=2,0.25,0))*INPUT!N23</f>
        <v>700</v>
      </c>
      <c r="H274" s="192">
        <f>IF(OR(B274=0,C274=0),0,IF(B274&lt;=0,C274/B274,B274/C274))</f>
        <v>-1.0562201628934857</v>
      </c>
      <c r="I274" s="191">
        <f>INPUT!N23</f>
        <v>2800</v>
      </c>
      <c r="J274" s="195">
        <f>IF(INPUT!AB23=0,9/(F274/I274)^2,IF(INPUT!AB23=1,IF(AND(B274&lt;=0,C274&lt;=0),7.2,IF(G274/F274&gt;=0.4,MAX(5.17/(G274/I274)^2,9/(F274/I274)^2),11.64/((F274-G274)/I274)^2)),IF(H274&gt;=-1,247.8*((G274/F274)^1.8)*(1-H274)^2.7,247.8*(1-H274)^0.32)))</f>
        <v>312.09267694395447</v>
      </c>
      <c r="K274" s="131">
        <f>MIN(0.9*INPUT!$B$2*J274/(INPUT!N23/COS(INPUT!P23)/INPUT!O23)^2,J62*INPUT!AO23,INPUT!AQ23/0.7)</f>
        <v>0</v>
      </c>
      <c r="L274" s="131">
        <f>IF(B274&lt;=0,B274,C274)</f>
        <v>-0.691624579055492</v>
      </c>
      <c r="M274" s="203" t="str">
        <f>IF(ABS(L274)&lt;=K274,"OK","NG")</f>
        <v>NG</v>
      </c>
      <c r="N274" s="4"/>
    </row>
    <row r="275">
      <c r="A275" s="187">
        <f>A63</f>
        <v>101</v>
      </c>
      <c r="B275" s="191">
        <f>B63</f>
        <v>0.73050782555113025</v>
      </c>
      <c r="C275" s="191">
        <f>C63</f>
        <v>-0.691624579055492</v>
      </c>
      <c r="D275" s="191">
        <f>INPUT!J24+INPUT!L24+INPUT!N24</f>
        <v>2834</v>
      </c>
      <c r="E275" s="343">
        <f>IF(B275&lt;=0,INPUT!J24,INPUT!L24)</f>
        <v>12</v>
      </c>
      <c r="F275" s="191">
        <f>IF(AND(B275=0,C275=0),I275,IF((ABS(B275)+ABS(C275))=0,0,IF(B275&lt;=0,ABS(B275),ABS(C275))/(ABS(B275)+ABS(C275))*D275-E275))</f>
        <v>1366.2570811931114</v>
      </c>
      <c r="G275" s="191">
        <f>IF(INPUT!AB24=1,0.2,IF(INPUT!AB24=2,0.25,0))*INPUT!N24</f>
        <v>700</v>
      </c>
      <c r="H275" s="192">
        <f>IF(OR(B275=0,C275=0),0,IF(B275&lt;=0,C275/B275,B275/C275))</f>
        <v>-1.0562201628934857</v>
      </c>
      <c r="I275" s="191">
        <f>INPUT!N24</f>
        <v>2800</v>
      </c>
      <c r="J275" s="195">
        <f>IF(INPUT!AB24=0,9/(F275/I275)^2,IF(INPUT!AB24=1,IF(AND(B275&lt;=0,C275&lt;=0),7.2,IF(G275/F275&gt;=0.4,MAX(5.17/(G275/I275)^2,9/(F275/I275)^2),11.64/((F275-G275)/I275)^2)),IF(H275&gt;=-1,247.8*((G275/F275)^1.8)*(1-H275)^2.7,247.8*(1-H275)^0.32)))</f>
        <v>312.09267694395447</v>
      </c>
      <c r="K275" s="131">
        <f>MIN(0.9*INPUT!$B$2*J275/(INPUT!N24/COS(INPUT!P24)/INPUT!O24)^2,J63*INPUT!AO24,INPUT!AQ24/0.7)</f>
        <v>0</v>
      </c>
      <c r="L275" s="131">
        <f>IF(B275&lt;=0,B275,C275)</f>
        <v>-0.691624579055492</v>
      </c>
      <c r="M275" s="203" t="str">
        <f>IF(ABS(L275)&lt;=K275,"OK","NG")</f>
        <v>NG</v>
      </c>
      <c r="N275" s="4"/>
    </row>
    <row r="276">
      <c r="A276" s="187">
        <f>A64</f>
        <v>101</v>
      </c>
      <c r="B276" s="191">
        <f>B64</f>
        <v>0.73050782555113025</v>
      </c>
      <c r="C276" s="191">
        <f>C64</f>
        <v>-0.691624579055492</v>
      </c>
      <c r="D276" s="191">
        <f>INPUT!J25+INPUT!L25+INPUT!N25</f>
        <v>2834</v>
      </c>
      <c r="E276" s="343">
        <f>IF(B276&lt;=0,INPUT!J25,INPUT!L25)</f>
        <v>12</v>
      </c>
      <c r="F276" s="191">
        <f>IF(AND(B276=0,C276=0),I276,IF((ABS(B276)+ABS(C276))=0,0,IF(B276&lt;=0,ABS(B276),ABS(C276))/(ABS(B276)+ABS(C276))*D276-E276))</f>
        <v>1366.2570811931114</v>
      </c>
      <c r="G276" s="191">
        <f>IF(INPUT!AB25=1,0.2,IF(INPUT!AB25=2,0.25,0))*INPUT!N25</f>
        <v>700</v>
      </c>
      <c r="H276" s="192">
        <f>IF(OR(B276=0,C276=0),0,IF(B276&lt;=0,C276/B276,B276/C276))</f>
        <v>-1.0562201628934857</v>
      </c>
      <c r="I276" s="191">
        <f>INPUT!N25</f>
        <v>2800</v>
      </c>
      <c r="J276" s="195">
        <f>IF(INPUT!AB25=0,9/(F276/I276)^2,IF(INPUT!AB25=1,IF(AND(B276&lt;=0,C276&lt;=0),7.2,IF(G276/F276&gt;=0.4,MAX(5.17/(G276/I276)^2,9/(F276/I276)^2),11.64/((F276-G276)/I276)^2)),IF(H276&gt;=-1,247.8*((G276/F276)^1.8)*(1-H276)^2.7,247.8*(1-H276)^0.32)))</f>
        <v>312.09267694395447</v>
      </c>
      <c r="K276" s="131">
        <f>MIN(0.9*INPUT!$B$2*J276/(INPUT!N25/COS(INPUT!P25)/INPUT!O25)^2,J64*INPUT!AO25,INPUT!AQ25/0.7)</f>
        <v>0</v>
      </c>
      <c r="L276" s="131">
        <f>IF(B276&lt;=0,B276,C276)</f>
        <v>-0.691624579055492</v>
      </c>
      <c r="M276" s="203" t="str">
        <f>IF(ABS(L276)&lt;=K276,"OK","NG")</f>
        <v>NG</v>
      </c>
      <c r="N276" s="4"/>
    </row>
    <row r="277">
      <c r="A277" s="187">
        <f>A65</f>
        <v>101</v>
      </c>
      <c r="B277" s="191">
        <f>B65</f>
        <v>0.73050782555113025</v>
      </c>
      <c r="C277" s="191">
        <f>C65</f>
        <v>-0.691624579055492</v>
      </c>
      <c r="D277" s="191">
        <f>INPUT!J26+INPUT!L26+INPUT!N26</f>
        <v>2834</v>
      </c>
      <c r="E277" s="343">
        <f>IF(B277&lt;=0,INPUT!J26,INPUT!L26)</f>
        <v>12</v>
      </c>
      <c r="F277" s="191">
        <f>IF(AND(B277=0,C277=0),I277,IF((ABS(B277)+ABS(C277))=0,0,IF(B277&lt;=0,ABS(B277),ABS(C277))/(ABS(B277)+ABS(C277))*D277-E277))</f>
        <v>1366.2570811931114</v>
      </c>
      <c r="G277" s="191">
        <f>IF(INPUT!AB26=1,0.2,IF(INPUT!AB26=2,0.25,0))*INPUT!N26</f>
        <v>700</v>
      </c>
      <c r="H277" s="192">
        <f>IF(OR(B277=0,C277=0),0,IF(B277&lt;=0,C277/B277,B277/C277))</f>
        <v>-1.0562201628934857</v>
      </c>
      <c r="I277" s="191">
        <f>INPUT!N26</f>
        <v>2800</v>
      </c>
      <c r="J277" s="195">
        <f>IF(INPUT!AB26=0,9/(F277/I277)^2,IF(INPUT!AB26=1,IF(AND(B277&lt;=0,C277&lt;=0),7.2,IF(G277/F277&gt;=0.4,MAX(5.17/(G277/I277)^2,9/(F277/I277)^2),11.64/((F277-G277)/I277)^2)),IF(H277&gt;=-1,247.8*((G277/F277)^1.8)*(1-H277)^2.7,247.8*(1-H277)^0.32)))</f>
        <v>312.09267694395447</v>
      </c>
      <c r="K277" s="131">
        <f>MIN(0.9*INPUT!$B$2*J277/(INPUT!N26/COS(INPUT!P26)/INPUT!O26)^2,J65*INPUT!AO26,INPUT!AQ26/0.7)</f>
        <v>0</v>
      </c>
      <c r="L277" s="131">
        <f>IF(B277&lt;=0,B277,C277)</f>
        <v>-0.691624579055492</v>
      </c>
      <c r="M277" s="203" t="str">
        <f>IF(ABS(L277)&lt;=K277,"OK","NG")</f>
        <v>NG</v>
      </c>
      <c r="N277" s="4"/>
    </row>
    <row r="278">
      <c r="A278" s="187">
        <f>A66</f>
        <v>101</v>
      </c>
      <c r="B278" s="191">
        <f>B66</f>
        <v>0.73050782555113025</v>
      </c>
      <c r="C278" s="191">
        <f>C66</f>
        <v>-0.691624579055492</v>
      </c>
      <c r="D278" s="191">
        <f>INPUT!J27+INPUT!L27+INPUT!N27</f>
        <v>2834</v>
      </c>
      <c r="E278" s="343">
        <f>IF(B278&lt;=0,INPUT!J27,INPUT!L27)</f>
        <v>12</v>
      </c>
      <c r="F278" s="191">
        <f>IF(AND(B278=0,C278=0),I278,IF((ABS(B278)+ABS(C278))=0,0,IF(B278&lt;=0,ABS(B278),ABS(C278))/(ABS(B278)+ABS(C278))*D278-E278))</f>
        <v>1366.2570811931114</v>
      </c>
      <c r="G278" s="191">
        <f>IF(INPUT!AB27=1,0.2,IF(INPUT!AB27=2,0.25,0))*INPUT!N27</f>
        <v>700</v>
      </c>
      <c r="H278" s="192">
        <f>IF(OR(B278=0,C278=0),0,IF(B278&lt;=0,C278/B278,B278/C278))</f>
        <v>-1.0562201628934857</v>
      </c>
      <c r="I278" s="191">
        <f>INPUT!N27</f>
        <v>2800</v>
      </c>
      <c r="J278" s="195">
        <f>IF(INPUT!AB27=0,9/(F278/I278)^2,IF(INPUT!AB27=1,IF(AND(B278&lt;=0,C278&lt;=0),7.2,IF(G278/F278&gt;=0.4,MAX(5.17/(G278/I278)^2,9/(F278/I278)^2),11.64/((F278-G278)/I278)^2)),IF(H278&gt;=-1,247.8*((G278/F278)^1.8)*(1-H278)^2.7,247.8*(1-H278)^0.32)))</f>
        <v>312.09267694395447</v>
      </c>
      <c r="K278" s="131">
        <f>MIN(0.9*INPUT!$B$2*J278/(INPUT!N27/COS(INPUT!P27)/INPUT!O27)^2,J66*INPUT!AO27,INPUT!AQ27/0.7)</f>
        <v>0</v>
      </c>
      <c r="L278" s="131">
        <f>IF(B278&lt;=0,B278,C278)</f>
        <v>-0.691624579055492</v>
      </c>
      <c r="M278" s="203" t="str">
        <f>IF(ABS(L278)&lt;=K278,"OK","NG")</f>
        <v>NG</v>
      </c>
      <c r="N278" s="4"/>
    </row>
    <row r="279">
      <c r="A279" s="187">
        <f>A67</f>
        <v>101</v>
      </c>
      <c r="B279" s="191">
        <f>B67</f>
        <v>0.73050782555113025</v>
      </c>
      <c r="C279" s="191">
        <f>C67</f>
        <v>-0.691624579055492</v>
      </c>
      <c r="D279" s="191">
        <f>INPUT!J28+INPUT!L28+INPUT!N28</f>
        <v>2834</v>
      </c>
      <c r="E279" s="343">
        <f>IF(B279&lt;=0,INPUT!J28,INPUT!L28)</f>
        <v>12</v>
      </c>
      <c r="F279" s="191">
        <f>IF(AND(B279=0,C279=0),I279,IF((ABS(B279)+ABS(C279))=0,0,IF(B279&lt;=0,ABS(B279),ABS(C279))/(ABS(B279)+ABS(C279))*D279-E279))</f>
        <v>1366.2570811931114</v>
      </c>
      <c r="G279" s="191">
        <f>IF(INPUT!AB28=1,0.2,IF(INPUT!AB28=2,0.25,0))*INPUT!N28</f>
        <v>700</v>
      </c>
      <c r="H279" s="192">
        <f>IF(OR(B279=0,C279=0),0,IF(B279&lt;=0,C279/B279,B279/C279))</f>
        <v>-1.0562201628934857</v>
      </c>
      <c r="I279" s="191">
        <f>INPUT!N28</f>
        <v>2800</v>
      </c>
      <c r="J279" s="195">
        <f>IF(INPUT!AB28=0,9/(F279/I279)^2,IF(INPUT!AB28=1,IF(AND(B279&lt;=0,C279&lt;=0),7.2,IF(G279/F279&gt;=0.4,MAX(5.17/(G279/I279)^2,9/(F279/I279)^2),11.64/((F279-G279)/I279)^2)),IF(H279&gt;=-1,247.8*((G279/F279)^1.8)*(1-H279)^2.7,247.8*(1-H279)^0.32)))</f>
        <v>312.09267694395447</v>
      </c>
      <c r="K279" s="131">
        <f>MIN(0.9*INPUT!$B$2*J279/(INPUT!N28/COS(INPUT!P28)/INPUT!O28)^2,J67*INPUT!AO28,INPUT!AQ28/0.7)</f>
        <v>0</v>
      </c>
      <c r="L279" s="131">
        <f>IF(B279&lt;=0,B279,C279)</f>
        <v>-0.691624579055492</v>
      </c>
      <c r="M279" s="203" t="str">
        <f>IF(ABS(L279)&lt;=K279,"OK","NG")</f>
        <v>NG</v>
      </c>
      <c r="N279" s="4"/>
    </row>
    <row r="280">
      <c r="A280" s="187">
        <f>A68</f>
        <v>101</v>
      </c>
      <c r="B280" s="191">
        <f>B68</f>
        <v>0.73050782555113025</v>
      </c>
      <c r="C280" s="191">
        <f>C68</f>
        <v>-0.691624579055492</v>
      </c>
      <c r="D280" s="191">
        <f>INPUT!J29+INPUT!L29+INPUT!N29</f>
        <v>2834</v>
      </c>
      <c r="E280" s="343">
        <f>IF(B280&lt;=0,INPUT!J29,INPUT!L29)</f>
        <v>12</v>
      </c>
      <c r="F280" s="191">
        <f>IF(AND(B280=0,C280=0),I280,IF((ABS(B280)+ABS(C280))=0,0,IF(B280&lt;=0,ABS(B280),ABS(C280))/(ABS(B280)+ABS(C280))*D280-E280))</f>
        <v>1366.2570811931114</v>
      </c>
      <c r="G280" s="191">
        <f>IF(INPUT!AB29=1,0.2,IF(INPUT!AB29=2,0.25,0))*INPUT!N29</f>
        <v>700</v>
      </c>
      <c r="H280" s="192">
        <f>IF(OR(B280=0,C280=0),0,IF(B280&lt;=0,C280/B280,B280/C280))</f>
        <v>-1.0562201628934857</v>
      </c>
      <c r="I280" s="191">
        <f>INPUT!N29</f>
        <v>2800</v>
      </c>
      <c r="J280" s="195">
        <f>IF(INPUT!AB29=0,9/(F280/I280)^2,IF(INPUT!AB29=1,IF(AND(B280&lt;=0,C280&lt;=0),7.2,IF(G280/F280&gt;=0.4,MAX(5.17/(G280/I280)^2,9/(F280/I280)^2),11.64/((F280-G280)/I280)^2)),IF(H280&gt;=-1,247.8*((G280/F280)^1.8)*(1-H280)^2.7,247.8*(1-H280)^0.32)))</f>
        <v>312.09267694395447</v>
      </c>
      <c r="K280" s="131">
        <f>MIN(0.9*INPUT!$B$2*J280/(INPUT!N29/COS(INPUT!P29)/INPUT!O29)^2,J68*INPUT!AO29,INPUT!AQ29/0.7)</f>
        <v>0</v>
      </c>
      <c r="L280" s="131">
        <f>IF(B280&lt;=0,B280,C280)</f>
        <v>-0.691624579055492</v>
      </c>
      <c r="M280" s="203" t="str">
        <f>IF(ABS(L280)&lt;=K280,"OK","NG")</f>
        <v>NG</v>
      </c>
      <c r="N280" s="4"/>
    </row>
    <row r="281">
      <c r="A281" s="187">
        <f>A69</f>
        <v>101</v>
      </c>
      <c r="B281" s="191">
        <f>B69</f>
        <v>0.73050782555113025</v>
      </c>
      <c r="C281" s="191">
        <f>C69</f>
        <v>-0.691624579055492</v>
      </c>
      <c r="D281" s="191">
        <f>INPUT!J30+INPUT!L30+INPUT!N30</f>
        <v>2834</v>
      </c>
      <c r="E281" s="343">
        <f>IF(B281&lt;=0,INPUT!J30,INPUT!L30)</f>
        <v>12</v>
      </c>
      <c r="F281" s="191">
        <f>IF(AND(B281=0,C281=0),I281,IF((ABS(B281)+ABS(C281))=0,0,IF(B281&lt;=0,ABS(B281),ABS(C281))/(ABS(B281)+ABS(C281))*D281-E281))</f>
        <v>1366.2570811931114</v>
      </c>
      <c r="G281" s="191">
        <f>IF(INPUT!AB30=1,0.2,IF(INPUT!AB30=2,0.25,0))*INPUT!N30</f>
        <v>700</v>
      </c>
      <c r="H281" s="192">
        <f>IF(OR(B281=0,C281=0),0,IF(B281&lt;=0,C281/B281,B281/C281))</f>
        <v>-1.0562201628934857</v>
      </c>
      <c r="I281" s="191">
        <f>INPUT!N30</f>
        <v>2800</v>
      </c>
      <c r="J281" s="195">
        <f>IF(INPUT!AB30=0,9/(F281/I281)^2,IF(INPUT!AB30=1,IF(AND(B281&lt;=0,C281&lt;=0),7.2,IF(G281/F281&gt;=0.4,MAX(5.17/(G281/I281)^2,9/(F281/I281)^2),11.64/((F281-G281)/I281)^2)),IF(H281&gt;=-1,247.8*((G281/F281)^1.8)*(1-H281)^2.7,247.8*(1-H281)^0.32)))</f>
        <v>312.09267694395447</v>
      </c>
      <c r="K281" s="131">
        <f>MIN(0.9*INPUT!$B$2*J281/(INPUT!N30/COS(INPUT!P30)/INPUT!O30)^2,J69*INPUT!AO30,INPUT!AQ30/0.7)</f>
        <v>0</v>
      </c>
      <c r="L281" s="131">
        <f>IF(B281&lt;=0,B281,C281)</f>
        <v>-0.691624579055492</v>
      </c>
      <c r="M281" s="203" t="str">
        <f>IF(ABS(L281)&lt;=K281,"OK","NG")</f>
        <v>NG</v>
      </c>
      <c r="N281" s="4"/>
    </row>
    <row r="282">
      <c r="A282" s="187">
        <f>A70</f>
        <v>101</v>
      </c>
      <c r="B282" s="191">
        <f>B70</f>
        <v>0.73050782555113025</v>
      </c>
      <c r="C282" s="191">
        <f>C70</f>
        <v>-0.691624579055492</v>
      </c>
      <c r="D282" s="191">
        <f>INPUT!J31+INPUT!L31+INPUT!N31</f>
        <v>2834</v>
      </c>
      <c r="E282" s="343">
        <f>IF(B282&lt;=0,INPUT!J31,INPUT!L31)</f>
        <v>12</v>
      </c>
      <c r="F282" s="191">
        <f>IF(AND(B282=0,C282=0),I282,IF((ABS(B282)+ABS(C282))=0,0,IF(B282&lt;=0,ABS(B282),ABS(C282))/(ABS(B282)+ABS(C282))*D282-E282))</f>
        <v>1366.2570811931114</v>
      </c>
      <c r="G282" s="191">
        <f>IF(INPUT!AB31=1,0.2,IF(INPUT!AB31=2,0.25,0))*INPUT!N31</f>
        <v>700</v>
      </c>
      <c r="H282" s="192">
        <f>IF(OR(B282=0,C282=0),0,IF(B282&lt;=0,C282/B282,B282/C282))</f>
        <v>-1.0562201628934857</v>
      </c>
      <c r="I282" s="191">
        <f>INPUT!N31</f>
        <v>2800</v>
      </c>
      <c r="J282" s="195">
        <f>IF(INPUT!AB31=0,9/(F282/I282)^2,IF(INPUT!AB31=1,IF(AND(B282&lt;=0,C282&lt;=0),7.2,IF(G282/F282&gt;=0.4,MAX(5.17/(G282/I282)^2,9/(F282/I282)^2),11.64/((F282-G282)/I282)^2)),IF(H282&gt;=-1,247.8*((G282/F282)^1.8)*(1-H282)^2.7,247.8*(1-H282)^0.32)))</f>
        <v>312.09267694395447</v>
      </c>
      <c r="K282" s="131">
        <f>MIN(0.9*INPUT!$B$2*J282/(INPUT!N31/COS(INPUT!P31)/INPUT!O31)^2,J70*INPUT!AO31,INPUT!AQ31/0.7)</f>
        <v>0</v>
      </c>
      <c r="L282" s="131">
        <f>IF(B282&lt;=0,B282,C282)</f>
        <v>-0.691624579055492</v>
      </c>
      <c r="M282" s="203" t="str">
        <f>IF(ABS(L282)&lt;=K282,"OK","NG")</f>
        <v>NG</v>
      </c>
      <c r="N282" s="4"/>
    </row>
    <row r="283">
      <c r="A283" s="187">
        <f>A71</f>
        <v>101</v>
      </c>
      <c r="B283" s="191">
        <f>B71</f>
        <v>0.73050782555113025</v>
      </c>
      <c r="C283" s="191">
        <f>C71</f>
        <v>-0.691624579055492</v>
      </c>
      <c r="D283" s="191">
        <f>INPUT!J32+INPUT!L32+INPUT!N32</f>
        <v>2834</v>
      </c>
      <c r="E283" s="343">
        <f>IF(B283&lt;=0,INPUT!J32,INPUT!L32)</f>
        <v>12</v>
      </c>
      <c r="F283" s="191">
        <f>IF(AND(B283=0,C283=0),I283,IF((ABS(B283)+ABS(C283))=0,0,IF(B283&lt;=0,ABS(B283),ABS(C283))/(ABS(B283)+ABS(C283))*D283-E283))</f>
        <v>1366.2570811931114</v>
      </c>
      <c r="G283" s="191">
        <f>IF(INPUT!AB32=1,0.2,IF(INPUT!AB32=2,0.25,0))*INPUT!N32</f>
        <v>700</v>
      </c>
      <c r="H283" s="192">
        <f>IF(OR(B283=0,C283=0),0,IF(B283&lt;=0,C283/B283,B283/C283))</f>
        <v>-1.0562201628934857</v>
      </c>
      <c r="I283" s="191">
        <f>INPUT!N32</f>
        <v>2800</v>
      </c>
      <c r="J283" s="195">
        <f>IF(INPUT!AB32=0,9/(F283/I283)^2,IF(INPUT!AB32=1,IF(AND(B283&lt;=0,C283&lt;=0),7.2,IF(G283/F283&gt;=0.4,MAX(5.17/(G283/I283)^2,9/(F283/I283)^2),11.64/((F283-G283)/I283)^2)),IF(H283&gt;=-1,247.8*((G283/F283)^1.8)*(1-H283)^2.7,247.8*(1-H283)^0.32)))</f>
        <v>312.09267694395447</v>
      </c>
      <c r="K283" s="131">
        <f>MIN(0.9*INPUT!$B$2*J283/(INPUT!N32/COS(INPUT!P32)/INPUT!O32)^2,J71*INPUT!AO32,INPUT!AQ32/0.7)</f>
        <v>0</v>
      </c>
      <c r="L283" s="131">
        <f>IF(B283&lt;=0,B283,C283)</f>
        <v>-0.691624579055492</v>
      </c>
      <c r="M283" s="203" t="str">
        <f>IF(ABS(L283)&lt;=K283,"OK","NG")</f>
        <v>NG</v>
      </c>
      <c r="N283" s="4"/>
    </row>
    <row r="284">
      <c r="A284" s="187">
        <f>A72</f>
        <v>101</v>
      </c>
      <c r="B284" s="191">
        <f>B72</f>
        <v>0.73050782555113025</v>
      </c>
      <c r="C284" s="191">
        <f>C72</f>
        <v>-0.691624579055492</v>
      </c>
      <c r="D284" s="191">
        <f>INPUT!J33+INPUT!L33+INPUT!N33</f>
        <v>2834</v>
      </c>
      <c r="E284" s="343">
        <f>IF(B284&lt;=0,INPUT!J33,INPUT!L33)</f>
        <v>12</v>
      </c>
      <c r="F284" s="191">
        <f>IF(AND(B284=0,C284=0),I284,IF((ABS(B284)+ABS(C284))=0,0,IF(B284&lt;=0,ABS(B284),ABS(C284))/(ABS(B284)+ABS(C284))*D284-E284))</f>
        <v>1366.2570811931114</v>
      </c>
      <c r="G284" s="191">
        <f>IF(INPUT!AB33=1,0.2,IF(INPUT!AB33=2,0.25,0))*INPUT!N33</f>
        <v>700</v>
      </c>
      <c r="H284" s="192">
        <f>IF(OR(B284=0,C284=0),0,IF(B284&lt;=0,C284/B284,B284/C284))</f>
        <v>-1.0562201628934857</v>
      </c>
      <c r="I284" s="191">
        <f>INPUT!N33</f>
        <v>2800</v>
      </c>
      <c r="J284" s="195">
        <f>IF(INPUT!AB33=0,9/(F284/I284)^2,IF(INPUT!AB33=1,IF(AND(B284&lt;=0,C284&lt;=0),7.2,IF(G284/F284&gt;=0.4,MAX(5.17/(G284/I284)^2,9/(F284/I284)^2),11.64/((F284-G284)/I284)^2)),IF(H284&gt;=-1,247.8*((G284/F284)^1.8)*(1-H284)^2.7,247.8*(1-H284)^0.32)))</f>
        <v>312.09267694395447</v>
      </c>
      <c r="K284" s="131">
        <f>MIN(0.9*INPUT!$B$2*J284/(INPUT!N33/COS(INPUT!P33)/INPUT!O33)^2,J72*INPUT!AO33,INPUT!AQ33/0.7)</f>
        <v>0</v>
      </c>
      <c r="L284" s="131">
        <f>IF(B284&lt;=0,B284,C284)</f>
        <v>-0.691624579055492</v>
      </c>
      <c r="M284" s="203" t="str">
        <f>IF(ABS(L284)&lt;=K284,"OK","NG")</f>
        <v>NG</v>
      </c>
      <c r="N284" s="4"/>
    </row>
    <row r="285">
      <c r="A285" s="187">
        <f>A73</f>
        <v>101</v>
      </c>
      <c r="B285" s="191">
        <f>B73</f>
        <v>0.73050782555113025</v>
      </c>
      <c r="C285" s="191">
        <f>C73</f>
        <v>-0.691624579055492</v>
      </c>
      <c r="D285" s="191">
        <f>INPUT!J34+INPUT!L34+INPUT!N34</f>
        <v>2834</v>
      </c>
      <c r="E285" s="343">
        <f>IF(B285&lt;=0,INPUT!J34,INPUT!L34)</f>
        <v>12</v>
      </c>
      <c r="F285" s="191">
        <f>IF(AND(B285=0,C285=0),I285,IF((ABS(B285)+ABS(C285))=0,0,IF(B285&lt;=0,ABS(B285),ABS(C285))/(ABS(B285)+ABS(C285))*D285-E285))</f>
        <v>1366.2570811931114</v>
      </c>
      <c r="G285" s="191">
        <f>IF(INPUT!AB34=1,0.2,IF(INPUT!AB34=2,0.25,0))*INPUT!N34</f>
        <v>700</v>
      </c>
      <c r="H285" s="192">
        <f>IF(OR(B285=0,C285=0),0,IF(B285&lt;=0,C285/B285,B285/C285))</f>
        <v>-1.0562201628934857</v>
      </c>
      <c r="I285" s="191">
        <f>INPUT!N34</f>
        <v>2800</v>
      </c>
      <c r="J285" s="195">
        <f>IF(INPUT!AB34=0,9/(F285/I285)^2,IF(INPUT!AB34=1,IF(AND(B285&lt;=0,C285&lt;=0),7.2,IF(G285/F285&gt;=0.4,MAX(5.17/(G285/I285)^2,9/(F285/I285)^2),11.64/((F285-G285)/I285)^2)),IF(H285&gt;=-1,247.8*((G285/F285)^1.8)*(1-H285)^2.7,247.8*(1-H285)^0.32)))</f>
        <v>312.09267694395447</v>
      </c>
      <c r="K285" s="131">
        <f>MIN(0.9*INPUT!$B$2*J285/(INPUT!N34/COS(INPUT!P34)/INPUT!O34)^2,J73*INPUT!AO34,INPUT!AQ34/0.7)</f>
        <v>0</v>
      </c>
      <c r="L285" s="131">
        <f>IF(B285&lt;=0,B285,C285)</f>
        <v>-0.691624579055492</v>
      </c>
      <c r="M285" s="203" t="str">
        <f>IF(ABS(L285)&lt;=K285,"OK","NG")</f>
        <v>NG</v>
      </c>
      <c r="N285" s="4"/>
    </row>
    <row r="286">
      <c r="A286" s="187">
        <f>A74</f>
        <v>101</v>
      </c>
      <c r="B286" s="191">
        <f>B74</f>
        <v>0.73050782555113025</v>
      </c>
      <c r="C286" s="191">
        <f>C74</f>
        <v>-0.691624579055492</v>
      </c>
      <c r="D286" s="191">
        <f>INPUT!J35+INPUT!L35+INPUT!N35</f>
        <v>2834</v>
      </c>
      <c r="E286" s="343">
        <f>IF(B286&lt;=0,INPUT!J35,INPUT!L35)</f>
        <v>12</v>
      </c>
      <c r="F286" s="191">
        <f>IF(AND(B286=0,C286=0),I286,IF((ABS(B286)+ABS(C286))=0,0,IF(B286&lt;=0,ABS(B286),ABS(C286))/(ABS(B286)+ABS(C286))*D286-E286))</f>
        <v>1366.2570811931114</v>
      </c>
      <c r="G286" s="191">
        <f>IF(INPUT!AB35=1,0.2,IF(INPUT!AB35=2,0.25,0))*INPUT!N35</f>
        <v>700</v>
      </c>
      <c r="H286" s="192">
        <f>IF(OR(B286=0,C286=0),0,IF(B286&lt;=0,C286/B286,B286/C286))</f>
        <v>-1.0562201628934857</v>
      </c>
      <c r="I286" s="191">
        <f>INPUT!N35</f>
        <v>2800</v>
      </c>
      <c r="J286" s="195">
        <f>IF(INPUT!AB35=0,9/(F286/I286)^2,IF(INPUT!AB35=1,IF(AND(B286&lt;=0,C286&lt;=0),7.2,IF(G286/F286&gt;=0.4,MAX(5.17/(G286/I286)^2,9/(F286/I286)^2),11.64/((F286-G286)/I286)^2)),IF(H286&gt;=-1,247.8*((G286/F286)^1.8)*(1-H286)^2.7,247.8*(1-H286)^0.32)))</f>
        <v>312.09267694395447</v>
      </c>
      <c r="K286" s="131">
        <f>MIN(0.9*INPUT!$B$2*J286/(INPUT!N35/COS(INPUT!P35)/INPUT!O35)^2,J74*INPUT!AO35,INPUT!AQ35/0.7)</f>
        <v>0</v>
      </c>
      <c r="L286" s="131">
        <f>IF(B286&lt;=0,B286,C286)</f>
        <v>-0.691624579055492</v>
      </c>
      <c r="M286" s="203" t="str">
        <f>IF(ABS(L286)&lt;=K286,"OK","NG")</f>
        <v>NG</v>
      </c>
      <c r="N286" s="4"/>
    </row>
    <row r="287">
      <c r="A287" s="187">
        <f>A75</f>
        <v>101</v>
      </c>
      <c r="B287" s="191">
        <f>B75</f>
        <v>0.73050782555113025</v>
      </c>
      <c r="C287" s="191">
        <f>C75</f>
        <v>-0.691624579055492</v>
      </c>
      <c r="D287" s="191">
        <f>INPUT!J36+INPUT!L36+INPUT!N36</f>
        <v>2834</v>
      </c>
      <c r="E287" s="343">
        <f>IF(B287&lt;=0,INPUT!J36,INPUT!L36)</f>
        <v>12</v>
      </c>
      <c r="F287" s="191">
        <f>IF(AND(B287=0,C287=0),I287,IF((ABS(B287)+ABS(C287))=0,0,IF(B287&lt;=0,ABS(B287),ABS(C287))/(ABS(B287)+ABS(C287))*D287-E287))</f>
        <v>1366.2570811931114</v>
      </c>
      <c r="G287" s="191">
        <f>IF(INPUT!AB36=1,0.2,IF(INPUT!AB36=2,0.25,0))*INPUT!N36</f>
        <v>700</v>
      </c>
      <c r="H287" s="192">
        <f>IF(OR(B287=0,C287=0),0,IF(B287&lt;=0,C287/B287,B287/C287))</f>
        <v>-1.0562201628934857</v>
      </c>
      <c r="I287" s="191">
        <f>INPUT!N36</f>
        <v>2800</v>
      </c>
      <c r="J287" s="195">
        <f>IF(INPUT!AB36=0,9/(F287/I287)^2,IF(INPUT!AB36=1,IF(AND(B287&lt;=0,C287&lt;=0),7.2,IF(G287/F287&gt;=0.4,MAX(5.17/(G287/I287)^2,9/(F287/I287)^2),11.64/((F287-G287)/I287)^2)),IF(H287&gt;=-1,247.8*((G287/F287)^1.8)*(1-H287)^2.7,247.8*(1-H287)^0.32)))</f>
        <v>312.09267694395447</v>
      </c>
      <c r="K287" s="131">
        <f>MIN(0.9*INPUT!$B$2*J287/(INPUT!N36/COS(INPUT!P36)/INPUT!O36)^2,J75*INPUT!AO36,INPUT!AQ36/0.7)</f>
        <v>0</v>
      </c>
      <c r="L287" s="131">
        <f>IF(B287&lt;=0,B287,C287)</f>
        <v>-0.691624579055492</v>
      </c>
      <c r="M287" s="203" t="str">
        <f>IF(ABS(L287)&lt;=K287,"OK","NG")</f>
        <v>NG</v>
      </c>
      <c r="N287" s="4"/>
    </row>
    <row r="288">
      <c r="A288" s="187">
        <f>A76</f>
        <v>101</v>
      </c>
      <c r="B288" s="191">
        <f>B76</f>
        <v>0.73050782555113025</v>
      </c>
      <c r="C288" s="191">
        <f>C76</f>
        <v>-0.691624579055492</v>
      </c>
      <c r="D288" s="191">
        <f>INPUT!J37+INPUT!L37+INPUT!N37</f>
        <v>2834</v>
      </c>
      <c r="E288" s="343">
        <f>IF(B288&lt;=0,INPUT!J37,INPUT!L37)</f>
        <v>12</v>
      </c>
      <c r="F288" s="191">
        <f>IF(AND(B288=0,C288=0),I288,IF((ABS(B288)+ABS(C288))=0,0,IF(B288&lt;=0,ABS(B288),ABS(C288))/(ABS(B288)+ABS(C288))*D288-E288))</f>
        <v>1366.2570811931114</v>
      </c>
      <c r="G288" s="191">
        <f>IF(INPUT!AB37=1,0.2,IF(INPUT!AB37=2,0.25,0))*INPUT!N37</f>
        <v>700</v>
      </c>
      <c r="H288" s="192">
        <f>IF(OR(B288=0,C288=0),0,IF(B288&lt;=0,C288/B288,B288/C288))</f>
        <v>-1.0562201628934857</v>
      </c>
      <c r="I288" s="191">
        <f>INPUT!N37</f>
        <v>2800</v>
      </c>
      <c r="J288" s="195">
        <f>IF(INPUT!AB37=0,9/(F288/I288)^2,IF(INPUT!AB37=1,IF(AND(B288&lt;=0,C288&lt;=0),7.2,IF(G288/F288&gt;=0.4,MAX(5.17/(G288/I288)^2,9/(F288/I288)^2),11.64/((F288-G288)/I288)^2)),IF(H288&gt;=-1,247.8*((G288/F288)^1.8)*(1-H288)^2.7,247.8*(1-H288)^0.32)))</f>
        <v>312.09267694395447</v>
      </c>
      <c r="K288" s="131">
        <f>MIN(0.9*INPUT!$B$2*J288/(INPUT!N37/COS(INPUT!P37)/INPUT!O37)^2,J76*INPUT!AO37,INPUT!AQ37/0.7)</f>
        <v>0</v>
      </c>
      <c r="L288" s="131">
        <f>IF(B288&lt;=0,B288,C288)</f>
        <v>-0.691624579055492</v>
      </c>
      <c r="M288" s="203" t="str">
        <f>IF(ABS(L288)&lt;=K288,"OK","NG")</f>
        <v>NG</v>
      </c>
      <c r="N288" s="4"/>
    </row>
    <row r="289">
      <c r="A289" s="187">
        <f>A77</f>
        <v>101</v>
      </c>
      <c r="B289" s="191">
        <f>B77</f>
        <v>0.73050782555113025</v>
      </c>
      <c r="C289" s="191">
        <f>C77</f>
        <v>-0.691624579055492</v>
      </c>
      <c r="D289" s="191">
        <f>INPUT!J38+INPUT!L38+INPUT!N38</f>
        <v>2834</v>
      </c>
      <c r="E289" s="343">
        <f>IF(B289&lt;=0,INPUT!J38,INPUT!L38)</f>
        <v>12</v>
      </c>
      <c r="F289" s="191">
        <f>IF(AND(B289=0,C289=0),I289,IF((ABS(B289)+ABS(C289))=0,0,IF(B289&lt;=0,ABS(B289),ABS(C289))/(ABS(B289)+ABS(C289))*D289-E289))</f>
        <v>1366.2570811931114</v>
      </c>
      <c r="G289" s="191">
        <f>IF(INPUT!AB38=1,0.2,IF(INPUT!AB38=2,0.25,0))*INPUT!N38</f>
        <v>700</v>
      </c>
      <c r="H289" s="192">
        <f>IF(OR(B289=0,C289=0),0,IF(B289&lt;=0,C289/B289,B289/C289))</f>
        <v>-1.0562201628934857</v>
      </c>
      <c r="I289" s="191">
        <f>INPUT!N38</f>
        <v>2800</v>
      </c>
      <c r="J289" s="195">
        <f>IF(INPUT!AB38=0,9/(F289/I289)^2,IF(INPUT!AB38=1,IF(AND(B289&lt;=0,C289&lt;=0),7.2,IF(G289/F289&gt;=0.4,MAX(5.17/(G289/I289)^2,9/(F289/I289)^2),11.64/((F289-G289)/I289)^2)),IF(H289&gt;=-1,247.8*((G289/F289)^1.8)*(1-H289)^2.7,247.8*(1-H289)^0.32)))</f>
        <v>312.09267694395447</v>
      </c>
      <c r="K289" s="131">
        <f>MIN(0.9*INPUT!$B$2*J289/(INPUT!N38/COS(INPUT!P38)/INPUT!O38)^2,J77*INPUT!AO38,INPUT!AQ38/0.7)</f>
        <v>0</v>
      </c>
      <c r="L289" s="131">
        <f>IF(B289&lt;=0,B289,C289)</f>
        <v>-0.691624579055492</v>
      </c>
      <c r="M289" s="203" t="str">
        <f>IF(ABS(L289)&lt;=K289,"OK","NG")</f>
        <v>NG</v>
      </c>
      <c r="N289" s="4"/>
    </row>
    <row r="290">
      <c r="A290" s="187">
        <f>A78</f>
        <v>101</v>
      </c>
      <c r="B290" s="191">
        <f>B78</f>
        <v>0.73050782555113025</v>
      </c>
      <c r="C290" s="191">
        <f>C78</f>
        <v>-0.691624579055492</v>
      </c>
      <c r="D290" s="191">
        <f>INPUT!J39+INPUT!L39+INPUT!N39</f>
        <v>2834</v>
      </c>
      <c r="E290" s="343">
        <f>IF(B290&lt;=0,INPUT!J39,INPUT!L39)</f>
        <v>12</v>
      </c>
      <c r="F290" s="191">
        <f>IF(AND(B290=0,C290=0),I290,IF((ABS(B290)+ABS(C290))=0,0,IF(B290&lt;=0,ABS(B290),ABS(C290))/(ABS(B290)+ABS(C290))*D290-E290))</f>
        <v>1366.2570811931114</v>
      </c>
      <c r="G290" s="191">
        <f>IF(INPUT!AB39=1,0.2,IF(INPUT!AB39=2,0.25,0))*INPUT!N39</f>
        <v>700</v>
      </c>
      <c r="H290" s="192">
        <f>IF(OR(B290=0,C290=0),0,IF(B290&lt;=0,C290/B290,B290/C290))</f>
        <v>-1.0562201628934857</v>
      </c>
      <c r="I290" s="191">
        <f>INPUT!N39</f>
        <v>2800</v>
      </c>
      <c r="J290" s="195">
        <f>IF(INPUT!AB39=0,9/(F290/I290)^2,IF(INPUT!AB39=1,IF(AND(B290&lt;=0,C290&lt;=0),7.2,IF(G290/F290&gt;=0.4,MAX(5.17/(G290/I290)^2,9/(F290/I290)^2),11.64/((F290-G290)/I290)^2)),IF(H290&gt;=-1,247.8*((G290/F290)^1.8)*(1-H290)^2.7,247.8*(1-H290)^0.32)))</f>
        <v>312.09267694395447</v>
      </c>
      <c r="K290" s="131">
        <f>MIN(0.9*INPUT!$B$2*J290/(INPUT!N39/COS(INPUT!P39)/INPUT!O39)^2,J78*INPUT!AO39,INPUT!AQ39/0.7)</f>
        <v>0</v>
      </c>
      <c r="L290" s="131">
        <f>IF(B290&lt;=0,B290,C290)</f>
        <v>-0.691624579055492</v>
      </c>
      <c r="M290" s="203" t="str">
        <f>IF(ABS(L290)&lt;=K290,"OK","NG")</f>
        <v>NG</v>
      </c>
      <c r="N290" s="4"/>
    </row>
    <row r="291">
      <c r="A291" s="187">
        <f>A79</f>
        <v>101</v>
      </c>
      <c r="B291" s="191">
        <f>B79</f>
        <v>0.73050782555113025</v>
      </c>
      <c r="C291" s="191">
        <f>C79</f>
        <v>-0.691624579055492</v>
      </c>
      <c r="D291" s="191">
        <f>INPUT!J40+INPUT!L40+INPUT!N40</f>
        <v>2834</v>
      </c>
      <c r="E291" s="343">
        <f>IF(B291&lt;=0,INPUT!J40,INPUT!L40)</f>
        <v>12</v>
      </c>
      <c r="F291" s="191">
        <f>IF(AND(B291=0,C291=0),I291,IF((ABS(B291)+ABS(C291))=0,0,IF(B291&lt;=0,ABS(B291),ABS(C291))/(ABS(B291)+ABS(C291))*D291-E291))</f>
        <v>1366.2570811931114</v>
      </c>
      <c r="G291" s="191">
        <f>IF(INPUT!AB40=1,0.2,IF(INPUT!AB40=2,0.25,0))*INPUT!N40</f>
        <v>700</v>
      </c>
      <c r="H291" s="192">
        <f>IF(OR(B291=0,C291=0),0,IF(B291&lt;=0,C291/B291,B291/C291))</f>
        <v>-1.0562201628934857</v>
      </c>
      <c r="I291" s="191">
        <f>INPUT!N40</f>
        <v>2800</v>
      </c>
      <c r="J291" s="195">
        <f>IF(INPUT!AB40=0,9/(F291/I291)^2,IF(INPUT!AB40=1,IF(AND(B291&lt;=0,C291&lt;=0),7.2,IF(G291/F291&gt;=0.4,MAX(5.17/(G291/I291)^2,9/(F291/I291)^2),11.64/((F291-G291)/I291)^2)),IF(H291&gt;=-1,247.8*((G291/F291)^1.8)*(1-H291)^2.7,247.8*(1-H291)^0.32)))</f>
        <v>312.09267694395447</v>
      </c>
      <c r="K291" s="131">
        <f>MIN(0.9*INPUT!$B$2*J291/(INPUT!N40/COS(INPUT!P40)/INPUT!O40)^2,J79*INPUT!AO40,INPUT!AQ40/0.7)</f>
        <v>0</v>
      </c>
      <c r="L291" s="131">
        <f>IF(B291&lt;=0,B291,C291)</f>
        <v>-0.691624579055492</v>
      </c>
      <c r="M291" s="203" t="str">
        <f>IF(ABS(L291)&lt;=K291,"OK","NG")</f>
        <v>NG</v>
      </c>
      <c r="N291" s="4"/>
    </row>
    <row r="292">
      <c r="A292" s="187">
        <f>A80</f>
        <v>101</v>
      </c>
      <c r="B292" s="191">
        <f>B80</f>
        <v>0.73050782555113025</v>
      </c>
      <c r="C292" s="191">
        <f>C80</f>
        <v>-0.691624579055492</v>
      </c>
      <c r="D292" s="191">
        <f>INPUT!J41+INPUT!L41+INPUT!N41</f>
        <v>2834</v>
      </c>
      <c r="E292" s="343">
        <f>IF(B292&lt;=0,INPUT!J41,INPUT!L41)</f>
        <v>12</v>
      </c>
      <c r="F292" s="191">
        <f>IF(AND(B292=0,C292=0),I292,IF((ABS(B292)+ABS(C292))=0,0,IF(B292&lt;=0,ABS(B292),ABS(C292))/(ABS(B292)+ABS(C292))*D292-E292))</f>
        <v>1366.2570811931114</v>
      </c>
      <c r="G292" s="191">
        <f>IF(INPUT!AB41=1,0.2,IF(INPUT!AB41=2,0.25,0))*INPUT!N41</f>
        <v>700</v>
      </c>
      <c r="H292" s="192">
        <f>IF(OR(B292=0,C292=0),0,IF(B292&lt;=0,C292/B292,B292/C292))</f>
        <v>-1.0562201628934857</v>
      </c>
      <c r="I292" s="191">
        <f>INPUT!N41</f>
        <v>2800</v>
      </c>
      <c r="J292" s="195">
        <f>IF(INPUT!AB41=0,9/(F292/I292)^2,IF(INPUT!AB41=1,IF(AND(B292&lt;=0,C292&lt;=0),7.2,IF(G292/F292&gt;=0.4,MAX(5.17/(G292/I292)^2,9/(F292/I292)^2),11.64/((F292-G292)/I292)^2)),IF(H292&gt;=-1,247.8*((G292/F292)^1.8)*(1-H292)^2.7,247.8*(1-H292)^0.32)))</f>
        <v>312.09267694395447</v>
      </c>
      <c r="K292" s="131">
        <f>MIN(0.9*INPUT!$B$2*J292/(INPUT!N41/COS(INPUT!P41)/INPUT!O41)^2,J80*INPUT!AO41,INPUT!AQ41/0.7)</f>
        <v>0</v>
      </c>
      <c r="L292" s="131">
        <f>IF(B292&lt;=0,B292,C292)</f>
        <v>-0.691624579055492</v>
      </c>
      <c r="M292" s="203" t="str">
        <f>IF(ABS(L292)&lt;=K292,"OK","NG")</f>
        <v>NG</v>
      </c>
      <c r="N292" s="4"/>
    </row>
    <row r="293">
      <c r="A293" s="187">
        <f>A81</f>
        <v>101</v>
      </c>
      <c r="B293" s="191">
        <f>B81</f>
        <v>0.73050782555113025</v>
      </c>
      <c r="C293" s="191">
        <f>C81</f>
        <v>-0.691624579055492</v>
      </c>
      <c r="D293" s="191">
        <f>INPUT!J42+INPUT!L42+INPUT!N42</f>
        <v>2834</v>
      </c>
      <c r="E293" s="343">
        <f>IF(B293&lt;=0,INPUT!J42,INPUT!L42)</f>
        <v>12</v>
      </c>
      <c r="F293" s="191">
        <f>IF(AND(B293=0,C293=0),I293,IF((ABS(B293)+ABS(C293))=0,0,IF(B293&lt;=0,ABS(B293),ABS(C293))/(ABS(B293)+ABS(C293))*D293-E293))</f>
        <v>1366.2570811931114</v>
      </c>
      <c r="G293" s="191">
        <f>IF(INPUT!AB42=1,0.2,IF(INPUT!AB42=2,0.25,0))*INPUT!N42</f>
        <v>700</v>
      </c>
      <c r="H293" s="192">
        <f>IF(OR(B293=0,C293=0),0,IF(B293&lt;=0,C293/B293,B293/C293))</f>
        <v>-1.0562201628934857</v>
      </c>
      <c r="I293" s="191">
        <f>INPUT!N42</f>
        <v>2800</v>
      </c>
      <c r="J293" s="195">
        <f>IF(INPUT!AB42=0,9/(F293/I293)^2,IF(INPUT!AB42=1,IF(AND(B293&lt;=0,C293&lt;=0),7.2,IF(G293/F293&gt;=0.4,MAX(5.17/(G293/I293)^2,9/(F293/I293)^2),11.64/((F293-G293)/I293)^2)),IF(H293&gt;=-1,247.8*((G293/F293)^1.8)*(1-H293)^2.7,247.8*(1-H293)^0.32)))</f>
        <v>312.09267694395447</v>
      </c>
      <c r="K293" s="131">
        <f>MIN(0.9*INPUT!$B$2*J293/(INPUT!N42/COS(INPUT!P42)/INPUT!O42)^2,J81*INPUT!AO42,INPUT!AQ42/0.7)</f>
        <v>0</v>
      </c>
      <c r="L293" s="131">
        <f>IF(B293&lt;=0,B293,C293)</f>
        <v>-0.691624579055492</v>
      </c>
      <c r="M293" s="203" t="str">
        <f>IF(ABS(L293)&lt;=K293,"OK","NG")</f>
        <v>NG</v>
      </c>
      <c r="N293" s="4"/>
    </row>
    <row r="294">
      <c r="A294" s="187">
        <f>A82</f>
        <v>101</v>
      </c>
      <c r="B294" s="191">
        <f>B82</f>
        <v>0.73050782555113025</v>
      </c>
      <c r="C294" s="191">
        <f>C82</f>
        <v>-0.691624579055492</v>
      </c>
      <c r="D294" s="191">
        <f>INPUT!J43+INPUT!L43+INPUT!N43</f>
        <v>2834</v>
      </c>
      <c r="E294" s="343">
        <f>IF(B294&lt;=0,INPUT!J43,INPUT!L43)</f>
        <v>12</v>
      </c>
      <c r="F294" s="191">
        <f>IF(AND(B294=0,C294=0),I294,IF((ABS(B294)+ABS(C294))=0,0,IF(B294&lt;=0,ABS(B294),ABS(C294))/(ABS(B294)+ABS(C294))*D294-E294))</f>
        <v>1366.2570811931114</v>
      </c>
      <c r="G294" s="191">
        <f>IF(INPUT!AB43=1,0.2,IF(INPUT!AB43=2,0.25,0))*INPUT!N43</f>
        <v>700</v>
      </c>
      <c r="H294" s="192">
        <f>IF(OR(B294=0,C294=0),0,IF(B294&lt;=0,C294/B294,B294/C294))</f>
        <v>-1.0562201628934857</v>
      </c>
      <c r="I294" s="191">
        <f>INPUT!N43</f>
        <v>2800</v>
      </c>
      <c r="J294" s="195">
        <f>IF(INPUT!AB43=0,9/(F294/I294)^2,IF(INPUT!AB43=1,IF(AND(B294&lt;=0,C294&lt;=0),7.2,IF(G294/F294&gt;=0.4,MAX(5.17/(G294/I294)^2,9/(F294/I294)^2),11.64/((F294-G294)/I294)^2)),IF(H294&gt;=-1,247.8*((G294/F294)^1.8)*(1-H294)^2.7,247.8*(1-H294)^0.32)))</f>
        <v>312.09267694395447</v>
      </c>
      <c r="K294" s="131">
        <f>MIN(0.9*INPUT!$B$2*J294/(INPUT!N43/COS(INPUT!P43)/INPUT!O43)^2,J82*INPUT!AO43,INPUT!AQ43/0.7)</f>
        <v>0</v>
      </c>
      <c r="L294" s="131">
        <f>IF(B294&lt;=0,B294,C294)</f>
        <v>-0.691624579055492</v>
      </c>
      <c r="M294" s="203" t="str">
        <f>IF(ABS(L294)&lt;=K294,"OK","NG")</f>
        <v>NG</v>
      </c>
      <c r="N294" s="4"/>
    </row>
    <row r="295">
      <c r="A295" s="187">
        <f>A83</f>
        <v>101</v>
      </c>
      <c r="B295" s="191">
        <f>B83</f>
        <v>0.73050782555113025</v>
      </c>
      <c r="C295" s="191">
        <f>C83</f>
        <v>-0.691624579055492</v>
      </c>
      <c r="D295" s="191">
        <f>INPUT!J44+INPUT!L44+INPUT!N44</f>
        <v>2834</v>
      </c>
      <c r="E295" s="343">
        <f>IF(B295&lt;=0,INPUT!J44,INPUT!L44)</f>
        <v>12</v>
      </c>
      <c r="F295" s="191">
        <f>IF(AND(B295=0,C295=0),I295,IF((ABS(B295)+ABS(C295))=0,0,IF(B295&lt;=0,ABS(B295),ABS(C295))/(ABS(B295)+ABS(C295))*D295-E295))</f>
        <v>1366.2570811931114</v>
      </c>
      <c r="G295" s="191">
        <f>IF(INPUT!AB44=1,0.2,IF(INPUT!AB44=2,0.25,0))*INPUT!N44</f>
        <v>700</v>
      </c>
      <c r="H295" s="192">
        <f>IF(OR(B295=0,C295=0),0,IF(B295&lt;=0,C295/B295,B295/C295))</f>
        <v>-1.0562201628934857</v>
      </c>
      <c r="I295" s="191">
        <f>INPUT!N44</f>
        <v>2800</v>
      </c>
      <c r="J295" s="195">
        <f>IF(INPUT!AB44=0,9/(F295/I295)^2,IF(INPUT!AB44=1,IF(AND(B295&lt;=0,C295&lt;=0),7.2,IF(G295/F295&gt;=0.4,MAX(5.17/(G295/I295)^2,9/(F295/I295)^2),11.64/((F295-G295)/I295)^2)),IF(H295&gt;=-1,247.8*((G295/F295)^1.8)*(1-H295)^2.7,247.8*(1-H295)^0.32)))</f>
        <v>312.09267694395447</v>
      </c>
      <c r="K295" s="131">
        <f>MIN(0.9*INPUT!$B$2*J295/(INPUT!N44/COS(INPUT!P44)/INPUT!O44)^2,J83*INPUT!AO44,INPUT!AQ44/0.7)</f>
        <v>0</v>
      </c>
      <c r="L295" s="131">
        <f>IF(B295&lt;=0,B295,C295)</f>
        <v>-0.691624579055492</v>
      </c>
      <c r="M295" s="203" t="str">
        <f>IF(ABS(L295)&lt;=K295,"OK","NG")</f>
        <v>NG</v>
      </c>
      <c r="N295" s="4"/>
    </row>
    <row r="296">
      <c r="A296" s="187">
        <f>A84</f>
        <v>101</v>
      </c>
      <c r="B296" s="191">
        <f>B84</f>
        <v>0.73050782555113025</v>
      </c>
      <c r="C296" s="191">
        <f>C84</f>
        <v>-0.691624579055492</v>
      </c>
      <c r="D296" s="191">
        <f>INPUT!J45+INPUT!L45+INPUT!N45</f>
        <v>2834</v>
      </c>
      <c r="E296" s="343">
        <f>IF(B296&lt;=0,INPUT!J45,INPUT!L45)</f>
        <v>12</v>
      </c>
      <c r="F296" s="191">
        <f>IF(AND(B296=0,C296=0),I296,IF((ABS(B296)+ABS(C296))=0,0,IF(B296&lt;=0,ABS(B296),ABS(C296))/(ABS(B296)+ABS(C296))*D296-E296))</f>
        <v>1366.2570811931114</v>
      </c>
      <c r="G296" s="191">
        <f>IF(INPUT!AB45=1,0.2,IF(INPUT!AB45=2,0.25,0))*INPUT!N45</f>
        <v>700</v>
      </c>
      <c r="H296" s="192">
        <f>IF(OR(B296=0,C296=0),0,IF(B296&lt;=0,C296/B296,B296/C296))</f>
        <v>-1.0562201628934857</v>
      </c>
      <c r="I296" s="191">
        <f>INPUT!N45</f>
        <v>2800</v>
      </c>
      <c r="J296" s="195">
        <f>IF(INPUT!AB45=0,9/(F296/I296)^2,IF(INPUT!AB45=1,IF(AND(B296&lt;=0,C296&lt;=0),7.2,IF(G296/F296&gt;=0.4,MAX(5.17/(G296/I296)^2,9/(F296/I296)^2),11.64/((F296-G296)/I296)^2)),IF(H296&gt;=-1,247.8*((G296/F296)^1.8)*(1-H296)^2.7,247.8*(1-H296)^0.32)))</f>
        <v>312.09267694395447</v>
      </c>
      <c r="K296" s="131">
        <f>MIN(0.9*INPUT!$B$2*J296/(INPUT!N45/COS(INPUT!P45)/INPUT!O45)^2,J84*INPUT!AO45,INPUT!AQ45/0.7)</f>
        <v>0</v>
      </c>
      <c r="L296" s="131">
        <f>IF(B296&lt;=0,B296,C296)</f>
        <v>-0.691624579055492</v>
      </c>
      <c r="M296" s="203" t="str">
        <f>IF(ABS(L296)&lt;=K296,"OK","NG")</f>
        <v>NG</v>
      </c>
      <c r="N296" s="4"/>
    </row>
    <row r="297">
      <c r="A297" s="187">
        <f>A85</f>
        <v>101</v>
      </c>
      <c r="B297" s="191">
        <f>B85</f>
        <v>0.73050782555113025</v>
      </c>
      <c r="C297" s="191">
        <f>C85</f>
        <v>-0.691624579055492</v>
      </c>
      <c r="D297" s="191">
        <f>INPUT!J46+INPUT!L46+INPUT!N46</f>
        <v>2834</v>
      </c>
      <c r="E297" s="343">
        <f>IF(B297&lt;=0,INPUT!J46,INPUT!L46)</f>
        <v>12</v>
      </c>
      <c r="F297" s="191">
        <f>IF(AND(B297=0,C297=0),I297,IF((ABS(B297)+ABS(C297))=0,0,IF(B297&lt;=0,ABS(B297),ABS(C297))/(ABS(B297)+ABS(C297))*D297-E297))</f>
        <v>1366.2570811931114</v>
      </c>
      <c r="G297" s="191">
        <f>IF(INPUT!AB46=1,0.2,IF(INPUT!AB46=2,0.25,0))*INPUT!N46</f>
        <v>700</v>
      </c>
      <c r="H297" s="192">
        <f>IF(OR(B297=0,C297=0),0,IF(B297&lt;=0,C297/B297,B297/C297))</f>
        <v>-1.0562201628934857</v>
      </c>
      <c r="I297" s="191">
        <f>INPUT!N46</f>
        <v>2800</v>
      </c>
      <c r="J297" s="195">
        <f>IF(INPUT!AB46=0,9/(F297/I297)^2,IF(INPUT!AB46=1,IF(AND(B297&lt;=0,C297&lt;=0),7.2,IF(G297/F297&gt;=0.4,MAX(5.17/(G297/I297)^2,9/(F297/I297)^2),11.64/((F297-G297)/I297)^2)),IF(H297&gt;=-1,247.8*((G297/F297)^1.8)*(1-H297)^2.7,247.8*(1-H297)^0.32)))</f>
        <v>312.09267694395447</v>
      </c>
      <c r="K297" s="131">
        <f>MIN(0.9*INPUT!$B$2*J297/(INPUT!N46/COS(INPUT!P46)/INPUT!O46)^2,J85*INPUT!AO46,INPUT!AQ46/0.7)</f>
        <v>0</v>
      </c>
      <c r="L297" s="131">
        <f>IF(B297&lt;=0,B297,C297)</f>
        <v>-0.691624579055492</v>
      </c>
      <c r="M297" s="203" t="str">
        <f>IF(ABS(L297)&lt;=K297,"OK","NG")</f>
        <v>NG</v>
      </c>
      <c r="N297" s="4"/>
    </row>
    <row r="298">
      <c r="A298" s="187">
        <f>A86</f>
        <v>101</v>
      </c>
      <c r="B298" s="191">
        <f>B86</f>
        <v>0.73050782555113025</v>
      </c>
      <c r="C298" s="191">
        <f>C86</f>
        <v>-0.691624579055492</v>
      </c>
      <c r="D298" s="191">
        <f>INPUT!J47+INPUT!L47+INPUT!N47</f>
        <v>2834</v>
      </c>
      <c r="E298" s="343">
        <f>IF(B298&lt;=0,INPUT!J47,INPUT!L47)</f>
        <v>12</v>
      </c>
      <c r="F298" s="191">
        <f>IF(AND(B298=0,C298=0),I298,IF((ABS(B298)+ABS(C298))=0,0,IF(B298&lt;=0,ABS(B298),ABS(C298))/(ABS(B298)+ABS(C298))*D298-E298))</f>
        <v>1366.2570811931114</v>
      </c>
      <c r="G298" s="191">
        <f>IF(INPUT!AB47=1,0.2,IF(INPUT!AB47=2,0.25,0))*INPUT!N47</f>
        <v>700</v>
      </c>
      <c r="H298" s="192">
        <f>IF(OR(B298=0,C298=0),0,IF(B298&lt;=0,C298/B298,B298/C298))</f>
        <v>-1.0562201628934857</v>
      </c>
      <c r="I298" s="191">
        <f>INPUT!N47</f>
        <v>2800</v>
      </c>
      <c r="J298" s="195">
        <f>IF(INPUT!AB47=0,9/(F298/I298)^2,IF(INPUT!AB47=1,IF(AND(B298&lt;=0,C298&lt;=0),7.2,IF(G298/F298&gt;=0.4,MAX(5.17/(G298/I298)^2,9/(F298/I298)^2),11.64/((F298-G298)/I298)^2)),IF(H298&gt;=-1,247.8*((G298/F298)^1.8)*(1-H298)^2.7,247.8*(1-H298)^0.32)))</f>
        <v>312.09267694395447</v>
      </c>
      <c r="K298" s="131">
        <f>MIN(0.9*INPUT!$B$2*J298/(INPUT!N47/COS(INPUT!P47)/INPUT!O47)^2,J86*INPUT!AO47,INPUT!AQ47/0.7)</f>
        <v>0</v>
      </c>
      <c r="L298" s="131">
        <f>IF(B298&lt;=0,B298,C298)</f>
        <v>-0.691624579055492</v>
      </c>
      <c r="M298" s="203" t="str">
        <f>IF(ABS(L298)&lt;=K298,"OK","NG")</f>
        <v>NG</v>
      </c>
      <c r="N298" s="4"/>
    </row>
    <row r="299">
      <c r="A299" s="187">
        <f>A87</f>
        <v>101</v>
      </c>
      <c r="B299" s="191">
        <f>B87</f>
        <v>0.73050782555113025</v>
      </c>
      <c r="C299" s="191">
        <f>C87</f>
        <v>-0.691624579055492</v>
      </c>
      <c r="D299" s="191">
        <f>INPUT!J48+INPUT!L48+INPUT!N48</f>
        <v>2834</v>
      </c>
      <c r="E299" s="343">
        <f>IF(B299&lt;=0,INPUT!J48,INPUT!L48)</f>
        <v>12</v>
      </c>
      <c r="F299" s="191">
        <f>IF(AND(B299=0,C299=0),I299,IF((ABS(B299)+ABS(C299))=0,0,IF(B299&lt;=0,ABS(B299),ABS(C299))/(ABS(B299)+ABS(C299))*D299-E299))</f>
        <v>1366.2570811931114</v>
      </c>
      <c r="G299" s="191">
        <f>IF(INPUT!AB48=1,0.2,IF(INPUT!AB48=2,0.25,0))*INPUT!N48</f>
        <v>700</v>
      </c>
      <c r="H299" s="192">
        <f>IF(OR(B299=0,C299=0),0,IF(B299&lt;=0,C299/B299,B299/C299))</f>
        <v>-1.0562201628934857</v>
      </c>
      <c r="I299" s="191">
        <f>INPUT!N48</f>
        <v>2800</v>
      </c>
      <c r="J299" s="195">
        <f>IF(INPUT!AB48=0,9/(F299/I299)^2,IF(INPUT!AB48=1,IF(AND(B299&lt;=0,C299&lt;=0),7.2,IF(G299/F299&gt;=0.4,MAX(5.17/(G299/I299)^2,9/(F299/I299)^2),11.64/((F299-G299)/I299)^2)),IF(H299&gt;=-1,247.8*((G299/F299)^1.8)*(1-H299)^2.7,247.8*(1-H299)^0.32)))</f>
        <v>312.09267694395447</v>
      </c>
      <c r="K299" s="131">
        <f>MIN(0.9*INPUT!$B$2*J299/(INPUT!N48/COS(INPUT!P48)/INPUT!O48)^2,J87*INPUT!AO48,INPUT!AQ48/0.7)</f>
        <v>0</v>
      </c>
      <c r="L299" s="131">
        <f>IF(B299&lt;=0,B299,C299)</f>
        <v>-0.691624579055492</v>
      </c>
      <c r="M299" s="203" t="str">
        <f>IF(ABS(L299)&lt;=K299,"OK","NG")</f>
        <v>NG</v>
      </c>
      <c r="N299" s="4"/>
    </row>
    <row r="300">
      <c r="A300" s="187">
        <f>A88</f>
        <v>101</v>
      </c>
      <c r="B300" s="191">
        <f>B88</f>
        <v>0.73050782555113025</v>
      </c>
      <c r="C300" s="191">
        <f>C88</f>
        <v>-0.691624579055492</v>
      </c>
      <c r="D300" s="191">
        <f>INPUT!J49+INPUT!L49+INPUT!N49</f>
        <v>2834</v>
      </c>
      <c r="E300" s="343">
        <f>IF(B300&lt;=0,INPUT!J49,INPUT!L49)</f>
        <v>12</v>
      </c>
      <c r="F300" s="191">
        <f>IF(AND(B300=0,C300=0),I300,IF((ABS(B300)+ABS(C300))=0,0,IF(B300&lt;=0,ABS(B300),ABS(C300))/(ABS(B300)+ABS(C300))*D300-E300))</f>
        <v>1366.2570811931114</v>
      </c>
      <c r="G300" s="191">
        <f>IF(INPUT!AB49=1,0.2,IF(INPUT!AB49=2,0.25,0))*INPUT!N49</f>
        <v>700</v>
      </c>
      <c r="H300" s="192">
        <f>IF(OR(B300=0,C300=0),0,IF(B300&lt;=0,C300/B300,B300/C300))</f>
        <v>-1.0562201628934857</v>
      </c>
      <c r="I300" s="191">
        <f>INPUT!N49</f>
        <v>2800</v>
      </c>
      <c r="J300" s="195">
        <f>IF(INPUT!AB49=0,9/(F300/I300)^2,IF(INPUT!AB49=1,IF(AND(B300&lt;=0,C300&lt;=0),7.2,IF(G300/F300&gt;=0.4,MAX(5.17/(G300/I300)^2,9/(F300/I300)^2),11.64/((F300-G300)/I300)^2)),IF(H300&gt;=-1,247.8*((G300/F300)^1.8)*(1-H300)^2.7,247.8*(1-H300)^0.32)))</f>
        <v>312.09267694395447</v>
      </c>
      <c r="K300" s="131">
        <f>MIN(0.9*INPUT!$B$2*J300/(INPUT!N49/COS(INPUT!P49)/INPUT!O49)^2,J88*INPUT!AO49,INPUT!AQ49/0.7)</f>
        <v>0</v>
      </c>
      <c r="L300" s="131">
        <f>IF(B300&lt;=0,B300,C300)</f>
        <v>-0.691624579055492</v>
      </c>
      <c r="M300" s="203" t="str">
        <f>IF(ABS(L300)&lt;=K300,"OK","NG")</f>
        <v>NG</v>
      </c>
      <c r="N300" s="4"/>
    </row>
    <row r="301">
      <c r="A301" s="187">
        <f>A89</f>
        <v>101</v>
      </c>
      <c r="B301" s="191">
        <f>B89</f>
        <v>0.73050782555113025</v>
      </c>
      <c r="C301" s="191">
        <f>C89</f>
        <v>-0.691624579055492</v>
      </c>
      <c r="D301" s="191">
        <f>INPUT!J50+INPUT!L50+INPUT!N50</f>
        <v>2834</v>
      </c>
      <c r="E301" s="343">
        <f>IF(B301&lt;=0,INPUT!J50,INPUT!L50)</f>
        <v>12</v>
      </c>
      <c r="F301" s="191">
        <f>IF(AND(B301=0,C301=0),I301,IF((ABS(B301)+ABS(C301))=0,0,IF(B301&lt;=0,ABS(B301),ABS(C301))/(ABS(B301)+ABS(C301))*D301-E301))</f>
        <v>1366.2570811931114</v>
      </c>
      <c r="G301" s="191">
        <f>IF(INPUT!AB50=1,0.2,IF(INPUT!AB50=2,0.25,0))*INPUT!N50</f>
        <v>700</v>
      </c>
      <c r="H301" s="192">
        <f>IF(OR(B301=0,C301=0),0,IF(B301&lt;=0,C301/B301,B301/C301))</f>
        <v>-1.0562201628934857</v>
      </c>
      <c r="I301" s="191">
        <f>INPUT!N50</f>
        <v>2800</v>
      </c>
      <c r="J301" s="195">
        <f>IF(INPUT!AB50=0,9/(F301/I301)^2,IF(INPUT!AB50=1,IF(AND(B301&lt;=0,C301&lt;=0),7.2,IF(G301/F301&gt;=0.4,MAX(5.17/(G301/I301)^2,9/(F301/I301)^2),11.64/((F301-G301)/I301)^2)),IF(H301&gt;=-1,247.8*((G301/F301)^1.8)*(1-H301)^2.7,247.8*(1-H301)^0.32)))</f>
        <v>312.09267694395447</v>
      </c>
      <c r="K301" s="131">
        <f>MIN(0.9*INPUT!$B$2*J301/(INPUT!N50/COS(INPUT!P50)/INPUT!O50)^2,J89*INPUT!AO50,INPUT!AQ50/0.7)</f>
        <v>0</v>
      </c>
      <c r="L301" s="131">
        <f>IF(B301&lt;=0,B301,C301)</f>
        <v>-0.691624579055492</v>
      </c>
      <c r="M301" s="203" t="str">
        <f>IF(ABS(L301)&lt;=K301,"OK","NG")</f>
        <v>NG</v>
      </c>
      <c r="N301" s="4"/>
    </row>
    <row r="302">
      <c r="A302" s="187">
        <f>A90</f>
        <v>101</v>
      </c>
      <c r="B302" s="191">
        <f>B90</f>
        <v>0.73050782555113025</v>
      </c>
      <c r="C302" s="191">
        <f>C90</f>
        <v>-0.691624579055492</v>
      </c>
      <c r="D302" s="191">
        <f>INPUT!J51+INPUT!L51+INPUT!N51</f>
        <v>2834</v>
      </c>
      <c r="E302" s="343">
        <f>IF(B302&lt;=0,INPUT!J51,INPUT!L51)</f>
        <v>12</v>
      </c>
      <c r="F302" s="191">
        <f>IF(AND(B302=0,C302=0),I302,IF((ABS(B302)+ABS(C302))=0,0,IF(B302&lt;=0,ABS(B302),ABS(C302))/(ABS(B302)+ABS(C302))*D302-E302))</f>
        <v>1366.2570811931114</v>
      </c>
      <c r="G302" s="191">
        <f>IF(INPUT!AB51=1,0.2,IF(INPUT!AB51=2,0.25,0))*INPUT!N51</f>
        <v>700</v>
      </c>
      <c r="H302" s="192">
        <f>IF(OR(B302=0,C302=0),0,IF(B302&lt;=0,C302/B302,B302/C302))</f>
        <v>-1.0562201628934857</v>
      </c>
      <c r="I302" s="191">
        <f>INPUT!N51</f>
        <v>2800</v>
      </c>
      <c r="J302" s="195">
        <f>IF(INPUT!AB51=0,9/(F302/I302)^2,IF(INPUT!AB51=1,IF(AND(B302&lt;=0,C302&lt;=0),7.2,IF(G302/F302&gt;=0.4,MAX(5.17/(G302/I302)^2,9/(F302/I302)^2),11.64/((F302-G302)/I302)^2)),IF(H302&gt;=-1,247.8*((G302/F302)^1.8)*(1-H302)^2.7,247.8*(1-H302)^0.32)))</f>
        <v>312.09267694395447</v>
      </c>
      <c r="K302" s="131">
        <f>MIN(0.9*INPUT!$B$2*J302/(INPUT!N51/COS(INPUT!P51)/INPUT!O51)^2,J90*INPUT!AO51,INPUT!AQ51/0.7)</f>
        <v>0</v>
      </c>
      <c r="L302" s="131">
        <f>IF(B302&lt;=0,B302,C302)</f>
        <v>-0.691624579055492</v>
      </c>
      <c r="M302" s="203" t="str">
        <f>IF(ABS(L302)&lt;=K302,"OK","NG")</f>
        <v>NG</v>
      </c>
      <c r="N302" s="4"/>
    </row>
    <row r="303">
      <c r="A303" s="187">
        <f>A91</f>
        <v>101</v>
      </c>
      <c r="B303" s="191">
        <f>B91</f>
        <v>0.73050782555113025</v>
      </c>
      <c r="C303" s="191">
        <f>C91</f>
        <v>-0.691624579055492</v>
      </c>
      <c r="D303" s="191">
        <f>INPUT!J52+INPUT!L52+INPUT!N52</f>
        <v>2834</v>
      </c>
      <c r="E303" s="343">
        <f>IF(B303&lt;=0,INPUT!J52,INPUT!L52)</f>
        <v>12</v>
      </c>
      <c r="F303" s="191">
        <f>IF(AND(B303=0,C303=0),I303,IF((ABS(B303)+ABS(C303))=0,0,IF(B303&lt;=0,ABS(B303),ABS(C303))/(ABS(B303)+ABS(C303))*D303-E303))</f>
        <v>1366.2570811931114</v>
      </c>
      <c r="G303" s="191">
        <f>IF(INPUT!AB52=1,0.2,IF(INPUT!AB52=2,0.25,0))*INPUT!N52</f>
        <v>700</v>
      </c>
      <c r="H303" s="192">
        <f>IF(OR(B303=0,C303=0),0,IF(B303&lt;=0,C303/B303,B303/C303))</f>
        <v>-1.0562201628934857</v>
      </c>
      <c r="I303" s="191">
        <f>INPUT!N52</f>
        <v>2800</v>
      </c>
      <c r="J303" s="195">
        <f>IF(INPUT!AB52=0,9/(F303/I303)^2,IF(INPUT!AB52=1,IF(AND(B303&lt;=0,C303&lt;=0),7.2,IF(G303/F303&gt;=0.4,MAX(5.17/(G303/I303)^2,9/(F303/I303)^2),11.64/((F303-G303)/I303)^2)),IF(H303&gt;=-1,247.8*((G303/F303)^1.8)*(1-H303)^2.7,247.8*(1-H303)^0.32)))</f>
        <v>312.09267694395447</v>
      </c>
      <c r="K303" s="131">
        <f>MIN(0.9*INPUT!$B$2*J303/(INPUT!N52/COS(INPUT!P52)/INPUT!O52)^2,J91*INPUT!AO52,INPUT!AQ52/0.7)</f>
        <v>0</v>
      </c>
      <c r="L303" s="131">
        <f>IF(B303&lt;=0,B303,C303)</f>
        <v>-0.691624579055492</v>
      </c>
      <c r="M303" s="203" t="str">
        <f>IF(ABS(L303)&lt;=K303,"OK","NG")</f>
        <v>NG</v>
      </c>
      <c r="N303" s="4"/>
    </row>
    <row r="304">
      <c r="A304" s="187">
        <f>A92</f>
        <v>101</v>
      </c>
      <c r="B304" s="191">
        <f>B92</f>
        <v>0.73050782555113025</v>
      </c>
      <c r="C304" s="191">
        <f>C92</f>
        <v>-0.691624579055492</v>
      </c>
      <c r="D304" s="191">
        <f>INPUT!J53+INPUT!L53+INPUT!N53</f>
        <v>2834</v>
      </c>
      <c r="E304" s="343">
        <f>IF(B304&lt;=0,INPUT!J53,INPUT!L53)</f>
        <v>12</v>
      </c>
      <c r="F304" s="191">
        <f>IF(AND(B304=0,C304=0),I304,IF((ABS(B304)+ABS(C304))=0,0,IF(B304&lt;=0,ABS(B304),ABS(C304))/(ABS(B304)+ABS(C304))*D304-E304))</f>
        <v>1366.2570811931114</v>
      </c>
      <c r="G304" s="191">
        <f>IF(INPUT!AB53=1,0.2,IF(INPUT!AB53=2,0.25,0))*INPUT!N53</f>
        <v>700</v>
      </c>
      <c r="H304" s="192">
        <f>IF(OR(B304=0,C304=0),0,IF(B304&lt;=0,C304/B304,B304/C304))</f>
        <v>-1.0562201628934857</v>
      </c>
      <c r="I304" s="191">
        <f>INPUT!N53</f>
        <v>2800</v>
      </c>
      <c r="J304" s="195">
        <f>IF(INPUT!AB53=0,9/(F304/I304)^2,IF(INPUT!AB53=1,IF(AND(B304&lt;=0,C304&lt;=0),7.2,IF(G304/F304&gt;=0.4,MAX(5.17/(G304/I304)^2,9/(F304/I304)^2),11.64/((F304-G304)/I304)^2)),IF(H304&gt;=-1,247.8*((G304/F304)^1.8)*(1-H304)^2.7,247.8*(1-H304)^0.32)))</f>
        <v>312.09267694395447</v>
      </c>
      <c r="K304" s="131">
        <f>MIN(0.9*INPUT!$B$2*J304/(INPUT!N53/COS(INPUT!P53)/INPUT!O53)^2,J92*INPUT!AO53,INPUT!AQ53/0.7)</f>
        <v>0</v>
      </c>
      <c r="L304" s="131">
        <f>IF(B304&lt;=0,B304,C304)</f>
        <v>-0.691624579055492</v>
      </c>
      <c r="M304" s="203" t="str">
        <f>IF(ABS(L304)&lt;=K304,"OK","NG")</f>
        <v>NG</v>
      </c>
      <c r="N304" s="4"/>
    </row>
    <row r="305">
      <c r="A305" s="187">
        <f>A93</f>
        <v>101</v>
      </c>
      <c r="B305" s="191">
        <f>B93</f>
        <v>0.73050782555113025</v>
      </c>
      <c r="C305" s="191">
        <f>C93</f>
        <v>-0.691624579055492</v>
      </c>
      <c r="D305" s="191">
        <f>INPUT!J54+INPUT!L54+INPUT!N54</f>
        <v>2834</v>
      </c>
      <c r="E305" s="343">
        <f>IF(B305&lt;=0,INPUT!J54,INPUT!L54)</f>
        <v>12</v>
      </c>
      <c r="F305" s="191">
        <f>IF(AND(B305=0,C305=0),I305,IF((ABS(B305)+ABS(C305))=0,0,IF(B305&lt;=0,ABS(B305),ABS(C305))/(ABS(B305)+ABS(C305))*D305-E305))</f>
        <v>1366.2570811931114</v>
      </c>
      <c r="G305" s="191">
        <f>IF(INPUT!AB54=1,0.2,IF(INPUT!AB54=2,0.25,0))*INPUT!N54</f>
        <v>700</v>
      </c>
      <c r="H305" s="192">
        <f>IF(OR(B305=0,C305=0),0,IF(B305&lt;=0,C305/B305,B305/C305))</f>
        <v>-1.0562201628934857</v>
      </c>
      <c r="I305" s="191">
        <f>INPUT!N54</f>
        <v>2800</v>
      </c>
      <c r="J305" s="195">
        <f>IF(INPUT!AB54=0,9/(F305/I305)^2,IF(INPUT!AB54=1,IF(AND(B305&lt;=0,C305&lt;=0),7.2,IF(G305/F305&gt;=0.4,MAX(5.17/(G305/I305)^2,9/(F305/I305)^2),11.64/((F305-G305)/I305)^2)),IF(H305&gt;=-1,247.8*((G305/F305)^1.8)*(1-H305)^2.7,247.8*(1-H305)^0.32)))</f>
        <v>312.09267694395447</v>
      </c>
      <c r="K305" s="131">
        <f>MIN(0.9*INPUT!$B$2*J305/(INPUT!N54/COS(INPUT!P54)/INPUT!O54)^2,J93*INPUT!AO54,INPUT!AQ54/0.7)</f>
        <v>0</v>
      </c>
      <c r="L305" s="131">
        <f>IF(B305&lt;=0,B305,C305)</f>
        <v>-0.691624579055492</v>
      </c>
      <c r="M305" s="203" t="str">
        <f>IF(ABS(L305)&lt;=K305,"OK","NG")</f>
        <v>NG</v>
      </c>
      <c r="N305" s="4"/>
    </row>
    <row r="306">
      <c r="A306" s="187">
        <f>A94</f>
        <v>101</v>
      </c>
      <c r="B306" s="191">
        <f>B94</f>
        <v>0.73050782555113025</v>
      </c>
      <c r="C306" s="191">
        <f>C94</f>
        <v>-0.691624579055492</v>
      </c>
      <c r="D306" s="191">
        <f>INPUT!J55+INPUT!L55+INPUT!N55</f>
        <v>2834</v>
      </c>
      <c r="E306" s="343">
        <f>IF(B306&lt;=0,INPUT!J55,INPUT!L55)</f>
        <v>12</v>
      </c>
      <c r="F306" s="191">
        <f>IF(AND(B306=0,C306=0),I306,IF((ABS(B306)+ABS(C306))=0,0,IF(B306&lt;=0,ABS(B306),ABS(C306))/(ABS(B306)+ABS(C306))*D306-E306))</f>
        <v>1366.2570811931114</v>
      </c>
      <c r="G306" s="191">
        <f>IF(INPUT!AB55=1,0.2,IF(INPUT!AB55=2,0.25,0))*INPUT!N55</f>
        <v>700</v>
      </c>
      <c r="H306" s="192">
        <f>IF(OR(B306=0,C306=0),0,IF(B306&lt;=0,C306/B306,B306/C306))</f>
        <v>-1.0562201628934857</v>
      </c>
      <c r="I306" s="191">
        <f>INPUT!N55</f>
        <v>2800</v>
      </c>
      <c r="J306" s="195">
        <f>IF(INPUT!AB55=0,9/(F306/I306)^2,IF(INPUT!AB55=1,IF(AND(B306&lt;=0,C306&lt;=0),7.2,IF(G306/F306&gt;=0.4,MAX(5.17/(G306/I306)^2,9/(F306/I306)^2),11.64/((F306-G306)/I306)^2)),IF(H306&gt;=-1,247.8*((G306/F306)^1.8)*(1-H306)^2.7,247.8*(1-H306)^0.32)))</f>
        <v>312.09267694395447</v>
      </c>
      <c r="K306" s="131">
        <f>MIN(0.9*INPUT!$B$2*J306/(INPUT!N55/COS(INPUT!P55)/INPUT!O55)^2,J94*INPUT!AO55,INPUT!AQ55/0.7)</f>
        <v>0</v>
      </c>
      <c r="L306" s="131">
        <f>IF(B306&lt;=0,B306,C306)</f>
        <v>-0.691624579055492</v>
      </c>
      <c r="M306" s="203" t="str">
        <f>IF(ABS(L306)&lt;=K306,"OK","NG")</f>
        <v>NG</v>
      </c>
      <c r="N306" s="4"/>
    </row>
    <row r="307">
      <c r="A307" s="187">
        <f>A95</f>
        <v>101</v>
      </c>
      <c r="B307" s="191">
        <f>B95</f>
        <v>0.73050782555113025</v>
      </c>
      <c r="C307" s="191">
        <f>C95</f>
        <v>-0.691624579055492</v>
      </c>
      <c r="D307" s="191">
        <f>INPUT!J56+INPUT!L56+INPUT!N56</f>
        <v>2834</v>
      </c>
      <c r="E307" s="343">
        <f>IF(B307&lt;=0,INPUT!J56,INPUT!L56)</f>
        <v>12</v>
      </c>
      <c r="F307" s="191">
        <f>IF(AND(B307=0,C307=0),I307,IF((ABS(B307)+ABS(C307))=0,0,IF(B307&lt;=0,ABS(B307),ABS(C307))/(ABS(B307)+ABS(C307))*D307-E307))</f>
        <v>1366.2570811931114</v>
      </c>
      <c r="G307" s="191">
        <f>IF(INPUT!AB56=1,0.2,IF(INPUT!AB56=2,0.25,0))*INPUT!N56</f>
        <v>700</v>
      </c>
      <c r="H307" s="192">
        <f>IF(OR(B307=0,C307=0),0,IF(B307&lt;=0,C307/B307,B307/C307))</f>
        <v>-1.0562201628934857</v>
      </c>
      <c r="I307" s="191">
        <f>INPUT!N56</f>
        <v>2800</v>
      </c>
      <c r="J307" s="195">
        <f>IF(INPUT!AB56=0,9/(F307/I307)^2,IF(INPUT!AB56=1,IF(AND(B307&lt;=0,C307&lt;=0),7.2,IF(G307/F307&gt;=0.4,MAX(5.17/(G307/I307)^2,9/(F307/I307)^2),11.64/((F307-G307)/I307)^2)),IF(H307&gt;=-1,247.8*((G307/F307)^1.8)*(1-H307)^2.7,247.8*(1-H307)^0.32)))</f>
        <v>312.09267694395447</v>
      </c>
      <c r="K307" s="131">
        <f>MIN(0.9*INPUT!$B$2*J307/(INPUT!N56/COS(INPUT!P56)/INPUT!O56)^2,J95*INPUT!AO56,INPUT!AQ56/0.7)</f>
        <v>0</v>
      </c>
      <c r="L307" s="131">
        <f>IF(B307&lt;=0,B307,C307)</f>
        <v>-0.691624579055492</v>
      </c>
      <c r="M307" s="203" t="str">
        <f>IF(ABS(L307)&lt;=K307,"OK","NG")</f>
        <v>NG</v>
      </c>
      <c r="N307" s="4"/>
    </row>
    <row r="308">
      <c r="A308" s="187">
        <f>A96</f>
        <v>101</v>
      </c>
      <c r="B308" s="191">
        <f>B96</f>
        <v>0.73050782555113025</v>
      </c>
      <c r="C308" s="191">
        <f>C96</f>
        <v>-0.691624579055492</v>
      </c>
      <c r="D308" s="191">
        <f>INPUT!J57+INPUT!L57+INPUT!N57</f>
        <v>2834</v>
      </c>
      <c r="E308" s="343">
        <f>IF(B308&lt;=0,INPUT!J57,INPUT!L57)</f>
        <v>12</v>
      </c>
      <c r="F308" s="191">
        <f>IF(AND(B308=0,C308=0),I308,IF((ABS(B308)+ABS(C308))=0,0,IF(B308&lt;=0,ABS(B308),ABS(C308))/(ABS(B308)+ABS(C308))*D308-E308))</f>
        <v>1366.2570811931114</v>
      </c>
      <c r="G308" s="191">
        <f>IF(INPUT!AB57=1,0.2,IF(INPUT!AB57=2,0.25,0))*INPUT!N57</f>
        <v>700</v>
      </c>
      <c r="H308" s="192">
        <f>IF(OR(B308=0,C308=0),0,IF(B308&lt;=0,C308/B308,B308/C308))</f>
        <v>-1.0562201628934857</v>
      </c>
      <c r="I308" s="191">
        <f>INPUT!N57</f>
        <v>2800</v>
      </c>
      <c r="J308" s="195">
        <f>IF(INPUT!AB57=0,9/(F308/I308)^2,IF(INPUT!AB57=1,IF(AND(B308&lt;=0,C308&lt;=0),7.2,IF(G308/F308&gt;=0.4,MAX(5.17/(G308/I308)^2,9/(F308/I308)^2),11.64/((F308-G308)/I308)^2)),IF(H308&gt;=-1,247.8*((G308/F308)^1.8)*(1-H308)^2.7,247.8*(1-H308)^0.32)))</f>
        <v>312.09267694395447</v>
      </c>
      <c r="K308" s="131">
        <f>MIN(0.9*INPUT!$B$2*J308/(INPUT!N57/COS(INPUT!P57)/INPUT!O57)^2,J96*INPUT!AO57,INPUT!AQ57/0.7)</f>
        <v>0</v>
      </c>
      <c r="L308" s="131">
        <f>IF(B308&lt;=0,B308,C308)</f>
        <v>-0.691624579055492</v>
      </c>
      <c r="M308" s="203" t="str">
        <f>IF(ABS(L308)&lt;=K308,"OK","NG")</f>
        <v>NG</v>
      </c>
      <c r="N308" s="4"/>
    </row>
    <row r="309">
      <c r="A309" s="187">
        <f>A97</f>
        <v>101</v>
      </c>
      <c r="B309" s="191">
        <f>B97</f>
        <v>0.73050782555113025</v>
      </c>
      <c r="C309" s="191">
        <f>C97</f>
        <v>-0.691624579055492</v>
      </c>
      <c r="D309" s="191">
        <f>INPUT!J58+INPUT!L58+INPUT!N58</f>
        <v>2834</v>
      </c>
      <c r="E309" s="343">
        <f>IF(B309&lt;=0,INPUT!J58,INPUT!L58)</f>
        <v>12</v>
      </c>
      <c r="F309" s="191">
        <f>IF(AND(B309=0,C309=0),I309,IF((ABS(B309)+ABS(C309))=0,0,IF(B309&lt;=0,ABS(B309),ABS(C309))/(ABS(B309)+ABS(C309))*D309-E309))</f>
        <v>1366.2570811931114</v>
      </c>
      <c r="G309" s="191">
        <f>IF(INPUT!AB58=1,0.2,IF(INPUT!AB58=2,0.25,0))*INPUT!N58</f>
        <v>700</v>
      </c>
      <c r="H309" s="192">
        <f>IF(OR(B309=0,C309=0),0,IF(B309&lt;=0,C309/B309,B309/C309))</f>
        <v>-1.0562201628934857</v>
      </c>
      <c r="I309" s="191">
        <f>INPUT!N58</f>
        <v>2800</v>
      </c>
      <c r="J309" s="195">
        <f>IF(INPUT!AB58=0,9/(F309/I309)^2,IF(INPUT!AB58=1,IF(AND(B309&lt;=0,C309&lt;=0),7.2,IF(G309/F309&gt;=0.4,MAX(5.17/(G309/I309)^2,9/(F309/I309)^2),11.64/((F309-G309)/I309)^2)),IF(H309&gt;=-1,247.8*((G309/F309)^1.8)*(1-H309)^2.7,247.8*(1-H309)^0.32)))</f>
        <v>312.09267694395447</v>
      </c>
      <c r="K309" s="131">
        <f>MIN(0.9*INPUT!$B$2*J309/(INPUT!N58/COS(INPUT!P58)/INPUT!O58)^2,J97*INPUT!AO58,INPUT!AQ58/0.7)</f>
        <v>0</v>
      </c>
      <c r="L309" s="131">
        <f>IF(B309&lt;=0,B309,C309)</f>
        <v>-0.691624579055492</v>
      </c>
      <c r="M309" s="203" t="str">
        <f>IF(ABS(L309)&lt;=K309,"OK","NG")</f>
        <v>NG</v>
      </c>
      <c r="N309" s="4"/>
    </row>
    <row r="310">
      <c r="A310" s="187">
        <f>A98</f>
        <v>101</v>
      </c>
      <c r="B310" s="191">
        <f>B98</f>
        <v>0.73050782555113025</v>
      </c>
      <c r="C310" s="191">
        <f>C98</f>
        <v>-0.691624579055492</v>
      </c>
      <c r="D310" s="191">
        <f>INPUT!J59+INPUT!L59+INPUT!N59</f>
        <v>2834</v>
      </c>
      <c r="E310" s="343">
        <f>IF(B310&lt;=0,INPUT!J59,INPUT!L59)</f>
        <v>12</v>
      </c>
      <c r="F310" s="191">
        <f>IF(AND(B310=0,C310=0),I310,IF((ABS(B310)+ABS(C310))=0,0,IF(B310&lt;=0,ABS(B310),ABS(C310))/(ABS(B310)+ABS(C310))*D310-E310))</f>
        <v>1366.2570811931114</v>
      </c>
      <c r="G310" s="191">
        <f>IF(INPUT!AB59=1,0.2,IF(INPUT!AB59=2,0.25,0))*INPUT!N59</f>
        <v>700</v>
      </c>
      <c r="H310" s="192">
        <f>IF(OR(B310=0,C310=0),0,IF(B310&lt;=0,C310/B310,B310/C310))</f>
        <v>-1.0562201628934857</v>
      </c>
      <c r="I310" s="191">
        <f>INPUT!N59</f>
        <v>2800</v>
      </c>
      <c r="J310" s="195">
        <f>IF(INPUT!AB59=0,9/(F310/I310)^2,IF(INPUT!AB59=1,IF(AND(B310&lt;=0,C310&lt;=0),7.2,IF(G310/F310&gt;=0.4,MAX(5.17/(G310/I310)^2,9/(F310/I310)^2),11.64/((F310-G310)/I310)^2)),IF(H310&gt;=-1,247.8*((G310/F310)^1.8)*(1-H310)^2.7,247.8*(1-H310)^0.32)))</f>
        <v>312.09267694395447</v>
      </c>
      <c r="K310" s="131">
        <f>MIN(0.9*INPUT!$B$2*J310/(INPUT!N59/COS(INPUT!P59)/INPUT!O59)^2,J98*INPUT!AO59,INPUT!AQ59/0.7)</f>
        <v>0</v>
      </c>
      <c r="L310" s="131">
        <f>IF(B310&lt;=0,B310,C310)</f>
        <v>-0.691624579055492</v>
      </c>
      <c r="M310" s="203" t="str">
        <f>IF(ABS(L310)&lt;=K310,"OK","NG")</f>
        <v>NG</v>
      </c>
      <c r="N310" s="4"/>
    </row>
    <row r="311">
      <c r="A311" s="187">
        <f>A99</f>
        <v>101</v>
      </c>
      <c r="B311" s="191">
        <f>B99</f>
        <v>0.73050782555113025</v>
      </c>
      <c r="C311" s="191">
        <f>C99</f>
        <v>-0.691624579055492</v>
      </c>
      <c r="D311" s="191">
        <f>INPUT!J60+INPUT!L60+INPUT!N60</f>
        <v>2834</v>
      </c>
      <c r="E311" s="343">
        <f>IF(B311&lt;=0,INPUT!J60,INPUT!L60)</f>
        <v>12</v>
      </c>
      <c r="F311" s="191">
        <f>IF(AND(B311=0,C311=0),I311,IF((ABS(B311)+ABS(C311))=0,0,IF(B311&lt;=0,ABS(B311),ABS(C311))/(ABS(B311)+ABS(C311))*D311-E311))</f>
        <v>1366.2570811931114</v>
      </c>
      <c r="G311" s="191">
        <f>IF(INPUT!AB60=1,0.2,IF(INPUT!AB60=2,0.25,0))*INPUT!N60</f>
        <v>700</v>
      </c>
      <c r="H311" s="192">
        <f>IF(OR(B311=0,C311=0),0,IF(B311&lt;=0,C311/B311,B311/C311))</f>
        <v>-1.0562201628934857</v>
      </c>
      <c r="I311" s="191">
        <f>INPUT!N60</f>
        <v>2800</v>
      </c>
      <c r="J311" s="195">
        <f>IF(INPUT!AB60=0,9/(F311/I311)^2,IF(INPUT!AB60=1,IF(AND(B311&lt;=0,C311&lt;=0),7.2,IF(G311/F311&gt;=0.4,MAX(5.17/(G311/I311)^2,9/(F311/I311)^2),11.64/((F311-G311)/I311)^2)),IF(H311&gt;=-1,247.8*((G311/F311)^1.8)*(1-H311)^2.7,247.8*(1-H311)^0.32)))</f>
        <v>312.09267694395447</v>
      </c>
      <c r="K311" s="131">
        <f>MIN(0.9*INPUT!$B$2*J311/(INPUT!N60/COS(INPUT!P60)/INPUT!O60)^2,J99*INPUT!AO60,INPUT!AQ60/0.7)</f>
        <v>0</v>
      </c>
      <c r="L311" s="131">
        <f>IF(B311&lt;=0,B311,C311)</f>
        <v>-0.691624579055492</v>
      </c>
      <c r="M311" s="203" t="str">
        <f>IF(ABS(L311)&lt;=K311,"OK","NG")</f>
        <v>NG</v>
      </c>
      <c r="N311" s="4"/>
    </row>
    <row r="312">
      <c r="A312" s="187">
        <f>A100</f>
        <v>101</v>
      </c>
      <c r="B312" s="191">
        <f>B100</f>
        <v>0.73050782555113025</v>
      </c>
      <c r="C312" s="191">
        <f>C100</f>
        <v>-0.691624579055492</v>
      </c>
      <c r="D312" s="191">
        <f>INPUT!J61+INPUT!L61+INPUT!N61</f>
        <v>2834</v>
      </c>
      <c r="E312" s="343">
        <f>IF(B312&lt;=0,INPUT!J61,INPUT!L61)</f>
        <v>12</v>
      </c>
      <c r="F312" s="191">
        <f>IF(AND(B312=0,C312=0),I312,IF((ABS(B312)+ABS(C312))=0,0,IF(B312&lt;=0,ABS(B312),ABS(C312))/(ABS(B312)+ABS(C312))*D312-E312))</f>
        <v>1366.2570811931114</v>
      </c>
      <c r="G312" s="191">
        <f>IF(INPUT!AB61=1,0.2,IF(INPUT!AB61=2,0.25,0))*INPUT!N61</f>
        <v>700</v>
      </c>
      <c r="H312" s="192">
        <f>IF(OR(B312=0,C312=0),0,IF(B312&lt;=0,C312/B312,B312/C312))</f>
        <v>-1.0562201628934857</v>
      </c>
      <c r="I312" s="191">
        <f>INPUT!N61</f>
        <v>2800</v>
      </c>
      <c r="J312" s="195">
        <f>IF(INPUT!AB61=0,9/(F312/I312)^2,IF(INPUT!AB61=1,IF(AND(B312&lt;=0,C312&lt;=0),7.2,IF(G312/F312&gt;=0.4,MAX(5.17/(G312/I312)^2,9/(F312/I312)^2),11.64/((F312-G312)/I312)^2)),IF(H312&gt;=-1,247.8*((G312/F312)^1.8)*(1-H312)^2.7,247.8*(1-H312)^0.32)))</f>
        <v>312.09267694395447</v>
      </c>
      <c r="K312" s="131">
        <f>MIN(0.9*INPUT!$B$2*J312/(INPUT!N61/COS(INPUT!P61)/INPUT!O61)^2,J100*INPUT!AO61,INPUT!AQ61/0.7)</f>
        <v>0</v>
      </c>
      <c r="L312" s="131">
        <f>IF(B312&lt;=0,B312,C312)</f>
        <v>-0.691624579055492</v>
      </c>
      <c r="M312" s="203" t="str">
        <f>IF(ABS(L312)&lt;=K312,"OK","NG")</f>
        <v>NG</v>
      </c>
      <c r="N312" s="4"/>
    </row>
    <row r="313">
      <c r="A313" s="187">
        <f>A101</f>
        <v>101</v>
      </c>
      <c r="B313" s="191">
        <f>B101</f>
        <v>0.73050782555113025</v>
      </c>
      <c r="C313" s="191">
        <f>C101</f>
        <v>-0.691624579055492</v>
      </c>
      <c r="D313" s="191">
        <f>INPUT!J62+INPUT!L62+INPUT!N62</f>
        <v>2834</v>
      </c>
      <c r="E313" s="343">
        <f>IF(B313&lt;=0,INPUT!J62,INPUT!L62)</f>
        <v>12</v>
      </c>
      <c r="F313" s="191">
        <f>IF(AND(B313=0,C313=0),I313,IF((ABS(B313)+ABS(C313))=0,0,IF(B313&lt;=0,ABS(B313),ABS(C313))/(ABS(B313)+ABS(C313))*D313-E313))</f>
        <v>1366.2570811931114</v>
      </c>
      <c r="G313" s="191">
        <f>IF(INPUT!AB62=1,0.2,IF(INPUT!AB62=2,0.25,0))*INPUT!N62</f>
        <v>700</v>
      </c>
      <c r="H313" s="192">
        <f>IF(OR(B313=0,C313=0),0,IF(B313&lt;=0,C313/B313,B313/C313))</f>
        <v>-1.0562201628934857</v>
      </c>
      <c r="I313" s="191">
        <f>INPUT!N62</f>
        <v>2800</v>
      </c>
      <c r="J313" s="195">
        <f>IF(INPUT!AB62=0,9/(F313/I313)^2,IF(INPUT!AB62=1,IF(AND(B313&lt;=0,C313&lt;=0),7.2,IF(G313/F313&gt;=0.4,MAX(5.17/(G313/I313)^2,9/(F313/I313)^2),11.64/((F313-G313)/I313)^2)),IF(H313&gt;=-1,247.8*((G313/F313)^1.8)*(1-H313)^2.7,247.8*(1-H313)^0.32)))</f>
        <v>312.09267694395447</v>
      </c>
      <c r="K313" s="131">
        <f>MIN(0.9*INPUT!$B$2*J313/(INPUT!N62/COS(INPUT!P62)/INPUT!O62)^2,J101*INPUT!AO62,INPUT!AQ62/0.7)</f>
        <v>0</v>
      </c>
      <c r="L313" s="131">
        <f>IF(B313&lt;=0,B313,C313)</f>
        <v>-0.691624579055492</v>
      </c>
      <c r="M313" s="203" t="str">
        <f>IF(ABS(L313)&lt;=K313,"OK","NG")</f>
        <v>NG</v>
      </c>
      <c r="N313" s="4"/>
    </row>
    <row r="314">
      <c r="A314" s="187">
        <f>A102</f>
        <v>101</v>
      </c>
      <c r="B314" s="191">
        <f>B102</f>
        <v>0.73050782555113025</v>
      </c>
      <c r="C314" s="191">
        <f>C102</f>
        <v>-0.691624579055492</v>
      </c>
      <c r="D314" s="191">
        <f>INPUT!J63+INPUT!L63+INPUT!N63</f>
        <v>2834</v>
      </c>
      <c r="E314" s="343">
        <f>IF(B314&lt;=0,INPUT!J63,INPUT!L63)</f>
        <v>12</v>
      </c>
      <c r="F314" s="191">
        <f>IF(AND(B314=0,C314=0),I314,IF((ABS(B314)+ABS(C314))=0,0,IF(B314&lt;=0,ABS(B314),ABS(C314))/(ABS(B314)+ABS(C314))*D314-E314))</f>
        <v>1366.2570811931114</v>
      </c>
      <c r="G314" s="191">
        <f>IF(INPUT!AB63=1,0.2,IF(INPUT!AB63=2,0.25,0))*INPUT!N63</f>
        <v>700</v>
      </c>
      <c r="H314" s="192">
        <f>IF(OR(B314=0,C314=0),0,IF(B314&lt;=0,C314/B314,B314/C314))</f>
        <v>-1.0562201628934857</v>
      </c>
      <c r="I314" s="191">
        <f>INPUT!N63</f>
        <v>2800</v>
      </c>
      <c r="J314" s="195">
        <f>IF(INPUT!AB63=0,9/(F314/I314)^2,IF(INPUT!AB63=1,IF(AND(B314&lt;=0,C314&lt;=0),7.2,IF(G314/F314&gt;=0.4,MAX(5.17/(G314/I314)^2,9/(F314/I314)^2),11.64/((F314-G314)/I314)^2)),IF(H314&gt;=-1,247.8*((G314/F314)^1.8)*(1-H314)^2.7,247.8*(1-H314)^0.32)))</f>
        <v>312.09267694395447</v>
      </c>
      <c r="K314" s="131">
        <f>MIN(0.9*INPUT!$B$2*J314/(INPUT!N63/COS(INPUT!P63)/INPUT!O63)^2,J102*INPUT!AO63,INPUT!AQ63/0.7)</f>
        <v>0</v>
      </c>
      <c r="L314" s="131">
        <f>IF(B314&lt;=0,B314,C314)</f>
        <v>-0.691624579055492</v>
      </c>
      <c r="M314" s="203" t="str">
        <f>IF(ABS(L314)&lt;=K314,"OK","NG")</f>
        <v>NG</v>
      </c>
      <c r="N314" s="4"/>
    </row>
    <row r="315">
      <c r="A315" s="187">
        <f>A103</f>
        <v>101</v>
      </c>
      <c r="B315" s="191">
        <f>B103</f>
        <v>0.73050782555113025</v>
      </c>
      <c r="C315" s="191">
        <f>C103</f>
        <v>-0.691624579055492</v>
      </c>
      <c r="D315" s="191">
        <f>INPUT!J64+INPUT!L64+INPUT!N64</f>
        <v>2834</v>
      </c>
      <c r="E315" s="343">
        <f>IF(B315&lt;=0,INPUT!J64,INPUT!L64)</f>
        <v>12</v>
      </c>
      <c r="F315" s="191">
        <f>IF(AND(B315=0,C315=0),I315,IF((ABS(B315)+ABS(C315))=0,0,IF(B315&lt;=0,ABS(B315),ABS(C315))/(ABS(B315)+ABS(C315))*D315-E315))</f>
        <v>1366.2570811931114</v>
      </c>
      <c r="G315" s="191">
        <f>IF(INPUT!AB64=1,0.2,IF(INPUT!AB64=2,0.25,0))*INPUT!N64</f>
        <v>700</v>
      </c>
      <c r="H315" s="192">
        <f>IF(OR(B315=0,C315=0),0,IF(B315&lt;=0,C315/B315,B315/C315))</f>
        <v>-1.0562201628934857</v>
      </c>
      <c r="I315" s="191">
        <f>INPUT!N64</f>
        <v>2800</v>
      </c>
      <c r="J315" s="195">
        <f>IF(INPUT!AB64=0,9/(F315/I315)^2,IF(INPUT!AB64=1,IF(AND(B315&lt;=0,C315&lt;=0),7.2,IF(G315/F315&gt;=0.4,MAX(5.17/(G315/I315)^2,9/(F315/I315)^2),11.64/((F315-G315)/I315)^2)),IF(H315&gt;=-1,247.8*((G315/F315)^1.8)*(1-H315)^2.7,247.8*(1-H315)^0.32)))</f>
        <v>312.09267694395447</v>
      </c>
      <c r="K315" s="131">
        <f>MIN(0.9*INPUT!$B$2*J315/(INPUT!N64/COS(INPUT!P64)/INPUT!O64)^2,J103*INPUT!AO64,INPUT!AQ64/0.7)</f>
        <v>0</v>
      </c>
      <c r="L315" s="131">
        <f>IF(B315&lt;=0,B315,C315)</f>
        <v>-0.691624579055492</v>
      </c>
      <c r="M315" s="203" t="str">
        <f>IF(ABS(L315)&lt;=K315,"OK","NG")</f>
        <v>NG</v>
      </c>
      <c r="N315" s="4"/>
    </row>
    <row r="316">
      <c r="A316" s="187">
        <f>A104</f>
        <v>101</v>
      </c>
      <c r="B316" s="191">
        <f>B104</f>
        <v>0.73050782555113025</v>
      </c>
      <c r="C316" s="191">
        <f>C104</f>
        <v>-0.691624579055492</v>
      </c>
      <c r="D316" s="191">
        <f>INPUT!J65+INPUT!L65+INPUT!N65</f>
        <v>2834</v>
      </c>
      <c r="E316" s="343">
        <f>IF(B316&lt;=0,INPUT!J65,INPUT!L65)</f>
        <v>12</v>
      </c>
      <c r="F316" s="191">
        <f>IF(AND(B316=0,C316=0),I316,IF((ABS(B316)+ABS(C316))=0,0,IF(B316&lt;=0,ABS(B316),ABS(C316))/(ABS(B316)+ABS(C316))*D316-E316))</f>
        <v>1366.2570811931114</v>
      </c>
      <c r="G316" s="191">
        <f>IF(INPUT!AB65=1,0.2,IF(INPUT!AB65=2,0.25,0))*INPUT!N65</f>
        <v>700</v>
      </c>
      <c r="H316" s="192">
        <f>IF(OR(B316=0,C316=0),0,IF(B316&lt;=0,C316/B316,B316/C316))</f>
        <v>-1.0562201628934857</v>
      </c>
      <c r="I316" s="191">
        <f>INPUT!N65</f>
        <v>2800</v>
      </c>
      <c r="J316" s="195">
        <f>IF(INPUT!AB65=0,9/(F316/I316)^2,IF(INPUT!AB65=1,IF(AND(B316&lt;=0,C316&lt;=0),7.2,IF(G316/F316&gt;=0.4,MAX(5.17/(G316/I316)^2,9/(F316/I316)^2),11.64/((F316-G316)/I316)^2)),IF(H316&gt;=-1,247.8*((G316/F316)^1.8)*(1-H316)^2.7,247.8*(1-H316)^0.32)))</f>
        <v>312.09267694395447</v>
      </c>
      <c r="K316" s="131">
        <f>MIN(0.9*INPUT!$B$2*J316/(INPUT!N65/COS(INPUT!P65)/INPUT!O65)^2,J104*INPUT!AO65,INPUT!AQ65/0.7)</f>
        <v>0</v>
      </c>
      <c r="L316" s="131">
        <f>IF(B316&lt;=0,B316,C316)</f>
        <v>-0.691624579055492</v>
      </c>
      <c r="M316" s="203" t="str">
        <f>IF(ABS(L316)&lt;=K316,"OK","NG")</f>
        <v>NG</v>
      </c>
      <c r="N316" s="4"/>
    </row>
    <row r="317">
      <c r="A317" s="187">
        <f>A105</f>
        <v>101</v>
      </c>
      <c r="B317" s="191">
        <f>B105</f>
        <v>0.73050782555113025</v>
      </c>
      <c r="C317" s="191">
        <f>C105</f>
        <v>-0.691624579055492</v>
      </c>
      <c r="D317" s="191">
        <f>INPUT!J66+INPUT!L66+INPUT!N66</f>
        <v>2834</v>
      </c>
      <c r="E317" s="343">
        <f>IF(B317&lt;=0,INPUT!J66,INPUT!L66)</f>
        <v>12</v>
      </c>
      <c r="F317" s="191">
        <f>IF(AND(B317=0,C317=0),I317,IF((ABS(B317)+ABS(C317))=0,0,IF(B317&lt;=0,ABS(B317),ABS(C317))/(ABS(B317)+ABS(C317))*D317-E317))</f>
        <v>1366.2570811931114</v>
      </c>
      <c r="G317" s="191">
        <f>IF(INPUT!AB66=1,0.2,IF(INPUT!AB66=2,0.25,0))*INPUT!N66</f>
        <v>700</v>
      </c>
      <c r="H317" s="192">
        <f>IF(OR(B317=0,C317=0),0,IF(B317&lt;=0,C317/B317,B317/C317))</f>
        <v>-1.0562201628934857</v>
      </c>
      <c r="I317" s="191">
        <f>INPUT!N66</f>
        <v>2800</v>
      </c>
      <c r="J317" s="195">
        <f>IF(INPUT!AB66=0,9/(F317/I317)^2,IF(INPUT!AB66=1,IF(AND(B317&lt;=0,C317&lt;=0),7.2,IF(G317/F317&gt;=0.4,MAX(5.17/(G317/I317)^2,9/(F317/I317)^2),11.64/((F317-G317)/I317)^2)),IF(H317&gt;=-1,247.8*((G317/F317)^1.8)*(1-H317)^2.7,247.8*(1-H317)^0.32)))</f>
        <v>312.09267694395447</v>
      </c>
      <c r="K317" s="131">
        <f>MIN(0.9*INPUT!$B$2*J317/(INPUT!N66/COS(INPUT!P66)/INPUT!O66)^2,J105*INPUT!AO66,INPUT!AQ66/0.7)</f>
        <v>0</v>
      </c>
      <c r="L317" s="131">
        <f>IF(B317&lt;=0,B317,C317)</f>
        <v>-0.691624579055492</v>
      </c>
      <c r="M317" s="203" t="str">
        <f>IF(ABS(L317)&lt;=K317,"OK","NG")</f>
        <v>NG</v>
      </c>
      <c r="N317" s="4"/>
    </row>
    <row r="318">
      <c r="A318" s="187">
        <f>A106</f>
        <v>101</v>
      </c>
      <c r="B318" s="191">
        <f>B106</f>
        <v>0.73050782555113025</v>
      </c>
      <c r="C318" s="191">
        <f>C106</f>
        <v>-0.691624579055492</v>
      </c>
      <c r="D318" s="191">
        <f>INPUT!J67+INPUT!L67+INPUT!N67</f>
        <v>2834</v>
      </c>
      <c r="E318" s="343">
        <f>IF(B318&lt;=0,INPUT!J67,INPUT!L67)</f>
        <v>12</v>
      </c>
      <c r="F318" s="191">
        <f>IF(AND(B318=0,C318=0),I318,IF((ABS(B318)+ABS(C318))=0,0,IF(B318&lt;=0,ABS(B318),ABS(C318))/(ABS(B318)+ABS(C318))*D318-E318))</f>
        <v>1366.2570811931114</v>
      </c>
      <c r="G318" s="191">
        <f>IF(INPUT!AB67=1,0.2,IF(INPUT!AB67=2,0.25,0))*INPUT!N67</f>
        <v>700</v>
      </c>
      <c r="H318" s="192">
        <f>IF(OR(B318=0,C318=0),0,IF(B318&lt;=0,C318/B318,B318/C318))</f>
        <v>-1.0562201628934857</v>
      </c>
      <c r="I318" s="191">
        <f>INPUT!N67</f>
        <v>2800</v>
      </c>
      <c r="J318" s="195">
        <f>IF(INPUT!AB67=0,9/(F318/I318)^2,IF(INPUT!AB67=1,IF(AND(B318&lt;=0,C318&lt;=0),7.2,IF(G318/F318&gt;=0.4,MAX(5.17/(G318/I318)^2,9/(F318/I318)^2),11.64/((F318-G318)/I318)^2)),IF(H318&gt;=-1,247.8*((G318/F318)^1.8)*(1-H318)^2.7,247.8*(1-H318)^0.32)))</f>
        <v>312.09267694395447</v>
      </c>
      <c r="K318" s="131">
        <f>MIN(0.9*INPUT!$B$2*J318/(INPUT!N67/COS(INPUT!P67)/INPUT!O67)^2,J106*INPUT!AO67,INPUT!AQ67/0.7)</f>
        <v>0</v>
      </c>
      <c r="L318" s="131">
        <f>IF(B318&lt;=0,B318,C318)</f>
        <v>-0.691624579055492</v>
      </c>
      <c r="M318" s="203" t="str">
        <f>IF(ABS(L318)&lt;=K318,"OK","NG")</f>
        <v>NG</v>
      </c>
      <c r="N318" s="4"/>
    </row>
    <row r="319">
      <c r="A319" s="187">
        <f>A107</f>
        <v>101</v>
      </c>
      <c r="B319" s="191">
        <f>B107</f>
        <v>0.73050782555113025</v>
      </c>
      <c r="C319" s="191">
        <f>C107</f>
        <v>-0.691624579055492</v>
      </c>
      <c r="D319" s="191">
        <f>INPUT!J68+INPUT!L68+INPUT!N68</f>
        <v>2834</v>
      </c>
      <c r="E319" s="343">
        <f>IF(B319&lt;=0,INPUT!J68,INPUT!L68)</f>
        <v>12</v>
      </c>
      <c r="F319" s="191">
        <f>IF(AND(B319=0,C319=0),I319,IF((ABS(B319)+ABS(C319))=0,0,IF(B319&lt;=0,ABS(B319),ABS(C319))/(ABS(B319)+ABS(C319))*D319-E319))</f>
        <v>1366.2570811931114</v>
      </c>
      <c r="G319" s="191">
        <f>IF(INPUT!AB68=1,0.2,IF(INPUT!AB68=2,0.25,0))*INPUT!N68</f>
        <v>700</v>
      </c>
      <c r="H319" s="192">
        <f>IF(OR(B319=0,C319=0),0,IF(B319&lt;=0,C319/B319,B319/C319))</f>
        <v>-1.0562201628934857</v>
      </c>
      <c r="I319" s="191">
        <f>INPUT!N68</f>
        <v>2800</v>
      </c>
      <c r="J319" s="195">
        <f>IF(INPUT!AB68=0,9/(F319/I319)^2,IF(INPUT!AB68=1,IF(AND(B319&lt;=0,C319&lt;=0),7.2,IF(G319/F319&gt;=0.4,MAX(5.17/(G319/I319)^2,9/(F319/I319)^2),11.64/((F319-G319)/I319)^2)),IF(H319&gt;=-1,247.8*((G319/F319)^1.8)*(1-H319)^2.7,247.8*(1-H319)^0.32)))</f>
        <v>312.09267694395447</v>
      </c>
      <c r="K319" s="131">
        <f>MIN(0.9*INPUT!$B$2*J319/(INPUT!N68/COS(INPUT!P68)/INPUT!O68)^2,J107*INPUT!AO68,INPUT!AQ68/0.7)</f>
        <v>0</v>
      </c>
      <c r="L319" s="131">
        <f>IF(B319&lt;=0,B319,C319)</f>
        <v>-0.691624579055492</v>
      </c>
      <c r="M319" s="203" t="str">
        <f>IF(ABS(L319)&lt;=K319,"OK","NG")</f>
        <v>NG</v>
      </c>
      <c r="N319" s="4"/>
    </row>
    <row r="320">
      <c r="A320" s="187">
        <f>A108</f>
        <v>101</v>
      </c>
      <c r="B320" s="191">
        <f>B108</f>
        <v>0.73050782555113025</v>
      </c>
      <c r="C320" s="191">
        <f>C108</f>
        <v>-0.691624579055492</v>
      </c>
      <c r="D320" s="191">
        <f>INPUT!J69+INPUT!L69+INPUT!N69</f>
        <v>2834</v>
      </c>
      <c r="E320" s="343">
        <f>IF(B320&lt;=0,INPUT!J69,INPUT!L69)</f>
        <v>12</v>
      </c>
      <c r="F320" s="191">
        <f>IF(AND(B320=0,C320=0),I320,IF((ABS(B320)+ABS(C320))=0,0,IF(B320&lt;=0,ABS(B320),ABS(C320))/(ABS(B320)+ABS(C320))*D320-E320))</f>
        <v>1366.2570811931114</v>
      </c>
      <c r="G320" s="191">
        <f>IF(INPUT!AB69=1,0.2,IF(INPUT!AB69=2,0.25,0))*INPUT!N69</f>
        <v>700</v>
      </c>
      <c r="H320" s="192">
        <f>IF(OR(B320=0,C320=0),0,IF(B320&lt;=0,C320/B320,B320/C320))</f>
        <v>-1.0562201628934857</v>
      </c>
      <c r="I320" s="191">
        <f>INPUT!N69</f>
        <v>2800</v>
      </c>
      <c r="J320" s="195">
        <f>IF(INPUT!AB69=0,9/(F320/I320)^2,IF(INPUT!AB69=1,IF(AND(B320&lt;=0,C320&lt;=0),7.2,IF(G320/F320&gt;=0.4,MAX(5.17/(G320/I320)^2,9/(F320/I320)^2),11.64/((F320-G320)/I320)^2)),IF(H320&gt;=-1,247.8*((G320/F320)^1.8)*(1-H320)^2.7,247.8*(1-H320)^0.32)))</f>
        <v>312.09267694395447</v>
      </c>
      <c r="K320" s="131">
        <f>MIN(0.9*INPUT!$B$2*J320/(INPUT!N69/COS(INPUT!P69)/INPUT!O69)^2,J108*INPUT!AO69,INPUT!AQ69/0.7)</f>
        <v>0</v>
      </c>
      <c r="L320" s="131">
        <f>IF(B320&lt;=0,B320,C320)</f>
        <v>-0.691624579055492</v>
      </c>
      <c r="M320" s="203" t="str">
        <f>IF(ABS(L320)&lt;=K320,"OK","NG")</f>
        <v>NG</v>
      </c>
      <c r="N320" s="4"/>
    </row>
    <row r="321">
      <c r="A321" s="187">
        <f>A109</f>
        <v>101</v>
      </c>
      <c r="B321" s="191">
        <f>B109</f>
        <v>0.73050782555113025</v>
      </c>
      <c r="C321" s="191">
        <f>C109</f>
        <v>-0.691624579055492</v>
      </c>
      <c r="D321" s="191">
        <f>INPUT!J70+INPUT!L70+INPUT!N70</f>
        <v>2834</v>
      </c>
      <c r="E321" s="343">
        <f>IF(B321&lt;=0,INPUT!J70,INPUT!L70)</f>
        <v>12</v>
      </c>
      <c r="F321" s="191">
        <f>IF(AND(B321=0,C321=0),I321,IF((ABS(B321)+ABS(C321))=0,0,IF(B321&lt;=0,ABS(B321),ABS(C321))/(ABS(B321)+ABS(C321))*D321-E321))</f>
        <v>1366.2570811931114</v>
      </c>
      <c r="G321" s="191">
        <f>IF(INPUT!AB70=1,0.2,IF(INPUT!AB70=2,0.25,0))*INPUT!N70</f>
        <v>700</v>
      </c>
      <c r="H321" s="192">
        <f>IF(OR(B321=0,C321=0),0,IF(B321&lt;=0,C321/B321,B321/C321))</f>
        <v>-1.0562201628934857</v>
      </c>
      <c r="I321" s="191">
        <f>INPUT!N70</f>
        <v>2800</v>
      </c>
      <c r="J321" s="195">
        <f>IF(INPUT!AB70=0,9/(F321/I321)^2,IF(INPUT!AB70=1,IF(AND(B321&lt;=0,C321&lt;=0),7.2,IF(G321/F321&gt;=0.4,MAX(5.17/(G321/I321)^2,9/(F321/I321)^2),11.64/((F321-G321)/I321)^2)),IF(H321&gt;=-1,247.8*((G321/F321)^1.8)*(1-H321)^2.7,247.8*(1-H321)^0.32)))</f>
        <v>312.09267694395447</v>
      </c>
      <c r="K321" s="131">
        <f>MIN(0.9*INPUT!$B$2*J321/(INPUT!N70/COS(INPUT!P70)/INPUT!O70)^2,J109*INPUT!AO70,INPUT!AQ70/0.7)</f>
        <v>0</v>
      </c>
      <c r="L321" s="131">
        <f>IF(B321&lt;=0,B321,C321)</f>
        <v>-0.691624579055492</v>
      </c>
      <c r="M321" s="203" t="str">
        <f>IF(ABS(L321)&lt;=K321,"OK","NG")</f>
        <v>NG</v>
      </c>
      <c r="N321" s="4"/>
    </row>
    <row r="322">
      <c r="A322" s="187">
        <f>A110</f>
        <v>101</v>
      </c>
      <c r="B322" s="191">
        <f>B110</f>
        <v>0.73050782555113025</v>
      </c>
      <c r="C322" s="191">
        <f>C110</f>
        <v>-0.691624579055492</v>
      </c>
      <c r="D322" s="191">
        <f>INPUT!J71+INPUT!L71+INPUT!N71</f>
        <v>2834</v>
      </c>
      <c r="E322" s="343">
        <f>IF(B322&lt;=0,INPUT!J71,INPUT!L71)</f>
        <v>12</v>
      </c>
      <c r="F322" s="191">
        <f>IF(AND(B322=0,C322=0),I322,IF((ABS(B322)+ABS(C322))=0,0,IF(B322&lt;=0,ABS(B322),ABS(C322))/(ABS(B322)+ABS(C322))*D322-E322))</f>
        <v>1366.2570811931114</v>
      </c>
      <c r="G322" s="191">
        <f>IF(INPUT!AB71=1,0.2,IF(INPUT!AB71=2,0.25,0))*INPUT!N71</f>
        <v>700</v>
      </c>
      <c r="H322" s="192">
        <f>IF(OR(B322=0,C322=0),0,IF(B322&lt;=0,C322/B322,B322/C322))</f>
        <v>-1.0562201628934857</v>
      </c>
      <c r="I322" s="191">
        <f>INPUT!N71</f>
        <v>2800</v>
      </c>
      <c r="J322" s="195">
        <f>IF(INPUT!AB71=0,9/(F322/I322)^2,IF(INPUT!AB71=1,IF(AND(B322&lt;=0,C322&lt;=0),7.2,IF(G322/F322&gt;=0.4,MAX(5.17/(G322/I322)^2,9/(F322/I322)^2),11.64/((F322-G322)/I322)^2)),IF(H322&gt;=-1,247.8*((G322/F322)^1.8)*(1-H322)^2.7,247.8*(1-H322)^0.32)))</f>
        <v>312.09267694395447</v>
      </c>
      <c r="K322" s="131">
        <f>MIN(0.9*INPUT!$B$2*J322/(INPUT!N71/COS(INPUT!P71)/INPUT!O71)^2,J110*INPUT!AO71,INPUT!AQ71/0.7)</f>
        <v>0</v>
      </c>
      <c r="L322" s="131">
        <f>IF(B322&lt;=0,B322,C322)</f>
        <v>-0.691624579055492</v>
      </c>
      <c r="M322" s="203" t="str">
        <f>IF(ABS(L322)&lt;=K322,"OK","NG")</f>
        <v>NG</v>
      </c>
      <c r="N322" s="4"/>
    </row>
    <row r="323">
      <c r="A323" s="187">
        <f>A111</f>
        <v>101</v>
      </c>
      <c r="B323" s="191">
        <f>B111</f>
        <v>0.73050782555113025</v>
      </c>
      <c r="C323" s="191">
        <f>C111</f>
        <v>-0.691624579055492</v>
      </c>
      <c r="D323" s="191">
        <f>INPUT!J72+INPUT!L72+INPUT!N72</f>
        <v>2834</v>
      </c>
      <c r="E323" s="343">
        <f>IF(B323&lt;=0,INPUT!J72,INPUT!L72)</f>
        <v>12</v>
      </c>
      <c r="F323" s="191">
        <f>IF(AND(B323=0,C323=0),I323,IF((ABS(B323)+ABS(C323))=0,0,IF(B323&lt;=0,ABS(B323),ABS(C323))/(ABS(B323)+ABS(C323))*D323-E323))</f>
        <v>1366.2570811931114</v>
      </c>
      <c r="G323" s="191">
        <f>IF(INPUT!AB72=1,0.2,IF(INPUT!AB72=2,0.25,0))*INPUT!N72</f>
        <v>700</v>
      </c>
      <c r="H323" s="192">
        <f>IF(OR(B323=0,C323=0),0,IF(B323&lt;=0,C323/B323,B323/C323))</f>
        <v>-1.0562201628934857</v>
      </c>
      <c r="I323" s="191">
        <f>INPUT!N72</f>
        <v>2800</v>
      </c>
      <c r="J323" s="195">
        <f>IF(INPUT!AB72=0,9/(F323/I323)^2,IF(INPUT!AB72=1,IF(AND(B323&lt;=0,C323&lt;=0),7.2,IF(G323/F323&gt;=0.4,MAX(5.17/(G323/I323)^2,9/(F323/I323)^2),11.64/((F323-G323)/I323)^2)),IF(H323&gt;=-1,247.8*((G323/F323)^1.8)*(1-H323)^2.7,247.8*(1-H323)^0.32)))</f>
        <v>312.09267694395447</v>
      </c>
      <c r="K323" s="131">
        <f>MIN(0.9*INPUT!$B$2*J323/(INPUT!N72/COS(INPUT!P72)/INPUT!O72)^2,J111*INPUT!AO72,INPUT!AQ72/0.7)</f>
        <v>0</v>
      </c>
      <c r="L323" s="131">
        <f>IF(B323&lt;=0,B323,C323)</f>
        <v>-0.691624579055492</v>
      </c>
      <c r="M323" s="203" t="str">
        <f>IF(ABS(L323)&lt;=K323,"OK","NG")</f>
        <v>NG</v>
      </c>
      <c r="N323" s="4"/>
    </row>
    <row r="324">
      <c r="A324" s="187">
        <f>A112</f>
        <v>101</v>
      </c>
      <c r="B324" s="191">
        <f>B112</f>
        <v>0.73050782555113025</v>
      </c>
      <c r="C324" s="191">
        <f>C112</f>
        <v>-0.691624579055492</v>
      </c>
      <c r="D324" s="191">
        <f>INPUT!J73+INPUT!L73+INPUT!N73</f>
        <v>2834</v>
      </c>
      <c r="E324" s="343">
        <f>IF(B324&lt;=0,INPUT!J73,INPUT!L73)</f>
        <v>12</v>
      </c>
      <c r="F324" s="191">
        <f>IF(AND(B324=0,C324=0),I324,IF((ABS(B324)+ABS(C324))=0,0,IF(B324&lt;=0,ABS(B324),ABS(C324))/(ABS(B324)+ABS(C324))*D324-E324))</f>
        <v>1366.2570811931114</v>
      </c>
      <c r="G324" s="191">
        <f>IF(INPUT!AB73=1,0.2,IF(INPUT!AB73=2,0.25,0))*INPUT!N73</f>
        <v>700</v>
      </c>
      <c r="H324" s="192">
        <f>IF(OR(B324=0,C324=0),0,IF(B324&lt;=0,C324/B324,B324/C324))</f>
        <v>-1.0562201628934857</v>
      </c>
      <c r="I324" s="191">
        <f>INPUT!N73</f>
        <v>2800</v>
      </c>
      <c r="J324" s="195">
        <f>IF(INPUT!AB73=0,9/(F324/I324)^2,IF(INPUT!AB73=1,IF(AND(B324&lt;=0,C324&lt;=0),7.2,IF(G324/F324&gt;=0.4,MAX(5.17/(G324/I324)^2,9/(F324/I324)^2),11.64/((F324-G324)/I324)^2)),IF(H324&gt;=-1,247.8*((G324/F324)^1.8)*(1-H324)^2.7,247.8*(1-H324)^0.32)))</f>
        <v>312.09267694395447</v>
      </c>
      <c r="K324" s="131">
        <f>MIN(0.9*INPUT!$B$2*J324/(INPUT!N73/COS(INPUT!P73)/INPUT!O73)^2,J112*INPUT!AO73,INPUT!AQ73/0.7)</f>
        <v>0</v>
      </c>
      <c r="L324" s="131">
        <f>IF(B324&lt;=0,B324,C324)</f>
        <v>-0.691624579055492</v>
      </c>
      <c r="M324" s="203" t="str">
        <f>IF(ABS(L324)&lt;=K324,"OK","NG")</f>
        <v>NG</v>
      </c>
      <c r="N324" s="4"/>
    </row>
    <row r="325">
      <c r="A325" s="187">
        <f>A113</f>
        <v>101</v>
      </c>
      <c r="B325" s="191">
        <f>B113</f>
        <v>0.73050782555113025</v>
      </c>
      <c r="C325" s="191">
        <f>C113</f>
        <v>-0.691624579055492</v>
      </c>
      <c r="D325" s="191">
        <f>INPUT!J74+INPUT!L74+INPUT!N74</f>
        <v>2834</v>
      </c>
      <c r="E325" s="343">
        <f>IF(B325&lt;=0,INPUT!J74,INPUT!L74)</f>
        <v>12</v>
      </c>
      <c r="F325" s="191">
        <f>IF(AND(B325=0,C325=0),I325,IF((ABS(B325)+ABS(C325))=0,0,IF(B325&lt;=0,ABS(B325),ABS(C325))/(ABS(B325)+ABS(C325))*D325-E325))</f>
        <v>1366.2570811931114</v>
      </c>
      <c r="G325" s="191">
        <f>IF(INPUT!AB74=1,0.2,IF(INPUT!AB74=2,0.25,0))*INPUT!N74</f>
        <v>700</v>
      </c>
      <c r="H325" s="192">
        <f>IF(OR(B325=0,C325=0),0,IF(B325&lt;=0,C325/B325,B325/C325))</f>
        <v>-1.0562201628934857</v>
      </c>
      <c r="I325" s="191">
        <f>INPUT!N74</f>
        <v>2800</v>
      </c>
      <c r="J325" s="195">
        <f>IF(INPUT!AB74=0,9/(F325/I325)^2,IF(INPUT!AB74=1,IF(AND(B325&lt;=0,C325&lt;=0),7.2,IF(G325/F325&gt;=0.4,MAX(5.17/(G325/I325)^2,9/(F325/I325)^2),11.64/((F325-G325)/I325)^2)),IF(H325&gt;=-1,247.8*((G325/F325)^1.8)*(1-H325)^2.7,247.8*(1-H325)^0.32)))</f>
        <v>312.09267694395447</v>
      </c>
      <c r="K325" s="131">
        <f>MIN(0.9*INPUT!$B$2*J325/(INPUT!N74/COS(INPUT!P74)/INPUT!O74)^2,J113*INPUT!AO74,INPUT!AQ74/0.7)</f>
        <v>0</v>
      </c>
      <c r="L325" s="131">
        <f>IF(B325&lt;=0,B325,C325)</f>
        <v>-0.691624579055492</v>
      </c>
      <c r="M325" s="203" t="str">
        <f>IF(ABS(L325)&lt;=K325,"OK","NG")</f>
        <v>NG</v>
      </c>
      <c r="N325" s="4"/>
    </row>
    <row r="326">
      <c r="A326" s="187">
        <f>A114</f>
        <v>101</v>
      </c>
      <c r="B326" s="191">
        <f>B114</f>
        <v>0.73050782555113025</v>
      </c>
      <c r="C326" s="191">
        <f>C114</f>
        <v>-0.691624579055492</v>
      </c>
      <c r="D326" s="191">
        <f>INPUT!J75+INPUT!L75+INPUT!N75</f>
        <v>2834</v>
      </c>
      <c r="E326" s="343">
        <f>IF(B326&lt;=0,INPUT!J75,INPUT!L75)</f>
        <v>12</v>
      </c>
      <c r="F326" s="191">
        <f>IF(AND(B326=0,C326=0),I326,IF((ABS(B326)+ABS(C326))=0,0,IF(B326&lt;=0,ABS(B326),ABS(C326))/(ABS(B326)+ABS(C326))*D326-E326))</f>
        <v>1366.2570811931114</v>
      </c>
      <c r="G326" s="191">
        <f>IF(INPUT!AB75=1,0.2,IF(INPUT!AB75=2,0.25,0))*INPUT!N75</f>
        <v>700</v>
      </c>
      <c r="H326" s="192">
        <f>IF(OR(B326=0,C326=0),0,IF(B326&lt;=0,C326/B326,B326/C326))</f>
        <v>-1.0562201628934857</v>
      </c>
      <c r="I326" s="191">
        <f>INPUT!N75</f>
        <v>2800</v>
      </c>
      <c r="J326" s="195">
        <f>IF(INPUT!AB75=0,9/(F326/I326)^2,IF(INPUT!AB75=1,IF(AND(B326&lt;=0,C326&lt;=0),7.2,IF(G326/F326&gt;=0.4,MAX(5.17/(G326/I326)^2,9/(F326/I326)^2),11.64/((F326-G326)/I326)^2)),IF(H326&gt;=-1,247.8*((G326/F326)^1.8)*(1-H326)^2.7,247.8*(1-H326)^0.32)))</f>
        <v>312.09267694395447</v>
      </c>
      <c r="K326" s="131">
        <f>MIN(0.9*INPUT!$B$2*J326/(INPUT!N75/COS(INPUT!P75)/INPUT!O75)^2,J114*INPUT!AO75,INPUT!AQ75/0.7)</f>
        <v>0</v>
      </c>
      <c r="L326" s="131">
        <f>IF(B326&lt;=0,B326,C326)</f>
        <v>-0.691624579055492</v>
      </c>
      <c r="M326" s="203" t="str">
        <f>IF(ABS(L326)&lt;=K326,"OK","NG")</f>
        <v>NG</v>
      </c>
      <c r="N326" s="4"/>
    </row>
    <row r="327">
      <c r="A327" s="187">
        <f>A115</f>
        <v>101</v>
      </c>
      <c r="B327" s="191">
        <f>B115</f>
        <v>0.73050782555113025</v>
      </c>
      <c r="C327" s="191">
        <f>C115</f>
        <v>-0.691624579055492</v>
      </c>
      <c r="D327" s="191">
        <f>INPUT!J76+INPUT!L76+INPUT!N76</f>
        <v>2834</v>
      </c>
      <c r="E327" s="343">
        <f>IF(B327&lt;=0,INPUT!J76,INPUT!L76)</f>
        <v>12</v>
      </c>
      <c r="F327" s="191">
        <f>IF(AND(B327=0,C327=0),I327,IF((ABS(B327)+ABS(C327))=0,0,IF(B327&lt;=0,ABS(B327),ABS(C327))/(ABS(B327)+ABS(C327))*D327-E327))</f>
        <v>1366.2570811931114</v>
      </c>
      <c r="G327" s="191">
        <f>IF(INPUT!AB76=1,0.2,IF(INPUT!AB76=2,0.25,0))*INPUT!N76</f>
        <v>700</v>
      </c>
      <c r="H327" s="192">
        <f>IF(OR(B327=0,C327=0),0,IF(B327&lt;=0,C327/B327,B327/C327))</f>
        <v>-1.0562201628934857</v>
      </c>
      <c r="I327" s="191">
        <f>INPUT!N76</f>
        <v>2800</v>
      </c>
      <c r="J327" s="195">
        <f>IF(INPUT!AB76=0,9/(F327/I327)^2,IF(INPUT!AB76=1,IF(AND(B327&lt;=0,C327&lt;=0),7.2,IF(G327/F327&gt;=0.4,MAX(5.17/(G327/I327)^2,9/(F327/I327)^2),11.64/((F327-G327)/I327)^2)),IF(H327&gt;=-1,247.8*((G327/F327)^1.8)*(1-H327)^2.7,247.8*(1-H327)^0.32)))</f>
        <v>312.09267694395447</v>
      </c>
      <c r="K327" s="131">
        <f>MIN(0.9*INPUT!$B$2*J327/(INPUT!N76/COS(INPUT!P76)/INPUT!O76)^2,J115*INPUT!AO76,INPUT!AQ76/0.7)</f>
        <v>0</v>
      </c>
      <c r="L327" s="131">
        <f>IF(B327&lt;=0,B327,C327)</f>
        <v>-0.691624579055492</v>
      </c>
      <c r="M327" s="203" t="str">
        <f>IF(ABS(L327)&lt;=K327,"OK","NG")</f>
        <v>NG</v>
      </c>
      <c r="N327" s="4"/>
    </row>
    <row r="328">
      <c r="A328" s="187">
        <f>A116</f>
        <v>101</v>
      </c>
      <c r="B328" s="191">
        <f>B116</f>
        <v>0.73050782555113025</v>
      </c>
      <c r="C328" s="191">
        <f>C116</f>
        <v>-0.691624579055492</v>
      </c>
      <c r="D328" s="191">
        <f>INPUT!J77+INPUT!L77+INPUT!N77</f>
        <v>2834</v>
      </c>
      <c r="E328" s="343">
        <f>IF(B328&lt;=0,INPUT!J77,INPUT!L77)</f>
        <v>12</v>
      </c>
      <c r="F328" s="191">
        <f>IF(AND(B328=0,C328=0),I328,IF((ABS(B328)+ABS(C328))=0,0,IF(B328&lt;=0,ABS(B328),ABS(C328))/(ABS(B328)+ABS(C328))*D328-E328))</f>
        <v>1366.2570811931114</v>
      </c>
      <c r="G328" s="191">
        <f>IF(INPUT!AB77=1,0.2,IF(INPUT!AB77=2,0.25,0))*INPUT!N77</f>
        <v>700</v>
      </c>
      <c r="H328" s="192">
        <f>IF(OR(B328=0,C328=0),0,IF(B328&lt;=0,C328/B328,B328/C328))</f>
        <v>-1.0562201628934857</v>
      </c>
      <c r="I328" s="191">
        <f>INPUT!N77</f>
        <v>2800</v>
      </c>
      <c r="J328" s="195">
        <f>IF(INPUT!AB77=0,9/(F328/I328)^2,IF(INPUT!AB77=1,IF(AND(B328&lt;=0,C328&lt;=0),7.2,IF(G328/F328&gt;=0.4,MAX(5.17/(G328/I328)^2,9/(F328/I328)^2),11.64/((F328-G328)/I328)^2)),IF(H328&gt;=-1,247.8*((G328/F328)^1.8)*(1-H328)^2.7,247.8*(1-H328)^0.32)))</f>
        <v>312.09267694395447</v>
      </c>
      <c r="K328" s="131">
        <f>MIN(0.9*INPUT!$B$2*J328/(INPUT!N77/COS(INPUT!P77)/INPUT!O77)^2,J116*INPUT!AO77,INPUT!AQ77/0.7)</f>
        <v>0</v>
      </c>
      <c r="L328" s="131">
        <f>IF(B328&lt;=0,B328,C328)</f>
        <v>-0.691624579055492</v>
      </c>
      <c r="M328" s="203" t="str">
        <f>IF(ABS(L328)&lt;=K328,"OK","NG")</f>
        <v>NG</v>
      </c>
      <c r="N328" s="4"/>
    </row>
    <row r="329">
      <c r="A329" s="187">
        <f>A117</f>
        <v>101</v>
      </c>
      <c r="B329" s="191">
        <f>B117</f>
        <v>0.73050782555113025</v>
      </c>
      <c r="C329" s="191">
        <f>C117</f>
        <v>-0.691624579055492</v>
      </c>
      <c r="D329" s="191">
        <f>INPUT!J78+INPUT!L78+INPUT!N78</f>
        <v>2834</v>
      </c>
      <c r="E329" s="343">
        <f>IF(B329&lt;=0,INPUT!J78,INPUT!L78)</f>
        <v>12</v>
      </c>
      <c r="F329" s="191">
        <f>IF(AND(B329=0,C329=0),I329,IF((ABS(B329)+ABS(C329))=0,0,IF(B329&lt;=0,ABS(B329),ABS(C329))/(ABS(B329)+ABS(C329))*D329-E329))</f>
        <v>1366.2570811931114</v>
      </c>
      <c r="G329" s="191">
        <f>IF(INPUT!AB78=1,0.2,IF(INPUT!AB78=2,0.25,0))*INPUT!N78</f>
        <v>700</v>
      </c>
      <c r="H329" s="192">
        <f>IF(OR(B329=0,C329=0),0,IF(B329&lt;=0,C329/B329,B329/C329))</f>
        <v>-1.0562201628934857</v>
      </c>
      <c r="I329" s="191">
        <f>INPUT!N78</f>
        <v>2800</v>
      </c>
      <c r="J329" s="195">
        <f>IF(INPUT!AB78=0,9/(F329/I329)^2,IF(INPUT!AB78=1,IF(AND(B329&lt;=0,C329&lt;=0),7.2,IF(G329/F329&gt;=0.4,MAX(5.17/(G329/I329)^2,9/(F329/I329)^2),11.64/((F329-G329)/I329)^2)),IF(H329&gt;=-1,247.8*((G329/F329)^1.8)*(1-H329)^2.7,247.8*(1-H329)^0.32)))</f>
        <v>312.09267694395447</v>
      </c>
      <c r="K329" s="131">
        <f>MIN(0.9*INPUT!$B$2*J329/(INPUT!N78/COS(INPUT!P78)/INPUT!O78)^2,J117*INPUT!AO78,INPUT!AQ78/0.7)</f>
        <v>0</v>
      </c>
      <c r="L329" s="131">
        <f>IF(B329&lt;=0,B329,C329)</f>
        <v>-0.691624579055492</v>
      </c>
      <c r="M329" s="203" t="str">
        <f>IF(ABS(L329)&lt;=K329,"OK","NG")</f>
        <v>NG</v>
      </c>
      <c r="N329" s="4"/>
    </row>
    <row r="330">
      <c r="A330" s="187">
        <f>A118</f>
        <v>101</v>
      </c>
      <c r="B330" s="191">
        <f>B118</f>
        <v>0.73050782555113025</v>
      </c>
      <c r="C330" s="191">
        <f>C118</f>
        <v>-0.691624579055492</v>
      </c>
      <c r="D330" s="191">
        <f>INPUT!J79+INPUT!L79+INPUT!N79</f>
        <v>2834</v>
      </c>
      <c r="E330" s="343">
        <f>IF(B330&lt;=0,INPUT!J79,INPUT!L79)</f>
        <v>12</v>
      </c>
      <c r="F330" s="191">
        <f>IF(AND(B330=0,C330=0),I330,IF((ABS(B330)+ABS(C330))=0,0,IF(B330&lt;=0,ABS(B330),ABS(C330))/(ABS(B330)+ABS(C330))*D330-E330))</f>
        <v>1366.2570811931114</v>
      </c>
      <c r="G330" s="191">
        <f>IF(INPUT!AB79=1,0.2,IF(INPUT!AB79=2,0.25,0))*INPUT!N79</f>
        <v>700</v>
      </c>
      <c r="H330" s="192">
        <f>IF(OR(B330=0,C330=0),0,IF(B330&lt;=0,C330/B330,B330/C330))</f>
        <v>-1.0562201628934857</v>
      </c>
      <c r="I330" s="191">
        <f>INPUT!N79</f>
        <v>2800</v>
      </c>
      <c r="J330" s="195">
        <f>IF(INPUT!AB79=0,9/(F330/I330)^2,IF(INPUT!AB79=1,IF(AND(B330&lt;=0,C330&lt;=0),7.2,IF(G330/F330&gt;=0.4,MAX(5.17/(G330/I330)^2,9/(F330/I330)^2),11.64/((F330-G330)/I330)^2)),IF(H330&gt;=-1,247.8*((G330/F330)^1.8)*(1-H330)^2.7,247.8*(1-H330)^0.32)))</f>
        <v>312.09267694395447</v>
      </c>
      <c r="K330" s="131">
        <f>MIN(0.9*INPUT!$B$2*J330/(INPUT!N79/COS(INPUT!P79)/INPUT!O79)^2,J118*INPUT!AO79,INPUT!AQ79/0.7)</f>
        <v>0</v>
      </c>
      <c r="L330" s="131">
        <f>IF(B330&lt;=0,B330,C330)</f>
        <v>-0.691624579055492</v>
      </c>
      <c r="M330" s="203" t="str">
        <f>IF(ABS(L330)&lt;=K330,"OK","NG")</f>
        <v>NG</v>
      </c>
      <c r="N330" s="4"/>
    </row>
    <row r="331">
      <c r="A331" s="187">
        <f>A119</f>
        <v>101</v>
      </c>
      <c r="B331" s="191">
        <f>B119</f>
        <v>0.73050782555113025</v>
      </c>
      <c r="C331" s="191">
        <f>C119</f>
        <v>-0.691624579055492</v>
      </c>
      <c r="D331" s="191">
        <f>INPUT!J80+INPUT!L80+INPUT!N80</f>
        <v>2834</v>
      </c>
      <c r="E331" s="343">
        <f>IF(B331&lt;=0,INPUT!J80,INPUT!L80)</f>
        <v>12</v>
      </c>
      <c r="F331" s="191">
        <f>IF(AND(B331=0,C331=0),I331,IF((ABS(B331)+ABS(C331))=0,0,IF(B331&lt;=0,ABS(B331),ABS(C331))/(ABS(B331)+ABS(C331))*D331-E331))</f>
        <v>1366.2570811931114</v>
      </c>
      <c r="G331" s="191">
        <f>IF(INPUT!AB80=1,0.2,IF(INPUT!AB80=2,0.25,0))*INPUT!N80</f>
        <v>700</v>
      </c>
      <c r="H331" s="192">
        <f>IF(OR(B331=0,C331=0),0,IF(B331&lt;=0,C331/B331,B331/C331))</f>
        <v>-1.0562201628934857</v>
      </c>
      <c r="I331" s="191">
        <f>INPUT!N80</f>
        <v>2800</v>
      </c>
      <c r="J331" s="195">
        <f>IF(INPUT!AB80=0,9/(F331/I331)^2,IF(INPUT!AB80=1,IF(AND(B331&lt;=0,C331&lt;=0),7.2,IF(G331/F331&gt;=0.4,MAX(5.17/(G331/I331)^2,9/(F331/I331)^2),11.64/((F331-G331)/I331)^2)),IF(H331&gt;=-1,247.8*((G331/F331)^1.8)*(1-H331)^2.7,247.8*(1-H331)^0.32)))</f>
        <v>312.09267694395447</v>
      </c>
      <c r="K331" s="131">
        <f>MIN(0.9*INPUT!$B$2*J331/(INPUT!N80/COS(INPUT!P80)/INPUT!O80)^2,J119*INPUT!AO80,INPUT!AQ80/0.7)</f>
        <v>0</v>
      </c>
      <c r="L331" s="131">
        <f>IF(B331&lt;=0,B331,C331)</f>
        <v>-0.691624579055492</v>
      </c>
      <c r="M331" s="203" t="str">
        <f>IF(ABS(L331)&lt;=K331,"OK","NG")</f>
        <v>NG</v>
      </c>
      <c r="N331" s="4"/>
    </row>
    <row r="332">
      <c r="A332" s="187">
        <f>A120</f>
        <v>101</v>
      </c>
      <c r="B332" s="191">
        <f>B120</f>
        <v>0.73050782555113025</v>
      </c>
      <c r="C332" s="191">
        <f>C120</f>
        <v>-0.691624579055492</v>
      </c>
      <c r="D332" s="191">
        <f>INPUT!J81+INPUT!L81+INPUT!N81</f>
        <v>2834</v>
      </c>
      <c r="E332" s="343">
        <f>IF(B332&lt;=0,INPUT!J81,INPUT!L81)</f>
        <v>12</v>
      </c>
      <c r="F332" s="191">
        <f>IF(AND(B332=0,C332=0),I332,IF((ABS(B332)+ABS(C332))=0,0,IF(B332&lt;=0,ABS(B332),ABS(C332))/(ABS(B332)+ABS(C332))*D332-E332))</f>
        <v>1366.2570811931114</v>
      </c>
      <c r="G332" s="191">
        <f>IF(INPUT!AB81=1,0.2,IF(INPUT!AB81=2,0.25,0))*INPUT!N81</f>
        <v>700</v>
      </c>
      <c r="H332" s="192">
        <f>IF(OR(B332=0,C332=0),0,IF(B332&lt;=0,C332/B332,B332/C332))</f>
        <v>-1.0562201628934857</v>
      </c>
      <c r="I332" s="191">
        <f>INPUT!N81</f>
        <v>2800</v>
      </c>
      <c r="J332" s="195">
        <f>IF(INPUT!AB81=0,9/(F332/I332)^2,IF(INPUT!AB81=1,IF(AND(B332&lt;=0,C332&lt;=0),7.2,IF(G332/F332&gt;=0.4,MAX(5.17/(G332/I332)^2,9/(F332/I332)^2),11.64/((F332-G332)/I332)^2)),IF(H332&gt;=-1,247.8*((G332/F332)^1.8)*(1-H332)^2.7,247.8*(1-H332)^0.32)))</f>
        <v>312.09267694395447</v>
      </c>
      <c r="K332" s="131">
        <f>MIN(0.9*INPUT!$B$2*J332/(INPUT!N81/COS(INPUT!P81)/INPUT!O81)^2,J120*INPUT!AO81,INPUT!AQ81/0.7)</f>
        <v>0</v>
      </c>
      <c r="L332" s="131">
        <f>IF(B332&lt;=0,B332,C332)</f>
        <v>-0.691624579055492</v>
      </c>
      <c r="M332" s="203" t="str">
        <f>IF(ABS(L332)&lt;=K332,"OK","NG")</f>
        <v>NG</v>
      </c>
      <c r="N332" s="4"/>
    </row>
    <row r="333">
      <c r="A333" s="187">
        <f>A121</f>
        <v>101</v>
      </c>
      <c r="B333" s="191">
        <f>B121</f>
        <v>0.73050782555113025</v>
      </c>
      <c r="C333" s="191">
        <f>C121</f>
        <v>-0.691624579055492</v>
      </c>
      <c r="D333" s="191">
        <f>INPUT!J82+INPUT!L82+INPUT!N82</f>
        <v>2834</v>
      </c>
      <c r="E333" s="343">
        <f>IF(B333&lt;=0,INPUT!J82,INPUT!L82)</f>
        <v>12</v>
      </c>
      <c r="F333" s="191">
        <f>IF(AND(B333=0,C333=0),I333,IF((ABS(B333)+ABS(C333))=0,0,IF(B333&lt;=0,ABS(B333),ABS(C333))/(ABS(B333)+ABS(C333))*D333-E333))</f>
        <v>1366.2570811931114</v>
      </c>
      <c r="G333" s="191">
        <f>IF(INPUT!AB82=1,0.2,IF(INPUT!AB82=2,0.25,0))*INPUT!N82</f>
        <v>700</v>
      </c>
      <c r="H333" s="192">
        <f>IF(OR(B333=0,C333=0),0,IF(B333&lt;=0,C333/B333,B333/C333))</f>
        <v>-1.0562201628934857</v>
      </c>
      <c r="I333" s="191">
        <f>INPUT!N82</f>
        <v>2800</v>
      </c>
      <c r="J333" s="195">
        <f>IF(INPUT!AB82=0,9/(F333/I333)^2,IF(INPUT!AB82=1,IF(AND(B333&lt;=0,C333&lt;=0),7.2,IF(G333/F333&gt;=0.4,MAX(5.17/(G333/I333)^2,9/(F333/I333)^2),11.64/((F333-G333)/I333)^2)),IF(H333&gt;=-1,247.8*((G333/F333)^1.8)*(1-H333)^2.7,247.8*(1-H333)^0.32)))</f>
        <v>312.09267694395447</v>
      </c>
      <c r="K333" s="131">
        <f>MIN(0.9*INPUT!$B$2*J333/(INPUT!N82/COS(INPUT!P82)/INPUT!O82)^2,J121*INPUT!AO82,INPUT!AQ82/0.7)</f>
        <v>0</v>
      </c>
      <c r="L333" s="131">
        <f>IF(B333&lt;=0,B333,C333)</f>
        <v>-0.691624579055492</v>
      </c>
      <c r="M333" s="203" t="str">
        <f>IF(ABS(L333)&lt;=K333,"OK","NG")</f>
        <v>NG</v>
      </c>
      <c r="N333" s="4"/>
    </row>
    <row r="334">
      <c r="A334" s="187">
        <f>A122</f>
        <v>101</v>
      </c>
      <c r="B334" s="191">
        <f>B122</f>
        <v>0.73050782555113025</v>
      </c>
      <c r="C334" s="191">
        <f>C122</f>
        <v>-0.691624579055492</v>
      </c>
      <c r="D334" s="191">
        <f>INPUT!J83+INPUT!L83+INPUT!N83</f>
        <v>2834</v>
      </c>
      <c r="E334" s="343">
        <f>IF(B334&lt;=0,INPUT!J83,INPUT!L83)</f>
        <v>12</v>
      </c>
      <c r="F334" s="191">
        <f>IF(AND(B334=0,C334=0),I334,IF((ABS(B334)+ABS(C334))=0,0,IF(B334&lt;=0,ABS(B334),ABS(C334))/(ABS(B334)+ABS(C334))*D334-E334))</f>
        <v>1366.2570811931114</v>
      </c>
      <c r="G334" s="191">
        <f>IF(INPUT!AB83=1,0.2,IF(INPUT!AB83=2,0.25,0))*INPUT!N83</f>
        <v>700</v>
      </c>
      <c r="H334" s="192">
        <f>IF(OR(B334=0,C334=0),0,IF(B334&lt;=0,C334/B334,B334/C334))</f>
        <v>-1.0562201628934857</v>
      </c>
      <c r="I334" s="191">
        <f>INPUT!N83</f>
        <v>2800</v>
      </c>
      <c r="J334" s="195">
        <f>IF(INPUT!AB83=0,9/(F334/I334)^2,IF(INPUT!AB83=1,IF(AND(B334&lt;=0,C334&lt;=0),7.2,IF(G334/F334&gt;=0.4,MAX(5.17/(G334/I334)^2,9/(F334/I334)^2),11.64/((F334-G334)/I334)^2)),IF(H334&gt;=-1,247.8*((G334/F334)^1.8)*(1-H334)^2.7,247.8*(1-H334)^0.32)))</f>
        <v>312.09267694395447</v>
      </c>
      <c r="K334" s="131">
        <f>MIN(0.9*INPUT!$B$2*J334/(INPUT!N83/COS(INPUT!P83)/INPUT!O83)^2,J122*INPUT!AO83,INPUT!AQ83/0.7)</f>
        <v>0</v>
      </c>
      <c r="L334" s="131">
        <f>IF(B334&lt;=0,B334,C334)</f>
        <v>-0.691624579055492</v>
      </c>
      <c r="M334" s="203" t="str">
        <f>IF(ABS(L334)&lt;=K334,"OK","NG")</f>
        <v>NG</v>
      </c>
      <c r="N334" s="4"/>
    </row>
    <row r="335">
      <c r="A335" s="187">
        <f>A123</f>
        <v>101</v>
      </c>
      <c r="B335" s="191">
        <f>B123</f>
        <v>0.73050782555113025</v>
      </c>
      <c r="C335" s="191">
        <f>C123</f>
        <v>-0.691624579055492</v>
      </c>
      <c r="D335" s="191">
        <f>INPUT!J84+INPUT!L84+INPUT!N84</f>
        <v>2834</v>
      </c>
      <c r="E335" s="343">
        <f>IF(B335&lt;=0,INPUT!J84,INPUT!L84)</f>
        <v>12</v>
      </c>
      <c r="F335" s="191">
        <f>IF(AND(B335=0,C335=0),I335,IF((ABS(B335)+ABS(C335))=0,0,IF(B335&lt;=0,ABS(B335),ABS(C335))/(ABS(B335)+ABS(C335))*D335-E335))</f>
        <v>1366.2570811931114</v>
      </c>
      <c r="G335" s="191">
        <f>IF(INPUT!AB84=1,0.2,IF(INPUT!AB84=2,0.25,0))*INPUT!N84</f>
        <v>700</v>
      </c>
      <c r="H335" s="192">
        <f>IF(OR(B335=0,C335=0),0,IF(B335&lt;=0,C335/B335,B335/C335))</f>
        <v>-1.0562201628934857</v>
      </c>
      <c r="I335" s="191">
        <f>INPUT!N84</f>
        <v>2800</v>
      </c>
      <c r="J335" s="195">
        <f>IF(INPUT!AB84=0,9/(F335/I335)^2,IF(INPUT!AB84=1,IF(AND(B335&lt;=0,C335&lt;=0),7.2,IF(G335/F335&gt;=0.4,MAX(5.17/(G335/I335)^2,9/(F335/I335)^2),11.64/((F335-G335)/I335)^2)),IF(H335&gt;=-1,247.8*((G335/F335)^1.8)*(1-H335)^2.7,247.8*(1-H335)^0.32)))</f>
        <v>312.09267694395447</v>
      </c>
      <c r="K335" s="131">
        <f>MIN(0.9*INPUT!$B$2*J335/(INPUT!N84/COS(INPUT!P84)/INPUT!O84)^2,J123*INPUT!AO84,INPUT!AQ84/0.7)</f>
        <v>0</v>
      </c>
      <c r="L335" s="131">
        <f>IF(B335&lt;=0,B335,C335)</f>
        <v>-0.691624579055492</v>
      </c>
      <c r="M335" s="203" t="str">
        <f>IF(ABS(L335)&lt;=K335,"OK","NG")</f>
        <v>NG</v>
      </c>
      <c r="N335" s="4"/>
    </row>
    <row r="336">
      <c r="A336" s="187">
        <f>A124</f>
        <v>101</v>
      </c>
      <c r="B336" s="191">
        <f>B124</f>
        <v>0.73050782555113025</v>
      </c>
      <c r="C336" s="191">
        <f>C124</f>
        <v>-0.691624579055492</v>
      </c>
      <c r="D336" s="191">
        <f>INPUT!J85+INPUT!L85+INPUT!N85</f>
        <v>2834</v>
      </c>
      <c r="E336" s="343">
        <f>IF(B336&lt;=0,INPUT!J85,INPUT!L85)</f>
        <v>12</v>
      </c>
      <c r="F336" s="191">
        <f>IF(AND(B336=0,C336=0),I336,IF((ABS(B336)+ABS(C336))=0,0,IF(B336&lt;=0,ABS(B336),ABS(C336))/(ABS(B336)+ABS(C336))*D336-E336))</f>
        <v>1366.2570811931114</v>
      </c>
      <c r="G336" s="191">
        <f>IF(INPUT!AB85=1,0.2,IF(INPUT!AB85=2,0.25,0))*INPUT!N85</f>
        <v>700</v>
      </c>
      <c r="H336" s="192">
        <f>IF(OR(B336=0,C336=0),0,IF(B336&lt;=0,C336/B336,B336/C336))</f>
        <v>-1.0562201628934857</v>
      </c>
      <c r="I336" s="191">
        <f>INPUT!N85</f>
        <v>2800</v>
      </c>
      <c r="J336" s="195">
        <f>IF(INPUT!AB85=0,9/(F336/I336)^2,IF(INPUT!AB85=1,IF(AND(B336&lt;=0,C336&lt;=0),7.2,IF(G336/F336&gt;=0.4,MAX(5.17/(G336/I336)^2,9/(F336/I336)^2),11.64/((F336-G336)/I336)^2)),IF(H336&gt;=-1,247.8*((G336/F336)^1.8)*(1-H336)^2.7,247.8*(1-H336)^0.32)))</f>
        <v>312.09267694395447</v>
      </c>
      <c r="K336" s="131">
        <f>MIN(0.9*INPUT!$B$2*J336/(INPUT!N85/COS(INPUT!P85)/INPUT!O85)^2,J124*INPUT!AO85,INPUT!AQ85/0.7)</f>
        <v>0</v>
      </c>
      <c r="L336" s="131">
        <f>IF(B336&lt;=0,B336,C336)</f>
        <v>-0.691624579055492</v>
      </c>
      <c r="M336" s="203" t="str">
        <f>IF(ABS(L336)&lt;=K336,"OK","NG")</f>
        <v>NG</v>
      </c>
      <c r="N336" s="4"/>
    </row>
    <row r="337">
      <c r="A337" s="187">
        <f>A125</f>
        <v>101</v>
      </c>
      <c r="B337" s="191">
        <f>B125</f>
        <v>0.73050782555113025</v>
      </c>
      <c r="C337" s="191">
        <f>C125</f>
        <v>-0.691624579055492</v>
      </c>
      <c r="D337" s="191">
        <f>INPUT!J86+INPUT!L86+INPUT!N86</f>
        <v>2834</v>
      </c>
      <c r="E337" s="343">
        <f>IF(B337&lt;=0,INPUT!J86,INPUT!L86)</f>
        <v>12</v>
      </c>
      <c r="F337" s="191">
        <f>IF(AND(B337=0,C337=0),I337,IF((ABS(B337)+ABS(C337))=0,0,IF(B337&lt;=0,ABS(B337),ABS(C337))/(ABS(B337)+ABS(C337))*D337-E337))</f>
        <v>1366.2570811931114</v>
      </c>
      <c r="G337" s="191">
        <f>IF(INPUT!AB86=1,0.2,IF(INPUT!AB86=2,0.25,0))*INPUT!N86</f>
        <v>700</v>
      </c>
      <c r="H337" s="192">
        <f>IF(OR(B337=0,C337=0),0,IF(B337&lt;=0,C337/B337,B337/C337))</f>
        <v>-1.0562201628934857</v>
      </c>
      <c r="I337" s="191">
        <f>INPUT!N86</f>
        <v>2800</v>
      </c>
      <c r="J337" s="195">
        <f>IF(INPUT!AB86=0,9/(F337/I337)^2,IF(INPUT!AB86=1,IF(AND(B337&lt;=0,C337&lt;=0),7.2,IF(G337/F337&gt;=0.4,MAX(5.17/(G337/I337)^2,9/(F337/I337)^2),11.64/((F337-G337)/I337)^2)),IF(H337&gt;=-1,247.8*((G337/F337)^1.8)*(1-H337)^2.7,247.8*(1-H337)^0.32)))</f>
        <v>312.09267694395447</v>
      </c>
      <c r="K337" s="131">
        <f>MIN(0.9*INPUT!$B$2*J337/(INPUT!N86/COS(INPUT!P86)/INPUT!O86)^2,J125*INPUT!AO86,INPUT!AQ86/0.7)</f>
        <v>0</v>
      </c>
      <c r="L337" s="131">
        <f>IF(B337&lt;=0,B337,C337)</f>
        <v>-0.691624579055492</v>
      </c>
      <c r="M337" s="203" t="str">
        <f>IF(ABS(L337)&lt;=K337,"OK","NG")</f>
        <v>NG</v>
      </c>
      <c r="N337" s="4"/>
    </row>
    <row r="338">
      <c r="A338" s="187">
        <f>A126</f>
        <v>101</v>
      </c>
      <c r="B338" s="191">
        <f>B126</f>
        <v>0.73050782555113025</v>
      </c>
      <c r="C338" s="191">
        <f>C126</f>
        <v>-0.691624579055492</v>
      </c>
      <c r="D338" s="191">
        <f>INPUT!J87+INPUT!L87+INPUT!N87</f>
        <v>2834</v>
      </c>
      <c r="E338" s="343">
        <f>IF(B338&lt;=0,INPUT!J87,INPUT!L87)</f>
        <v>12</v>
      </c>
      <c r="F338" s="191">
        <f>IF(AND(B338=0,C338=0),I338,IF((ABS(B338)+ABS(C338))=0,0,IF(B338&lt;=0,ABS(B338),ABS(C338))/(ABS(B338)+ABS(C338))*D338-E338))</f>
        <v>1366.2570811931114</v>
      </c>
      <c r="G338" s="191">
        <f>IF(INPUT!AB87=1,0.2,IF(INPUT!AB87=2,0.25,0))*INPUT!N87</f>
        <v>700</v>
      </c>
      <c r="H338" s="192">
        <f>IF(OR(B338=0,C338=0),0,IF(B338&lt;=0,C338/B338,B338/C338))</f>
        <v>-1.0562201628934857</v>
      </c>
      <c r="I338" s="191">
        <f>INPUT!N87</f>
        <v>2800</v>
      </c>
      <c r="J338" s="195">
        <f>IF(INPUT!AB87=0,9/(F338/I338)^2,IF(INPUT!AB87=1,IF(AND(B338&lt;=0,C338&lt;=0),7.2,IF(G338/F338&gt;=0.4,MAX(5.17/(G338/I338)^2,9/(F338/I338)^2),11.64/((F338-G338)/I338)^2)),IF(H338&gt;=-1,247.8*((G338/F338)^1.8)*(1-H338)^2.7,247.8*(1-H338)^0.32)))</f>
        <v>312.09267694395447</v>
      </c>
      <c r="K338" s="131">
        <f>MIN(0.9*INPUT!$B$2*J338/(INPUT!N87/COS(INPUT!P87)/INPUT!O87)^2,J126*INPUT!AO87,INPUT!AQ87/0.7)</f>
        <v>0</v>
      </c>
      <c r="L338" s="131">
        <f>IF(B338&lt;=0,B338,C338)</f>
        <v>-0.691624579055492</v>
      </c>
      <c r="M338" s="203" t="str">
        <f>IF(ABS(L338)&lt;=K338,"OK","NG")</f>
        <v>NG</v>
      </c>
      <c r="N338" s="4"/>
    </row>
    <row r="339">
      <c r="A339" s="187">
        <f>A127</f>
        <v>101</v>
      </c>
      <c r="B339" s="191">
        <f>B127</f>
        <v>0.73050782555113025</v>
      </c>
      <c r="C339" s="191">
        <f>C127</f>
        <v>-0.691624579055492</v>
      </c>
      <c r="D339" s="191">
        <f>INPUT!J88+INPUT!L88+INPUT!N88</f>
        <v>2834</v>
      </c>
      <c r="E339" s="343">
        <f>IF(B339&lt;=0,INPUT!J88,INPUT!L88)</f>
        <v>12</v>
      </c>
      <c r="F339" s="191">
        <f>IF(AND(B339=0,C339=0),I339,IF((ABS(B339)+ABS(C339))=0,0,IF(B339&lt;=0,ABS(B339),ABS(C339))/(ABS(B339)+ABS(C339))*D339-E339))</f>
        <v>1366.2570811931114</v>
      </c>
      <c r="G339" s="191">
        <f>IF(INPUT!AB88=1,0.2,IF(INPUT!AB88=2,0.25,0))*INPUT!N88</f>
        <v>700</v>
      </c>
      <c r="H339" s="192">
        <f>IF(OR(B339=0,C339=0),0,IF(B339&lt;=0,C339/B339,B339/C339))</f>
        <v>-1.0562201628934857</v>
      </c>
      <c r="I339" s="191">
        <f>INPUT!N88</f>
        <v>2800</v>
      </c>
      <c r="J339" s="195">
        <f>IF(INPUT!AB88=0,9/(F339/I339)^2,IF(INPUT!AB88=1,IF(AND(B339&lt;=0,C339&lt;=0),7.2,IF(G339/F339&gt;=0.4,MAX(5.17/(G339/I339)^2,9/(F339/I339)^2),11.64/((F339-G339)/I339)^2)),IF(H339&gt;=-1,247.8*((G339/F339)^1.8)*(1-H339)^2.7,247.8*(1-H339)^0.32)))</f>
        <v>312.09267694395447</v>
      </c>
      <c r="K339" s="131">
        <f>MIN(0.9*INPUT!$B$2*J339/(INPUT!N88/COS(INPUT!P88)/INPUT!O88)^2,J127*INPUT!AO88,INPUT!AQ88/0.7)</f>
        <v>0</v>
      </c>
      <c r="L339" s="131">
        <f>IF(B339&lt;=0,B339,C339)</f>
        <v>-0.691624579055492</v>
      </c>
      <c r="M339" s="203" t="str">
        <f>IF(ABS(L339)&lt;=K339,"OK","NG")</f>
        <v>NG</v>
      </c>
      <c r="N339" s="4"/>
    </row>
    <row r="340">
      <c r="A340" s="187">
        <f>A128</f>
        <v>101</v>
      </c>
      <c r="B340" s="191">
        <f>B128</f>
        <v>0.73050782555113025</v>
      </c>
      <c r="C340" s="191">
        <f>C128</f>
        <v>-0.691624579055492</v>
      </c>
      <c r="D340" s="191">
        <f>INPUT!J89+INPUT!L89+INPUT!N89</f>
        <v>2834</v>
      </c>
      <c r="E340" s="343">
        <f>IF(B340&lt;=0,INPUT!J89,INPUT!L89)</f>
        <v>12</v>
      </c>
      <c r="F340" s="191">
        <f>IF(AND(B340=0,C340=0),I340,IF((ABS(B340)+ABS(C340))=0,0,IF(B340&lt;=0,ABS(B340),ABS(C340))/(ABS(B340)+ABS(C340))*D340-E340))</f>
        <v>1366.2570811931114</v>
      </c>
      <c r="G340" s="191">
        <f>IF(INPUT!AB89=1,0.2,IF(INPUT!AB89=2,0.25,0))*INPUT!N89</f>
        <v>700</v>
      </c>
      <c r="H340" s="192">
        <f>IF(OR(B340=0,C340=0),0,IF(B340&lt;=0,C340/B340,B340/C340))</f>
        <v>-1.0562201628934857</v>
      </c>
      <c r="I340" s="191">
        <f>INPUT!N89</f>
        <v>2800</v>
      </c>
      <c r="J340" s="195">
        <f>IF(INPUT!AB89=0,9/(F340/I340)^2,IF(INPUT!AB89=1,IF(AND(B340&lt;=0,C340&lt;=0),7.2,IF(G340/F340&gt;=0.4,MAX(5.17/(G340/I340)^2,9/(F340/I340)^2),11.64/((F340-G340)/I340)^2)),IF(H340&gt;=-1,247.8*((G340/F340)^1.8)*(1-H340)^2.7,247.8*(1-H340)^0.32)))</f>
        <v>312.09267694395447</v>
      </c>
      <c r="K340" s="131">
        <f>MIN(0.9*INPUT!$B$2*J340/(INPUT!N89/COS(INPUT!P89)/INPUT!O89)^2,J128*INPUT!AO89,INPUT!AQ89/0.7)</f>
        <v>0</v>
      </c>
      <c r="L340" s="131">
        <f>IF(B340&lt;=0,B340,C340)</f>
        <v>-0.691624579055492</v>
      </c>
      <c r="M340" s="203" t="str">
        <f>IF(ABS(L340)&lt;=K340,"OK","NG")</f>
        <v>NG</v>
      </c>
      <c r="N340" s="4"/>
    </row>
    <row r="341">
      <c r="A341" s="187">
        <f>A129</f>
        <v>101</v>
      </c>
      <c r="B341" s="191">
        <f>B129</f>
        <v>0.73050782555113025</v>
      </c>
      <c r="C341" s="191">
        <f>C129</f>
        <v>-0.691624579055492</v>
      </c>
      <c r="D341" s="191">
        <f>INPUT!J90+INPUT!L90+INPUT!N90</f>
        <v>2834</v>
      </c>
      <c r="E341" s="343">
        <f>IF(B341&lt;=0,INPUT!J90,INPUT!L90)</f>
        <v>12</v>
      </c>
      <c r="F341" s="191">
        <f>IF(AND(B341=0,C341=0),I341,IF((ABS(B341)+ABS(C341))=0,0,IF(B341&lt;=0,ABS(B341),ABS(C341))/(ABS(B341)+ABS(C341))*D341-E341))</f>
        <v>1366.2570811931114</v>
      </c>
      <c r="G341" s="191">
        <f>IF(INPUT!AB90=1,0.2,IF(INPUT!AB90=2,0.25,0))*INPUT!N90</f>
        <v>700</v>
      </c>
      <c r="H341" s="192">
        <f>IF(OR(B341=0,C341=0),0,IF(B341&lt;=0,C341/B341,B341/C341))</f>
        <v>-1.0562201628934857</v>
      </c>
      <c r="I341" s="191">
        <f>INPUT!N90</f>
        <v>2800</v>
      </c>
      <c r="J341" s="195">
        <f>IF(INPUT!AB90=0,9/(F341/I341)^2,IF(INPUT!AB90=1,IF(AND(B341&lt;=0,C341&lt;=0),7.2,IF(G341/F341&gt;=0.4,MAX(5.17/(G341/I341)^2,9/(F341/I341)^2),11.64/((F341-G341)/I341)^2)),IF(H341&gt;=-1,247.8*((G341/F341)^1.8)*(1-H341)^2.7,247.8*(1-H341)^0.32)))</f>
        <v>312.09267694395447</v>
      </c>
      <c r="K341" s="131">
        <f>MIN(0.9*INPUT!$B$2*J341/(INPUT!N90/COS(INPUT!P90)/INPUT!O90)^2,J129*INPUT!AO90,INPUT!AQ90/0.7)</f>
        <v>0</v>
      </c>
      <c r="L341" s="131">
        <f>IF(B341&lt;=0,B341,C341)</f>
        <v>-0.691624579055492</v>
      </c>
      <c r="M341" s="203" t="str">
        <f>IF(ABS(L341)&lt;=K341,"OK","NG")</f>
        <v>NG</v>
      </c>
      <c r="N341" s="4"/>
    </row>
    <row r="342">
      <c r="A342" s="187">
        <f>A130</f>
        <v>101</v>
      </c>
      <c r="B342" s="191">
        <f>B130</f>
        <v>0.73050782555113025</v>
      </c>
      <c r="C342" s="191">
        <f>C130</f>
        <v>-0.691624579055492</v>
      </c>
      <c r="D342" s="191">
        <f>INPUT!J91+INPUT!L91+INPUT!N91</f>
        <v>2834</v>
      </c>
      <c r="E342" s="343">
        <f>IF(B342&lt;=0,INPUT!J91,INPUT!L91)</f>
        <v>12</v>
      </c>
      <c r="F342" s="191">
        <f>IF(AND(B342=0,C342=0),I342,IF((ABS(B342)+ABS(C342))=0,0,IF(B342&lt;=0,ABS(B342),ABS(C342))/(ABS(B342)+ABS(C342))*D342-E342))</f>
        <v>1366.2570811931114</v>
      </c>
      <c r="G342" s="191">
        <f>IF(INPUT!AB91=1,0.2,IF(INPUT!AB91=2,0.25,0))*INPUT!N91</f>
        <v>700</v>
      </c>
      <c r="H342" s="192">
        <f>IF(OR(B342=0,C342=0),0,IF(B342&lt;=0,C342/B342,B342/C342))</f>
        <v>-1.0562201628934857</v>
      </c>
      <c r="I342" s="191">
        <f>INPUT!N91</f>
        <v>2800</v>
      </c>
      <c r="J342" s="195">
        <f>IF(INPUT!AB91=0,9/(F342/I342)^2,IF(INPUT!AB91=1,IF(AND(B342&lt;=0,C342&lt;=0),7.2,IF(G342/F342&gt;=0.4,MAX(5.17/(G342/I342)^2,9/(F342/I342)^2),11.64/((F342-G342)/I342)^2)),IF(H342&gt;=-1,247.8*((G342/F342)^1.8)*(1-H342)^2.7,247.8*(1-H342)^0.32)))</f>
        <v>312.09267694395447</v>
      </c>
      <c r="K342" s="131">
        <f>MIN(0.9*INPUT!$B$2*J342/(INPUT!N91/COS(INPUT!P91)/INPUT!O91)^2,J130*INPUT!AO91,INPUT!AQ91/0.7)</f>
        <v>0</v>
      </c>
      <c r="L342" s="131">
        <f>IF(B342&lt;=0,B342,C342)</f>
        <v>-0.691624579055492</v>
      </c>
      <c r="M342" s="203" t="str">
        <f>IF(ABS(L342)&lt;=K342,"OK","NG")</f>
        <v>NG</v>
      </c>
      <c r="N342" s="4"/>
    </row>
    <row r="343">
      <c r="A343" s="187">
        <f>A131</f>
        <v>101</v>
      </c>
      <c r="B343" s="191">
        <f>B131</f>
        <v>0.73050782555113025</v>
      </c>
      <c r="C343" s="191">
        <f>C131</f>
        <v>-0.691624579055492</v>
      </c>
      <c r="D343" s="191">
        <f>INPUT!J92+INPUT!L92+INPUT!N92</f>
        <v>2834</v>
      </c>
      <c r="E343" s="343">
        <f>IF(B343&lt;=0,INPUT!J92,INPUT!L92)</f>
        <v>12</v>
      </c>
      <c r="F343" s="191">
        <f>IF(AND(B343=0,C343=0),I343,IF((ABS(B343)+ABS(C343))=0,0,IF(B343&lt;=0,ABS(B343),ABS(C343))/(ABS(B343)+ABS(C343))*D343-E343))</f>
        <v>1366.2570811931114</v>
      </c>
      <c r="G343" s="191">
        <f>IF(INPUT!AB92=1,0.2,IF(INPUT!AB92=2,0.25,0))*INPUT!N92</f>
        <v>700</v>
      </c>
      <c r="H343" s="192">
        <f>IF(OR(B343=0,C343=0),0,IF(B343&lt;=0,C343/B343,B343/C343))</f>
        <v>-1.0562201628934857</v>
      </c>
      <c r="I343" s="191">
        <f>INPUT!N92</f>
        <v>2800</v>
      </c>
      <c r="J343" s="195">
        <f>IF(INPUT!AB92=0,9/(F343/I343)^2,IF(INPUT!AB92=1,IF(AND(B343&lt;=0,C343&lt;=0),7.2,IF(G343/F343&gt;=0.4,MAX(5.17/(G343/I343)^2,9/(F343/I343)^2),11.64/((F343-G343)/I343)^2)),IF(H343&gt;=-1,247.8*((G343/F343)^1.8)*(1-H343)^2.7,247.8*(1-H343)^0.32)))</f>
        <v>312.09267694395447</v>
      </c>
      <c r="K343" s="131">
        <f>MIN(0.9*INPUT!$B$2*J343/(INPUT!N92/COS(INPUT!P92)/INPUT!O92)^2,J131*INPUT!AO92,INPUT!AQ92/0.7)</f>
        <v>0</v>
      </c>
      <c r="L343" s="131">
        <f>IF(B343&lt;=0,B343,C343)</f>
        <v>-0.691624579055492</v>
      </c>
      <c r="M343" s="203" t="str">
        <f>IF(ABS(L343)&lt;=K343,"OK","NG")</f>
        <v>NG</v>
      </c>
      <c r="N343" s="4"/>
    </row>
    <row r="344">
      <c r="A344" s="187">
        <f>A132</f>
        <v>101</v>
      </c>
      <c r="B344" s="191">
        <f>B132</f>
        <v>0.73050782555113025</v>
      </c>
      <c r="C344" s="191">
        <f>C132</f>
        <v>-0.691624579055492</v>
      </c>
      <c r="D344" s="191">
        <f>INPUT!J93+INPUT!L93+INPUT!N93</f>
        <v>2834</v>
      </c>
      <c r="E344" s="343">
        <f>IF(B344&lt;=0,INPUT!J93,INPUT!L93)</f>
        <v>12</v>
      </c>
      <c r="F344" s="191">
        <f>IF(AND(B344=0,C344=0),I344,IF((ABS(B344)+ABS(C344))=0,0,IF(B344&lt;=0,ABS(B344),ABS(C344))/(ABS(B344)+ABS(C344))*D344-E344))</f>
        <v>1366.2570811931114</v>
      </c>
      <c r="G344" s="191">
        <f>IF(INPUT!AB93=1,0.2,IF(INPUT!AB93=2,0.25,0))*INPUT!N93</f>
        <v>700</v>
      </c>
      <c r="H344" s="192">
        <f>IF(OR(B344=0,C344=0),0,IF(B344&lt;=0,C344/B344,B344/C344))</f>
        <v>-1.0562201628934857</v>
      </c>
      <c r="I344" s="191">
        <f>INPUT!N93</f>
        <v>2800</v>
      </c>
      <c r="J344" s="195">
        <f>IF(INPUT!AB93=0,9/(F344/I344)^2,IF(INPUT!AB93=1,IF(AND(B344&lt;=0,C344&lt;=0),7.2,IF(G344/F344&gt;=0.4,MAX(5.17/(G344/I344)^2,9/(F344/I344)^2),11.64/((F344-G344)/I344)^2)),IF(H344&gt;=-1,247.8*((G344/F344)^1.8)*(1-H344)^2.7,247.8*(1-H344)^0.32)))</f>
        <v>312.09267694395447</v>
      </c>
      <c r="K344" s="131">
        <f>MIN(0.9*INPUT!$B$2*J344/(INPUT!N93/COS(INPUT!P93)/INPUT!O93)^2,J132*INPUT!AO93,INPUT!AQ93/0.7)</f>
        <v>0</v>
      </c>
      <c r="L344" s="131">
        <f>IF(B344&lt;=0,B344,C344)</f>
        <v>-0.691624579055492</v>
      </c>
      <c r="M344" s="203" t="str">
        <f>IF(ABS(L344)&lt;=K344,"OK","NG")</f>
        <v>NG</v>
      </c>
      <c r="N344" s="4"/>
    </row>
    <row r="345">
      <c r="A345" s="187">
        <f>A133</f>
        <v>101</v>
      </c>
      <c r="B345" s="191">
        <f>B133</f>
        <v>0.73050782555113025</v>
      </c>
      <c r="C345" s="191">
        <f>C133</f>
        <v>-0.691624579055492</v>
      </c>
      <c r="D345" s="191">
        <f>INPUT!J94+INPUT!L94+INPUT!N94</f>
        <v>2834</v>
      </c>
      <c r="E345" s="343">
        <f>IF(B345&lt;=0,INPUT!J94,INPUT!L94)</f>
        <v>12</v>
      </c>
      <c r="F345" s="191">
        <f>IF(AND(B345=0,C345=0),I345,IF((ABS(B345)+ABS(C345))=0,0,IF(B345&lt;=0,ABS(B345),ABS(C345))/(ABS(B345)+ABS(C345))*D345-E345))</f>
        <v>1366.2570811931114</v>
      </c>
      <c r="G345" s="191">
        <f>IF(INPUT!AB94=1,0.2,IF(INPUT!AB94=2,0.25,0))*INPUT!N94</f>
        <v>700</v>
      </c>
      <c r="H345" s="192">
        <f>IF(OR(B345=0,C345=0),0,IF(B345&lt;=0,C345/B345,B345/C345))</f>
        <v>-1.0562201628934857</v>
      </c>
      <c r="I345" s="191">
        <f>INPUT!N94</f>
        <v>2800</v>
      </c>
      <c r="J345" s="195">
        <f>IF(INPUT!AB94=0,9/(F345/I345)^2,IF(INPUT!AB94=1,IF(AND(B345&lt;=0,C345&lt;=0),7.2,IF(G345/F345&gt;=0.4,MAX(5.17/(G345/I345)^2,9/(F345/I345)^2),11.64/((F345-G345)/I345)^2)),IF(H345&gt;=-1,247.8*((G345/F345)^1.8)*(1-H345)^2.7,247.8*(1-H345)^0.32)))</f>
        <v>312.09267694395447</v>
      </c>
      <c r="K345" s="131">
        <f>MIN(0.9*INPUT!$B$2*J345/(INPUT!N94/COS(INPUT!P94)/INPUT!O94)^2,J133*INPUT!AO94,INPUT!AQ94/0.7)</f>
        <v>0</v>
      </c>
      <c r="L345" s="131">
        <f>IF(B345&lt;=0,B345,C345)</f>
        <v>-0.691624579055492</v>
      </c>
      <c r="M345" s="203" t="str">
        <f>IF(ABS(L345)&lt;=K345,"OK","NG")</f>
        <v>NG</v>
      </c>
      <c r="N345" s="4"/>
    </row>
    <row r="346">
      <c r="A346" s="187">
        <f>A134</f>
        <v>101</v>
      </c>
      <c r="B346" s="191">
        <f>B134</f>
        <v>0.73050782555113025</v>
      </c>
      <c r="C346" s="191">
        <f>C134</f>
        <v>-0.691624579055492</v>
      </c>
      <c r="D346" s="191">
        <f>INPUT!J95+INPUT!L95+INPUT!N95</f>
        <v>2834</v>
      </c>
      <c r="E346" s="343">
        <f>IF(B346&lt;=0,INPUT!J95,INPUT!L95)</f>
        <v>12</v>
      </c>
      <c r="F346" s="191">
        <f>IF(AND(B346=0,C346=0),I346,IF((ABS(B346)+ABS(C346))=0,0,IF(B346&lt;=0,ABS(B346),ABS(C346))/(ABS(B346)+ABS(C346))*D346-E346))</f>
        <v>1366.2570811931114</v>
      </c>
      <c r="G346" s="191">
        <f>IF(INPUT!AB95=1,0.2,IF(INPUT!AB95=2,0.25,0))*INPUT!N95</f>
        <v>700</v>
      </c>
      <c r="H346" s="192">
        <f>IF(OR(B346=0,C346=0),0,IF(B346&lt;=0,C346/B346,B346/C346))</f>
        <v>-1.0562201628934857</v>
      </c>
      <c r="I346" s="191">
        <f>INPUT!N95</f>
        <v>2800</v>
      </c>
      <c r="J346" s="195">
        <f>IF(INPUT!AB95=0,9/(F346/I346)^2,IF(INPUT!AB95=1,IF(AND(B346&lt;=0,C346&lt;=0),7.2,IF(G346/F346&gt;=0.4,MAX(5.17/(G346/I346)^2,9/(F346/I346)^2),11.64/((F346-G346)/I346)^2)),IF(H346&gt;=-1,247.8*((G346/F346)^1.8)*(1-H346)^2.7,247.8*(1-H346)^0.32)))</f>
        <v>312.09267694395447</v>
      </c>
      <c r="K346" s="131">
        <f>MIN(0.9*INPUT!$B$2*J346/(INPUT!N95/COS(INPUT!P95)/INPUT!O95)^2,J134*INPUT!AO95,INPUT!AQ95/0.7)</f>
        <v>0</v>
      </c>
      <c r="L346" s="131">
        <f>IF(B346&lt;=0,B346,C346)</f>
        <v>-0.691624579055492</v>
      </c>
      <c r="M346" s="203" t="str">
        <f>IF(ABS(L346)&lt;=K346,"OK","NG")</f>
        <v>NG</v>
      </c>
      <c r="N346" s="4"/>
    </row>
    <row r="347">
      <c r="A347" s="187">
        <f>A135</f>
        <v>101</v>
      </c>
      <c r="B347" s="191">
        <f>B135</f>
        <v>0.73050782555113025</v>
      </c>
      <c r="C347" s="191">
        <f>C135</f>
        <v>-0.691624579055492</v>
      </c>
      <c r="D347" s="191">
        <f>INPUT!J96+INPUT!L96+INPUT!N96</f>
        <v>2834</v>
      </c>
      <c r="E347" s="343">
        <f>IF(B347&lt;=0,INPUT!J96,INPUT!L96)</f>
        <v>12</v>
      </c>
      <c r="F347" s="191">
        <f>IF(AND(B347=0,C347=0),I347,IF((ABS(B347)+ABS(C347))=0,0,IF(B347&lt;=0,ABS(B347),ABS(C347))/(ABS(B347)+ABS(C347))*D347-E347))</f>
        <v>1366.2570811931114</v>
      </c>
      <c r="G347" s="191">
        <f>IF(INPUT!AB96=1,0.2,IF(INPUT!AB96=2,0.25,0))*INPUT!N96</f>
        <v>700</v>
      </c>
      <c r="H347" s="192">
        <f>IF(OR(B347=0,C347=0),0,IF(B347&lt;=0,C347/B347,B347/C347))</f>
        <v>-1.0562201628934857</v>
      </c>
      <c r="I347" s="191">
        <f>INPUT!N96</f>
        <v>2800</v>
      </c>
      <c r="J347" s="195">
        <f>IF(INPUT!AB96=0,9/(F347/I347)^2,IF(INPUT!AB96=1,IF(AND(B347&lt;=0,C347&lt;=0),7.2,IF(G347/F347&gt;=0.4,MAX(5.17/(G347/I347)^2,9/(F347/I347)^2),11.64/((F347-G347)/I347)^2)),IF(H347&gt;=-1,247.8*((G347/F347)^1.8)*(1-H347)^2.7,247.8*(1-H347)^0.32)))</f>
        <v>312.09267694395447</v>
      </c>
      <c r="K347" s="131">
        <f>MIN(0.9*INPUT!$B$2*J347/(INPUT!N96/COS(INPUT!P96)/INPUT!O96)^2,J135*INPUT!AO96,INPUT!AQ96/0.7)</f>
        <v>0</v>
      </c>
      <c r="L347" s="131">
        <f>IF(B347&lt;=0,B347,C347)</f>
        <v>-0.691624579055492</v>
      </c>
      <c r="M347" s="203" t="str">
        <f>IF(ABS(L347)&lt;=K347,"OK","NG")</f>
        <v>NG</v>
      </c>
      <c r="N347" s="4"/>
    </row>
    <row r="348">
      <c r="A348" s="187">
        <f>A136</f>
        <v>101</v>
      </c>
      <c r="B348" s="191">
        <f>B136</f>
        <v>0.73050782555113025</v>
      </c>
      <c r="C348" s="191">
        <f>C136</f>
        <v>-0.691624579055492</v>
      </c>
      <c r="D348" s="191">
        <f>INPUT!J97+INPUT!L97+INPUT!N97</f>
        <v>2834</v>
      </c>
      <c r="E348" s="343">
        <f>IF(B348&lt;=0,INPUT!J97,INPUT!L97)</f>
        <v>12</v>
      </c>
      <c r="F348" s="191">
        <f>IF(AND(B348=0,C348=0),I348,IF((ABS(B348)+ABS(C348))=0,0,IF(B348&lt;=0,ABS(B348),ABS(C348))/(ABS(B348)+ABS(C348))*D348-E348))</f>
        <v>1366.2570811931114</v>
      </c>
      <c r="G348" s="191">
        <f>IF(INPUT!AB97=1,0.2,IF(INPUT!AB97=2,0.25,0))*INPUT!N97</f>
        <v>700</v>
      </c>
      <c r="H348" s="192">
        <f>IF(OR(B348=0,C348=0),0,IF(B348&lt;=0,C348/B348,B348/C348))</f>
        <v>-1.0562201628934857</v>
      </c>
      <c r="I348" s="191">
        <f>INPUT!N97</f>
        <v>2800</v>
      </c>
      <c r="J348" s="195">
        <f>IF(INPUT!AB97=0,9/(F348/I348)^2,IF(INPUT!AB97=1,IF(AND(B348&lt;=0,C348&lt;=0),7.2,IF(G348/F348&gt;=0.4,MAX(5.17/(G348/I348)^2,9/(F348/I348)^2),11.64/((F348-G348)/I348)^2)),IF(H348&gt;=-1,247.8*((G348/F348)^1.8)*(1-H348)^2.7,247.8*(1-H348)^0.32)))</f>
        <v>312.09267694395447</v>
      </c>
      <c r="K348" s="131">
        <f>MIN(0.9*INPUT!$B$2*J348/(INPUT!N97/COS(INPUT!P97)/INPUT!O97)^2,J136*INPUT!AO97,INPUT!AQ97/0.7)</f>
        <v>0</v>
      </c>
      <c r="L348" s="131">
        <f>IF(B348&lt;=0,B348,C348)</f>
        <v>-0.691624579055492</v>
      </c>
      <c r="M348" s="203" t="str">
        <f>IF(ABS(L348)&lt;=K348,"OK","NG")</f>
        <v>NG</v>
      </c>
      <c r="N348" s="4"/>
    </row>
    <row r="349">
      <c r="A349" s="187">
        <f>A137</f>
        <v>101</v>
      </c>
      <c r="B349" s="191">
        <f>B137</f>
        <v>0.73050782555113025</v>
      </c>
      <c r="C349" s="191">
        <f>C137</f>
        <v>-0.691624579055492</v>
      </c>
      <c r="D349" s="191">
        <f>INPUT!J98+INPUT!L98+INPUT!N98</f>
        <v>2834</v>
      </c>
      <c r="E349" s="343">
        <f>IF(B349&lt;=0,INPUT!J98,INPUT!L98)</f>
        <v>12</v>
      </c>
      <c r="F349" s="191">
        <f>IF(AND(B349=0,C349=0),I349,IF((ABS(B349)+ABS(C349))=0,0,IF(B349&lt;=0,ABS(B349),ABS(C349))/(ABS(B349)+ABS(C349))*D349-E349))</f>
        <v>1366.2570811931114</v>
      </c>
      <c r="G349" s="191">
        <f>IF(INPUT!AB98=1,0.2,IF(INPUT!AB98=2,0.25,0))*INPUT!N98</f>
        <v>700</v>
      </c>
      <c r="H349" s="192">
        <f>IF(OR(B349=0,C349=0),0,IF(B349&lt;=0,C349/B349,B349/C349))</f>
        <v>-1.0562201628934857</v>
      </c>
      <c r="I349" s="191">
        <f>INPUT!N98</f>
        <v>2800</v>
      </c>
      <c r="J349" s="195">
        <f>IF(INPUT!AB98=0,9/(F349/I349)^2,IF(INPUT!AB98=1,IF(AND(B349&lt;=0,C349&lt;=0),7.2,IF(G349/F349&gt;=0.4,MAX(5.17/(G349/I349)^2,9/(F349/I349)^2),11.64/((F349-G349)/I349)^2)),IF(H349&gt;=-1,247.8*((G349/F349)^1.8)*(1-H349)^2.7,247.8*(1-H349)^0.32)))</f>
        <v>312.09267694395447</v>
      </c>
      <c r="K349" s="131">
        <f>MIN(0.9*INPUT!$B$2*J349/(INPUT!N98/COS(INPUT!P98)/INPUT!O98)^2,J137*INPUT!AO98,INPUT!AQ98/0.7)</f>
        <v>0</v>
      </c>
      <c r="L349" s="131">
        <f>IF(B349&lt;=0,B349,C349)</f>
        <v>-0.691624579055492</v>
      </c>
      <c r="M349" s="203" t="str">
        <f>IF(ABS(L349)&lt;=K349,"OK","NG")</f>
        <v>NG</v>
      </c>
      <c r="N349" s="4"/>
    </row>
    <row r="350">
      <c r="A350" s="187">
        <f>A138</f>
        <v>101</v>
      </c>
      <c r="B350" s="191">
        <f>B138</f>
        <v>0.73050782555113025</v>
      </c>
      <c r="C350" s="191">
        <f>C138</f>
        <v>-0.691624579055492</v>
      </c>
      <c r="D350" s="191">
        <f>INPUT!J99+INPUT!L99+INPUT!N99</f>
        <v>2834</v>
      </c>
      <c r="E350" s="343">
        <f>IF(B350&lt;=0,INPUT!J99,INPUT!L99)</f>
        <v>12</v>
      </c>
      <c r="F350" s="191">
        <f>IF(AND(B350=0,C350=0),I350,IF((ABS(B350)+ABS(C350))=0,0,IF(B350&lt;=0,ABS(B350),ABS(C350))/(ABS(B350)+ABS(C350))*D350-E350))</f>
        <v>1366.2570811931114</v>
      </c>
      <c r="G350" s="191">
        <f>IF(INPUT!AB99=1,0.2,IF(INPUT!AB99=2,0.25,0))*INPUT!N99</f>
        <v>700</v>
      </c>
      <c r="H350" s="192">
        <f>IF(OR(B350=0,C350=0),0,IF(B350&lt;=0,C350/B350,B350/C350))</f>
        <v>-1.0562201628934857</v>
      </c>
      <c r="I350" s="191">
        <f>INPUT!N99</f>
        <v>2800</v>
      </c>
      <c r="J350" s="195">
        <f>IF(INPUT!AB99=0,9/(F350/I350)^2,IF(INPUT!AB99=1,IF(AND(B350&lt;=0,C350&lt;=0),7.2,IF(G350/F350&gt;=0.4,MAX(5.17/(G350/I350)^2,9/(F350/I350)^2),11.64/((F350-G350)/I350)^2)),IF(H350&gt;=-1,247.8*((G350/F350)^1.8)*(1-H350)^2.7,247.8*(1-H350)^0.32)))</f>
        <v>312.09267694395447</v>
      </c>
      <c r="K350" s="131">
        <f>MIN(0.9*INPUT!$B$2*J350/(INPUT!N99/COS(INPUT!P99)/INPUT!O99)^2,J138*INPUT!AO99,INPUT!AQ99/0.7)</f>
        <v>0</v>
      </c>
      <c r="L350" s="131">
        <f>IF(B350&lt;=0,B350,C350)</f>
        <v>-0.691624579055492</v>
      </c>
      <c r="M350" s="203" t="str">
        <f>IF(ABS(L350)&lt;=K350,"OK","NG")</f>
        <v>NG</v>
      </c>
      <c r="N350" s="4"/>
    </row>
    <row r="351">
      <c r="A351" s="187">
        <f>A139</f>
        <v>101</v>
      </c>
      <c r="B351" s="191">
        <f>B139</f>
        <v>0.73050782555113025</v>
      </c>
      <c r="C351" s="191">
        <f>C139</f>
        <v>-0.691624579055492</v>
      </c>
      <c r="D351" s="191">
        <f>INPUT!J100+INPUT!L100+INPUT!N100</f>
        <v>2834</v>
      </c>
      <c r="E351" s="343">
        <f>IF(B351&lt;=0,INPUT!J100,INPUT!L100)</f>
        <v>12</v>
      </c>
      <c r="F351" s="191">
        <f>IF(AND(B351=0,C351=0),I351,IF((ABS(B351)+ABS(C351))=0,0,IF(B351&lt;=0,ABS(B351),ABS(C351))/(ABS(B351)+ABS(C351))*D351-E351))</f>
        <v>1366.2570811931114</v>
      </c>
      <c r="G351" s="191">
        <f>IF(INPUT!AB100=1,0.2,IF(INPUT!AB100=2,0.25,0))*INPUT!N100</f>
        <v>700</v>
      </c>
      <c r="H351" s="192">
        <f>IF(OR(B351=0,C351=0),0,IF(B351&lt;=0,C351/B351,B351/C351))</f>
        <v>-1.0562201628934857</v>
      </c>
      <c r="I351" s="191">
        <f>INPUT!N100</f>
        <v>2800</v>
      </c>
      <c r="J351" s="195">
        <f>IF(INPUT!AB100=0,9/(F351/I351)^2,IF(INPUT!AB100=1,IF(AND(B351&lt;=0,C351&lt;=0),7.2,IF(G351/F351&gt;=0.4,MAX(5.17/(G351/I351)^2,9/(F351/I351)^2),11.64/((F351-G351)/I351)^2)),IF(H351&gt;=-1,247.8*((G351/F351)^1.8)*(1-H351)^2.7,247.8*(1-H351)^0.32)))</f>
        <v>312.09267694395447</v>
      </c>
      <c r="K351" s="131">
        <f>MIN(0.9*INPUT!$B$2*J351/(INPUT!N100/COS(INPUT!P100)/INPUT!O100)^2,J139*INPUT!AO100,INPUT!AQ100/0.7)</f>
        <v>0</v>
      </c>
      <c r="L351" s="131">
        <f>IF(B351&lt;=0,B351,C351)</f>
        <v>-0.691624579055492</v>
      </c>
      <c r="M351" s="203" t="str">
        <f>IF(ABS(L351)&lt;=K351,"OK","NG")</f>
        <v>NG</v>
      </c>
      <c r="N351" s="4"/>
    </row>
    <row r="352">
      <c r="A352" s="187">
        <f>A140</f>
        <v>101</v>
      </c>
      <c r="B352" s="191">
        <f>B140</f>
        <v>0.73050782555113025</v>
      </c>
      <c r="C352" s="191">
        <f>C140</f>
        <v>-0.691624579055492</v>
      </c>
      <c r="D352" s="191">
        <f>INPUT!J101+INPUT!L101+INPUT!N101</f>
        <v>2834</v>
      </c>
      <c r="E352" s="343">
        <f>IF(B352&lt;=0,INPUT!J101,INPUT!L101)</f>
        <v>12</v>
      </c>
      <c r="F352" s="191">
        <f>IF(AND(B352=0,C352=0),I352,IF((ABS(B352)+ABS(C352))=0,0,IF(B352&lt;=0,ABS(B352),ABS(C352))/(ABS(B352)+ABS(C352))*D352-E352))</f>
        <v>1366.2570811931114</v>
      </c>
      <c r="G352" s="191">
        <f>IF(INPUT!AB101=1,0.2,IF(INPUT!AB101=2,0.25,0))*INPUT!N101</f>
        <v>700</v>
      </c>
      <c r="H352" s="192">
        <f>IF(OR(B352=0,C352=0),0,IF(B352&lt;=0,C352/B352,B352/C352))</f>
        <v>-1.0562201628934857</v>
      </c>
      <c r="I352" s="191">
        <f>INPUT!N101</f>
        <v>2800</v>
      </c>
      <c r="J352" s="195">
        <f>IF(INPUT!AB101=0,9/(F352/I352)^2,IF(INPUT!AB101=1,IF(AND(B352&lt;=0,C352&lt;=0),7.2,IF(G352/F352&gt;=0.4,MAX(5.17/(G352/I352)^2,9/(F352/I352)^2),11.64/((F352-G352)/I352)^2)),IF(H352&gt;=-1,247.8*((G352/F352)^1.8)*(1-H352)^2.7,247.8*(1-H352)^0.32)))</f>
        <v>312.09267694395447</v>
      </c>
      <c r="K352" s="131">
        <f>MIN(0.9*INPUT!$B$2*J352/(INPUT!N101/COS(INPUT!P101)/INPUT!O101)^2,J140*INPUT!AO101,INPUT!AQ101/0.7)</f>
        <v>0</v>
      </c>
      <c r="L352" s="131">
        <f>IF(B352&lt;=0,B352,C352)</f>
        <v>-0.691624579055492</v>
      </c>
      <c r="M352" s="203" t="str">
        <f>IF(ABS(L352)&lt;=K352,"OK","NG")</f>
        <v>NG</v>
      </c>
      <c r="N352" s="4"/>
    </row>
    <row r="353">
      <c r="A353" s="187">
        <f>A141</f>
        <v>101</v>
      </c>
      <c r="B353" s="191">
        <f>B141</f>
        <v>0.73050782555113025</v>
      </c>
      <c r="C353" s="191">
        <f>C141</f>
        <v>-0.691624579055492</v>
      </c>
      <c r="D353" s="191">
        <f>INPUT!J102+INPUT!L102+INPUT!N102</f>
        <v>2834</v>
      </c>
      <c r="E353" s="343">
        <f>IF(B353&lt;=0,INPUT!J102,INPUT!L102)</f>
        <v>12</v>
      </c>
      <c r="F353" s="191">
        <f>IF(AND(B353=0,C353=0),I353,IF((ABS(B353)+ABS(C353))=0,0,IF(B353&lt;=0,ABS(B353),ABS(C353))/(ABS(B353)+ABS(C353))*D353-E353))</f>
        <v>1366.2570811931114</v>
      </c>
      <c r="G353" s="191">
        <f>IF(INPUT!AB102=1,0.2,IF(INPUT!AB102=2,0.25,0))*INPUT!N102</f>
        <v>700</v>
      </c>
      <c r="H353" s="192">
        <f>IF(OR(B353=0,C353=0),0,IF(B353&lt;=0,C353/B353,B353/C353))</f>
        <v>-1.0562201628934857</v>
      </c>
      <c r="I353" s="191">
        <f>INPUT!N102</f>
        <v>2800</v>
      </c>
      <c r="J353" s="195">
        <f>IF(INPUT!AB102=0,9/(F353/I353)^2,IF(INPUT!AB102=1,IF(AND(B353&lt;=0,C353&lt;=0),7.2,IF(G353/F353&gt;=0.4,MAX(5.17/(G353/I353)^2,9/(F353/I353)^2),11.64/((F353-G353)/I353)^2)),IF(H353&gt;=-1,247.8*((G353/F353)^1.8)*(1-H353)^2.7,247.8*(1-H353)^0.32)))</f>
        <v>312.09267694395447</v>
      </c>
      <c r="K353" s="131">
        <f>MIN(0.9*INPUT!$B$2*J353/(INPUT!N102/COS(INPUT!P102)/INPUT!O102)^2,J141*INPUT!AO102,INPUT!AQ102/0.7)</f>
        <v>0</v>
      </c>
      <c r="L353" s="131">
        <f>IF(B353&lt;=0,B353,C353)</f>
        <v>-0.691624579055492</v>
      </c>
      <c r="M353" s="203" t="str">
        <f>IF(ABS(L353)&lt;=K353,"OK","NG")</f>
        <v>NG</v>
      </c>
      <c r="N353" s="4"/>
    </row>
    <row r="354">
      <c r="A354" s="187">
        <f>A142</f>
        <v>101</v>
      </c>
      <c r="B354" s="191">
        <f>B142</f>
        <v>0.73050782555113025</v>
      </c>
      <c r="C354" s="191">
        <f>C142</f>
        <v>-0.691624579055492</v>
      </c>
      <c r="D354" s="191">
        <f>INPUT!J103+INPUT!L103+INPUT!N103</f>
        <v>2834</v>
      </c>
      <c r="E354" s="343">
        <f>IF(B354&lt;=0,INPUT!J103,INPUT!L103)</f>
        <v>12</v>
      </c>
      <c r="F354" s="191">
        <f>IF(AND(B354=0,C354=0),I354,IF((ABS(B354)+ABS(C354))=0,0,IF(B354&lt;=0,ABS(B354),ABS(C354))/(ABS(B354)+ABS(C354))*D354-E354))</f>
        <v>1366.2570811931114</v>
      </c>
      <c r="G354" s="191">
        <f>IF(INPUT!AB103=1,0.2,IF(INPUT!AB103=2,0.25,0))*INPUT!N103</f>
        <v>700</v>
      </c>
      <c r="H354" s="192">
        <f>IF(OR(B354=0,C354=0),0,IF(B354&lt;=0,C354/B354,B354/C354))</f>
        <v>-1.0562201628934857</v>
      </c>
      <c r="I354" s="191">
        <f>INPUT!N103</f>
        <v>2800</v>
      </c>
      <c r="J354" s="195">
        <f>IF(INPUT!AB103=0,9/(F354/I354)^2,IF(INPUT!AB103=1,IF(AND(B354&lt;=0,C354&lt;=0),7.2,IF(G354/F354&gt;=0.4,MAX(5.17/(G354/I354)^2,9/(F354/I354)^2),11.64/((F354-G354)/I354)^2)),IF(H354&gt;=-1,247.8*((G354/F354)^1.8)*(1-H354)^2.7,247.8*(1-H354)^0.32)))</f>
        <v>312.09267694395447</v>
      </c>
      <c r="K354" s="131">
        <f>MIN(0.9*INPUT!$B$2*J354/(INPUT!N103/COS(INPUT!P103)/INPUT!O103)^2,J142*INPUT!AO103,INPUT!AQ103/0.7)</f>
        <v>0</v>
      </c>
      <c r="L354" s="131">
        <f>IF(B354&lt;=0,B354,C354)</f>
        <v>-0.691624579055492</v>
      </c>
      <c r="M354" s="203" t="str">
        <f>IF(ABS(L354)&lt;=K354,"OK","NG")</f>
        <v>NG</v>
      </c>
      <c r="N354" s="4"/>
    </row>
    <row r="355">
      <c r="A355" s="187">
        <f>A143</f>
        <v>101</v>
      </c>
      <c r="B355" s="191">
        <f>B143</f>
        <v>0.73050782555113025</v>
      </c>
      <c r="C355" s="191">
        <f>C143</f>
        <v>-0.691624579055492</v>
      </c>
      <c r="D355" s="191">
        <f>INPUT!J104+INPUT!L104+INPUT!N104</f>
        <v>2834</v>
      </c>
      <c r="E355" s="343">
        <f>IF(B355&lt;=0,INPUT!J104,INPUT!L104)</f>
        <v>12</v>
      </c>
      <c r="F355" s="191">
        <f>IF(AND(B355=0,C355=0),I355,IF((ABS(B355)+ABS(C355))=0,0,IF(B355&lt;=0,ABS(B355),ABS(C355))/(ABS(B355)+ABS(C355))*D355-E355))</f>
        <v>1366.2570811931114</v>
      </c>
      <c r="G355" s="191">
        <f>IF(INPUT!AB104=1,0.2,IF(INPUT!AB104=2,0.25,0))*INPUT!N104</f>
        <v>700</v>
      </c>
      <c r="H355" s="192">
        <f>IF(OR(B355=0,C355=0),0,IF(B355&lt;=0,C355/B355,B355/C355))</f>
        <v>-1.0562201628934857</v>
      </c>
      <c r="I355" s="191">
        <f>INPUT!N104</f>
        <v>2800</v>
      </c>
      <c r="J355" s="195">
        <f>IF(INPUT!AB104=0,9/(F355/I355)^2,IF(INPUT!AB104=1,IF(AND(B355&lt;=0,C355&lt;=0),7.2,IF(G355/F355&gt;=0.4,MAX(5.17/(G355/I355)^2,9/(F355/I355)^2),11.64/((F355-G355)/I355)^2)),IF(H355&gt;=-1,247.8*((G355/F355)^1.8)*(1-H355)^2.7,247.8*(1-H355)^0.32)))</f>
        <v>312.09267694395447</v>
      </c>
      <c r="K355" s="131">
        <f>MIN(0.9*INPUT!$B$2*J355/(INPUT!N104/COS(INPUT!P104)/INPUT!O104)^2,J143*INPUT!AO104,INPUT!AQ104/0.7)</f>
        <v>0</v>
      </c>
      <c r="L355" s="131">
        <f>IF(B355&lt;=0,B355,C355)</f>
        <v>-0.691624579055492</v>
      </c>
      <c r="M355" s="203" t="str">
        <f>IF(ABS(L355)&lt;=K355,"OK","NG")</f>
        <v>NG</v>
      </c>
      <c r="N355" s="4"/>
    </row>
    <row r="356">
      <c r="A356" s="187">
        <f>A144</f>
        <v>101</v>
      </c>
      <c r="B356" s="191">
        <f>B144</f>
        <v>0.73050782555113025</v>
      </c>
      <c r="C356" s="191">
        <f>C144</f>
        <v>-0.691624579055492</v>
      </c>
      <c r="D356" s="191">
        <f>INPUT!J105+INPUT!L105+INPUT!N105</f>
        <v>2834</v>
      </c>
      <c r="E356" s="343">
        <f>IF(B356&lt;=0,INPUT!J105,INPUT!L105)</f>
        <v>12</v>
      </c>
      <c r="F356" s="191">
        <f>IF(AND(B356=0,C356=0),I356,IF((ABS(B356)+ABS(C356))=0,0,IF(B356&lt;=0,ABS(B356),ABS(C356))/(ABS(B356)+ABS(C356))*D356-E356))</f>
        <v>1366.2570811931114</v>
      </c>
      <c r="G356" s="191">
        <f>IF(INPUT!AB105=1,0.2,IF(INPUT!AB105=2,0.25,0))*INPUT!N105</f>
        <v>700</v>
      </c>
      <c r="H356" s="192">
        <f>IF(OR(B356=0,C356=0),0,IF(B356&lt;=0,C356/B356,B356/C356))</f>
        <v>-1.0562201628934857</v>
      </c>
      <c r="I356" s="191">
        <f>INPUT!N105</f>
        <v>2800</v>
      </c>
      <c r="J356" s="195">
        <f>IF(INPUT!AB105=0,9/(F356/I356)^2,IF(INPUT!AB105=1,IF(AND(B356&lt;=0,C356&lt;=0),7.2,IF(G356/F356&gt;=0.4,MAX(5.17/(G356/I356)^2,9/(F356/I356)^2),11.64/((F356-G356)/I356)^2)),IF(H356&gt;=-1,247.8*((G356/F356)^1.8)*(1-H356)^2.7,247.8*(1-H356)^0.32)))</f>
        <v>312.09267694395447</v>
      </c>
      <c r="K356" s="131">
        <f>MIN(0.9*INPUT!$B$2*J356/(INPUT!N105/COS(INPUT!P105)/INPUT!O105)^2,J144*INPUT!AO105,INPUT!AQ105/0.7)</f>
        <v>0</v>
      </c>
      <c r="L356" s="131">
        <f>IF(B356&lt;=0,B356,C356)</f>
        <v>-0.691624579055492</v>
      </c>
      <c r="M356" s="203" t="str">
        <f>IF(ABS(L356)&lt;=K356,"OK","NG")</f>
        <v>NG</v>
      </c>
      <c r="N356" s="4"/>
    </row>
    <row r="357">
      <c r="A357" s="187">
        <f>A145</f>
        <v>101</v>
      </c>
      <c r="B357" s="191">
        <f>B145</f>
        <v>0.73050782555113025</v>
      </c>
      <c r="C357" s="191">
        <f>C145</f>
        <v>-0.691624579055492</v>
      </c>
      <c r="D357" s="191">
        <f>INPUT!J106+INPUT!L106+INPUT!N106</f>
        <v>2834</v>
      </c>
      <c r="E357" s="343">
        <f>IF(B357&lt;=0,INPUT!J106,INPUT!L106)</f>
        <v>12</v>
      </c>
      <c r="F357" s="191">
        <f>IF(AND(B357=0,C357=0),I357,IF((ABS(B357)+ABS(C357))=0,0,IF(B357&lt;=0,ABS(B357),ABS(C357))/(ABS(B357)+ABS(C357))*D357-E357))</f>
        <v>1366.2570811931114</v>
      </c>
      <c r="G357" s="191">
        <f>IF(INPUT!AB106=1,0.2,IF(INPUT!AB106=2,0.25,0))*INPUT!N106</f>
        <v>700</v>
      </c>
      <c r="H357" s="192">
        <f>IF(OR(B357=0,C357=0),0,IF(B357&lt;=0,C357/B357,B357/C357))</f>
        <v>-1.0562201628934857</v>
      </c>
      <c r="I357" s="191">
        <f>INPUT!N106</f>
        <v>2800</v>
      </c>
      <c r="J357" s="195">
        <f>IF(INPUT!AB106=0,9/(F357/I357)^2,IF(INPUT!AB106=1,IF(AND(B357&lt;=0,C357&lt;=0),7.2,IF(G357/F357&gt;=0.4,MAX(5.17/(G357/I357)^2,9/(F357/I357)^2),11.64/((F357-G357)/I357)^2)),IF(H357&gt;=-1,247.8*((G357/F357)^1.8)*(1-H357)^2.7,247.8*(1-H357)^0.32)))</f>
        <v>312.09267694395447</v>
      </c>
      <c r="K357" s="131">
        <f>MIN(0.9*INPUT!$B$2*J357/(INPUT!N106/COS(INPUT!P106)/INPUT!O106)^2,J145*INPUT!AO106,INPUT!AQ106/0.7)</f>
        <v>0</v>
      </c>
      <c r="L357" s="131">
        <f>IF(B357&lt;=0,B357,C357)</f>
        <v>-0.691624579055492</v>
      </c>
      <c r="M357" s="203" t="str">
        <f>IF(ABS(L357)&lt;=K357,"OK","NG")</f>
        <v>NG</v>
      </c>
      <c r="N357" s="4"/>
    </row>
    <row r="358">
      <c r="A358" s="187">
        <f>A146</f>
        <v>101</v>
      </c>
      <c r="B358" s="191">
        <f>B146</f>
        <v>0.73050782555113025</v>
      </c>
      <c r="C358" s="191">
        <f>C146</f>
        <v>-0.691624579055492</v>
      </c>
      <c r="D358" s="191">
        <f>INPUT!J107+INPUT!L107+INPUT!N107</f>
        <v>2834</v>
      </c>
      <c r="E358" s="343">
        <f>IF(B358&lt;=0,INPUT!J107,INPUT!L107)</f>
        <v>12</v>
      </c>
      <c r="F358" s="191">
        <f>IF(AND(B358=0,C358=0),I358,IF((ABS(B358)+ABS(C358))=0,0,IF(B358&lt;=0,ABS(B358),ABS(C358))/(ABS(B358)+ABS(C358))*D358-E358))</f>
        <v>1366.2570811931114</v>
      </c>
      <c r="G358" s="191">
        <f>IF(INPUT!AB107=1,0.2,IF(INPUT!AB107=2,0.25,0))*INPUT!N107</f>
        <v>700</v>
      </c>
      <c r="H358" s="192">
        <f>IF(OR(B358=0,C358=0),0,IF(B358&lt;=0,C358/B358,B358/C358))</f>
        <v>-1.0562201628934857</v>
      </c>
      <c r="I358" s="191">
        <f>INPUT!N107</f>
        <v>2800</v>
      </c>
      <c r="J358" s="195">
        <f>IF(INPUT!AB107=0,9/(F358/I358)^2,IF(INPUT!AB107=1,IF(AND(B358&lt;=0,C358&lt;=0),7.2,IF(G358/F358&gt;=0.4,MAX(5.17/(G358/I358)^2,9/(F358/I358)^2),11.64/((F358-G358)/I358)^2)),IF(H358&gt;=-1,247.8*((G358/F358)^1.8)*(1-H358)^2.7,247.8*(1-H358)^0.32)))</f>
        <v>312.09267694395447</v>
      </c>
      <c r="K358" s="131">
        <f>MIN(0.9*INPUT!$B$2*J358/(INPUT!N107/COS(INPUT!P107)/INPUT!O107)^2,J146*INPUT!AO107,INPUT!AQ107/0.7)</f>
        <v>0</v>
      </c>
      <c r="L358" s="131">
        <f>IF(B358&lt;=0,B358,C358)</f>
        <v>-0.691624579055492</v>
      </c>
      <c r="M358" s="203" t="str">
        <f>IF(ABS(L358)&lt;=K358,"OK","NG")</f>
        <v>NG</v>
      </c>
      <c r="N358" s="4"/>
    </row>
    <row r="359">
      <c r="A359" s="187">
        <f>A147</f>
        <v>101</v>
      </c>
      <c r="B359" s="191">
        <f>B147</f>
        <v>0.73050782555113025</v>
      </c>
      <c r="C359" s="191">
        <f>C147</f>
        <v>-0.691624579055492</v>
      </c>
      <c r="D359" s="191">
        <f>INPUT!J108+INPUT!L108+INPUT!N108</f>
        <v>2834</v>
      </c>
      <c r="E359" s="343">
        <f>IF(B359&lt;=0,INPUT!J108,INPUT!L108)</f>
        <v>12</v>
      </c>
      <c r="F359" s="191">
        <f>IF(AND(B359=0,C359=0),I359,IF((ABS(B359)+ABS(C359))=0,0,IF(B359&lt;=0,ABS(B359),ABS(C359))/(ABS(B359)+ABS(C359))*D359-E359))</f>
        <v>1366.2570811931114</v>
      </c>
      <c r="G359" s="191">
        <f>IF(INPUT!AB108=1,0.2,IF(INPUT!AB108=2,0.25,0))*INPUT!N108</f>
        <v>700</v>
      </c>
      <c r="H359" s="192">
        <f>IF(OR(B359=0,C359=0),0,IF(B359&lt;=0,C359/B359,B359/C359))</f>
        <v>-1.0562201628934857</v>
      </c>
      <c r="I359" s="191">
        <f>INPUT!N108</f>
        <v>2800</v>
      </c>
      <c r="J359" s="195">
        <f>IF(INPUT!AB108=0,9/(F359/I359)^2,IF(INPUT!AB108=1,IF(AND(B359&lt;=0,C359&lt;=0),7.2,IF(G359/F359&gt;=0.4,MAX(5.17/(G359/I359)^2,9/(F359/I359)^2),11.64/((F359-G359)/I359)^2)),IF(H359&gt;=-1,247.8*((G359/F359)^1.8)*(1-H359)^2.7,247.8*(1-H359)^0.32)))</f>
        <v>312.09267694395447</v>
      </c>
      <c r="K359" s="131">
        <f>MIN(0.9*INPUT!$B$2*J359/(INPUT!N108/COS(INPUT!P108)/INPUT!O108)^2,J147*INPUT!AO108,INPUT!AQ108/0.7)</f>
        <v>0</v>
      </c>
      <c r="L359" s="131">
        <f>IF(B359&lt;=0,B359,C359)</f>
        <v>-0.691624579055492</v>
      </c>
      <c r="M359" s="203" t="str">
        <f>IF(ABS(L359)&lt;=K359,"OK","NG")</f>
        <v>NG</v>
      </c>
      <c r="N359" s="4"/>
    </row>
    <row r="360">
      <c r="A360" s="187">
        <f>A148</f>
        <v>101</v>
      </c>
      <c r="B360" s="191">
        <f>B148</f>
        <v>0.73050782555113025</v>
      </c>
      <c r="C360" s="191">
        <f>C148</f>
        <v>-0.691624579055492</v>
      </c>
      <c r="D360" s="191">
        <f>INPUT!J109+INPUT!L109+INPUT!N109</f>
        <v>2834</v>
      </c>
      <c r="E360" s="343">
        <f>IF(B360&lt;=0,INPUT!J109,INPUT!L109)</f>
        <v>12</v>
      </c>
      <c r="F360" s="191">
        <f>IF(AND(B360=0,C360=0),I360,IF((ABS(B360)+ABS(C360))=0,0,IF(B360&lt;=0,ABS(B360),ABS(C360))/(ABS(B360)+ABS(C360))*D360-E360))</f>
        <v>1366.2570811931114</v>
      </c>
      <c r="G360" s="191">
        <f>IF(INPUT!AB109=1,0.2,IF(INPUT!AB109=2,0.25,0))*INPUT!N109</f>
        <v>700</v>
      </c>
      <c r="H360" s="192">
        <f>IF(OR(B360=0,C360=0),0,IF(B360&lt;=0,C360/B360,B360/C360))</f>
        <v>-1.0562201628934857</v>
      </c>
      <c r="I360" s="191">
        <f>INPUT!N109</f>
        <v>2800</v>
      </c>
      <c r="J360" s="195">
        <f>IF(INPUT!AB109=0,9/(F360/I360)^2,IF(INPUT!AB109=1,IF(AND(B360&lt;=0,C360&lt;=0),7.2,IF(G360/F360&gt;=0.4,MAX(5.17/(G360/I360)^2,9/(F360/I360)^2),11.64/((F360-G360)/I360)^2)),IF(H360&gt;=-1,247.8*((G360/F360)^1.8)*(1-H360)^2.7,247.8*(1-H360)^0.32)))</f>
        <v>312.09267694395447</v>
      </c>
      <c r="K360" s="131">
        <f>MIN(0.9*INPUT!$B$2*J360/(INPUT!N109/COS(INPUT!P109)/INPUT!O109)^2,J148*INPUT!AO109,INPUT!AQ109/0.7)</f>
        <v>0</v>
      </c>
      <c r="L360" s="131">
        <f>IF(B360&lt;=0,B360,C360)</f>
        <v>-0.691624579055492</v>
      </c>
      <c r="M360" s="203" t="str">
        <f>IF(ABS(L360)&lt;=K360,"OK","NG")</f>
        <v>NG</v>
      </c>
      <c r="N360" s="4"/>
    </row>
    <row r="361">
      <c r="A361" s="187">
        <f>A149</f>
        <v>101</v>
      </c>
      <c r="B361" s="191">
        <f>B149</f>
        <v>0.73050782555113025</v>
      </c>
      <c r="C361" s="191">
        <f>C149</f>
        <v>-0.691624579055492</v>
      </c>
      <c r="D361" s="191">
        <f>INPUT!J110+INPUT!L110+INPUT!N110</f>
        <v>2834</v>
      </c>
      <c r="E361" s="343">
        <f>IF(B361&lt;=0,INPUT!J110,INPUT!L110)</f>
        <v>12</v>
      </c>
      <c r="F361" s="191">
        <f>IF(AND(B361=0,C361=0),I361,IF((ABS(B361)+ABS(C361))=0,0,IF(B361&lt;=0,ABS(B361),ABS(C361))/(ABS(B361)+ABS(C361))*D361-E361))</f>
        <v>1366.2570811931114</v>
      </c>
      <c r="G361" s="191">
        <f>IF(INPUT!AB110=1,0.2,IF(INPUT!AB110=2,0.25,0))*INPUT!N110</f>
        <v>700</v>
      </c>
      <c r="H361" s="192">
        <f>IF(OR(B361=0,C361=0),0,IF(B361&lt;=0,C361/B361,B361/C361))</f>
        <v>-1.0562201628934857</v>
      </c>
      <c r="I361" s="191">
        <f>INPUT!N110</f>
        <v>2800</v>
      </c>
      <c r="J361" s="195">
        <f>IF(INPUT!AB110=0,9/(F361/I361)^2,IF(INPUT!AB110=1,IF(AND(B361&lt;=0,C361&lt;=0),7.2,IF(G361/F361&gt;=0.4,MAX(5.17/(G361/I361)^2,9/(F361/I361)^2),11.64/((F361-G361)/I361)^2)),IF(H361&gt;=-1,247.8*((G361/F361)^1.8)*(1-H361)^2.7,247.8*(1-H361)^0.32)))</f>
        <v>312.09267694395447</v>
      </c>
      <c r="K361" s="131">
        <f>MIN(0.9*INPUT!$B$2*J361/(INPUT!N110/COS(INPUT!P110)/INPUT!O110)^2,J149*INPUT!AO110,INPUT!AQ110/0.7)</f>
        <v>0</v>
      </c>
      <c r="L361" s="131">
        <f>IF(B361&lt;=0,B361,C361)</f>
        <v>-0.691624579055492</v>
      </c>
      <c r="M361" s="203" t="str">
        <f>IF(ABS(L361)&lt;=K361,"OK","NG")</f>
        <v>NG</v>
      </c>
      <c r="N361" s="4"/>
    </row>
    <row r="362">
      <c r="A362" s="187">
        <f>A150</f>
        <v>101</v>
      </c>
      <c r="B362" s="191">
        <f>B150</f>
        <v>0.73050782555113025</v>
      </c>
      <c r="C362" s="191">
        <f>C150</f>
        <v>-0.691624579055492</v>
      </c>
      <c r="D362" s="191">
        <f>INPUT!J111+INPUT!L111+INPUT!N111</f>
        <v>2834</v>
      </c>
      <c r="E362" s="343">
        <f>IF(B362&lt;=0,INPUT!J111,INPUT!L111)</f>
        <v>12</v>
      </c>
      <c r="F362" s="191">
        <f>IF(AND(B362=0,C362=0),I362,IF((ABS(B362)+ABS(C362))=0,0,IF(B362&lt;=0,ABS(B362),ABS(C362))/(ABS(B362)+ABS(C362))*D362-E362))</f>
        <v>1366.2570811931114</v>
      </c>
      <c r="G362" s="191">
        <f>IF(INPUT!AB111=1,0.2,IF(INPUT!AB111=2,0.25,0))*INPUT!N111</f>
        <v>700</v>
      </c>
      <c r="H362" s="192">
        <f>IF(OR(B362=0,C362=0),0,IF(B362&lt;=0,C362/B362,B362/C362))</f>
        <v>-1.0562201628934857</v>
      </c>
      <c r="I362" s="191">
        <f>INPUT!N111</f>
        <v>2800</v>
      </c>
      <c r="J362" s="195">
        <f>IF(INPUT!AB111=0,9/(F362/I362)^2,IF(INPUT!AB111=1,IF(AND(B362&lt;=0,C362&lt;=0),7.2,IF(G362/F362&gt;=0.4,MAX(5.17/(G362/I362)^2,9/(F362/I362)^2),11.64/((F362-G362)/I362)^2)),IF(H362&gt;=-1,247.8*((G362/F362)^1.8)*(1-H362)^2.7,247.8*(1-H362)^0.32)))</f>
        <v>312.09267694395447</v>
      </c>
      <c r="K362" s="131">
        <f>MIN(0.9*INPUT!$B$2*J362/(INPUT!N111/COS(INPUT!P111)/INPUT!O111)^2,J150*INPUT!AO111,INPUT!AQ111/0.7)</f>
        <v>0</v>
      </c>
      <c r="L362" s="131">
        <f>IF(B362&lt;=0,B362,C362)</f>
        <v>-0.691624579055492</v>
      </c>
      <c r="M362" s="203" t="str">
        <f>IF(ABS(L362)&lt;=K362,"OK","NG")</f>
        <v>NG</v>
      </c>
      <c r="N362" s="4"/>
    </row>
    <row r="363">
      <c r="A363" s="187">
        <f>A151</f>
        <v>101</v>
      </c>
      <c r="B363" s="191">
        <f>B151</f>
        <v>0.73050782555113025</v>
      </c>
      <c r="C363" s="191">
        <f>C151</f>
        <v>-0.691624579055492</v>
      </c>
      <c r="D363" s="191">
        <f>INPUT!J112+INPUT!L112+INPUT!N112</f>
        <v>2834</v>
      </c>
      <c r="E363" s="343">
        <f>IF(B363&lt;=0,INPUT!J112,INPUT!L112)</f>
        <v>12</v>
      </c>
      <c r="F363" s="191">
        <f>IF(AND(B363=0,C363=0),I363,IF((ABS(B363)+ABS(C363))=0,0,IF(B363&lt;=0,ABS(B363),ABS(C363))/(ABS(B363)+ABS(C363))*D363-E363))</f>
        <v>1366.2570811931114</v>
      </c>
      <c r="G363" s="191">
        <f>IF(INPUT!AB112=1,0.2,IF(INPUT!AB112=2,0.25,0))*INPUT!N112</f>
        <v>700</v>
      </c>
      <c r="H363" s="192">
        <f>IF(OR(B363=0,C363=0),0,IF(B363&lt;=0,C363/B363,B363/C363))</f>
        <v>-1.0562201628934857</v>
      </c>
      <c r="I363" s="191">
        <f>INPUT!N112</f>
        <v>2800</v>
      </c>
      <c r="J363" s="195">
        <f>IF(INPUT!AB112=0,9/(F363/I363)^2,IF(INPUT!AB112=1,IF(AND(B363&lt;=0,C363&lt;=0),7.2,IF(G363/F363&gt;=0.4,MAX(5.17/(G363/I363)^2,9/(F363/I363)^2),11.64/((F363-G363)/I363)^2)),IF(H363&gt;=-1,247.8*((G363/F363)^1.8)*(1-H363)^2.7,247.8*(1-H363)^0.32)))</f>
        <v>312.09267694395447</v>
      </c>
      <c r="K363" s="131">
        <f>MIN(0.9*INPUT!$B$2*J363/(INPUT!N112/COS(INPUT!P112)/INPUT!O112)^2,J151*INPUT!AO112,INPUT!AQ112/0.7)</f>
        <v>0</v>
      </c>
      <c r="L363" s="131">
        <f>IF(B363&lt;=0,B363,C363)</f>
        <v>-0.691624579055492</v>
      </c>
      <c r="M363" s="203" t="str">
        <f>IF(ABS(L363)&lt;=K363,"OK","NG")</f>
        <v>NG</v>
      </c>
      <c r="N363" s="4"/>
    </row>
    <row r="364">
      <c r="A364" s="187">
        <f>A152</f>
        <v>101</v>
      </c>
      <c r="B364" s="191">
        <f>B152</f>
        <v>0.73050782555113025</v>
      </c>
      <c r="C364" s="191">
        <f>C152</f>
        <v>-0.691624579055492</v>
      </c>
      <c r="D364" s="191">
        <f>INPUT!J113+INPUT!L113+INPUT!N113</f>
        <v>2834</v>
      </c>
      <c r="E364" s="343">
        <f>IF(B364&lt;=0,INPUT!J113,INPUT!L113)</f>
        <v>12</v>
      </c>
      <c r="F364" s="191">
        <f>IF(AND(B364=0,C364=0),I364,IF((ABS(B364)+ABS(C364))=0,0,IF(B364&lt;=0,ABS(B364),ABS(C364))/(ABS(B364)+ABS(C364))*D364-E364))</f>
        <v>1366.2570811931114</v>
      </c>
      <c r="G364" s="191">
        <f>IF(INPUT!AB113=1,0.2,IF(INPUT!AB113=2,0.25,0))*INPUT!N113</f>
        <v>700</v>
      </c>
      <c r="H364" s="192">
        <f>IF(OR(B364=0,C364=0),0,IF(B364&lt;=0,C364/B364,B364/C364))</f>
        <v>-1.0562201628934857</v>
      </c>
      <c r="I364" s="191">
        <f>INPUT!N113</f>
        <v>2800</v>
      </c>
      <c r="J364" s="195">
        <f>IF(INPUT!AB113=0,9/(F364/I364)^2,IF(INPUT!AB113=1,IF(AND(B364&lt;=0,C364&lt;=0),7.2,IF(G364/F364&gt;=0.4,MAX(5.17/(G364/I364)^2,9/(F364/I364)^2),11.64/((F364-G364)/I364)^2)),IF(H364&gt;=-1,247.8*((G364/F364)^1.8)*(1-H364)^2.7,247.8*(1-H364)^0.32)))</f>
        <v>312.09267694395447</v>
      </c>
      <c r="K364" s="131">
        <f>MIN(0.9*INPUT!$B$2*J364/(INPUT!N113/COS(INPUT!P113)/INPUT!O113)^2,J152*INPUT!AO113,INPUT!AQ113/0.7)</f>
        <v>0</v>
      </c>
      <c r="L364" s="131">
        <f>IF(B364&lt;=0,B364,C364)</f>
        <v>-0.691624579055492</v>
      </c>
      <c r="M364" s="203" t="str">
        <f>IF(ABS(L364)&lt;=K364,"OK","NG")</f>
        <v>NG</v>
      </c>
      <c r="N364" s="4"/>
    </row>
    <row r="365">
      <c r="A365" s="187">
        <f>A153</f>
        <v>101</v>
      </c>
      <c r="B365" s="191">
        <f>B153</f>
        <v>0.73050782555113025</v>
      </c>
      <c r="C365" s="191">
        <f>C153</f>
        <v>-0.691624579055492</v>
      </c>
      <c r="D365" s="191">
        <f>INPUT!J114+INPUT!L114+INPUT!N114</f>
        <v>2834</v>
      </c>
      <c r="E365" s="343">
        <f>IF(B365&lt;=0,INPUT!J114,INPUT!L114)</f>
        <v>12</v>
      </c>
      <c r="F365" s="191">
        <f>IF(AND(B365=0,C365=0),I365,IF((ABS(B365)+ABS(C365))=0,0,IF(B365&lt;=0,ABS(B365),ABS(C365))/(ABS(B365)+ABS(C365))*D365-E365))</f>
        <v>1366.2570811931114</v>
      </c>
      <c r="G365" s="191">
        <f>IF(INPUT!AB114=1,0.2,IF(INPUT!AB114=2,0.25,0))*INPUT!N114</f>
        <v>700</v>
      </c>
      <c r="H365" s="192">
        <f>IF(OR(B365=0,C365=0),0,IF(B365&lt;=0,C365/B365,B365/C365))</f>
        <v>-1.0562201628934857</v>
      </c>
      <c r="I365" s="191">
        <f>INPUT!N114</f>
        <v>2800</v>
      </c>
      <c r="J365" s="195">
        <f>IF(INPUT!AB114=0,9/(F365/I365)^2,IF(INPUT!AB114=1,IF(AND(B365&lt;=0,C365&lt;=0),7.2,IF(G365/F365&gt;=0.4,MAX(5.17/(G365/I365)^2,9/(F365/I365)^2),11.64/((F365-G365)/I365)^2)),IF(H365&gt;=-1,247.8*((G365/F365)^1.8)*(1-H365)^2.7,247.8*(1-H365)^0.32)))</f>
        <v>312.09267694395447</v>
      </c>
      <c r="K365" s="131">
        <f>MIN(0.9*INPUT!$B$2*J365/(INPUT!N114/COS(INPUT!P114)/INPUT!O114)^2,J153*INPUT!AO114,INPUT!AQ114/0.7)</f>
        <v>0</v>
      </c>
      <c r="L365" s="131">
        <f>IF(B365&lt;=0,B365,C365)</f>
        <v>-0.691624579055492</v>
      </c>
      <c r="M365" s="203" t="str">
        <f>IF(ABS(L365)&lt;=K365,"OK","NG")</f>
        <v>NG</v>
      </c>
      <c r="N365" s="4"/>
    </row>
    <row r="366">
      <c r="A366" s="187">
        <f>A154</f>
        <v>101</v>
      </c>
      <c r="B366" s="191">
        <f>B154</f>
        <v>0.73050782555113025</v>
      </c>
      <c r="C366" s="191">
        <f>C154</f>
        <v>-0.691624579055492</v>
      </c>
      <c r="D366" s="191">
        <f>INPUT!J115+INPUT!L115+INPUT!N115</f>
        <v>2834</v>
      </c>
      <c r="E366" s="343">
        <f>IF(B366&lt;=0,INPUT!J115,INPUT!L115)</f>
        <v>12</v>
      </c>
      <c r="F366" s="191">
        <f>IF(AND(B366=0,C366=0),I366,IF((ABS(B366)+ABS(C366))=0,0,IF(B366&lt;=0,ABS(B366),ABS(C366))/(ABS(B366)+ABS(C366))*D366-E366))</f>
        <v>1366.2570811931114</v>
      </c>
      <c r="G366" s="191">
        <f>IF(INPUT!AB115=1,0.2,IF(INPUT!AB115=2,0.25,0))*INPUT!N115</f>
        <v>700</v>
      </c>
      <c r="H366" s="192">
        <f>IF(OR(B366=0,C366=0),0,IF(B366&lt;=0,C366/B366,B366/C366))</f>
        <v>-1.0562201628934857</v>
      </c>
      <c r="I366" s="191">
        <f>INPUT!N115</f>
        <v>2800</v>
      </c>
      <c r="J366" s="195">
        <f>IF(INPUT!AB115=0,9/(F366/I366)^2,IF(INPUT!AB115=1,IF(AND(B366&lt;=0,C366&lt;=0),7.2,IF(G366/F366&gt;=0.4,MAX(5.17/(G366/I366)^2,9/(F366/I366)^2),11.64/((F366-G366)/I366)^2)),IF(H366&gt;=-1,247.8*((G366/F366)^1.8)*(1-H366)^2.7,247.8*(1-H366)^0.32)))</f>
        <v>312.09267694395447</v>
      </c>
      <c r="K366" s="131">
        <f>MIN(0.9*INPUT!$B$2*J366/(INPUT!N115/COS(INPUT!P115)/INPUT!O115)^2,J154*INPUT!AO115,INPUT!AQ115/0.7)</f>
        <v>0</v>
      </c>
      <c r="L366" s="131">
        <f>IF(B366&lt;=0,B366,C366)</f>
        <v>-0.691624579055492</v>
      </c>
      <c r="M366" s="203" t="str">
        <f>IF(ABS(L366)&lt;=K366,"OK","NG")</f>
        <v>NG</v>
      </c>
      <c r="N366" s="4"/>
    </row>
    <row r="367">
      <c r="A367" s="187">
        <f>A155</f>
        <v>101</v>
      </c>
      <c r="B367" s="191">
        <f>B155</f>
        <v>0.73050782555113025</v>
      </c>
      <c r="C367" s="191">
        <f>C155</f>
        <v>-0.691624579055492</v>
      </c>
      <c r="D367" s="191">
        <f>INPUT!J116+INPUT!L116+INPUT!N116</f>
        <v>2834</v>
      </c>
      <c r="E367" s="343">
        <f>IF(B367&lt;=0,INPUT!J116,INPUT!L116)</f>
        <v>12</v>
      </c>
      <c r="F367" s="191">
        <f>IF(AND(B367=0,C367=0),I367,IF((ABS(B367)+ABS(C367))=0,0,IF(B367&lt;=0,ABS(B367),ABS(C367))/(ABS(B367)+ABS(C367))*D367-E367))</f>
        <v>1366.2570811931114</v>
      </c>
      <c r="G367" s="191">
        <f>IF(INPUT!AB116=1,0.2,IF(INPUT!AB116=2,0.25,0))*INPUT!N116</f>
        <v>700</v>
      </c>
      <c r="H367" s="192">
        <f>IF(OR(B367=0,C367=0),0,IF(B367&lt;=0,C367/B367,B367/C367))</f>
        <v>-1.0562201628934857</v>
      </c>
      <c r="I367" s="191">
        <f>INPUT!N116</f>
        <v>2800</v>
      </c>
      <c r="J367" s="195">
        <f>IF(INPUT!AB116=0,9/(F367/I367)^2,IF(INPUT!AB116=1,IF(AND(B367&lt;=0,C367&lt;=0),7.2,IF(G367/F367&gt;=0.4,MAX(5.17/(G367/I367)^2,9/(F367/I367)^2),11.64/((F367-G367)/I367)^2)),IF(H367&gt;=-1,247.8*((G367/F367)^1.8)*(1-H367)^2.7,247.8*(1-H367)^0.32)))</f>
        <v>312.09267694395447</v>
      </c>
      <c r="K367" s="131">
        <f>MIN(0.9*INPUT!$B$2*J367/(INPUT!N116/COS(INPUT!P116)/INPUT!O116)^2,J155*INPUT!AO116,INPUT!AQ116/0.7)</f>
        <v>0</v>
      </c>
      <c r="L367" s="131">
        <f>IF(B367&lt;=0,B367,C367)</f>
        <v>-0.691624579055492</v>
      </c>
      <c r="M367" s="203" t="str">
        <f>IF(ABS(L367)&lt;=K367,"OK","NG")</f>
        <v>NG</v>
      </c>
      <c r="N367" s="4"/>
    </row>
    <row r="368">
      <c r="A368" s="187">
        <f>A156</f>
        <v>101</v>
      </c>
      <c r="B368" s="191">
        <f>B156</f>
        <v>0.73050782555113025</v>
      </c>
      <c r="C368" s="191">
        <f>C156</f>
        <v>-0.691624579055492</v>
      </c>
      <c r="D368" s="191">
        <f>INPUT!J117+INPUT!L117+INPUT!N117</f>
        <v>2834</v>
      </c>
      <c r="E368" s="343">
        <f>IF(B368&lt;=0,INPUT!J117,INPUT!L117)</f>
        <v>12</v>
      </c>
      <c r="F368" s="191">
        <f>IF(AND(B368=0,C368=0),I368,IF((ABS(B368)+ABS(C368))=0,0,IF(B368&lt;=0,ABS(B368),ABS(C368))/(ABS(B368)+ABS(C368))*D368-E368))</f>
        <v>1366.2570811931114</v>
      </c>
      <c r="G368" s="191">
        <f>IF(INPUT!AB117=1,0.2,IF(INPUT!AB117=2,0.25,0))*INPUT!N117</f>
        <v>700</v>
      </c>
      <c r="H368" s="192">
        <f>IF(OR(B368=0,C368=0),0,IF(B368&lt;=0,C368/B368,B368/C368))</f>
        <v>-1.0562201628934857</v>
      </c>
      <c r="I368" s="191">
        <f>INPUT!N117</f>
        <v>2800</v>
      </c>
      <c r="J368" s="195">
        <f>IF(INPUT!AB117=0,9/(F368/I368)^2,IF(INPUT!AB117=1,IF(AND(B368&lt;=0,C368&lt;=0),7.2,IF(G368/F368&gt;=0.4,MAX(5.17/(G368/I368)^2,9/(F368/I368)^2),11.64/((F368-G368)/I368)^2)),IF(H368&gt;=-1,247.8*((G368/F368)^1.8)*(1-H368)^2.7,247.8*(1-H368)^0.32)))</f>
        <v>312.09267694395447</v>
      </c>
      <c r="K368" s="131">
        <f>MIN(0.9*INPUT!$B$2*J368/(INPUT!N117/COS(INPUT!P117)/INPUT!O117)^2,J156*INPUT!AO117,INPUT!AQ117/0.7)</f>
        <v>0</v>
      </c>
      <c r="L368" s="131">
        <f>IF(B368&lt;=0,B368,C368)</f>
        <v>-0.691624579055492</v>
      </c>
      <c r="M368" s="203" t="str">
        <f>IF(ABS(L368)&lt;=K368,"OK","NG")</f>
        <v>NG</v>
      </c>
      <c r="N368" s="4"/>
    </row>
    <row r="369">
      <c r="A369" s="187">
        <f>A157</f>
        <v>101</v>
      </c>
      <c r="B369" s="191">
        <f>B157</f>
        <v>0.73050782555113025</v>
      </c>
      <c r="C369" s="191">
        <f>C157</f>
        <v>-0.691624579055492</v>
      </c>
      <c r="D369" s="191">
        <f>INPUT!J118+INPUT!L118+INPUT!N118</f>
        <v>2834</v>
      </c>
      <c r="E369" s="343">
        <f>IF(B369&lt;=0,INPUT!J118,INPUT!L118)</f>
        <v>12</v>
      </c>
      <c r="F369" s="191">
        <f>IF(AND(B369=0,C369=0),I369,IF((ABS(B369)+ABS(C369))=0,0,IF(B369&lt;=0,ABS(B369),ABS(C369))/(ABS(B369)+ABS(C369))*D369-E369))</f>
        <v>1366.2570811931114</v>
      </c>
      <c r="G369" s="191">
        <f>IF(INPUT!AB118=1,0.2,IF(INPUT!AB118=2,0.25,0))*INPUT!N118</f>
        <v>700</v>
      </c>
      <c r="H369" s="192">
        <f>IF(OR(B369=0,C369=0),0,IF(B369&lt;=0,C369/B369,B369/C369))</f>
        <v>-1.0562201628934857</v>
      </c>
      <c r="I369" s="191">
        <f>INPUT!N118</f>
        <v>2800</v>
      </c>
      <c r="J369" s="195">
        <f>IF(INPUT!AB118=0,9/(F369/I369)^2,IF(INPUT!AB118=1,IF(AND(B369&lt;=0,C369&lt;=0),7.2,IF(G369/F369&gt;=0.4,MAX(5.17/(G369/I369)^2,9/(F369/I369)^2),11.64/((F369-G369)/I369)^2)),IF(H369&gt;=-1,247.8*((G369/F369)^1.8)*(1-H369)^2.7,247.8*(1-H369)^0.32)))</f>
        <v>312.09267694395447</v>
      </c>
      <c r="K369" s="131">
        <f>MIN(0.9*INPUT!$B$2*J369/(INPUT!N118/COS(INPUT!P118)/INPUT!O118)^2,J157*INPUT!AO118,INPUT!AQ118/0.7)</f>
        <v>0</v>
      </c>
      <c r="L369" s="131">
        <f>IF(B369&lt;=0,B369,C369)</f>
        <v>-0.691624579055492</v>
      </c>
      <c r="M369" s="203" t="str">
        <f>IF(ABS(L369)&lt;=K369,"OK","NG")</f>
        <v>NG</v>
      </c>
      <c r="N369" s="4"/>
    </row>
    <row r="370">
      <c r="A370" s="187">
        <f>A158</f>
        <v>101</v>
      </c>
      <c r="B370" s="191">
        <f>B158</f>
        <v>0.73050782555113025</v>
      </c>
      <c r="C370" s="191">
        <f>C158</f>
        <v>-0.691624579055492</v>
      </c>
      <c r="D370" s="191">
        <f>INPUT!J119+INPUT!L119+INPUT!N119</f>
        <v>2834</v>
      </c>
      <c r="E370" s="343">
        <f>IF(B370&lt;=0,INPUT!J119,INPUT!L119)</f>
        <v>12</v>
      </c>
      <c r="F370" s="191">
        <f>IF(AND(B370=0,C370=0),I370,IF((ABS(B370)+ABS(C370))=0,0,IF(B370&lt;=0,ABS(B370),ABS(C370))/(ABS(B370)+ABS(C370))*D370-E370))</f>
        <v>1366.2570811931114</v>
      </c>
      <c r="G370" s="191">
        <f>IF(INPUT!AB119=1,0.2,IF(INPUT!AB119=2,0.25,0))*INPUT!N119</f>
        <v>700</v>
      </c>
      <c r="H370" s="192">
        <f>IF(OR(B370=0,C370=0),0,IF(B370&lt;=0,C370/B370,B370/C370))</f>
        <v>-1.0562201628934857</v>
      </c>
      <c r="I370" s="191">
        <f>INPUT!N119</f>
        <v>2800</v>
      </c>
      <c r="J370" s="195">
        <f>IF(INPUT!AB119=0,9/(F370/I370)^2,IF(INPUT!AB119=1,IF(AND(B370&lt;=0,C370&lt;=0),7.2,IF(G370/F370&gt;=0.4,MAX(5.17/(G370/I370)^2,9/(F370/I370)^2),11.64/((F370-G370)/I370)^2)),IF(H370&gt;=-1,247.8*((G370/F370)^1.8)*(1-H370)^2.7,247.8*(1-H370)^0.32)))</f>
        <v>312.09267694395447</v>
      </c>
      <c r="K370" s="131">
        <f>MIN(0.9*INPUT!$B$2*J370/(INPUT!N119/COS(INPUT!P119)/INPUT!O119)^2,J158*INPUT!AO119,INPUT!AQ119/0.7)</f>
        <v>0</v>
      </c>
      <c r="L370" s="131">
        <f>IF(B370&lt;=0,B370,C370)</f>
        <v>-0.691624579055492</v>
      </c>
      <c r="M370" s="203" t="str">
        <f>IF(ABS(L370)&lt;=K370,"OK","NG")</f>
        <v>NG</v>
      </c>
      <c r="N370" s="4"/>
    </row>
    <row r="371">
      <c r="A371" s="187">
        <f>A159</f>
        <v>101</v>
      </c>
      <c r="B371" s="191">
        <f>B159</f>
        <v>0.73050782555113025</v>
      </c>
      <c r="C371" s="191">
        <f>C159</f>
        <v>-0.691624579055492</v>
      </c>
      <c r="D371" s="191">
        <f>INPUT!J120+INPUT!L120+INPUT!N120</f>
        <v>2834</v>
      </c>
      <c r="E371" s="343">
        <f>IF(B371&lt;=0,INPUT!J120,INPUT!L120)</f>
        <v>12</v>
      </c>
      <c r="F371" s="191">
        <f>IF(AND(B371=0,C371=0),I371,IF((ABS(B371)+ABS(C371))=0,0,IF(B371&lt;=0,ABS(B371),ABS(C371))/(ABS(B371)+ABS(C371))*D371-E371))</f>
        <v>1366.2570811931114</v>
      </c>
      <c r="G371" s="191">
        <f>IF(INPUT!AB120=1,0.2,IF(INPUT!AB120=2,0.25,0))*INPUT!N120</f>
        <v>700</v>
      </c>
      <c r="H371" s="192">
        <f>IF(OR(B371=0,C371=0),0,IF(B371&lt;=0,C371/B371,B371/C371))</f>
        <v>-1.0562201628934857</v>
      </c>
      <c r="I371" s="191">
        <f>INPUT!N120</f>
        <v>2800</v>
      </c>
      <c r="J371" s="195">
        <f>IF(INPUT!AB120=0,9/(F371/I371)^2,IF(INPUT!AB120=1,IF(AND(B371&lt;=0,C371&lt;=0),7.2,IF(G371/F371&gt;=0.4,MAX(5.17/(G371/I371)^2,9/(F371/I371)^2),11.64/((F371-G371)/I371)^2)),IF(H371&gt;=-1,247.8*((G371/F371)^1.8)*(1-H371)^2.7,247.8*(1-H371)^0.32)))</f>
        <v>312.09267694395447</v>
      </c>
      <c r="K371" s="131">
        <f>MIN(0.9*INPUT!$B$2*J371/(INPUT!N120/COS(INPUT!P120)/INPUT!O120)^2,J159*INPUT!AO120,INPUT!AQ120/0.7)</f>
        <v>0</v>
      </c>
      <c r="L371" s="131">
        <f>IF(B371&lt;=0,B371,C371)</f>
        <v>-0.691624579055492</v>
      </c>
      <c r="M371" s="203" t="str">
        <f>IF(ABS(L371)&lt;=K371,"OK","NG")</f>
        <v>NG</v>
      </c>
      <c r="N371" s="4"/>
    </row>
    <row r="372">
      <c r="A372" s="187">
        <f>A160</f>
        <v>101</v>
      </c>
      <c r="B372" s="191">
        <f>B160</f>
        <v>0.73050782555113025</v>
      </c>
      <c r="C372" s="191">
        <f>C160</f>
        <v>-0.691624579055492</v>
      </c>
      <c r="D372" s="191">
        <f>INPUT!J121+INPUT!L121+INPUT!N121</f>
        <v>2834</v>
      </c>
      <c r="E372" s="343">
        <f>IF(B372&lt;=0,INPUT!J121,INPUT!L121)</f>
        <v>12</v>
      </c>
      <c r="F372" s="191">
        <f>IF(AND(B372=0,C372=0),I372,IF((ABS(B372)+ABS(C372))=0,0,IF(B372&lt;=0,ABS(B372),ABS(C372))/(ABS(B372)+ABS(C372))*D372-E372))</f>
        <v>1366.2570811931114</v>
      </c>
      <c r="G372" s="191">
        <f>IF(INPUT!AB121=1,0.2,IF(INPUT!AB121=2,0.25,0))*INPUT!N121</f>
        <v>700</v>
      </c>
      <c r="H372" s="192">
        <f>IF(OR(B372=0,C372=0),0,IF(B372&lt;=0,C372/B372,B372/C372))</f>
        <v>-1.0562201628934857</v>
      </c>
      <c r="I372" s="191">
        <f>INPUT!N121</f>
        <v>2800</v>
      </c>
      <c r="J372" s="195">
        <f>IF(INPUT!AB121=0,9/(F372/I372)^2,IF(INPUT!AB121=1,IF(AND(B372&lt;=0,C372&lt;=0),7.2,IF(G372/F372&gt;=0.4,MAX(5.17/(G372/I372)^2,9/(F372/I372)^2),11.64/((F372-G372)/I372)^2)),IF(H372&gt;=-1,247.8*((G372/F372)^1.8)*(1-H372)^2.7,247.8*(1-H372)^0.32)))</f>
        <v>312.09267694395447</v>
      </c>
      <c r="K372" s="131">
        <f>MIN(0.9*INPUT!$B$2*J372/(INPUT!N121/COS(INPUT!P121)/INPUT!O121)^2,J160*INPUT!AO121,INPUT!AQ121/0.7)</f>
        <v>0</v>
      </c>
      <c r="L372" s="131">
        <f>IF(B372&lt;=0,B372,C372)</f>
        <v>-0.691624579055492</v>
      </c>
      <c r="M372" s="203" t="str">
        <f>IF(ABS(L372)&lt;=K372,"OK","NG")</f>
        <v>NG</v>
      </c>
      <c r="N372" s="4"/>
    </row>
    <row r="373">
      <c r="A373" s="187">
        <f>A161</f>
        <v>101</v>
      </c>
      <c r="B373" s="191">
        <f>B161</f>
        <v>0.73050782555113025</v>
      </c>
      <c r="C373" s="191">
        <f>C161</f>
        <v>-0.691624579055492</v>
      </c>
      <c r="D373" s="191">
        <f>INPUT!J122+INPUT!L122+INPUT!N122</f>
        <v>2834</v>
      </c>
      <c r="E373" s="343">
        <f>IF(B373&lt;=0,INPUT!J122,INPUT!L122)</f>
        <v>12</v>
      </c>
      <c r="F373" s="191">
        <f>IF(AND(B373=0,C373=0),I373,IF((ABS(B373)+ABS(C373))=0,0,IF(B373&lt;=0,ABS(B373),ABS(C373))/(ABS(B373)+ABS(C373))*D373-E373))</f>
        <v>1366.2570811931114</v>
      </c>
      <c r="G373" s="191">
        <f>IF(INPUT!AB122=1,0.2,IF(INPUT!AB122=2,0.25,0))*INPUT!N122</f>
        <v>700</v>
      </c>
      <c r="H373" s="192">
        <f>IF(OR(B373=0,C373=0),0,IF(B373&lt;=0,C373/B373,B373/C373))</f>
        <v>-1.0562201628934857</v>
      </c>
      <c r="I373" s="191">
        <f>INPUT!N122</f>
        <v>2800</v>
      </c>
      <c r="J373" s="195">
        <f>IF(INPUT!AB122=0,9/(F373/I373)^2,IF(INPUT!AB122=1,IF(AND(B373&lt;=0,C373&lt;=0),7.2,IF(G373/F373&gt;=0.4,MAX(5.17/(G373/I373)^2,9/(F373/I373)^2),11.64/((F373-G373)/I373)^2)),IF(H373&gt;=-1,247.8*((G373/F373)^1.8)*(1-H373)^2.7,247.8*(1-H373)^0.32)))</f>
        <v>312.09267694395447</v>
      </c>
      <c r="K373" s="131">
        <f>MIN(0.9*INPUT!$B$2*J373/(INPUT!N122/COS(INPUT!P122)/INPUT!O122)^2,J161*INPUT!AO122,INPUT!AQ122/0.7)</f>
        <v>0</v>
      </c>
      <c r="L373" s="131">
        <f>IF(B373&lt;=0,B373,C373)</f>
        <v>-0.691624579055492</v>
      </c>
      <c r="M373" s="203" t="str">
        <f>IF(ABS(L373)&lt;=K373,"OK","NG")</f>
        <v>NG</v>
      </c>
      <c r="N373" s="4"/>
    </row>
    <row r="374">
      <c r="A374" s="187">
        <f>A162</f>
        <v>101</v>
      </c>
      <c r="B374" s="191">
        <f>B162</f>
        <v>0.73050782555113025</v>
      </c>
      <c r="C374" s="191">
        <f>C162</f>
        <v>-0.691624579055492</v>
      </c>
      <c r="D374" s="191">
        <f>INPUT!J123+INPUT!L123+INPUT!N123</f>
        <v>2834</v>
      </c>
      <c r="E374" s="343">
        <f>IF(B374&lt;=0,INPUT!J123,INPUT!L123)</f>
        <v>12</v>
      </c>
      <c r="F374" s="191">
        <f>IF(AND(B374=0,C374=0),I374,IF((ABS(B374)+ABS(C374))=0,0,IF(B374&lt;=0,ABS(B374),ABS(C374))/(ABS(B374)+ABS(C374))*D374-E374))</f>
        <v>1366.2570811931114</v>
      </c>
      <c r="G374" s="191">
        <f>IF(INPUT!AB123=1,0.2,IF(INPUT!AB123=2,0.25,0))*INPUT!N123</f>
        <v>700</v>
      </c>
      <c r="H374" s="192">
        <f>IF(OR(B374=0,C374=0),0,IF(B374&lt;=0,C374/B374,B374/C374))</f>
        <v>-1.0562201628934857</v>
      </c>
      <c r="I374" s="191">
        <f>INPUT!N123</f>
        <v>2800</v>
      </c>
      <c r="J374" s="195">
        <f>IF(INPUT!AB123=0,9/(F374/I374)^2,IF(INPUT!AB123=1,IF(AND(B374&lt;=0,C374&lt;=0),7.2,IF(G374/F374&gt;=0.4,MAX(5.17/(G374/I374)^2,9/(F374/I374)^2),11.64/((F374-G374)/I374)^2)),IF(H374&gt;=-1,247.8*((G374/F374)^1.8)*(1-H374)^2.7,247.8*(1-H374)^0.32)))</f>
        <v>312.09267694395447</v>
      </c>
      <c r="K374" s="131">
        <f>MIN(0.9*INPUT!$B$2*J374/(INPUT!N123/COS(INPUT!P123)/INPUT!O123)^2,J162*INPUT!AO123,INPUT!AQ123/0.7)</f>
        <v>0</v>
      </c>
      <c r="L374" s="131">
        <f>IF(B374&lt;=0,B374,C374)</f>
        <v>-0.691624579055492</v>
      </c>
      <c r="M374" s="203" t="str">
        <f>IF(ABS(L374)&lt;=K374,"OK","NG")</f>
        <v>NG</v>
      </c>
      <c r="N374" s="4"/>
    </row>
    <row r="375">
      <c r="A375" s="187">
        <f>A163</f>
        <v>101</v>
      </c>
      <c r="B375" s="191">
        <f>B163</f>
        <v>0.73050782555113025</v>
      </c>
      <c r="C375" s="191">
        <f>C163</f>
        <v>-0.691624579055492</v>
      </c>
      <c r="D375" s="191">
        <f>INPUT!J124+INPUT!L124+INPUT!N124</f>
        <v>2834</v>
      </c>
      <c r="E375" s="343">
        <f>IF(B375&lt;=0,INPUT!J124,INPUT!L124)</f>
        <v>12</v>
      </c>
      <c r="F375" s="191">
        <f>IF(AND(B375=0,C375=0),I375,IF((ABS(B375)+ABS(C375))=0,0,IF(B375&lt;=0,ABS(B375),ABS(C375))/(ABS(B375)+ABS(C375))*D375-E375))</f>
        <v>1366.2570811931114</v>
      </c>
      <c r="G375" s="191">
        <f>IF(INPUT!AB124=1,0.2,IF(INPUT!AB124=2,0.25,0))*INPUT!N124</f>
        <v>700</v>
      </c>
      <c r="H375" s="192">
        <f>IF(OR(B375=0,C375=0),0,IF(B375&lt;=0,C375/B375,B375/C375))</f>
        <v>-1.0562201628934857</v>
      </c>
      <c r="I375" s="191">
        <f>INPUT!N124</f>
        <v>2800</v>
      </c>
      <c r="J375" s="195">
        <f>IF(INPUT!AB124=0,9/(F375/I375)^2,IF(INPUT!AB124=1,IF(AND(B375&lt;=0,C375&lt;=0),7.2,IF(G375/F375&gt;=0.4,MAX(5.17/(G375/I375)^2,9/(F375/I375)^2),11.64/((F375-G375)/I375)^2)),IF(H375&gt;=-1,247.8*((G375/F375)^1.8)*(1-H375)^2.7,247.8*(1-H375)^0.32)))</f>
        <v>312.09267694395447</v>
      </c>
      <c r="K375" s="131">
        <f>MIN(0.9*INPUT!$B$2*J375/(INPUT!N124/COS(INPUT!P124)/INPUT!O124)^2,J163*INPUT!AO124,INPUT!AQ124/0.7)</f>
        <v>0</v>
      </c>
      <c r="L375" s="131">
        <f>IF(B375&lt;=0,B375,C375)</f>
        <v>-0.691624579055492</v>
      </c>
      <c r="M375" s="203" t="str">
        <f>IF(ABS(L375)&lt;=K375,"OK","NG")</f>
        <v>NG</v>
      </c>
      <c r="N375" s="4"/>
    </row>
    <row r="376">
      <c r="A376" s="187">
        <f>A164</f>
        <v>101</v>
      </c>
      <c r="B376" s="191">
        <f>B164</f>
        <v>0.73050782555113025</v>
      </c>
      <c r="C376" s="191">
        <f>C164</f>
        <v>-0.691624579055492</v>
      </c>
      <c r="D376" s="191">
        <f>INPUT!J125+INPUT!L125+INPUT!N125</f>
        <v>2834</v>
      </c>
      <c r="E376" s="343">
        <f>IF(B376&lt;=0,INPUT!J125,INPUT!L125)</f>
        <v>12</v>
      </c>
      <c r="F376" s="191">
        <f>IF(AND(B376=0,C376=0),I376,IF((ABS(B376)+ABS(C376))=0,0,IF(B376&lt;=0,ABS(B376),ABS(C376))/(ABS(B376)+ABS(C376))*D376-E376))</f>
        <v>1366.2570811931114</v>
      </c>
      <c r="G376" s="191">
        <f>IF(INPUT!AB125=1,0.2,IF(INPUT!AB125=2,0.25,0))*INPUT!N125</f>
        <v>700</v>
      </c>
      <c r="H376" s="192">
        <f>IF(OR(B376=0,C376=0),0,IF(B376&lt;=0,C376/B376,B376/C376))</f>
        <v>-1.0562201628934857</v>
      </c>
      <c r="I376" s="191">
        <f>INPUT!N125</f>
        <v>2800</v>
      </c>
      <c r="J376" s="195">
        <f>IF(INPUT!AB125=0,9/(F376/I376)^2,IF(INPUT!AB125=1,IF(AND(B376&lt;=0,C376&lt;=0),7.2,IF(G376/F376&gt;=0.4,MAX(5.17/(G376/I376)^2,9/(F376/I376)^2),11.64/((F376-G376)/I376)^2)),IF(H376&gt;=-1,247.8*((G376/F376)^1.8)*(1-H376)^2.7,247.8*(1-H376)^0.32)))</f>
        <v>312.09267694395447</v>
      </c>
      <c r="K376" s="131">
        <f>MIN(0.9*INPUT!$B$2*J376/(INPUT!N125/COS(INPUT!P125)/INPUT!O125)^2,J164*INPUT!AO125,INPUT!AQ125/0.7)</f>
        <v>0</v>
      </c>
      <c r="L376" s="131">
        <f>IF(B376&lt;=0,B376,C376)</f>
        <v>-0.691624579055492</v>
      </c>
      <c r="M376" s="203" t="str">
        <f>IF(ABS(L376)&lt;=K376,"OK","NG")</f>
        <v>NG</v>
      </c>
      <c r="N376" s="4"/>
    </row>
    <row r="377">
      <c r="A377" s="187">
        <f>A165</f>
        <v>101</v>
      </c>
      <c r="B377" s="191">
        <f>B165</f>
        <v>0.73050782555113025</v>
      </c>
      <c r="C377" s="191">
        <f>C165</f>
        <v>-0.691624579055492</v>
      </c>
      <c r="D377" s="191">
        <f>INPUT!J126+INPUT!L126+INPUT!N126</f>
        <v>2834</v>
      </c>
      <c r="E377" s="343">
        <f>IF(B377&lt;=0,INPUT!J126,INPUT!L126)</f>
        <v>12</v>
      </c>
      <c r="F377" s="191">
        <f>IF(AND(B377=0,C377=0),I377,IF((ABS(B377)+ABS(C377))=0,0,IF(B377&lt;=0,ABS(B377),ABS(C377))/(ABS(B377)+ABS(C377))*D377-E377))</f>
        <v>1366.2570811931114</v>
      </c>
      <c r="G377" s="191">
        <f>IF(INPUT!AB126=1,0.2,IF(INPUT!AB126=2,0.25,0))*INPUT!N126</f>
        <v>700</v>
      </c>
      <c r="H377" s="192">
        <f>IF(OR(B377=0,C377=0),0,IF(B377&lt;=0,C377/B377,B377/C377))</f>
        <v>-1.0562201628934857</v>
      </c>
      <c r="I377" s="191">
        <f>INPUT!N126</f>
        <v>2800</v>
      </c>
      <c r="J377" s="195">
        <f>IF(INPUT!AB126=0,9/(F377/I377)^2,IF(INPUT!AB126=1,IF(AND(B377&lt;=0,C377&lt;=0),7.2,IF(G377/F377&gt;=0.4,MAX(5.17/(G377/I377)^2,9/(F377/I377)^2),11.64/((F377-G377)/I377)^2)),IF(H377&gt;=-1,247.8*((G377/F377)^1.8)*(1-H377)^2.7,247.8*(1-H377)^0.32)))</f>
        <v>312.09267694395447</v>
      </c>
      <c r="K377" s="131">
        <f>MIN(0.9*INPUT!$B$2*J377/(INPUT!N126/COS(INPUT!P126)/INPUT!O126)^2,J165*INPUT!AO126,INPUT!AQ126/0.7)</f>
        <v>0</v>
      </c>
      <c r="L377" s="131">
        <f>IF(B377&lt;=0,B377,C377)</f>
        <v>-0.691624579055492</v>
      </c>
      <c r="M377" s="203" t="str">
        <f>IF(ABS(L377)&lt;=K377,"OK","NG")</f>
        <v>NG</v>
      </c>
      <c r="N377" s="4"/>
    </row>
    <row r="378">
      <c r="A378" s="187">
        <f>A166</f>
        <v>101</v>
      </c>
      <c r="B378" s="191">
        <f>B166</f>
        <v>0.73050782555113025</v>
      </c>
      <c r="C378" s="191">
        <f>C166</f>
        <v>-0.691624579055492</v>
      </c>
      <c r="D378" s="191">
        <f>INPUT!J127+INPUT!L127+INPUT!N127</f>
        <v>2834</v>
      </c>
      <c r="E378" s="343">
        <f>IF(B378&lt;=0,INPUT!J127,INPUT!L127)</f>
        <v>12</v>
      </c>
      <c r="F378" s="191">
        <f>IF(AND(B378=0,C378=0),I378,IF((ABS(B378)+ABS(C378))=0,0,IF(B378&lt;=0,ABS(B378),ABS(C378))/(ABS(B378)+ABS(C378))*D378-E378))</f>
        <v>1366.2570811931114</v>
      </c>
      <c r="G378" s="191">
        <f>IF(INPUT!AB127=1,0.2,IF(INPUT!AB127=2,0.25,0))*INPUT!N127</f>
        <v>700</v>
      </c>
      <c r="H378" s="192">
        <f>IF(OR(B378=0,C378=0),0,IF(B378&lt;=0,C378/B378,B378/C378))</f>
        <v>-1.0562201628934857</v>
      </c>
      <c r="I378" s="191">
        <f>INPUT!N127</f>
        <v>2800</v>
      </c>
      <c r="J378" s="195">
        <f>IF(INPUT!AB127=0,9/(F378/I378)^2,IF(INPUT!AB127=1,IF(AND(B378&lt;=0,C378&lt;=0),7.2,IF(G378/F378&gt;=0.4,MAX(5.17/(G378/I378)^2,9/(F378/I378)^2),11.64/((F378-G378)/I378)^2)),IF(H378&gt;=-1,247.8*((G378/F378)^1.8)*(1-H378)^2.7,247.8*(1-H378)^0.32)))</f>
        <v>312.09267694395447</v>
      </c>
      <c r="K378" s="131">
        <f>MIN(0.9*INPUT!$B$2*J378/(INPUT!N127/COS(INPUT!P127)/INPUT!O127)^2,J166*INPUT!AO127,INPUT!AQ127/0.7)</f>
        <v>0</v>
      </c>
      <c r="L378" s="131">
        <f>IF(B378&lt;=0,B378,C378)</f>
        <v>-0.691624579055492</v>
      </c>
      <c r="M378" s="203" t="str">
        <f>IF(ABS(L378)&lt;=K378,"OK","NG")</f>
        <v>NG</v>
      </c>
      <c r="N378" s="4"/>
    </row>
    <row r="379">
      <c r="A379" s="187">
        <f>A167</f>
        <v>101</v>
      </c>
      <c r="B379" s="191">
        <f>B167</f>
        <v>0.73050782555113025</v>
      </c>
      <c r="C379" s="191">
        <f>C167</f>
        <v>-0.691624579055492</v>
      </c>
      <c r="D379" s="191">
        <f>INPUT!J128+INPUT!L128+INPUT!N128</f>
        <v>2834</v>
      </c>
      <c r="E379" s="343">
        <f>IF(B379&lt;=0,INPUT!J128,INPUT!L128)</f>
        <v>12</v>
      </c>
      <c r="F379" s="191">
        <f>IF(AND(B379=0,C379=0),I379,IF((ABS(B379)+ABS(C379))=0,0,IF(B379&lt;=0,ABS(B379),ABS(C379))/(ABS(B379)+ABS(C379))*D379-E379))</f>
        <v>1366.2570811931114</v>
      </c>
      <c r="G379" s="191">
        <f>IF(INPUT!AB128=1,0.2,IF(INPUT!AB128=2,0.25,0))*INPUT!N128</f>
        <v>700</v>
      </c>
      <c r="H379" s="192">
        <f>IF(OR(B379=0,C379=0),0,IF(B379&lt;=0,C379/B379,B379/C379))</f>
        <v>-1.0562201628934857</v>
      </c>
      <c r="I379" s="191">
        <f>INPUT!N128</f>
        <v>2800</v>
      </c>
      <c r="J379" s="195">
        <f>IF(INPUT!AB128=0,9/(F379/I379)^2,IF(INPUT!AB128=1,IF(AND(B379&lt;=0,C379&lt;=0),7.2,IF(G379/F379&gt;=0.4,MAX(5.17/(G379/I379)^2,9/(F379/I379)^2),11.64/((F379-G379)/I379)^2)),IF(H379&gt;=-1,247.8*((G379/F379)^1.8)*(1-H379)^2.7,247.8*(1-H379)^0.32)))</f>
        <v>312.09267694395447</v>
      </c>
      <c r="K379" s="131">
        <f>MIN(0.9*INPUT!$B$2*J379/(INPUT!N128/COS(INPUT!P128)/INPUT!O128)^2,J167*INPUT!AO128,INPUT!AQ128/0.7)</f>
        <v>0</v>
      </c>
      <c r="L379" s="131">
        <f>IF(B379&lt;=0,B379,C379)</f>
        <v>-0.691624579055492</v>
      </c>
      <c r="M379" s="203" t="str">
        <f>IF(ABS(L379)&lt;=K379,"OK","NG")</f>
        <v>NG</v>
      </c>
      <c r="N379" s="4"/>
    </row>
    <row r="380">
      <c r="A380" s="187">
        <f>A168</f>
        <v>101</v>
      </c>
      <c r="B380" s="191">
        <f>B168</f>
        <v>0.73050782555113025</v>
      </c>
      <c r="C380" s="191">
        <f>C168</f>
        <v>-0.691624579055492</v>
      </c>
      <c r="D380" s="191">
        <f>INPUT!J129+INPUT!L129+INPUT!N129</f>
        <v>2834</v>
      </c>
      <c r="E380" s="343">
        <f>IF(B380&lt;=0,INPUT!J129,INPUT!L129)</f>
        <v>12</v>
      </c>
      <c r="F380" s="191">
        <f>IF(AND(B380=0,C380=0),I380,IF((ABS(B380)+ABS(C380))=0,0,IF(B380&lt;=0,ABS(B380),ABS(C380))/(ABS(B380)+ABS(C380))*D380-E380))</f>
        <v>1366.2570811931114</v>
      </c>
      <c r="G380" s="191">
        <f>IF(INPUT!AB129=1,0.2,IF(INPUT!AB129=2,0.25,0))*INPUT!N129</f>
        <v>700</v>
      </c>
      <c r="H380" s="192">
        <f>IF(OR(B380=0,C380=0),0,IF(B380&lt;=0,C380/B380,B380/C380))</f>
        <v>-1.0562201628934857</v>
      </c>
      <c r="I380" s="191">
        <f>INPUT!N129</f>
        <v>2800</v>
      </c>
      <c r="J380" s="195">
        <f>IF(INPUT!AB129=0,9/(F380/I380)^2,IF(INPUT!AB129=1,IF(AND(B380&lt;=0,C380&lt;=0),7.2,IF(G380/F380&gt;=0.4,MAX(5.17/(G380/I380)^2,9/(F380/I380)^2),11.64/((F380-G380)/I380)^2)),IF(H380&gt;=-1,247.8*((G380/F380)^1.8)*(1-H380)^2.7,247.8*(1-H380)^0.32)))</f>
        <v>312.09267694395447</v>
      </c>
      <c r="K380" s="131">
        <f>MIN(0.9*INPUT!$B$2*J380/(INPUT!N129/COS(INPUT!P129)/INPUT!O129)^2,J168*INPUT!AO129,INPUT!AQ129/0.7)</f>
        <v>0</v>
      </c>
      <c r="L380" s="131">
        <f>IF(B380&lt;=0,B380,C380)</f>
        <v>-0.691624579055492</v>
      </c>
      <c r="M380" s="203" t="str">
        <f>IF(ABS(L380)&lt;=K380,"OK","NG")</f>
        <v>NG</v>
      </c>
      <c r="N380" s="4"/>
    </row>
    <row r="381">
      <c r="A381" s="187">
        <f>A169</f>
        <v>101</v>
      </c>
      <c r="B381" s="191">
        <f>B169</f>
        <v>0.73050782555113025</v>
      </c>
      <c r="C381" s="191">
        <f>C169</f>
        <v>-0.691624579055492</v>
      </c>
      <c r="D381" s="191">
        <f>INPUT!J130+INPUT!L130+INPUT!N130</f>
        <v>2834</v>
      </c>
      <c r="E381" s="343">
        <f>IF(B381&lt;=0,INPUT!J130,INPUT!L130)</f>
        <v>12</v>
      </c>
      <c r="F381" s="191">
        <f>IF(AND(B381=0,C381=0),I381,IF((ABS(B381)+ABS(C381))=0,0,IF(B381&lt;=0,ABS(B381),ABS(C381))/(ABS(B381)+ABS(C381))*D381-E381))</f>
        <v>1366.2570811931114</v>
      </c>
      <c r="G381" s="191">
        <f>IF(INPUT!AB130=1,0.2,IF(INPUT!AB130=2,0.25,0))*INPUT!N130</f>
        <v>700</v>
      </c>
      <c r="H381" s="192">
        <f>IF(OR(B381=0,C381=0),0,IF(B381&lt;=0,C381/B381,B381/C381))</f>
        <v>-1.0562201628934857</v>
      </c>
      <c r="I381" s="191">
        <f>INPUT!N130</f>
        <v>2800</v>
      </c>
      <c r="J381" s="195">
        <f>IF(INPUT!AB130=0,9/(F381/I381)^2,IF(INPUT!AB130=1,IF(AND(B381&lt;=0,C381&lt;=0),7.2,IF(G381/F381&gt;=0.4,MAX(5.17/(G381/I381)^2,9/(F381/I381)^2),11.64/((F381-G381)/I381)^2)),IF(H381&gt;=-1,247.8*((G381/F381)^1.8)*(1-H381)^2.7,247.8*(1-H381)^0.32)))</f>
        <v>312.09267694395447</v>
      </c>
      <c r="K381" s="131">
        <f>MIN(0.9*INPUT!$B$2*J381/(INPUT!N130/COS(INPUT!P130)/INPUT!O130)^2,J169*INPUT!AO130,INPUT!AQ130/0.7)</f>
        <v>0</v>
      </c>
      <c r="L381" s="131">
        <f>IF(B381&lt;=0,B381,C381)</f>
        <v>-0.691624579055492</v>
      </c>
      <c r="M381" s="203" t="str">
        <f>IF(ABS(L381)&lt;=K381,"OK","NG")</f>
        <v>NG</v>
      </c>
      <c r="N381" s="4"/>
    </row>
    <row r="382">
      <c r="A382" s="187">
        <f>A170</f>
        <v>101</v>
      </c>
      <c r="B382" s="191">
        <f>B170</f>
        <v>0.73050782555113025</v>
      </c>
      <c r="C382" s="191">
        <f>C170</f>
        <v>-0.691624579055492</v>
      </c>
      <c r="D382" s="191">
        <f>INPUT!J131+INPUT!L131+INPUT!N131</f>
        <v>2834</v>
      </c>
      <c r="E382" s="343">
        <f>IF(B382&lt;=0,INPUT!J131,INPUT!L131)</f>
        <v>12</v>
      </c>
      <c r="F382" s="191">
        <f>IF(AND(B382=0,C382=0),I382,IF((ABS(B382)+ABS(C382))=0,0,IF(B382&lt;=0,ABS(B382),ABS(C382))/(ABS(B382)+ABS(C382))*D382-E382))</f>
        <v>1366.2570811931114</v>
      </c>
      <c r="G382" s="191">
        <f>IF(INPUT!AB131=1,0.2,IF(INPUT!AB131=2,0.25,0))*INPUT!N131</f>
        <v>700</v>
      </c>
      <c r="H382" s="192">
        <f>IF(OR(B382=0,C382=0),0,IF(B382&lt;=0,C382/B382,B382/C382))</f>
        <v>-1.0562201628934857</v>
      </c>
      <c r="I382" s="191">
        <f>INPUT!N131</f>
        <v>2800</v>
      </c>
      <c r="J382" s="195">
        <f>IF(INPUT!AB131=0,9/(F382/I382)^2,IF(INPUT!AB131=1,IF(AND(B382&lt;=0,C382&lt;=0),7.2,IF(G382/F382&gt;=0.4,MAX(5.17/(G382/I382)^2,9/(F382/I382)^2),11.64/((F382-G382)/I382)^2)),IF(H382&gt;=-1,247.8*((G382/F382)^1.8)*(1-H382)^2.7,247.8*(1-H382)^0.32)))</f>
        <v>312.09267694395447</v>
      </c>
      <c r="K382" s="131">
        <f>MIN(0.9*INPUT!$B$2*J382/(INPUT!N131/COS(INPUT!P131)/INPUT!O131)^2,J170*INPUT!AO131,INPUT!AQ131/0.7)</f>
        <v>0</v>
      </c>
      <c r="L382" s="131">
        <f>IF(B382&lt;=0,B382,C382)</f>
        <v>-0.691624579055492</v>
      </c>
      <c r="M382" s="203" t="str">
        <f>IF(ABS(L382)&lt;=K382,"OK","NG")</f>
        <v>NG</v>
      </c>
      <c r="N382" s="4"/>
    </row>
    <row r="383">
      <c r="A383" s="187">
        <f>A171</f>
        <v>101</v>
      </c>
      <c r="B383" s="191">
        <f>B171</f>
        <v>0.73050782555113025</v>
      </c>
      <c r="C383" s="191">
        <f>C171</f>
        <v>-0.691624579055492</v>
      </c>
      <c r="D383" s="191">
        <f>INPUT!J132+INPUT!L132+INPUT!N132</f>
        <v>2834</v>
      </c>
      <c r="E383" s="343">
        <f>IF(B383&lt;=0,INPUT!J132,INPUT!L132)</f>
        <v>12</v>
      </c>
      <c r="F383" s="191">
        <f>IF(AND(B383=0,C383=0),I383,IF((ABS(B383)+ABS(C383))=0,0,IF(B383&lt;=0,ABS(B383),ABS(C383))/(ABS(B383)+ABS(C383))*D383-E383))</f>
        <v>1366.2570811931114</v>
      </c>
      <c r="G383" s="191">
        <f>IF(INPUT!AB132=1,0.2,IF(INPUT!AB132=2,0.25,0))*INPUT!N132</f>
        <v>700</v>
      </c>
      <c r="H383" s="192">
        <f>IF(OR(B383=0,C383=0),0,IF(B383&lt;=0,C383/B383,B383/C383))</f>
        <v>-1.0562201628934857</v>
      </c>
      <c r="I383" s="191">
        <f>INPUT!N132</f>
        <v>2800</v>
      </c>
      <c r="J383" s="195">
        <f>IF(INPUT!AB132=0,9/(F383/I383)^2,IF(INPUT!AB132=1,IF(AND(B383&lt;=0,C383&lt;=0),7.2,IF(G383/F383&gt;=0.4,MAX(5.17/(G383/I383)^2,9/(F383/I383)^2),11.64/((F383-G383)/I383)^2)),IF(H383&gt;=-1,247.8*((G383/F383)^1.8)*(1-H383)^2.7,247.8*(1-H383)^0.32)))</f>
        <v>312.09267694395447</v>
      </c>
      <c r="K383" s="131">
        <f>MIN(0.9*INPUT!$B$2*J383/(INPUT!N132/COS(INPUT!P132)/INPUT!O132)^2,J171*INPUT!AO132,INPUT!AQ132/0.7)</f>
        <v>0</v>
      </c>
      <c r="L383" s="131">
        <f>IF(B383&lt;=0,B383,C383)</f>
        <v>-0.691624579055492</v>
      </c>
      <c r="M383" s="203" t="str">
        <f>IF(ABS(L383)&lt;=K383,"OK","NG")</f>
        <v>NG</v>
      </c>
      <c r="N383" s="4"/>
    </row>
    <row r="384">
      <c r="A384" s="187">
        <f>A172</f>
        <v>101</v>
      </c>
      <c r="B384" s="191">
        <f>B172</f>
        <v>0.73050782555113025</v>
      </c>
      <c r="C384" s="191">
        <f>C172</f>
        <v>-0.691624579055492</v>
      </c>
      <c r="D384" s="191">
        <f>INPUT!J133+INPUT!L133+INPUT!N133</f>
        <v>2834</v>
      </c>
      <c r="E384" s="343">
        <f>IF(B384&lt;=0,INPUT!J133,INPUT!L133)</f>
        <v>12</v>
      </c>
      <c r="F384" s="191">
        <f>IF(AND(B384=0,C384=0),I384,IF((ABS(B384)+ABS(C384))=0,0,IF(B384&lt;=0,ABS(B384),ABS(C384))/(ABS(B384)+ABS(C384))*D384-E384))</f>
        <v>1366.2570811931114</v>
      </c>
      <c r="G384" s="191">
        <f>IF(INPUT!AB133=1,0.2,IF(INPUT!AB133=2,0.25,0))*INPUT!N133</f>
        <v>700</v>
      </c>
      <c r="H384" s="192">
        <f>IF(OR(B384=0,C384=0),0,IF(B384&lt;=0,C384/B384,B384/C384))</f>
        <v>-1.0562201628934857</v>
      </c>
      <c r="I384" s="191">
        <f>INPUT!N133</f>
        <v>2800</v>
      </c>
      <c r="J384" s="195">
        <f>IF(INPUT!AB133=0,9/(F384/I384)^2,IF(INPUT!AB133=1,IF(AND(B384&lt;=0,C384&lt;=0),7.2,IF(G384/F384&gt;=0.4,MAX(5.17/(G384/I384)^2,9/(F384/I384)^2),11.64/((F384-G384)/I384)^2)),IF(H384&gt;=-1,247.8*((G384/F384)^1.8)*(1-H384)^2.7,247.8*(1-H384)^0.32)))</f>
        <v>312.09267694395447</v>
      </c>
      <c r="K384" s="131">
        <f>MIN(0.9*INPUT!$B$2*J384/(INPUT!N133/COS(INPUT!P133)/INPUT!O133)^2,J172*INPUT!AO133,INPUT!AQ133/0.7)</f>
        <v>0</v>
      </c>
      <c r="L384" s="131">
        <f>IF(B384&lt;=0,B384,C384)</f>
        <v>-0.691624579055492</v>
      </c>
      <c r="M384" s="203" t="str">
        <f>IF(ABS(L384)&lt;=K384,"OK","NG")</f>
        <v>NG</v>
      </c>
      <c r="N384" s="4"/>
    </row>
    <row r="385">
      <c r="A385" s="187">
        <f>A173</f>
        <v>101</v>
      </c>
      <c r="B385" s="191">
        <f>B173</f>
        <v>0.73050782555113025</v>
      </c>
      <c r="C385" s="191">
        <f>C173</f>
        <v>-0.691624579055492</v>
      </c>
      <c r="D385" s="191">
        <f>INPUT!J134+INPUT!L134+INPUT!N134</f>
        <v>2834</v>
      </c>
      <c r="E385" s="343">
        <f>IF(B385&lt;=0,INPUT!J134,INPUT!L134)</f>
        <v>12</v>
      </c>
      <c r="F385" s="191">
        <f>IF(AND(B385=0,C385=0),I385,IF((ABS(B385)+ABS(C385))=0,0,IF(B385&lt;=0,ABS(B385),ABS(C385))/(ABS(B385)+ABS(C385))*D385-E385))</f>
        <v>1366.2570811931114</v>
      </c>
      <c r="G385" s="191">
        <f>IF(INPUT!AB134=1,0.2,IF(INPUT!AB134=2,0.25,0))*INPUT!N134</f>
        <v>700</v>
      </c>
      <c r="H385" s="192">
        <f>IF(OR(B385=0,C385=0),0,IF(B385&lt;=0,C385/B385,B385/C385))</f>
        <v>-1.0562201628934857</v>
      </c>
      <c r="I385" s="191">
        <f>INPUT!N134</f>
        <v>2800</v>
      </c>
      <c r="J385" s="195">
        <f>IF(INPUT!AB134=0,9/(F385/I385)^2,IF(INPUT!AB134=1,IF(AND(B385&lt;=0,C385&lt;=0),7.2,IF(G385/F385&gt;=0.4,MAX(5.17/(G385/I385)^2,9/(F385/I385)^2),11.64/((F385-G385)/I385)^2)),IF(H385&gt;=-1,247.8*((G385/F385)^1.8)*(1-H385)^2.7,247.8*(1-H385)^0.32)))</f>
        <v>312.09267694395447</v>
      </c>
      <c r="K385" s="131">
        <f>MIN(0.9*INPUT!$B$2*J385/(INPUT!N134/COS(INPUT!P134)/INPUT!O134)^2,J173*INPUT!AO134,INPUT!AQ134/0.7)</f>
        <v>0</v>
      </c>
      <c r="L385" s="131">
        <f>IF(B385&lt;=0,B385,C385)</f>
        <v>-0.691624579055492</v>
      </c>
      <c r="M385" s="203" t="str">
        <f>IF(ABS(L385)&lt;=K385,"OK","NG")</f>
        <v>NG</v>
      </c>
      <c r="N385" s="4"/>
    </row>
    <row r="386">
      <c r="A386" s="187">
        <f>A174</f>
        <v>101</v>
      </c>
      <c r="B386" s="191">
        <f>B174</f>
        <v>0.73050782555113025</v>
      </c>
      <c r="C386" s="191">
        <f>C174</f>
        <v>-0.691624579055492</v>
      </c>
      <c r="D386" s="191">
        <f>INPUT!J135+INPUT!L135+INPUT!N135</f>
        <v>2834</v>
      </c>
      <c r="E386" s="343">
        <f>IF(B386&lt;=0,INPUT!J135,INPUT!L135)</f>
        <v>12</v>
      </c>
      <c r="F386" s="191">
        <f>IF(AND(B386=0,C386=0),I386,IF((ABS(B386)+ABS(C386))=0,0,IF(B386&lt;=0,ABS(B386),ABS(C386))/(ABS(B386)+ABS(C386))*D386-E386))</f>
        <v>1366.2570811931114</v>
      </c>
      <c r="G386" s="191">
        <f>IF(INPUT!AB135=1,0.2,IF(INPUT!AB135=2,0.25,0))*INPUT!N135</f>
        <v>700</v>
      </c>
      <c r="H386" s="192">
        <f>IF(OR(B386=0,C386=0),0,IF(B386&lt;=0,C386/B386,B386/C386))</f>
        <v>-1.0562201628934857</v>
      </c>
      <c r="I386" s="191">
        <f>INPUT!N135</f>
        <v>2800</v>
      </c>
      <c r="J386" s="195">
        <f>IF(INPUT!AB135=0,9/(F386/I386)^2,IF(INPUT!AB135=1,IF(AND(B386&lt;=0,C386&lt;=0),7.2,IF(G386/F386&gt;=0.4,MAX(5.17/(G386/I386)^2,9/(F386/I386)^2),11.64/((F386-G386)/I386)^2)),IF(H386&gt;=-1,247.8*((G386/F386)^1.8)*(1-H386)^2.7,247.8*(1-H386)^0.32)))</f>
        <v>312.09267694395447</v>
      </c>
      <c r="K386" s="131">
        <f>MIN(0.9*INPUT!$B$2*J386/(INPUT!N135/COS(INPUT!P135)/INPUT!O135)^2,J174*INPUT!AO135,INPUT!AQ135/0.7)</f>
        <v>0</v>
      </c>
      <c r="L386" s="131">
        <f>IF(B386&lt;=0,B386,C386)</f>
        <v>-0.691624579055492</v>
      </c>
      <c r="M386" s="203" t="str">
        <f>IF(ABS(L386)&lt;=K386,"OK","NG")</f>
        <v>NG</v>
      </c>
      <c r="N386" s="4"/>
    </row>
    <row r="387">
      <c r="A387" s="187">
        <f>A175</f>
        <v>101</v>
      </c>
      <c r="B387" s="191">
        <f>B175</f>
        <v>0.73050782555113025</v>
      </c>
      <c r="C387" s="191">
        <f>C175</f>
        <v>-0.691624579055492</v>
      </c>
      <c r="D387" s="191">
        <f>INPUT!J136+INPUT!L136+INPUT!N136</f>
        <v>2834</v>
      </c>
      <c r="E387" s="343">
        <f>IF(B387&lt;=0,INPUT!J136,INPUT!L136)</f>
        <v>12</v>
      </c>
      <c r="F387" s="191">
        <f>IF(AND(B387=0,C387=0),I387,IF((ABS(B387)+ABS(C387))=0,0,IF(B387&lt;=0,ABS(B387),ABS(C387))/(ABS(B387)+ABS(C387))*D387-E387))</f>
        <v>1366.2570811931114</v>
      </c>
      <c r="G387" s="191">
        <f>IF(INPUT!AB136=1,0.2,IF(INPUT!AB136=2,0.25,0))*INPUT!N136</f>
        <v>700</v>
      </c>
      <c r="H387" s="192">
        <f>IF(OR(B387=0,C387=0),0,IF(B387&lt;=0,C387/B387,B387/C387))</f>
        <v>-1.0562201628934857</v>
      </c>
      <c r="I387" s="191">
        <f>INPUT!N136</f>
        <v>2800</v>
      </c>
      <c r="J387" s="195">
        <f>IF(INPUT!AB136=0,9/(F387/I387)^2,IF(INPUT!AB136=1,IF(AND(B387&lt;=0,C387&lt;=0),7.2,IF(G387/F387&gt;=0.4,MAX(5.17/(G387/I387)^2,9/(F387/I387)^2),11.64/((F387-G387)/I387)^2)),IF(H387&gt;=-1,247.8*((G387/F387)^1.8)*(1-H387)^2.7,247.8*(1-H387)^0.32)))</f>
        <v>312.09267694395447</v>
      </c>
      <c r="K387" s="131">
        <f>MIN(0.9*INPUT!$B$2*J387/(INPUT!N136/COS(INPUT!P136)/INPUT!O136)^2,J175*INPUT!AO136,INPUT!AQ136/0.7)</f>
        <v>0</v>
      </c>
      <c r="L387" s="131">
        <f>IF(B387&lt;=0,B387,C387)</f>
        <v>-0.691624579055492</v>
      </c>
      <c r="M387" s="203" t="str">
        <f>IF(ABS(L387)&lt;=K387,"OK","NG")</f>
        <v>NG</v>
      </c>
      <c r="N387" s="4"/>
    </row>
    <row r="388">
      <c r="A388" s="187">
        <f>A176</f>
        <v>101</v>
      </c>
      <c r="B388" s="191">
        <f>B176</f>
        <v>0.73050782555113025</v>
      </c>
      <c r="C388" s="191">
        <f>C176</f>
        <v>-0.691624579055492</v>
      </c>
      <c r="D388" s="191">
        <f>INPUT!J137+INPUT!L137+INPUT!N137</f>
        <v>2834</v>
      </c>
      <c r="E388" s="343">
        <f>IF(B388&lt;=0,INPUT!J137,INPUT!L137)</f>
        <v>12</v>
      </c>
      <c r="F388" s="191">
        <f>IF(AND(B388=0,C388=0),I388,IF((ABS(B388)+ABS(C388))=0,0,IF(B388&lt;=0,ABS(B388),ABS(C388))/(ABS(B388)+ABS(C388))*D388-E388))</f>
        <v>1366.2570811931114</v>
      </c>
      <c r="G388" s="191">
        <f>IF(INPUT!AB137=1,0.2,IF(INPUT!AB137=2,0.25,0))*INPUT!N137</f>
        <v>700</v>
      </c>
      <c r="H388" s="192">
        <f>IF(OR(B388=0,C388=0),0,IF(B388&lt;=0,C388/B388,B388/C388))</f>
        <v>-1.0562201628934857</v>
      </c>
      <c r="I388" s="191">
        <f>INPUT!N137</f>
        <v>2800</v>
      </c>
      <c r="J388" s="195">
        <f>IF(INPUT!AB137=0,9/(F388/I388)^2,IF(INPUT!AB137=1,IF(AND(B388&lt;=0,C388&lt;=0),7.2,IF(G388/F388&gt;=0.4,MAX(5.17/(G388/I388)^2,9/(F388/I388)^2),11.64/((F388-G388)/I388)^2)),IF(H388&gt;=-1,247.8*((G388/F388)^1.8)*(1-H388)^2.7,247.8*(1-H388)^0.32)))</f>
        <v>312.09267694395447</v>
      </c>
      <c r="K388" s="131">
        <f>MIN(0.9*INPUT!$B$2*J388/(INPUT!N137/COS(INPUT!P137)/INPUT!O137)^2,J176*INPUT!AO137,INPUT!AQ137/0.7)</f>
        <v>0</v>
      </c>
      <c r="L388" s="131">
        <f>IF(B388&lt;=0,B388,C388)</f>
        <v>-0.691624579055492</v>
      </c>
      <c r="M388" s="203" t="str">
        <f>IF(ABS(L388)&lt;=K388,"OK","NG")</f>
        <v>NG</v>
      </c>
      <c r="N388" s="4"/>
    </row>
    <row r="389">
      <c r="A389" s="187">
        <f>A177</f>
        <v>101</v>
      </c>
      <c r="B389" s="191">
        <f>B177</f>
        <v>0.73050782555113025</v>
      </c>
      <c r="C389" s="191">
        <f>C177</f>
        <v>-0.691624579055492</v>
      </c>
      <c r="D389" s="191">
        <f>INPUT!J138+INPUT!L138+INPUT!N138</f>
        <v>2834</v>
      </c>
      <c r="E389" s="343">
        <f>IF(B389&lt;=0,INPUT!J138,INPUT!L138)</f>
        <v>12</v>
      </c>
      <c r="F389" s="191">
        <f>IF(AND(B389=0,C389=0),I389,IF((ABS(B389)+ABS(C389))=0,0,IF(B389&lt;=0,ABS(B389),ABS(C389))/(ABS(B389)+ABS(C389))*D389-E389))</f>
        <v>1366.2570811931114</v>
      </c>
      <c r="G389" s="191">
        <f>IF(INPUT!AB138=1,0.2,IF(INPUT!AB138=2,0.25,0))*INPUT!N138</f>
        <v>700</v>
      </c>
      <c r="H389" s="192">
        <f>IF(OR(B389=0,C389=0),0,IF(B389&lt;=0,C389/B389,B389/C389))</f>
        <v>-1.0562201628934857</v>
      </c>
      <c r="I389" s="191">
        <f>INPUT!N138</f>
        <v>2800</v>
      </c>
      <c r="J389" s="195">
        <f>IF(INPUT!AB138=0,9/(F389/I389)^2,IF(INPUT!AB138=1,IF(AND(B389&lt;=0,C389&lt;=0),7.2,IF(G389/F389&gt;=0.4,MAX(5.17/(G389/I389)^2,9/(F389/I389)^2),11.64/((F389-G389)/I389)^2)),IF(H389&gt;=-1,247.8*((G389/F389)^1.8)*(1-H389)^2.7,247.8*(1-H389)^0.32)))</f>
        <v>312.09267694395447</v>
      </c>
      <c r="K389" s="131">
        <f>MIN(0.9*INPUT!$B$2*J389/(INPUT!N138/COS(INPUT!P138)/INPUT!O138)^2,J177*INPUT!AO138,INPUT!AQ138/0.7)</f>
        <v>0</v>
      </c>
      <c r="L389" s="131">
        <f>IF(B389&lt;=0,B389,C389)</f>
        <v>-0.691624579055492</v>
      </c>
      <c r="M389" s="203" t="str">
        <f>IF(ABS(L389)&lt;=K389,"OK","NG")</f>
        <v>NG</v>
      </c>
      <c r="N389" s="4"/>
    </row>
    <row r="390">
      <c r="A390" s="187">
        <f>A178</f>
        <v>101</v>
      </c>
      <c r="B390" s="191">
        <f>B178</f>
        <v>0.73050782555113025</v>
      </c>
      <c r="C390" s="191">
        <f>C178</f>
        <v>-0.691624579055492</v>
      </c>
      <c r="D390" s="191">
        <f>INPUT!J139+INPUT!L139+INPUT!N139</f>
        <v>2834</v>
      </c>
      <c r="E390" s="343">
        <f>IF(B390&lt;=0,INPUT!J139,INPUT!L139)</f>
        <v>12</v>
      </c>
      <c r="F390" s="191">
        <f>IF(AND(B390=0,C390=0),I390,IF((ABS(B390)+ABS(C390))=0,0,IF(B390&lt;=0,ABS(B390),ABS(C390))/(ABS(B390)+ABS(C390))*D390-E390))</f>
        <v>1366.2570811931114</v>
      </c>
      <c r="G390" s="191">
        <f>IF(INPUT!AB139=1,0.2,IF(INPUT!AB139=2,0.25,0))*INPUT!N139</f>
        <v>700</v>
      </c>
      <c r="H390" s="192">
        <f>IF(OR(B390=0,C390=0),0,IF(B390&lt;=0,C390/B390,B390/C390))</f>
        <v>-1.0562201628934857</v>
      </c>
      <c r="I390" s="191">
        <f>INPUT!N139</f>
        <v>2800</v>
      </c>
      <c r="J390" s="195">
        <f>IF(INPUT!AB139=0,9/(F390/I390)^2,IF(INPUT!AB139=1,IF(AND(B390&lt;=0,C390&lt;=0),7.2,IF(G390/F390&gt;=0.4,MAX(5.17/(G390/I390)^2,9/(F390/I390)^2),11.64/((F390-G390)/I390)^2)),IF(H390&gt;=-1,247.8*((G390/F390)^1.8)*(1-H390)^2.7,247.8*(1-H390)^0.32)))</f>
        <v>312.09267694395447</v>
      </c>
      <c r="K390" s="131">
        <f>MIN(0.9*INPUT!$B$2*J390/(INPUT!N139/COS(INPUT!P139)/INPUT!O139)^2,J178*INPUT!AO139,INPUT!AQ139/0.7)</f>
        <v>0</v>
      </c>
      <c r="L390" s="131">
        <f>IF(B390&lt;=0,B390,C390)</f>
        <v>-0.691624579055492</v>
      </c>
      <c r="M390" s="203" t="str">
        <f>IF(ABS(L390)&lt;=K390,"OK","NG")</f>
        <v>NG</v>
      </c>
      <c r="N390" s="4"/>
    </row>
    <row r="391">
      <c r="A391" s="187">
        <f>A179</f>
        <v>101</v>
      </c>
      <c r="B391" s="191">
        <f>B179</f>
        <v>0.73050782555113025</v>
      </c>
      <c r="C391" s="191">
        <f>C179</f>
        <v>-0.691624579055492</v>
      </c>
      <c r="D391" s="191">
        <f>INPUT!J140+INPUT!L140+INPUT!N140</f>
        <v>2834</v>
      </c>
      <c r="E391" s="343">
        <f>IF(B391&lt;=0,INPUT!J140,INPUT!L140)</f>
        <v>12</v>
      </c>
      <c r="F391" s="191">
        <f>IF(AND(B391=0,C391=0),I391,IF((ABS(B391)+ABS(C391))=0,0,IF(B391&lt;=0,ABS(B391),ABS(C391))/(ABS(B391)+ABS(C391))*D391-E391))</f>
        <v>1366.2570811931114</v>
      </c>
      <c r="G391" s="191">
        <f>IF(INPUT!AB140=1,0.2,IF(INPUT!AB140=2,0.25,0))*INPUT!N140</f>
        <v>700</v>
      </c>
      <c r="H391" s="192">
        <f>IF(OR(B391=0,C391=0),0,IF(B391&lt;=0,C391/B391,B391/C391))</f>
        <v>-1.0562201628934857</v>
      </c>
      <c r="I391" s="191">
        <f>INPUT!N140</f>
        <v>2800</v>
      </c>
      <c r="J391" s="195">
        <f>IF(INPUT!AB140=0,9/(F391/I391)^2,IF(INPUT!AB140=1,IF(AND(B391&lt;=0,C391&lt;=0),7.2,IF(G391/F391&gt;=0.4,MAX(5.17/(G391/I391)^2,9/(F391/I391)^2),11.64/((F391-G391)/I391)^2)),IF(H391&gt;=-1,247.8*((G391/F391)^1.8)*(1-H391)^2.7,247.8*(1-H391)^0.32)))</f>
        <v>312.09267694395447</v>
      </c>
      <c r="K391" s="131">
        <f>MIN(0.9*INPUT!$B$2*J391/(INPUT!N140/COS(INPUT!P140)/INPUT!O140)^2,J179*INPUT!AO140,INPUT!AQ140/0.7)</f>
        <v>0</v>
      </c>
      <c r="L391" s="131">
        <f>IF(B391&lt;=0,B391,C391)</f>
        <v>-0.691624579055492</v>
      </c>
      <c r="M391" s="203" t="str">
        <f>IF(ABS(L391)&lt;=K391,"OK","NG")</f>
        <v>NG</v>
      </c>
      <c r="N391" s="4"/>
    </row>
    <row r="392">
      <c r="A392" s="187">
        <f>A180</f>
        <v>101</v>
      </c>
      <c r="B392" s="191">
        <f>B180</f>
        <v>0.73050782555113025</v>
      </c>
      <c r="C392" s="191">
        <f>C180</f>
        <v>-0.691624579055492</v>
      </c>
      <c r="D392" s="191">
        <f>INPUT!J141+INPUT!L141+INPUT!N141</f>
        <v>2834</v>
      </c>
      <c r="E392" s="343">
        <f>IF(B392&lt;=0,INPUT!J141,INPUT!L141)</f>
        <v>12</v>
      </c>
      <c r="F392" s="191">
        <f>IF(AND(B392=0,C392=0),I392,IF((ABS(B392)+ABS(C392))=0,0,IF(B392&lt;=0,ABS(B392),ABS(C392))/(ABS(B392)+ABS(C392))*D392-E392))</f>
        <v>1366.2570811931114</v>
      </c>
      <c r="G392" s="191">
        <f>IF(INPUT!AB141=1,0.2,IF(INPUT!AB141=2,0.25,0))*INPUT!N141</f>
        <v>700</v>
      </c>
      <c r="H392" s="192">
        <f>IF(OR(B392=0,C392=0),0,IF(B392&lt;=0,C392/B392,B392/C392))</f>
        <v>-1.0562201628934857</v>
      </c>
      <c r="I392" s="191">
        <f>INPUT!N141</f>
        <v>2800</v>
      </c>
      <c r="J392" s="195">
        <f>IF(INPUT!AB141=0,9/(F392/I392)^2,IF(INPUT!AB141=1,IF(AND(B392&lt;=0,C392&lt;=0),7.2,IF(G392/F392&gt;=0.4,MAX(5.17/(G392/I392)^2,9/(F392/I392)^2),11.64/((F392-G392)/I392)^2)),IF(H392&gt;=-1,247.8*((G392/F392)^1.8)*(1-H392)^2.7,247.8*(1-H392)^0.32)))</f>
        <v>312.09267694395447</v>
      </c>
      <c r="K392" s="131">
        <f>MIN(0.9*INPUT!$B$2*J392/(INPUT!N141/COS(INPUT!P141)/INPUT!O141)^2,J180*INPUT!AO141,INPUT!AQ141/0.7)</f>
        <v>0</v>
      </c>
      <c r="L392" s="131">
        <f>IF(B392&lt;=0,B392,C392)</f>
        <v>-0.691624579055492</v>
      </c>
      <c r="M392" s="203" t="str">
        <f>IF(ABS(L392)&lt;=K392,"OK","NG")</f>
        <v>NG</v>
      </c>
      <c r="N392" s="4"/>
    </row>
    <row r="393">
      <c r="A393" s="187">
        <f>A181</f>
        <v>101</v>
      </c>
      <c r="B393" s="191">
        <f>B181</f>
        <v>0.73050782555113025</v>
      </c>
      <c r="C393" s="191">
        <f>C181</f>
        <v>-0.691624579055492</v>
      </c>
      <c r="D393" s="191">
        <f>INPUT!J142+INPUT!L142+INPUT!N142</f>
        <v>2834</v>
      </c>
      <c r="E393" s="343">
        <f>IF(B393&lt;=0,INPUT!J142,INPUT!L142)</f>
        <v>12</v>
      </c>
      <c r="F393" s="191">
        <f>IF(AND(B393=0,C393=0),I393,IF((ABS(B393)+ABS(C393))=0,0,IF(B393&lt;=0,ABS(B393),ABS(C393))/(ABS(B393)+ABS(C393))*D393-E393))</f>
        <v>1366.2570811931114</v>
      </c>
      <c r="G393" s="191">
        <f>IF(INPUT!AB142=1,0.2,IF(INPUT!AB142=2,0.25,0))*INPUT!N142</f>
        <v>700</v>
      </c>
      <c r="H393" s="192">
        <f>IF(OR(B393=0,C393=0),0,IF(B393&lt;=0,C393/B393,B393/C393))</f>
        <v>-1.0562201628934857</v>
      </c>
      <c r="I393" s="191">
        <f>INPUT!N142</f>
        <v>2800</v>
      </c>
      <c r="J393" s="195">
        <f>IF(INPUT!AB142=0,9/(F393/I393)^2,IF(INPUT!AB142=1,IF(AND(B393&lt;=0,C393&lt;=0),7.2,IF(G393/F393&gt;=0.4,MAX(5.17/(G393/I393)^2,9/(F393/I393)^2),11.64/((F393-G393)/I393)^2)),IF(H393&gt;=-1,247.8*((G393/F393)^1.8)*(1-H393)^2.7,247.8*(1-H393)^0.32)))</f>
        <v>312.09267694395447</v>
      </c>
      <c r="K393" s="131">
        <f>MIN(0.9*INPUT!$B$2*J393/(INPUT!N142/COS(INPUT!P142)/INPUT!O142)^2,J181*INPUT!AO142,INPUT!AQ142/0.7)</f>
        <v>0</v>
      </c>
      <c r="L393" s="131">
        <f>IF(B393&lt;=0,B393,C393)</f>
        <v>-0.691624579055492</v>
      </c>
      <c r="M393" s="203" t="str">
        <f>IF(ABS(L393)&lt;=K393,"OK","NG")</f>
        <v>NG</v>
      </c>
      <c r="N393" s="4"/>
    </row>
    <row r="394">
      <c r="A394" s="187">
        <f>A182</f>
        <v>101</v>
      </c>
      <c r="B394" s="191">
        <f>B182</f>
        <v>0.73050782555113025</v>
      </c>
      <c r="C394" s="191">
        <f>C182</f>
        <v>-0.691624579055492</v>
      </c>
      <c r="D394" s="191">
        <f>INPUT!J143+INPUT!L143+INPUT!N143</f>
        <v>2834</v>
      </c>
      <c r="E394" s="343">
        <f>IF(B394&lt;=0,INPUT!J143,INPUT!L143)</f>
        <v>12</v>
      </c>
      <c r="F394" s="191">
        <f>IF(AND(B394=0,C394=0),I394,IF((ABS(B394)+ABS(C394))=0,0,IF(B394&lt;=0,ABS(B394),ABS(C394))/(ABS(B394)+ABS(C394))*D394-E394))</f>
        <v>1366.2570811931114</v>
      </c>
      <c r="G394" s="191">
        <f>IF(INPUT!AB143=1,0.2,IF(INPUT!AB143=2,0.25,0))*INPUT!N143</f>
        <v>700</v>
      </c>
      <c r="H394" s="192">
        <f>IF(OR(B394=0,C394=0),0,IF(B394&lt;=0,C394/B394,B394/C394))</f>
        <v>-1.0562201628934857</v>
      </c>
      <c r="I394" s="191">
        <f>INPUT!N143</f>
        <v>2800</v>
      </c>
      <c r="J394" s="195">
        <f>IF(INPUT!AB143=0,9/(F394/I394)^2,IF(INPUT!AB143=1,IF(AND(B394&lt;=0,C394&lt;=0),7.2,IF(G394/F394&gt;=0.4,MAX(5.17/(G394/I394)^2,9/(F394/I394)^2),11.64/((F394-G394)/I394)^2)),IF(H394&gt;=-1,247.8*((G394/F394)^1.8)*(1-H394)^2.7,247.8*(1-H394)^0.32)))</f>
        <v>312.09267694395447</v>
      </c>
      <c r="K394" s="131">
        <f>MIN(0.9*INPUT!$B$2*J394/(INPUT!N143/COS(INPUT!P143)/INPUT!O143)^2,J182*INPUT!AO143,INPUT!AQ143/0.7)</f>
        <v>0</v>
      </c>
      <c r="L394" s="131">
        <f>IF(B394&lt;=0,B394,C394)</f>
        <v>-0.691624579055492</v>
      </c>
      <c r="M394" s="203" t="str">
        <f>IF(ABS(L394)&lt;=K394,"OK","NG")</f>
        <v>NG</v>
      </c>
      <c r="N394" s="4"/>
    </row>
    <row r="395">
      <c r="A395" s="187">
        <f>A183</f>
        <v>101</v>
      </c>
      <c r="B395" s="191">
        <f>B183</f>
        <v>0.73050782555113025</v>
      </c>
      <c r="C395" s="191">
        <f>C183</f>
        <v>-0.691624579055492</v>
      </c>
      <c r="D395" s="191">
        <f>INPUT!J144+INPUT!L144+INPUT!N144</f>
        <v>2834</v>
      </c>
      <c r="E395" s="343">
        <f>IF(B395&lt;=0,INPUT!J144,INPUT!L144)</f>
        <v>12</v>
      </c>
      <c r="F395" s="191">
        <f>IF(AND(B395=0,C395=0),I395,IF((ABS(B395)+ABS(C395))=0,0,IF(B395&lt;=0,ABS(B395),ABS(C395))/(ABS(B395)+ABS(C395))*D395-E395))</f>
        <v>1366.2570811931114</v>
      </c>
      <c r="G395" s="191">
        <f>IF(INPUT!AB144=1,0.2,IF(INPUT!AB144=2,0.25,0))*INPUT!N144</f>
        <v>700</v>
      </c>
      <c r="H395" s="192">
        <f>IF(OR(B395=0,C395=0),0,IF(B395&lt;=0,C395/B395,B395/C395))</f>
        <v>-1.0562201628934857</v>
      </c>
      <c r="I395" s="191">
        <f>INPUT!N144</f>
        <v>2800</v>
      </c>
      <c r="J395" s="195">
        <f>IF(INPUT!AB144=0,9/(F395/I395)^2,IF(INPUT!AB144=1,IF(AND(B395&lt;=0,C395&lt;=0),7.2,IF(G395/F395&gt;=0.4,MAX(5.17/(G395/I395)^2,9/(F395/I395)^2),11.64/((F395-G395)/I395)^2)),IF(H395&gt;=-1,247.8*((G395/F395)^1.8)*(1-H395)^2.7,247.8*(1-H395)^0.32)))</f>
        <v>312.09267694395447</v>
      </c>
      <c r="K395" s="131">
        <f>MIN(0.9*INPUT!$B$2*J395/(INPUT!N144/COS(INPUT!P144)/INPUT!O144)^2,J183*INPUT!AO144,INPUT!AQ144/0.7)</f>
        <v>0</v>
      </c>
      <c r="L395" s="131">
        <f>IF(B395&lt;=0,B395,C395)</f>
        <v>-0.691624579055492</v>
      </c>
      <c r="M395" s="203" t="str">
        <f>IF(ABS(L395)&lt;=K395,"OK","NG")</f>
        <v>NG</v>
      </c>
      <c r="N395" s="4"/>
    </row>
    <row r="396">
      <c r="A396" s="187">
        <f>A184</f>
        <v>101</v>
      </c>
      <c r="B396" s="191">
        <f>B184</f>
        <v>0.73050782555113025</v>
      </c>
      <c r="C396" s="191">
        <f>C184</f>
        <v>-0.691624579055492</v>
      </c>
      <c r="D396" s="191">
        <f>INPUT!J145+INPUT!L145+INPUT!N145</f>
        <v>2834</v>
      </c>
      <c r="E396" s="343">
        <f>IF(B396&lt;=0,INPUT!J145,INPUT!L145)</f>
        <v>12</v>
      </c>
      <c r="F396" s="191">
        <f>IF(AND(B396=0,C396=0),I396,IF((ABS(B396)+ABS(C396))=0,0,IF(B396&lt;=0,ABS(B396),ABS(C396))/(ABS(B396)+ABS(C396))*D396-E396))</f>
        <v>1366.2570811931114</v>
      </c>
      <c r="G396" s="191">
        <f>IF(INPUT!AB145=1,0.2,IF(INPUT!AB145=2,0.25,0))*INPUT!N145</f>
        <v>700</v>
      </c>
      <c r="H396" s="192">
        <f>IF(OR(B396=0,C396=0),0,IF(B396&lt;=0,C396/B396,B396/C396))</f>
        <v>-1.0562201628934857</v>
      </c>
      <c r="I396" s="191">
        <f>INPUT!N145</f>
        <v>2800</v>
      </c>
      <c r="J396" s="195">
        <f>IF(INPUT!AB145=0,9/(F396/I396)^2,IF(INPUT!AB145=1,IF(AND(B396&lt;=0,C396&lt;=0),7.2,IF(G396/F396&gt;=0.4,MAX(5.17/(G396/I396)^2,9/(F396/I396)^2),11.64/((F396-G396)/I396)^2)),IF(H396&gt;=-1,247.8*((G396/F396)^1.8)*(1-H396)^2.7,247.8*(1-H396)^0.32)))</f>
        <v>312.09267694395447</v>
      </c>
      <c r="K396" s="131">
        <f>MIN(0.9*INPUT!$B$2*J396/(INPUT!N145/COS(INPUT!P145)/INPUT!O145)^2,J184*INPUT!AO145,INPUT!AQ145/0.7)</f>
        <v>0</v>
      </c>
      <c r="L396" s="131">
        <f>IF(B396&lt;=0,B396,C396)</f>
        <v>-0.691624579055492</v>
      </c>
      <c r="M396" s="203" t="str">
        <f>IF(ABS(L396)&lt;=K396,"OK","NG")</f>
        <v>NG</v>
      </c>
      <c r="N396" s="4"/>
    </row>
    <row r="397">
      <c r="A397" s="187">
        <f>A185</f>
        <v>101</v>
      </c>
      <c r="B397" s="191">
        <f>B185</f>
        <v>0.73050782555113025</v>
      </c>
      <c r="C397" s="191">
        <f>C185</f>
        <v>-0.691624579055492</v>
      </c>
      <c r="D397" s="191">
        <f>INPUT!J146+INPUT!L146+INPUT!N146</f>
        <v>2834</v>
      </c>
      <c r="E397" s="343">
        <f>IF(B397&lt;=0,INPUT!J146,INPUT!L146)</f>
        <v>12</v>
      </c>
      <c r="F397" s="191">
        <f>IF(AND(B397=0,C397=0),I397,IF((ABS(B397)+ABS(C397))=0,0,IF(B397&lt;=0,ABS(B397),ABS(C397))/(ABS(B397)+ABS(C397))*D397-E397))</f>
        <v>1366.2570811931114</v>
      </c>
      <c r="G397" s="191">
        <f>IF(INPUT!AB146=1,0.2,IF(INPUT!AB146=2,0.25,0))*INPUT!N146</f>
        <v>700</v>
      </c>
      <c r="H397" s="192">
        <f>IF(OR(B397=0,C397=0),0,IF(B397&lt;=0,C397/B397,B397/C397))</f>
        <v>-1.0562201628934857</v>
      </c>
      <c r="I397" s="191">
        <f>INPUT!N146</f>
        <v>2800</v>
      </c>
      <c r="J397" s="195">
        <f>IF(INPUT!AB146=0,9/(F397/I397)^2,IF(INPUT!AB146=1,IF(AND(B397&lt;=0,C397&lt;=0),7.2,IF(G397/F397&gt;=0.4,MAX(5.17/(G397/I397)^2,9/(F397/I397)^2),11.64/((F397-G397)/I397)^2)),IF(H397&gt;=-1,247.8*((G397/F397)^1.8)*(1-H397)^2.7,247.8*(1-H397)^0.32)))</f>
        <v>312.09267694395447</v>
      </c>
      <c r="K397" s="131">
        <f>MIN(0.9*INPUT!$B$2*J397/(INPUT!N146/COS(INPUT!P146)/INPUT!O146)^2,J185*INPUT!AO146,INPUT!AQ146/0.7)</f>
        <v>0</v>
      </c>
      <c r="L397" s="131">
        <f>IF(B397&lt;=0,B397,C397)</f>
        <v>-0.691624579055492</v>
      </c>
      <c r="M397" s="203" t="str">
        <f>IF(ABS(L397)&lt;=K397,"OK","NG")</f>
        <v>NG</v>
      </c>
      <c r="N397" s="4"/>
    </row>
    <row r="398">
      <c r="A398" s="187">
        <f>A186</f>
        <v>101</v>
      </c>
      <c r="B398" s="191">
        <f>B186</f>
        <v>0.73050782555113025</v>
      </c>
      <c r="C398" s="191">
        <f>C186</f>
        <v>-0.691624579055492</v>
      </c>
      <c r="D398" s="191">
        <f>INPUT!J147+INPUT!L147+INPUT!N147</f>
        <v>2834</v>
      </c>
      <c r="E398" s="343">
        <f>IF(B398&lt;=0,INPUT!J147,INPUT!L147)</f>
        <v>12</v>
      </c>
      <c r="F398" s="191">
        <f>IF(AND(B398=0,C398=0),I398,IF((ABS(B398)+ABS(C398))=0,0,IF(B398&lt;=0,ABS(B398),ABS(C398))/(ABS(B398)+ABS(C398))*D398-E398))</f>
        <v>1366.2570811931114</v>
      </c>
      <c r="G398" s="191">
        <f>IF(INPUT!AB147=1,0.2,IF(INPUT!AB147=2,0.25,0))*INPUT!N147</f>
        <v>700</v>
      </c>
      <c r="H398" s="192">
        <f>IF(OR(B398=0,C398=0),0,IF(B398&lt;=0,C398/B398,B398/C398))</f>
        <v>-1.0562201628934857</v>
      </c>
      <c r="I398" s="191">
        <f>INPUT!N147</f>
        <v>2800</v>
      </c>
      <c r="J398" s="195">
        <f>IF(INPUT!AB147=0,9/(F398/I398)^2,IF(INPUT!AB147=1,IF(AND(B398&lt;=0,C398&lt;=0),7.2,IF(G398/F398&gt;=0.4,MAX(5.17/(G398/I398)^2,9/(F398/I398)^2),11.64/((F398-G398)/I398)^2)),IF(H398&gt;=-1,247.8*((G398/F398)^1.8)*(1-H398)^2.7,247.8*(1-H398)^0.32)))</f>
        <v>312.09267694395447</v>
      </c>
      <c r="K398" s="131">
        <f>MIN(0.9*INPUT!$B$2*J398/(INPUT!N147/COS(INPUT!P147)/INPUT!O147)^2,J186*INPUT!AO147,INPUT!AQ147/0.7)</f>
        <v>0</v>
      </c>
      <c r="L398" s="131">
        <f>IF(B398&lt;=0,B398,C398)</f>
        <v>-0.691624579055492</v>
      </c>
      <c r="M398" s="203" t="str">
        <f>IF(ABS(L398)&lt;=K398,"OK","NG")</f>
        <v>NG</v>
      </c>
      <c r="N398" s="4"/>
    </row>
    <row r="399">
      <c r="A399" s="187">
        <f>A187</f>
        <v>101</v>
      </c>
      <c r="B399" s="191">
        <f>B187</f>
        <v>0.73050782555113025</v>
      </c>
      <c r="C399" s="191">
        <f>C187</f>
        <v>-0.691624579055492</v>
      </c>
      <c r="D399" s="191">
        <f>INPUT!J148+INPUT!L148+INPUT!N148</f>
        <v>2834</v>
      </c>
      <c r="E399" s="343">
        <f>IF(B399&lt;=0,INPUT!J148,INPUT!L148)</f>
        <v>12</v>
      </c>
      <c r="F399" s="191">
        <f>IF(AND(B399=0,C399=0),I399,IF((ABS(B399)+ABS(C399))=0,0,IF(B399&lt;=0,ABS(B399),ABS(C399))/(ABS(B399)+ABS(C399))*D399-E399))</f>
        <v>1366.2570811931114</v>
      </c>
      <c r="G399" s="191">
        <f>IF(INPUT!AB148=1,0.2,IF(INPUT!AB148=2,0.25,0))*INPUT!N148</f>
        <v>700</v>
      </c>
      <c r="H399" s="192">
        <f>IF(OR(B399=0,C399=0),0,IF(B399&lt;=0,C399/B399,B399/C399))</f>
        <v>-1.0562201628934857</v>
      </c>
      <c r="I399" s="191">
        <f>INPUT!N148</f>
        <v>2800</v>
      </c>
      <c r="J399" s="195">
        <f>IF(INPUT!AB148=0,9/(F399/I399)^2,IF(INPUT!AB148=1,IF(AND(B399&lt;=0,C399&lt;=0),7.2,IF(G399/F399&gt;=0.4,MAX(5.17/(G399/I399)^2,9/(F399/I399)^2),11.64/((F399-G399)/I399)^2)),IF(H399&gt;=-1,247.8*((G399/F399)^1.8)*(1-H399)^2.7,247.8*(1-H399)^0.32)))</f>
        <v>312.09267694395447</v>
      </c>
      <c r="K399" s="131">
        <f>MIN(0.9*INPUT!$B$2*J399/(INPUT!N148/COS(INPUT!P148)/INPUT!O148)^2,J187*INPUT!AO148,INPUT!AQ148/0.7)</f>
        <v>0</v>
      </c>
      <c r="L399" s="131">
        <f>IF(B399&lt;=0,B399,C399)</f>
        <v>-0.691624579055492</v>
      </c>
      <c r="M399" s="203" t="str">
        <f>IF(ABS(L399)&lt;=K399,"OK","NG")</f>
        <v>NG</v>
      </c>
      <c r="N399" s="4"/>
    </row>
    <row r="400">
      <c r="A400" s="187">
        <f>A188</f>
        <v>101</v>
      </c>
      <c r="B400" s="191">
        <f>B188</f>
        <v>0.73050782555113025</v>
      </c>
      <c r="C400" s="191">
        <f>C188</f>
        <v>-0.691624579055492</v>
      </c>
      <c r="D400" s="191">
        <f>INPUT!J149+INPUT!L149+INPUT!N149</f>
        <v>2834</v>
      </c>
      <c r="E400" s="343">
        <f>IF(B400&lt;=0,INPUT!J149,INPUT!L149)</f>
        <v>12</v>
      </c>
      <c r="F400" s="191">
        <f>IF(AND(B400=0,C400=0),I400,IF((ABS(B400)+ABS(C400))=0,0,IF(B400&lt;=0,ABS(B400),ABS(C400))/(ABS(B400)+ABS(C400))*D400-E400))</f>
        <v>1366.2570811931114</v>
      </c>
      <c r="G400" s="191">
        <f>IF(INPUT!AB149=1,0.2,IF(INPUT!AB149=2,0.25,0))*INPUT!N149</f>
        <v>700</v>
      </c>
      <c r="H400" s="192">
        <f>IF(OR(B400=0,C400=0),0,IF(B400&lt;=0,C400/B400,B400/C400))</f>
        <v>-1.0562201628934857</v>
      </c>
      <c r="I400" s="191">
        <f>INPUT!N149</f>
        <v>2800</v>
      </c>
      <c r="J400" s="195">
        <f>IF(INPUT!AB149=0,9/(F400/I400)^2,IF(INPUT!AB149=1,IF(AND(B400&lt;=0,C400&lt;=0),7.2,IF(G400/F400&gt;=0.4,MAX(5.17/(G400/I400)^2,9/(F400/I400)^2),11.64/((F400-G400)/I400)^2)),IF(H400&gt;=-1,247.8*((G400/F400)^1.8)*(1-H400)^2.7,247.8*(1-H400)^0.32)))</f>
        <v>312.09267694395447</v>
      </c>
      <c r="K400" s="131">
        <f>MIN(0.9*INPUT!$B$2*J400/(INPUT!N149/COS(INPUT!P149)/INPUT!O149)^2,J188*INPUT!AO149,INPUT!AQ149/0.7)</f>
        <v>0</v>
      </c>
      <c r="L400" s="131">
        <f>IF(B400&lt;=0,B400,C400)</f>
        <v>-0.691624579055492</v>
      </c>
      <c r="M400" s="203" t="str">
        <f>IF(ABS(L400)&lt;=K400,"OK","NG")</f>
        <v>NG</v>
      </c>
      <c r="N400" s="4"/>
    </row>
    <row r="401">
      <c r="A401" s="187">
        <f>A189</f>
        <v>101</v>
      </c>
      <c r="B401" s="191">
        <f>B189</f>
        <v>0.73050782555113025</v>
      </c>
      <c r="C401" s="191">
        <f>C189</f>
        <v>-0.691624579055492</v>
      </c>
      <c r="D401" s="191">
        <f>INPUT!J150+INPUT!L150+INPUT!N150</f>
        <v>2834</v>
      </c>
      <c r="E401" s="343">
        <f>IF(B401&lt;=0,INPUT!J150,INPUT!L150)</f>
        <v>12</v>
      </c>
      <c r="F401" s="191">
        <f>IF(AND(B401=0,C401=0),I401,IF((ABS(B401)+ABS(C401))=0,0,IF(B401&lt;=0,ABS(B401),ABS(C401))/(ABS(B401)+ABS(C401))*D401-E401))</f>
        <v>1366.2570811931114</v>
      </c>
      <c r="G401" s="191">
        <f>IF(INPUT!AB150=1,0.2,IF(INPUT!AB150=2,0.25,0))*INPUT!N150</f>
        <v>700</v>
      </c>
      <c r="H401" s="192">
        <f>IF(OR(B401=0,C401=0),0,IF(B401&lt;=0,C401/B401,B401/C401))</f>
        <v>-1.0562201628934857</v>
      </c>
      <c r="I401" s="191">
        <f>INPUT!N150</f>
        <v>2800</v>
      </c>
      <c r="J401" s="195">
        <f>IF(INPUT!AB150=0,9/(F401/I401)^2,IF(INPUT!AB150=1,IF(AND(B401&lt;=0,C401&lt;=0),7.2,IF(G401/F401&gt;=0.4,MAX(5.17/(G401/I401)^2,9/(F401/I401)^2),11.64/((F401-G401)/I401)^2)),IF(H401&gt;=-1,247.8*((G401/F401)^1.8)*(1-H401)^2.7,247.8*(1-H401)^0.32)))</f>
        <v>312.09267694395447</v>
      </c>
      <c r="K401" s="131">
        <f>MIN(0.9*INPUT!$B$2*J401/(INPUT!N150/COS(INPUT!P150)/INPUT!O150)^2,J189*INPUT!AO150,INPUT!AQ150/0.7)</f>
        <v>0</v>
      </c>
      <c r="L401" s="131">
        <f>IF(B401&lt;=0,B401,C401)</f>
        <v>-0.691624579055492</v>
      </c>
      <c r="M401" s="203" t="str">
        <f>IF(ABS(L401)&lt;=K401,"OK","NG")</f>
        <v>NG</v>
      </c>
      <c r="N401" s="4"/>
    </row>
    <row r="402">
      <c r="A402" s="187">
        <f>A190</f>
        <v>101</v>
      </c>
      <c r="B402" s="191">
        <f>B190</f>
        <v>0.73050782555113025</v>
      </c>
      <c r="C402" s="191">
        <f>C190</f>
        <v>-0.691624579055492</v>
      </c>
      <c r="D402" s="191">
        <f>INPUT!J151+INPUT!L151+INPUT!N151</f>
        <v>2834</v>
      </c>
      <c r="E402" s="343">
        <f>IF(B402&lt;=0,INPUT!J151,INPUT!L151)</f>
        <v>12</v>
      </c>
      <c r="F402" s="191">
        <f>IF(AND(B402=0,C402=0),I402,IF((ABS(B402)+ABS(C402))=0,0,IF(B402&lt;=0,ABS(B402),ABS(C402))/(ABS(B402)+ABS(C402))*D402-E402))</f>
        <v>1366.2570811931114</v>
      </c>
      <c r="G402" s="191">
        <f>IF(INPUT!AB151=1,0.2,IF(INPUT!AB151=2,0.25,0))*INPUT!N151</f>
        <v>700</v>
      </c>
      <c r="H402" s="192">
        <f>IF(OR(B402=0,C402=0),0,IF(B402&lt;=0,C402/B402,B402/C402))</f>
        <v>-1.0562201628934857</v>
      </c>
      <c r="I402" s="191">
        <f>INPUT!N151</f>
        <v>2800</v>
      </c>
      <c r="J402" s="195">
        <f>IF(INPUT!AB151=0,9/(F402/I402)^2,IF(INPUT!AB151=1,IF(AND(B402&lt;=0,C402&lt;=0),7.2,IF(G402/F402&gt;=0.4,MAX(5.17/(G402/I402)^2,9/(F402/I402)^2),11.64/((F402-G402)/I402)^2)),IF(H402&gt;=-1,247.8*((G402/F402)^1.8)*(1-H402)^2.7,247.8*(1-H402)^0.32)))</f>
        <v>312.09267694395447</v>
      </c>
      <c r="K402" s="131">
        <f>MIN(0.9*INPUT!$B$2*J402/(INPUT!N151/COS(INPUT!P151)/INPUT!O151)^2,J190*INPUT!AO151,INPUT!AQ151/0.7)</f>
        <v>0</v>
      </c>
      <c r="L402" s="131">
        <f>IF(B402&lt;=0,B402,C402)</f>
        <v>-0.691624579055492</v>
      </c>
      <c r="M402" s="203" t="str">
        <f>IF(ABS(L402)&lt;=K402,"OK","NG")</f>
        <v>NG</v>
      </c>
      <c r="N402" s="4"/>
    </row>
    <row r="403">
      <c r="A403" s="187">
        <f>A191</f>
        <v>101</v>
      </c>
      <c r="B403" s="191">
        <f>B191</f>
        <v>0.73050782555113025</v>
      </c>
      <c r="C403" s="191">
        <f>C191</f>
        <v>-0.691624579055492</v>
      </c>
      <c r="D403" s="191">
        <f>INPUT!J152+INPUT!L152+INPUT!N152</f>
        <v>2834</v>
      </c>
      <c r="E403" s="343">
        <f>IF(B403&lt;=0,INPUT!J152,INPUT!L152)</f>
        <v>12</v>
      </c>
      <c r="F403" s="191">
        <f>IF(AND(B403=0,C403=0),I403,IF((ABS(B403)+ABS(C403))=0,0,IF(B403&lt;=0,ABS(B403),ABS(C403))/(ABS(B403)+ABS(C403))*D403-E403))</f>
        <v>1366.2570811931114</v>
      </c>
      <c r="G403" s="191">
        <f>IF(INPUT!AB152=1,0.2,IF(INPUT!AB152=2,0.25,0))*INPUT!N152</f>
        <v>700</v>
      </c>
      <c r="H403" s="192">
        <f>IF(OR(B403=0,C403=0),0,IF(B403&lt;=0,C403/B403,B403/C403))</f>
        <v>-1.0562201628934857</v>
      </c>
      <c r="I403" s="191">
        <f>INPUT!N152</f>
        <v>2800</v>
      </c>
      <c r="J403" s="195">
        <f>IF(INPUT!AB152=0,9/(F403/I403)^2,IF(INPUT!AB152=1,IF(AND(B403&lt;=0,C403&lt;=0),7.2,IF(G403/F403&gt;=0.4,MAX(5.17/(G403/I403)^2,9/(F403/I403)^2),11.64/((F403-G403)/I403)^2)),IF(H403&gt;=-1,247.8*((G403/F403)^1.8)*(1-H403)^2.7,247.8*(1-H403)^0.32)))</f>
        <v>312.09267694395447</v>
      </c>
      <c r="K403" s="131">
        <f>MIN(0.9*INPUT!$B$2*J403/(INPUT!N152/COS(INPUT!P152)/INPUT!O152)^2,J191*INPUT!AO152,INPUT!AQ152/0.7)</f>
        <v>0</v>
      </c>
      <c r="L403" s="131">
        <f>IF(B403&lt;=0,B403,C403)</f>
        <v>-0.691624579055492</v>
      </c>
      <c r="M403" s="203" t="str">
        <f>IF(ABS(L403)&lt;=K403,"OK","NG")</f>
        <v>NG</v>
      </c>
      <c r="N403" s="4"/>
    </row>
    <row r="404">
      <c r="A404" s="187">
        <f>A192</f>
        <v>101</v>
      </c>
      <c r="B404" s="191">
        <f>B192</f>
        <v>0.73050782555113025</v>
      </c>
      <c r="C404" s="191">
        <f>C192</f>
        <v>-0.691624579055492</v>
      </c>
      <c r="D404" s="191">
        <f>INPUT!J153+INPUT!L153+INPUT!N153</f>
        <v>2834</v>
      </c>
      <c r="E404" s="343">
        <f>IF(B404&lt;=0,INPUT!J153,INPUT!L153)</f>
        <v>12</v>
      </c>
      <c r="F404" s="191">
        <f>IF(AND(B404=0,C404=0),I404,IF((ABS(B404)+ABS(C404))=0,0,IF(B404&lt;=0,ABS(B404),ABS(C404))/(ABS(B404)+ABS(C404))*D404-E404))</f>
        <v>1366.2570811931114</v>
      </c>
      <c r="G404" s="191">
        <f>IF(INPUT!AB153=1,0.2,IF(INPUT!AB153=2,0.25,0))*INPUT!N153</f>
        <v>700</v>
      </c>
      <c r="H404" s="192">
        <f>IF(OR(B404=0,C404=0),0,IF(B404&lt;=0,C404/B404,B404/C404))</f>
        <v>-1.0562201628934857</v>
      </c>
      <c r="I404" s="191">
        <f>INPUT!N153</f>
        <v>2800</v>
      </c>
      <c r="J404" s="195">
        <f>IF(INPUT!AB153=0,9/(F404/I404)^2,IF(INPUT!AB153=1,IF(AND(B404&lt;=0,C404&lt;=0),7.2,IF(G404/F404&gt;=0.4,MAX(5.17/(G404/I404)^2,9/(F404/I404)^2),11.64/((F404-G404)/I404)^2)),IF(H404&gt;=-1,247.8*((G404/F404)^1.8)*(1-H404)^2.7,247.8*(1-H404)^0.32)))</f>
        <v>312.09267694395447</v>
      </c>
      <c r="K404" s="131">
        <f>MIN(0.9*INPUT!$B$2*J404/(INPUT!N153/COS(INPUT!P153)/INPUT!O153)^2,J192*INPUT!AO153,INPUT!AQ153/0.7)</f>
        <v>0</v>
      </c>
      <c r="L404" s="131">
        <f>IF(B404&lt;=0,B404,C404)</f>
        <v>-0.691624579055492</v>
      </c>
      <c r="M404" s="203" t="str">
        <f>IF(ABS(L404)&lt;=K404,"OK","NG")</f>
        <v>NG</v>
      </c>
      <c r="N404" s="4"/>
    </row>
    <row r="405">
      <c r="A405" s="187">
        <f>A193</f>
        <v>101</v>
      </c>
      <c r="B405" s="191">
        <f>B193</f>
        <v>0.73050782555113025</v>
      </c>
      <c r="C405" s="191">
        <f>C193</f>
        <v>-0.691624579055492</v>
      </c>
      <c r="D405" s="191">
        <f>INPUT!J154+INPUT!L154+INPUT!N154</f>
        <v>2834</v>
      </c>
      <c r="E405" s="343">
        <f>IF(B405&lt;=0,INPUT!J154,INPUT!L154)</f>
        <v>12</v>
      </c>
      <c r="F405" s="191">
        <f>IF(AND(B405=0,C405=0),I405,IF((ABS(B405)+ABS(C405))=0,0,IF(B405&lt;=0,ABS(B405),ABS(C405))/(ABS(B405)+ABS(C405))*D405-E405))</f>
        <v>1366.2570811931114</v>
      </c>
      <c r="G405" s="191">
        <f>IF(INPUT!AB154=1,0.2,IF(INPUT!AB154=2,0.25,0))*INPUT!N154</f>
        <v>700</v>
      </c>
      <c r="H405" s="192">
        <f>IF(OR(B405=0,C405=0),0,IF(B405&lt;=0,C405/B405,B405/C405))</f>
        <v>-1.0562201628934857</v>
      </c>
      <c r="I405" s="191">
        <f>INPUT!N154</f>
        <v>2800</v>
      </c>
      <c r="J405" s="195">
        <f>IF(INPUT!AB154=0,9/(F405/I405)^2,IF(INPUT!AB154=1,IF(AND(B405&lt;=0,C405&lt;=0),7.2,IF(G405/F405&gt;=0.4,MAX(5.17/(G405/I405)^2,9/(F405/I405)^2),11.64/((F405-G405)/I405)^2)),IF(H405&gt;=-1,247.8*((G405/F405)^1.8)*(1-H405)^2.7,247.8*(1-H405)^0.32)))</f>
        <v>312.09267694395447</v>
      </c>
      <c r="K405" s="131">
        <f>MIN(0.9*INPUT!$B$2*J405/(INPUT!N154/COS(INPUT!P154)/INPUT!O154)^2,J193*INPUT!AO154,INPUT!AQ154/0.7)</f>
        <v>0</v>
      </c>
      <c r="L405" s="131">
        <f>IF(B405&lt;=0,B405,C405)</f>
        <v>-0.691624579055492</v>
      </c>
      <c r="M405" s="203" t="str">
        <f>IF(ABS(L405)&lt;=K405,"OK","NG")</f>
        <v>NG</v>
      </c>
      <c r="N405" s="4"/>
    </row>
    <row r="406" ht="15" customHeight="1" s="4" customFormat="1">
      <c r="A406" s="400"/>
      <c r="B406" s="292"/>
      <c r="C406" s="292"/>
      <c r="D406" s="399"/>
      <c r="E406" s="399"/>
      <c r="F406" s="292"/>
      <c r="G406" s="292"/>
      <c r="H406" s="292"/>
      <c r="I406" s="292"/>
      <c r="J406" s="401"/>
      <c r="K406" s="401"/>
      <c r="O406" s="383"/>
    </row>
    <row r="407" ht="15" customHeight="1" s="4" customFormat="1">
      <c r="A407" s="80"/>
      <c r="B407" s="396"/>
      <c r="C407" s="396"/>
      <c r="F407" s="396"/>
      <c r="G407" s="396"/>
      <c r="H407" s="396"/>
      <c r="I407" s="396"/>
      <c r="J407" s="397"/>
      <c r="K407" s="397"/>
      <c r="O407" s="383"/>
    </row>
    <row r="408" ht="15" customHeight="1" s="4" customFormat="1">
      <c r="A408" s="39" t="s">
        <v>1048</v>
      </c>
      <c r="L408" s="372"/>
      <c r="O408" s="296"/>
      <c r="X408" s="372"/>
      <c r="Z408" s="372"/>
      <c r="AC408" s="372"/>
      <c r="AN408" s="171"/>
      <c r="AQ408" s="30"/>
    </row>
    <row r="409" ht="15" customHeight="1" s="4" customFormat="1">
      <c r="A409" s="156"/>
      <c r="L409" s="372"/>
      <c r="O409" s="296"/>
      <c r="X409" s="372"/>
      <c r="Z409" s="372"/>
      <c r="AC409" s="372"/>
      <c r="AN409" s="171"/>
      <c r="AQ409" s="30"/>
    </row>
    <row r="410" ht="20.1" customHeight="1" s="366" customFormat="1">
      <c r="A410" s="40"/>
      <c r="B410" s="19"/>
      <c r="C410" s="41"/>
      <c r="D410" s="42"/>
      <c r="E410" s="43" t="s">
        <v>1049</v>
      </c>
      <c r="F410" s="42"/>
      <c r="G410" s="44"/>
      <c r="H410" s="45"/>
      <c r="I410" s="4"/>
      <c r="J410" s="4"/>
      <c r="K410" s="4"/>
      <c r="L410" s="372"/>
      <c r="M410" s="4"/>
      <c r="N410" s="65"/>
      <c r="O410" s="383"/>
    </row>
    <row r="411" ht="15" customHeight="1" s="4" customFormat="1">
      <c r="A411" s="156"/>
      <c r="D411" s="19"/>
      <c r="L411" s="372"/>
      <c r="O411" s="296"/>
      <c r="X411" s="372"/>
      <c r="Z411" s="372"/>
      <c r="AC411" s="372"/>
      <c r="AN411" s="171"/>
      <c r="AQ411" s="30"/>
    </row>
    <row r="412" ht="15" customHeight="1" s="4" customFormat="1">
      <c r="B412" s="4" t="s">
        <v>171</v>
      </c>
      <c r="C412" s="30" t="s">
        <v>1050</v>
      </c>
      <c r="L412" s="372"/>
      <c r="O412" s="296"/>
      <c r="X412" s="372"/>
      <c r="Z412" s="372"/>
      <c r="AC412" s="372"/>
      <c r="AN412" s="171"/>
      <c r="AQ412" s="30"/>
    </row>
    <row r="413" ht="15" customHeight="1" s="4" customFormat="1">
      <c r="B413" s="11"/>
      <c r="C413" s="505" t="s">
        <v>1051</v>
      </c>
      <c r="D413" s="403" t="s">
        <v>1052</v>
      </c>
      <c r="E413" s="22"/>
      <c r="F413" s="318"/>
      <c r="O413" s="296"/>
      <c r="X413" s="372"/>
      <c r="Z413" s="372"/>
      <c r="AC413" s="372"/>
      <c r="AN413" s="171"/>
      <c r="AQ413" s="30"/>
    </row>
    <row r="414" ht="15" customHeight="1" s="4" customFormat="1">
      <c r="B414" s="11"/>
      <c r="C414" s="505"/>
      <c r="D414" s="30"/>
      <c r="E414" s="4" t="s">
        <v>1053</v>
      </c>
      <c r="F414" s="38"/>
      <c r="O414" s="296"/>
      <c r="X414" s="372"/>
      <c r="Z414" s="372"/>
      <c r="AC414" s="372"/>
      <c r="AN414" s="171"/>
      <c r="AQ414" s="30"/>
    </row>
    <row r="415" ht="15" customHeight="1" s="4" customFormat="1">
      <c r="B415" s="11"/>
      <c r="C415" s="373" t="s">
        <v>1054</v>
      </c>
      <c r="D415" s="313">
        <f>0.8*INPUT!B7</f>
        <v>0</v>
      </c>
      <c r="L415" s="372"/>
      <c r="O415" s="296"/>
      <c r="X415" s="372"/>
      <c r="Z415" s="372"/>
      <c r="AC415" s="372"/>
      <c r="AN415" s="171"/>
      <c r="AQ415" s="30"/>
    </row>
    <row r="416" ht="15" customHeight="1" s="4" customFormat="1">
      <c r="A416" s="372"/>
      <c r="B416" s="372"/>
      <c r="C416" s="372"/>
      <c r="D416" s="372"/>
      <c r="E416" s="372"/>
      <c r="F416" s="372"/>
      <c r="G416" s="372"/>
      <c r="I416" s="372"/>
      <c r="J416" s="372"/>
      <c r="K416" s="372"/>
      <c r="L416" s="372"/>
      <c r="O416" s="296"/>
      <c r="X416" s="372"/>
      <c r="Z416" s="372"/>
      <c r="AC416" s="372"/>
      <c r="AN416" s="171"/>
      <c r="AQ416" s="30"/>
    </row>
    <row r="417" ht="15" customHeight="1" s="4" customFormat="1">
      <c r="C417" s="59" t="s">
        <v>1055</v>
      </c>
      <c r="I417" s="372"/>
      <c r="O417" s="296"/>
      <c r="X417" s="372"/>
      <c r="Z417" s="372"/>
      <c r="AC417" s="372"/>
    </row>
    <row r="418" ht="15" customHeight="1" s="4" customFormat="1">
      <c r="C418" s="135" t="s">
        <v>230</v>
      </c>
      <c r="D418" s="376" t="s">
        <v>1056</v>
      </c>
      <c r="E418" s="404"/>
      <c r="F418" s="494" t="s">
        <v>799</v>
      </c>
      <c r="G418" s="498"/>
      <c r="H418" s="498"/>
      <c r="I418" s="495"/>
      <c r="J418" s="376" t="s">
        <v>800</v>
      </c>
      <c r="K418" s="376" t="s">
        <v>1057</v>
      </c>
      <c r="L418" s="74" t="s">
        <v>246</v>
      </c>
      <c r="O418" s="296"/>
    </row>
    <row r="419" ht="15" customHeight="1" s="4" customFormat="1">
      <c r="C419" s="136"/>
      <c r="D419" s="377" t="s">
        <v>250</v>
      </c>
      <c r="E419" s="405"/>
      <c r="F419" s="377" t="s">
        <v>1058</v>
      </c>
      <c r="G419" s="377" t="s">
        <v>927</v>
      </c>
      <c r="H419" s="377" t="s">
        <v>929</v>
      </c>
      <c r="I419" s="377" t="s">
        <v>928</v>
      </c>
      <c r="J419" s="377" t="s">
        <v>1059</v>
      </c>
      <c r="K419" s="377" t="s">
        <v>1060</v>
      </c>
      <c r="L419" s="151"/>
      <c r="O419" s="296"/>
    </row>
    <row r="420" ht="15" customHeight="1">
      <c r="C420" s="187">
        <f>A254</f>
        <v>101</v>
      </c>
      <c r="D420" s="174" t="str">
        <f>IF(B254&lt;=0,"Positive","Negative")</f>
        <v>Negative</v>
      </c>
      <c r="E420" s="380"/>
      <c r="F420" s="191">
        <f>INPUT!BM3</f>
        <v>-16.412485402193852</v>
      </c>
      <c r="G420" s="191">
        <f>INPUT!BN3</f>
        <v>-8.999003956472734</v>
      </c>
      <c r="H420" s="191">
        <f>INPUT!BP3</f>
        <v>-0.077584609589393949</v>
      </c>
      <c r="I420" s="191">
        <f>INPUT!BO3</f>
        <v>0.20136282870134892</v>
      </c>
      <c r="J420" s="175">
        <f>INPUT!CP3</f>
        <v>105951615.21003078</v>
      </c>
      <c r="K420" s="191">
        <f>IF(D420="Positive","-",-(F420+G420+H420)/J420*10^6)</f>
        <v>0.24057277388106157</v>
      </c>
      <c r="L420" s="391" t="str">
        <f>IF(D420="Positive","-",IF(K420&lt;=$D$415,"OK","NG"))</f>
        <v>NG</v>
      </c>
      <c r="M420" s="4"/>
      <c r="N420" s="4"/>
    </row>
    <row r="421">
      <c r="C421" s="187">
        <f>A255</f>
        <v>101</v>
      </c>
      <c r="D421" s="174" t="str">
        <f>IF(B255&lt;=0,"Positive","Negative")</f>
        <v>Negative</v>
      </c>
      <c r="E421" s="380"/>
      <c r="F421" s="191">
        <f>INPUT!BM4</f>
        <v>-16.412485402193852</v>
      </c>
      <c r="G421" s="191">
        <f>INPUT!BN4</f>
        <v>-8.999003956472734</v>
      </c>
      <c r="H421" s="191">
        <f>INPUT!BP4</f>
        <v>-0.077584609589393949</v>
      </c>
      <c r="I421" s="191">
        <f>INPUT!BO4</f>
        <v>0.20136282870134892</v>
      </c>
      <c r="J421" s="175">
        <f>INPUT!CP4</f>
        <v>105951615.21003078</v>
      </c>
      <c r="K421" s="191">
        <f>IF(D421="Positive","-",-(F421+G421+H421)/J421*10^6)</f>
        <v>0.24057277388106157</v>
      </c>
      <c r="L421" s="391" t="str">
        <f>IF(D421="Positive","-",IF(K421&lt;=$D$415,"OK","NG"))</f>
        <v>NG</v>
      </c>
      <c r="M421" s="4"/>
      <c r="N421" s="4"/>
    </row>
    <row r="422">
      <c r="C422" s="187">
        <f>A256</f>
        <v>101</v>
      </c>
      <c r="D422" s="174" t="str">
        <f>IF(B256&lt;=0,"Positive","Negative")</f>
        <v>Negative</v>
      </c>
      <c r="E422" s="380"/>
      <c r="F422" s="191">
        <f>INPUT!BM5</f>
        <v>-16.412485402193852</v>
      </c>
      <c r="G422" s="191">
        <f>INPUT!BN5</f>
        <v>-8.999003956472734</v>
      </c>
      <c r="H422" s="191">
        <f>INPUT!BP5</f>
        <v>-0.077584609589393949</v>
      </c>
      <c r="I422" s="191">
        <f>INPUT!BO5</f>
        <v>0.20136282870134892</v>
      </c>
      <c r="J422" s="175">
        <f>INPUT!CP5</f>
        <v>105951615.21003078</v>
      </c>
      <c r="K422" s="191">
        <f>IF(D422="Positive","-",-(F422+G422+H422)/J422*10^6)</f>
        <v>0.24057277388106157</v>
      </c>
      <c r="L422" s="391" t="str">
        <f>IF(D422="Positive","-",IF(K422&lt;=$D$415,"OK","NG"))</f>
        <v>NG</v>
      </c>
      <c r="M422" s="4"/>
      <c r="N422" s="4"/>
    </row>
    <row r="423">
      <c r="C423" s="187">
        <f>A257</f>
        <v>101</v>
      </c>
      <c r="D423" s="174" t="str">
        <f>IF(B257&lt;=0,"Positive","Negative")</f>
        <v>Negative</v>
      </c>
      <c r="E423" s="380"/>
      <c r="F423" s="191">
        <f>INPUT!BM6</f>
        <v>-16.412485402193852</v>
      </c>
      <c r="G423" s="191">
        <f>INPUT!BN6</f>
        <v>-8.999003956472734</v>
      </c>
      <c r="H423" s="191">
        <f>INPUT!BP6</f>
        <v>-0.077584609589393949</v>
      </c>
      <c r="I423" s="191">
        <f>INPUT!BO6</f>
        <v>0.20136282870134892</v>
      </c>
      <c r="J423" s="175">
        <f>INPUT!CP6</f>
        <v>105951615.21003078</v>
      </c>
      <c r="K423" s="191">
        <f>IF(D423="Positive","-",-(F423+G423+H423)/J423*10^6)</f>
        <v>0.24057277388106157</v>
      </c>
      <c r="L423" s="391" t="str">
        <f>IF(D423="Positive","-",IF(K423&lt;=$D$415,"OK","NG"))</f>
        <v>NG</v>
      </c>
      <c r="M423" s="4"/>
      <c r="N423" s="4"/>
    </row>
    <row r="424">
      <c r="C424" s="187">
        <f>A258</f>
        <v>101</v>
      </c>
      <c r="D424" s="174" t="str">
        <f>IF(B258&lt;=0,"Positive","Negative")</f>
        <v>Negative</v>
      </c>
      <c r="E424" s="380"/>
      <c r="F424" s="191">
        <f>INPUT!BM7</f>
        <v>-16.412485402193852</v>
      </c>
      <c r="G424" s="191">
        <f>INPUT!BN7</f>
        <v>-8.999003956472734</v>
      </c>
      <c r="H424" s="191">
        <f>INPUT!BP7</f>
        <v>-0.077584609589393949</v>
      </c>
      <c r="I424" s="191">
        <f>INPUT!BO7</f>
        <v>0.20136282870134892</v>
      </c>
      <c r="J424" s="175">
        <f>INPUT!CP7</f>
        <v>105951615.21003078</v>
      </c>
      <c r="K424" s="191">
        <f>IF(D424="Positive","-",-(F424+G424+H424)/J424*10^6)</f>
        <v>0.24057277388106157</v>
      </c>
      <c r="L424" s="391" t="str">
        <f>IF(D424="Positive","-",IF(K424&lt;=$D$415,"OK","NG"))</f>
        <v>NG</v>
      </c>
      <c r="M424" s="4"/>
      <c r="N424" s="4"/>
    </row>
    <row r="425">
      <c r="C425" s="187">
        <f>A259</f>
        <v>101</v>
      </c>
      <c r="D425" s="174" t="str">
        <f>IF(B259&lt;=0,"Positive","Negative")</f>
        <v>Negative</v>
      </c>
      <c r="E425" s="380"/>
      <c r="F425" s="191">
        <f>INPUT!BM8</f>
        <v>-16.412485402193852</v>
      </c>
      <c r="G425" s="191">
        <f>INPUT!BN8</f>
        <v>-8.999003956472734</v>
      </c>
      <c r="H425" s="191">
        <f>INPUT!BP8</f>
        <v>-0.077584609589393949</v>
      </c>
      <c r="I425" s="191">
        <f>INPUT!BO8</f>
        <v>0.20136282870134892</v>
      </c>
      <c r="J425" s="175">
        <f>INPUT!CP8</f>
        <v>105951615.21003078</v>
      </c>
      <c r="K425" s="191">
        <f>IF(D425="Positive","-",-(F425+G425+H425)/J425*10^6)</f>
        <v>0.24057277388106157</v>
      </c>
      <c r="L425" s="391" t="str">
        <f>IF(D425="Positive","-",IF(K425&lt;=$D$415,"OK","NG"))</f>
        <v>NG</v>
      </c>
      <c r="M425" s="4"/>
      <c r="N425" s="4"/>
    </row>
    <row r="426">
      <c r="C426" s="187">
        <f>A260</f>
        <v>101</v>
      </c>
      <c r="D426" s="174" t="str">
        <f>IF(B260&lt;=0,"Positive","Negative")</f>
        <v>Negative</v>
      </c>
      <c r="E426" s="380"/>
      <c r="F426" s="191">
        <f>INPUT!BM9</f>
        <v>-16.412485402193852</v>
      </c>
      <c r="G426" s="191">
        <f>INPUT!BN9</f>
        <v>-8.999003956472734</v>
      </c>
      <c r="H426" s="191">
        <f>INPUT!BP9</f>
        <v>-0.077584609589393949</v>
      </c>
      <c r="I426" s="191">
        <f>INPUT!BO9</f>
        <v>0.20136282870134892</v>
      </c>
      <c r="J426" s="175">
        <f>INPUT!CP9</f>
        <v>105951615.21003078</v>
      </c>
      <c r="K426" s="191">
        <f>IF(D426="Positive","-",-(F426+G426+H426)/J426*10^6)</f>
        <v>0.24057277388106157</v>
      </c>
      <c r="L426" s="391" t="str">
        <f>IF(D426="Positive","-",IF(K426&lt;=$D$415,"OK","NG"))</f>
        <v>NG</v>
      </c>
      <c r="M426" s="4"/>
      <c r="N426" s="4"/>
    </row>
    <row r="427">
      <c r="C427" s="187">
        <f>A261</f>
        <v>101</v>
      </c>
      <c r="D427" s="174" t="str">
        <f>IF(B261&lt;=0,"Positive","Negative")</f>
        <v>Negative</v>
      </c>
      <c r="E427" s="380"/>
      <c r="F427" s="191">
        <f>INPUT!BM10</f>
        <v>-16.412485402193852</v>
      </c>
      <c r="G427" s="191">
        <f>INPUT!BN10</f>
        <v>-8.999003956472734</v>
      </c>
      <c r="H427" s="191">
        <f>INPUT!BP10</f>
        <v>-0.077584609589393949</v>
      </c>
      <c r="I427" s="191">
        <f>INPUT!BO10</f>
        <v>0.20136282870134892</v>
      </c>
      <c r="J427" s="175">
        <f>INPUT!CP10</f>
        <v>105951615.21003078</v>
      </c>
      <c r="K427" s="191">
        <f>IF(D427="Positive","-",-(F427+G427+H427)/J427*10^6)</f>
        <v>0.24057277388106157</v>
      </c>
      <c r="L427" s="391" t="str">
        <f>IF(D427="Positive","-",IF(K427&lt;=$D$415,"OK","NG"))</f>
        <v>NG</v>
      </c>
      <c r="M427" s="4"/>
      <c r="N427" s="4"/>
    </row>
    <row r="428">
      <c r="C428" s="187">
        <f>A262</f>
        <v>101</v>
      </c>
      <c r="D428" s="174" t="str">
        <f>IF(B262&lt;=0,"Positive","Negative")</f>
        <v>Negative</v>
      </c>
      <c r="E428" s="380"/>
      <c r="F428" s="191">
        <f>INPUT!BM11</f>
        <v>-16.412485402193852</v>
      </c>
      <c r="G428" s="191">
        <f>INPUT!BN11</f>
        <v>-8.999003956472734</v>
      </c>
      <c r="H428" s="191">
        <f>INPUT!BP11</f>
        <v>-0.077584609589393949</v>
      </c>
      <c r="I428" s="191">
        <f>INPUT!BO11</f>
        <v>0.20136282870134892</v>
      </c>
      <c r="J428" s="175">
        <f>INPUT!CP11</f>
        <v>105951615.21003078</v>
      </c>
      <c r="K428" s="191">
        <f>IF(D428="Positive","-",-(F428+G428+H428)/J428*10^6)</f>
        <v>0.24057277388106157</v>
      </c>
      <c r="L428" s="391" t="str">
        <f>IF(D428="Positive","-",IF(K428&lt;=$D$415,"OK","NG"))</f>
        <v>NG</v>
      </c>
      <c r="M428" s="4"/>
      <c r="N428" s="4"/>
    </row>
    <row r="429">
      <c r="C429" s="187">
        <f>A263</f>
        <v>101</v>
      </c>
      <c r="D429" s="174" t="str">
        <f>IF(B263&lt;=0,"Positive","Negative")</f>
        <v>Negative</v>
      </c>
      <c r="E429" s="380"/>
      <c r="F429" s="191">
        <f>INPUT!BM12</f>
        <v>-16.412485402193852</v>
      </c>
      <c r="G429" s="191">
        <f>INPUT!BN12</f>
        <v>-8.999003956472734</v>
      </c>
      <c r="H429" s="191">
        <f>INPUT!BP12</f>
        <v>-0.077584609589393949</v>
      </c>
      <c r="I429" s="191">
        <f>INPUT!BO12</f>
        <v>0.20136282870134892</v>
      </c>
      <c r="J429" s="175">
        <f>INPUT!CP12</f>
        <v>105951615.21003078</v>
      </c>
      <c r="K429" s="191">
        <f>IF(D429="Positive","-",-(F429+G429+H429)/J429*10^6)</f>
        <v>0.24057277388106157</v>
      </c>
      <c r="L429" s="391" t="str">
        <f>IF(D429="Positive","-",IF(K429&lt;=$D$415,"OK","NG"))</f>
        <v>NG</v>
      </c>
      <c r="M429" s="4"/>
      <c r="N429" s="4"/>
    </row>
    <row r="430">
      <c r="C430" s="187">
        <f>A264</f>
        <v>101</v>
      </c>
      <c r="D430" s="174" t="str">
        <f>IF(B264&lt;=0,"Positive","Negative")</f>
        <v>Negative</v>
      </c>
      <c r="E430" s="380"/>
      <c r="F430" s="191">
        <f>INPUT!BM13</f>
        <v>-16.412485402193852</v>
      </c>
      <c r="G430" s="191">
        <f>INPUT!BN13</f>
        <v>-8.999003956472734</v>
      </c>
      <c r="H430" s="191">
        <f>INPUT!BP13</f>
        <v>-0.077584609589393949</v>
      </c>
      <c r="I430" s="191">
        <f>INPUT!BO13</f>
        <v>0.20136282870134892</v>
      </c>
      <c r="J430" s="175">
        <f>INPUT!CP13</f>
        <v>105951615.21003078</v>
      </c>
      <c r="K430" s="191">
        <f>IF(D430="Positive","-",-(F430+G430+H430)/J430*10^6)</f>
        <v>0.24057277388106157</v>
      </c>
      <c r="L430" s="391" t="str">
        <f>IF(D430="Positive","-",IF(K430&lt;=$D$415,"OK","NG"))</f>
        <v>NG</v>
      </c>
      <c r="M430" s="4"/>
      <c r="N430" s="4"/>
    </row>
    <row r="431">
      <c r="C431" s="187">
        <f>A265</f>
        <v>101</v>
      </c>
      <c r="D431" s="174" t="str">
        <f>IF(B265&lt;=0,"Positive","Negative")</f>
        <v>Negative</v>
      </c>
      <c r="E431" s="380"/>
      <c r="F431" s="191">
        <f>INPUT!BM14</f>
        <v>-16.412485402193852</v>
      </c>
      <c r="G431" s="191">
        <f>INPUT!BN14</f>
        <v>-8.999003956472734</v>
      </c>
      <c r="H431" s="191">
        <f>INPUT!BP14</f>
        <v>-0.077584609589393949</v>
      </c>
      <c r="I431" s="191">
        <f>INPUT!BO14</f>
        <v>0.20136282870134892</v>
      </c>
      <c r="J431" s="175">
        <f>INPUT!CP14</f>
        <v>105951615.21003078</v>
      </c>
      <c r="K431" s="191">
        <f>IF(D431="Positive","-",-(F431+G431+H431)/J431*10^6)</f>
        <v>0.24057277388106157</v>
      </c>
      <c r="L431" s="391" t="str">
        <f>IF(D431="Positive","-",IF(K431&lt;=$D$415,"OK","NG"))</f>
        <v>NG</v>
      </c>
      <c r="M431" s="4"/>
      <c r="N431" s="4"/>
    </row>
    <row r="432">
      <c r="C432" s="187">
        <f>A266</f>
        <v>101</v>
      </c>
      <c r="D432" s="174" t="str">
        <f>IF(B266&lt;=0,"Positive","Negative")</f>
        <v>Negative</v>
      </c>
      <c r="E432" s="380"/>
      <c r="F432" s="191">
        <f>INPUT!BM15</f>
        <v>-16.412485402193852</v>
      </c>
      <c r="G432" s="191">
        <f>INPUT!BN15</f>
        <v>-8.999003956472734</v>
      </c>
      <c r="H432" s="191">
        <f>INPUT!BP15</f>
        <v>-0.077584609589393949</v>
      </c>
      <c r="I432" s="191">
        <f>INPUT!BO15</f>
        <v>0.20136282870134892</v>
      </c>
      <c r="J432" s="175">
        <f>INPUT!CP15</f>
        <v>105951615.21003078</v>
      </c>
      <c r="K432" s="191">
        <f>IF(D432="Positive","-",-(F432+G432+H432)/J432*10^6)</f>
        <v>0.24057277388106157</v>
      </c>
      <c r="L432" s="391" t="str">
        <f>IF(D432="Positive","-",IF(K432&lt;=$D$415,"OK","NG"))</f>
        <v>NG</v>
      </c>
      <c r="M432" s="4"/>
      <c r="N432" s="4"/>
    </row>
    <row r="433">
      <c r="C433" s="187">
        <f>A267</f>
        <v>101</v>
      </c>
      <c r="D433" s="174" t="str">
        <f>IF(B267&lt;=0,"Positive","Negative")</f>
        <v>Negative</v>
      </c>
      <c r="E433" s="380"/>
      <c r="F433" s="191">
        <f>INPUT!BM16</f>
        <v>-16.412485402193852</v>
      </c>
      <c r="G433" s="191">
        <f>INPUT!BN16</f>
        <v>-8.999003956472734</v>
      </c>
      <c r="H433" s="191">
        <f>INPUT!BP16</f>
        <v>-0.077584609589393949</v>
      </c>
      <c r="I433" s="191">
        <f>INPUT!BO16</f>
        <v>0.20136282870134892</v>
      </c>
      <c r="J433" s="175">
        <f>INPUT!CP16</f>
        <v>105951615.21003078</v>
      </c>
      <c r="K433" s="191">
        <f>IF(D433="Positive","-",-(F433+G433+H433)/J433*10^6)</f>
        <v>0.24057277388106157</v>
      </c>
      <c r="L433" s="391" t="str">
        <f>IF(D433="Positive","-",IF(K433&lt;=$D$415,"OK","NG"))</f>
        <v>NG</v>
      </c>
      <c r="M433" s="4"/>
      <c r="N433" s="4"/>
    </row>
    <row r="434">
      <c r="C434" s="187">
        <f>A268</f>
        <v>101</v>
      </c>
      <c r="D434" s="174" t="str">
        <f>IF(B268&lt;=0,"Positive","Negative")</f>
        <v>Negative</v>
      </c>
      <c r="E434" s="380"/>
      <c r="F434" s="191">
        <f>INPUT!BM17</f>
        <v>-16.412485402193852</v>
      </c>
      <c r="G434" s="191">
        <f>INPUT!BN17</f>
        <v>-8.999003956472734</v>
      </c>
      <c r="H434" s="191">
        <f>INPUT!BP17</f>
        <v>-0.077584609589393949</v>
      </c>
      <c r="I434" s="191">
        <f>INPUT!BO17</f>
        <v>0.20136282870134892</v>
      </c>
      <c r="J434" s="175">
        <f>INPUT!CP17</f>
        <v>105951615.21003078</v>
      </c>
      <c r="K434" s="191">
        <f>IF(D434="Positive","-",-(F434+G434+H434)/J434*10^6)</f>
        <v>0.24057277388106157</v>
      </c>
      <c r="L434" s="391" t="str">
        <f>IF(D434="Positive","-",IF(K434&lt;=$D$415,"OK","NG"))</f>
        <v>NG</v>
      </c>
      <c r="M434" s="4"/>
      <c r="N434" s="4"/>
    </row>
    <row r="435">
      <c r="C435" s="187">
        <f>A269</f>
        <v>101</v>
      </c>
      <c r="D435" s="174" t="str">
        <f>IF(B269&lt;=0,"Positive","Negative")</f>
        <v>Negative</v>
      </c>
      <c r="E435" s="380"/>
      <c r="F435" s="191">
        <f>INPUT!BM18</f>
        <v>-16.412485402193852</v>
      </c>
      <c r="G435" s="191">
        <f>INPUT!BN18</f>
        <v>-8.999003956472734</v>
      </c>
      <c r="H435" s="191">
        <f>INPUT!BP18</f>
        <v>-0.077584609589393949</v>
      </c>
      <c r="I435" s="191">
        <f>INPUT!BO18</f>
        <v>0.20136282870134892</v>
      </c>
      <c r="J435" s="175">
        <f>INPUT!CP18</f>
        <v>105951615.21003078</v>
      </c>
      <c r="K435" s="191">
        <f>IF(D435="Positive","-",-(F435+G435+H435)/J435*10^6)</f>
        <v>0.24057277388106157</v>
      </c>
      <c r="L435" s="391" t="str">
        <f>IF(D435="Positive","-",IF(K435&lt;=$D$415,"OK","NG"))</f>
        <v>NG</v>
      </c>
      <c r="M435" s="4"/>
      <c r="N435" s="4"/>
    </row>
    <row r="436">
      <c r="C436" s="187">
        <f>A270</f>
        <v>101</v>
      </c>
      <c r="D436" s="174" t="str">
        <f>IF(B270&lt;=0,"Positive","Negative")</f>
        <v>Negative</v>
      </c>
      <c r="E436" s="380"/>
      <c r="F436" s="191">
        <f>INPUT!BM19</f>
        <v>-16.412485402193852</v>
      </c>
      <c r="G436" s="191">
        <f>INPUT!BN19</f>
        <v>-8.999003956472734</v>
      </c>
      <c r="H436" s="191">
        <f>INPUT!BP19</f>
        <v>-0.077584609589393949</v>
      </c>
      <c r="I436" s="191">
        <f>INPUT!BO19</f>
        <v>0.20136282870134892</v>
      </c>
      <c r="J436" s="175">
        <f>INPUT!CP19</f>
        <v>105951615.21003078</v>
      </c>
      <c r="K436" s="191">
        <f>IF(D436="Positive","-",-(F436+G436+H436)/J436*10^6)</f>
        <v>0.24057277388106157</v>
      </c>
      <c r="L436" s="391" t="str">
        <f>IF(D436="Positive","-",IF(K436&lt;=$D$415,"OK","NG"))</f>
        <v>NG</v>
      </c>
      <c r="M436" s="4"/>
      <c r="N436" s="4"/>
    </row>
    <row r="437">
      <c r="C437" s="187">
        <f>A271</f>
        <v>101</v>
      </c>
      <c r="D437" s="174" t="str">
        <f>IF(B271&lt;=0,"Positive","Negative")</f>
        <v>Negative</v>
      </c>
      <c r="E437" s="380"/>
      <c r="F437" s="191">
        <f>INPUT!BM20</f>
        <v>-16.412485402193852</v>
      </c>
      <c r="G437" s="191">
        <f>INPUT!BN20</f>
        <v>-8.999003956472734</v>
      </c>
      <c r="H437" s="191">
        <f>INPUT!BP20</f>
        <v>-0.077584609589393949</v>
      </c>
      <c r="I437" s="191">
        <f>INPUT!BO20</f>
        <v>0.20136282870134892</v>
      </c>
      <c r="J437" s="175">
        <f>INPUT!CP20</f>
        <v>105951615.21003078</v>
      </c>
      <c r="K437" s="191">
        <f>IF(D437="Positive","-",-(F437+G437+H437)/J437*10^6)</f>
        <v>0.24057277388106157</v>
      </c>
      <c r="L437" s="391" t="str">
        <f>IF(D437="Positive","-",IF(K437&lt;=$D$415,"OK","NG"))</f>
        <v>NG</v>
      </c>
      <c r="M437" s="4"/>
      <c r="N437" s="4"/>
    </row>
    <row r="438">
      <c r="C438" s="187">
        <f>A272</f>
        <v>101</v>
      </c>
      <c r="D438" s="174" t="str">
        <f>IF(B272&lt;=0,"Positive","Negative")</f>
        <v>Negative</v>
      </c>
      <c r="E438" s="380"/>
      <c r="F438" s="191">
        <f>INPUT!BM21</f>
        <v>-16.412485402193852</v>
      </c>
      <c r="G438" s="191">
        <f>INPUT!BN21</f>
        <v>-8.999003956472734</v>
      </c>
      <c r="H438" s="191">
        <f>INPUT!BP21</f>
        <v>-0.077584609589393949</v>
      </c>
      <c r="I438" s="191">
        <f>INPUT!BO21</f>
        <v>0.20136282870134892</v>
      </c>
      <c r="J438" s="175">
        <f>INPUT!CP21</f>
        <v>105951615.21003078</v>
      </c>
      <c r="K438" s="191">
        <f>IF(D438="Positive","-",-(F438+G438+H438)/J438*10^6)</f>
        <v>0.24057277388106157</v>
      </c>
      <c r="L438" s="391" t="str">
        <f>IF(D438="Positive","-",IF(K438&lt;=$D$415,"OK","NG"))</f>
        <v>NG</v>
      </c>
      <c r="M438" s="4"/>
      <c r="N438" s="4"/>
    </row>
    <row r="439">
      <c r="C439" s="187">
        <f>A273</f>
        <v>101</v>
      </c>
      <c r="D439" s="174" t="str">
        <f>IF(B273&lt;=0,"Positive","Negative")</f>
        <v>Negative</v>
      </c>
      <c r="E439" s="380"/>
      <c r="F439" s="191">
        <f>INPUT!BM22</f>
        <v>-16.412485402193852</v>
      </c>
      <c r="G439" s="191">
        <f>INPUT!BN22</f>
        <v>-8.999003956472734</v>
      </c>
      <c r="H439" s="191">
        <f>INPUT!BP22</f>
        <v>-0.077584609589393949</v>
      </c>
      <c r="I439" s="191">
        <f>INPUT!BO22</f>
        <v>0.20136282870134892</v>
      </c>
      <c r="J439" s="175">
        <f>INPUT!CP22</f>
        <v>105951615.21003078</v>
      </c>
      <c r="K439" s="191">
        <f>IF(D439="Positive","-",-(F439+G439+H439)/J439*10^6)</f>
        <v>0.24057277388106157</v>
      </c>
      <c r="L439" s="391" t="str">
        <f>IF(D439="Positive","-",IF(K439&lt;=$D$415,"OK","NG"))</f>
        <v>NG</v>
      </c>
      <c r="M439" s="4"/>
      <c r="N439" s="4"/>
    </row>
    <row r="440">
      <c r="C440" s="187">
        <f>A274</f>
        <v>101</v>
      </c>
      <c r="D440" s="174" t="str">
        <f>IF(B274&lt;=0,"Positive","Negative")</f>
        <v>Negative</v>
      </c>
      <c r="E440" s="380"/>
      <c r="F440" s="191">
        <f>INPUT!BM23</f>
        <v>-16.412485402193852</v>
      </c>
      <c r="G440" s="191">
        <f>INPUT!BN23</f>
        <v>-8.999003956472734</v>
      </c>
      <c r="H440" s="191">
        <f>INPUT!BP23</f>
        <v>-0.077584609589393949</v>
      </c>
      <c r="I440" s="191">
        <f>INPUT!BO23</f>
        <v>0.20136282870134892</v>
      </c>
      <c r="J440" s="175">
        <f>INPUT!CP23</f>
        <v>105951615.21003078</v>
      </c>
      <c r="K440" s="191">
        <f>IF(D440="Positive","-",-(F440+G440+H440)/J440*10^6)</f>
        <v>0.24057277388106157</v>
      </c>
      <c r="L440" s="391" t="str">
        <f>IF(D440="Positive","-",IF(K440&lt;=$D$415,"OK","NG"))</f>
        <v>NG</v>
      </c>
      <c r="M440" s="4"/>
      <c r="N440" s="4"/>
    </row>
    <row r="441">
      <c r="C441" s="187">
        <f>A275</f>
        <v>101</v>
      </c>
      <c r="D441" s="174" t="str">
        <f>IF(B275&lt;=0,"Positive","Negative")</f>
        <v>Negative</v>
      </c>
      <c r="E441" s="380"/>
      <c r="F441" s="191">
        <f>INPUT!BM24</f>
        <v>-16.412485402193852</v>
      </c>
      <c r="G441" s="191">
        <f>INPUT!BN24</f>
        <v>-8.999003956472734</v>
      </c>
      <c r="H441" s="191">
        <f>INPUT!BP24</f>
        <v>-0.077584609589393949</v>
      </c>
      <c r="I441" s="191">
        <f>INPUT!BO24</f>
        <v>0.20136282870134892</v>
      </c>
      <c r="J441" s="175">
        <f>INPUT!CP24</f>
        <v>105951615.21003078</v>
      </c>
      <c r="K441" s="191">
        <f>IF(D441="Positive","-",-(F441+G441+H441)/J441*10^6)</f>
        <v>0.24057277388106157</v>
      </c>
      <c r="L441" s="391" t="str">
        <f>IF(D441="Positive","-",IF(K441&lt;=$D$415,"OK","NG"))</f>
        <v>NG</v>
      </c>
      <c r="M441" s="4"/>
      <c r="N441" s="4"/>
    </row>
    <row r="442">
      <c r="C442" s="187">
        <f>A276</f>
        <v>101</v>
      </c>
      <c r="D442" s="174" t="str">
        <f>IF(B276&lt;=0,"Positive","Negative")</f>
        <v>Negative</v>
      </c>
      <c r="E442" s="380"/>
      <c r="F442" s="191">
        <f>INPUT!BM25</f>
        <v>-16.412485402193852</v>
      </c>
      <c r="G442" s="191">
        <f>INPUT!BN25</f>
        <v>-8.999003956472734</v>
      </c>
      <c r="H442" s="191">
        <f>INPUT!BP25</f>
        <v>-0.077584609589393949</v>
      </c>
      <c r="I442" s="191">
        <f>INPUT!BO25</f>
        <v>0.20136282870134892</v>
      </c>
      <c r="J442" s="175">
        <f>INPUT!CP25</f>
        <v>105951615.21003078</v>
      </c>
      <c r="K442" s="191">
        <f>IF(D442="Positive","-",-(F442+G442+H442)/J442*10^6)</f>
        <v>0.24057277388106157</v>
      </c>
      <c r="L442" s="391" t="str">
        <f>IF(D442="Positive","-",IF(K442&lt;=$D$415,"OK","NG"))</f>
        <v>NG</v>
      </c>
      <c r="M442" s="4"/>
      <c r="N442" s="4"/>
    </row>
    <row r="443">
      <c r="C443" s="187">
        <f>A277</f>
        <v>101</v>
      </c>
      <c r="D443" s="174" t="str">
        <f>IF(B277&lt;=0,"Positive","Negative")</f>
        <v>Negative</v>
      </c>
      <c r="E443" s="380"/>
      <c r="F443" s="191">
        <f>INPUT!BM26</f>
        <v>-16.412485402193852</v>
      </c>
      <c r="G443" s="191">
        <f>INPUT!BN26</f>
        <v>-8.999003956472734</v>
      </c>
      <c r="H443" s="191">
        <f>INPUT!BP26</f>
        <v>-0.077584609589393949</v>
      </c>
      <c r="I443" s="191">
        <f>INPUT!BO26</f>
        <v>0.20136282870134892</v>
      </c>
      <c r="J443" s="175">
        <f>INPUT!CP26</f>
        <v>105951615.21003078</v>
      </c>
      <c r="K443" s="191">
        <f>IF(D443="Positive","-",-(F443+G443+H443)/J443*10^6)</f>
        <v>0.24057277388106157</v>
      </c>
      <c r="L443" s="391" t="str">
        <f>IF(D443="Positive","-",IF(K443&lt;=$D$415,"OK","NG"))</f>
        <v>NG</v>
      </c>
      <c r="M443" s="4"/>
      <c r="N443" s="4"/>
    </row>
    <row r="444">
      <c r="C444" s="187">
        <f>A278</f>
        <v>101</v>
      </c>
      <c r="D444" s="174" t="str">
        <f>IF(B278&lt;=0,"Positive","Negative")</f>
        <v>Negative</v>
      </c>
      <c r="E444" s="380"/>
      <c r="F444" s="191">
        <f>INPUT!BM27</f>
        <v>-16.412485402193852</v>
      </c>
      <c r="G444" s="191">
        <f>INPUT!BN27</f>
        <v>-8.999003956472734</v>
      </c>
      <c r="H444" s="191">
        <f>INPUT!BP27</f>
        <v>-0.077584609589393949</v>
      </c>
      <c r="I444" s="191">
        <f>INPUT!BO27</f>
        <v>0.20136282870134892</v>
      </c>
      <c r="J444" s="175">
        <f>INPUT!CP27</f>
        <v>105951615.21003078</v>
      </c>
      <c r="K444" s="191">
        <f>IF(D444="Positive","-",-(F444+G444+H444)/J444*10^6)</f>
        <v>0.24057277388106157</v>
      </c>
      <c r="L444" s="391" t="str">
        <f>IF(D444="Positive","-",IF(K444&lt;=$D$415,"OK","NG"))</f>
        <v>NG</v>
      </c>
      <c r="M444" s="4"/>
      <c r="N444" s="4"/>
    </row>
    <row r="445">
      <c r="C445" s="187">
        <f>A279</f>
        <v>101</v>
      </c>
      <c r="D445" s="174" t="str">
        <f>IF(B279&lt;=0,"Positive","Negative")</f>
        <v>Negative</v>
      </c>
      <c r="E445" s="380"/>
      <c r="F445" s="191">
        <f>INPUT!BM28</f>
        <v>-16.412485402193852</v>
      </c>
      <c r="G445" s="191">
        <f>INPUT!BN28</f>
        <v>-8.999003956472734</v>
      </c>
      <c r="H445" s="191">
        <f>INPUT!BP28</f>
        <v>-0.077584609589393949</v>
      </c>
      <c r="I445" s="191">
        <f>INPUT!BO28</f>
        <v>0.20136282870134892</v>
      </c>
      <c r="J445" s="175">
        <f>INPUT!CP28</f>
        <v>105951615.21003078</v>
      </c>
      <c r="K445" s="191">
        <f>IF(D445="Positive","-",-(F445+G445+H445)/J445*10^6)</f>
        <v>0.24057277388106157</v>
      </c>
      <c r="L445" s="391" t="str">
        <f>IF(D445="Positive","-",IF(K445&lt;=$D$415,"OK","NG"))</f>
        <v>NG</v>
      </c>
      <c r="M445" s="4"/>
      <c r="N445" s="4"/>
    </row>
    <row r="446">
      <c r="C446" s="187">
        <f>A280</f>
        <v>101</v>
      </c>
      <c r="D446" s="174" t="str">
        <f>IF(B280&lt;=0,"Positive","Negative")</f>
        <v>Negative</v>
      </c>
      <c r="E446" s="380"/>
      <c r="F446" s="191">
        <f>INPUT!BM29</f>
        <v>-16.412485402193852</v>
      </c>
      <c r="G446" s="191">
        <f>INPUT!BN29</f>
        <v>-8.999003956472734</v>
      </c>
      <c r="H446" s="191">
        <f>INPUT!BP29</f>
        <v>-0.077584609589393949</v>
      </c>
      <c r="I446" s="191">
        <f>INPUT!BO29</f>
        <v>0.20136282870134892</v>
      </c>
      <c r="J446" s="175">
        <f>INPUT!CP29</f>
        <v>105951615.21003078</v>
      </c>
      <c r="K446" s="191">
        <f>IF(D446="Positive","-",-(F446+G446+H446)/J446*10^6)</f>
        <v>0.24057277388106157</v>
      </c>
      <c r="L446" s="391" t="str">
        <f>IF(D446="Positive","-",IF(K446&lt;=$D$415,"OK","NG"))</f>
        <v>NG</v>
      </c>
      <c r="M446" s="4"/>
      <c r="N446" s="4"/>
    </row>
    <row r="447">
      <c r="C447" s="187">
        <f>A281</f>
        <v>101</v>
      </c>
      <c r="D447" s="174" t="str">
        <f>IF(B281&lt;=0,"Positive","Negative")</f>
        <v>Negative</v>
      </c>
      <c r="E447" s="380"/>
      <c r="F447" s="191">
        <f>INPUT!BM30</f>
        <v>-16.412485402193852</v>
      </c>
      <c r="G447" s="191">
        <f>INPUT!BN30</f>
        <v>-8.999003956472734</v>
      </c>
      <c r="H447" s="191">
        <f>INPUT!BP30</f>
        <v>-0.077584609589393949</v>
      </c>
      <c r="I447" s="191">
        <f>INPUT!BO30</f>
        <v>0.20136282870134892</v>
      </c>
      <c r="J447" s="175">
        <f>INPUT!CP30</f>
        <v>105951615.21003078</v>
      </c>
      <c r="K447" s="191">
        <f>IF(D447="Positive","-",-(F447+G447+H447)/J447*10^6)</f>
        <v>0.24057277388106157</v>
      </c>
      <c r="L447" s="391" t="str">
        <f>IF(D447="Positive","-",IF(K447&lt;=$D$415,"OK","NG"))</f>
        <v>NG</v>
      </c>
      <c r="M447" s="4"/>
      <c r="N447" s="4"/>
    </row>
    <row r="448">
      <c r="C448" s="187">
        <f>A282</f>
        <v>101</v>
      </c>
      <c r="D448" s="174" t="str">
        <f>IF(B282&lt;=0,"Positive","Negative")</f>
        <v>Negative</v>
      </c>
      <c r="E448" s="380"/>
      <c r="F448" s="191">
        <f>INPUT!BM31</f>
        <v>-16.412485402193852</v>
      </c>
      <c r="G448" s="191">
        <f>INPUT!BN31</f>
        <v>-8.999003956472734</v>
      </c>
      <c r="H448" s="191">
        <f>INPUT!BP31</f>
        <v>-0.077584609589393949</v>
      </c>
      <c r="I448" s="191">
        <f>INPUT!BO31</f>
        <v>0.20136282870134892</v>
      </c>
      <c r="J448" s="175">
        <f>INPUT!CP31</f>
        <v>105951615.21003078</v>
      </c>
      <c r="K448" s="191">
        <f>IF(D448="Positive","-",-(F448+G448+H448)/J448*10^6)</f>
        <v>0.24057277388106157</v>
      </c>
      <c r="L448" s="391" t="str">
        <f>IF(D448="Positive","-",IF(K448&lt;=$D$415,"OK","NG"))</f>
        <v>NG</v>
      </c>
      <c r="M448" s="4"/>
      <c r="N448" s="4"/>
    </row>
    <row r="449">
      <c r="C449" s="187">
        <f>A283</f>
        <v>101</v>
      </c>
      <c r="D449" s="174" t="str">
        <f>IF(B283&lt;=0,"Positive","Negative")</f>
        <v>Negative</v>
      </c>
      <c r="E449" s="380"/>
      <c r="F449" s="191">
        <f>INPUT!BM32</f>
        <v>-16.412485402193852</v>
      </c>
      <c r="G449" s="191">
        <f>INPUT!BN32</f>
        <v>-8.999003956472734</v>
      </c>
      <c r="H449" s="191">
        <f>INPUT!BP32</f>
        <v>-0.077584609589393949</v>
      </c>
      <c r="I449" s="191">
        <f>INPUT!BO32</f>
        <v>0.20136282870134892</v>
      </c>
      <c r="J449" s="175">
        <f>INPUT!CP32</f>
        <v>105951615.21003078</v>
      </c>
      <c r="K449" s="191">
        <f>IF(D449="Positive","-",-(F449+G449+H449)/J449*10^6)</f>
        <v>0.24057277388106157</v>
      </c>
      <c r="L449" s="391" t="str">
        <f>IF(D449="Positive","-",IF(K449&lt;=$D$415,"OK","NG"))</f>
        <v>NG</v>
      </c>
      <c r="M449" s="4"/>
      <c r="N449" s="4"/>
    </row>
    <row r="450">
      <c r="C450" s="187">
        <f>A284</f>
        <v>101</v>
      </c>
      <c r="D450" s="174" t="str">
        <f>IF(B284&lt;=0,"Positive","Negative")</f>
        <v>Negative</v>
      </c>
      <c r="E450" s="380"/>
      <c r="F450" s="191">
        <f>INPUT!BM33</f>
        <v>-16.412485402193852</v>
      </c>
      <c r="G450" s="191">
        <f>INPUT!BN33</f>
        <v>-8.999003956472734</v>
      </c>
      <c r="H450" s="191">
        <f>INPUT!BP33</f>
        <v>-0.077584609589393949</v>
      </c>
      <c r="I450" s="191">
        <f>INPUT!BO33</f>
        <v>0.20136282870134892</v>
      </c>
      <c r="J450" s="175">
        <f>INPUT!CP33</f>
        <v>105951615.21003078</v>
      </c>
      <c r="K450" s="191">
        <f>IF(D450="Positive","-",-(F450+G450+H450)/J450*10^6)</f>
        <v>0.24057277388106157</v>
      </c>
      <c r="L450" s="391" t="str">
        <f>IF(D450="Positive","-",IF(K450&lt;=$D$415,"OK","NG"))</f>
        <v>NG</v>
      </c>
      <c r="M450" s="4"/>
      <c r="N450" s="4"/>
    </row>
    <row r="451">
      <c r="C451" s="187">
        <f>A285</f>
        <v>101</v>
      </c>
      <c r="D451" s="174" t="str">
        <f>IF(B285&lt;=0,"Positive","Negative")</f>
        <v>Negative</v>
      </c>
      <c r="E451" s="380"/>
      <c r="F451" s="191">
        <f>INPUT!BM34</f>
        <v>-16.412485402193852</v>
      </c>
      <c r="G451" s="191">
        <f>INPUT!BN34</f>
        <v>-8.999003956472734</v>
      </c>
      <c r="H451" s="191">
        <f>INPUT!BP34</f>
        <v>-0.077584609589393949</v>
      </c>
      <c r="I451" s="191">
        <f>INPUT!BO34</f>
        <v>0.20136282870134892</v>
      </c>
      <c r="J451" s="175">
        <f>INPUT!CP34</f>
        <v>105951615.21003078</v>
      </c>
      <c r="K451" s="191">
        <f>IF(D451="Positive","-",-(F451+G451+H451)/J451*10^6)</f>
        <v>0.24057277388106157</v>
      </c>
      <c r="L451" s="391" t="str">
        <f>IF(D451="Positive","-",IF(K451&lt;=$D$415,"OK","NG"))</f>
        <v>NG</v>
      </c>
      <c r="M451" s="4"/>
      <c r="N451" s="4"/>
    </row>
    <row r="452">
      <c r="C452" s="187">
        <f>A286</f>
        <v>101</v>
      </c>
      <c r="D452" s="174" t="str">
        <f>IF(B286&lt;=0,"Positive","Negative")</f>
        <v>Negative</v>
      </c>
      <c r="E452" s="380"/>
      <c r="F452" s="191">
        <f>INPUT!BM35</f>
        <v>-16.412485402193852</v>
      </c>
      <c r="G452" s="191">
        <f>INPUT!BN35</f>
        <v>-8.999003956472734</v>
      </c>
      <c r="H452" s="191">
        <f>INPUT!BP35</f>
        <v>-0.077584609589393949</v>
      </c>
      <c r="I452" s="191">
        <f>INPUT!BO35</f>
        <v>0.20136282870134892</v>
      </c>
      <c r="J452" s="175">
        <f>INPUT!CP35</f>
        <v>105951615.21003078</v>
      </c>
      <c r="K452" s="191">
        <f>IF(D452="Positive","-",-(F452+G452+H452)/J452*10^6)</f>
        <v>0.24057277388106157</v>
      </c>
      <c r="L452" s="391" t="str">
        <f>IF(D452="Positive","-",IF(K452&lt;=$D$415,"OK","NG"))</f>
        <v>NG</v>
      </c>
      <c r="M452" s="4"/>
      <c r="N452" s="4"/>
    </row>
    <row r="453">
      <c r="C453" s="187">
        <f>A287</f>
        <v>101</v>
      </c>
      <c r="D453" s="174" t="str">
        <f>IF(B287&lt;=0,"Positive","Negative")</f>
        <v>Negative</v>
      </c>
      <c r="E453" s="380"/>
      <c r="F453" s="191">
        <f>INPUT!BM36</f>
        <v>-16.412485402193852</v>
      </c>
      <c r="G453" s="191">
        <f>INPUT!BN36</f>
        <v>-8.999003956472734</v>
      </c>
      <c r="H453" s="191">
        <f>INPUT!BP36</f>
        <v>-0.077584609589393949</v>
      </c>
      <c r="I453" s="191">
        <f>INPUT!BO36</f>
        <v>0.20136282870134892</v>
      </c>
      <c r="J453" s="175">
        <f>INPUT!CP36</f>
        <v>105951615.21003078</v>
      </c>
      <c r="K453" s="191">
        <f>IF(D453="Positive","-",-(F453+G453+H453)/J453*10^6)</f>
        <v>0.24057277388106157</v>
      </c>
      <c r="L453" s="391" t="str">
        <f>IF(D453="Positive","-",IF(K453&lt;=$D$415,"OK","NG"))</f>
        <v>NG</v>
      </c>
      <c r="M453" s="4"/>
      <c r="N453" s="4"/>
    </row>
    <row r="454">
      <c r="C454" s="187">
        <f>A288</f>
        <v>101</v>
      </c>
      <c r="D454" s="174" t="str">
        <f>IF(B288&lt;=0,"Positive","Negative")</f>
        <v>Negative</v>
      </c>
      <c r="E454" s="380"/>
      <c r="F454" s="191">
        <f>INPUT!BM37</f>
        <v>-16.412485402193852</v>
      </c>
      <c r="G454" s="191">
        <f>INPUT!BN37</f>
        <v>-8.999003956472734</v>
      </c>
      <c r="H454" s="191">
        <f>INPUT!BP37</f>
        <v>-0.077584609589393949</v>
      </c>
      <c r="I454" s="191">
        <f>INPUT!BO37</f>
        <v>0.20136282870134892</v>
      </c>
      <c r="J454" s="175">
        <f>INPUT!CP37</f>
        <v>105951615.21003078</v>
      </c>
      <c r="K454" s="191">
        <f>IF(D454="Positive","-",-(F454+G454+H454)/J454*10^6)</f>
        <v>0.24057277388106157</v>
      </c>
      <c r="L454" s="391" t="str">
        <f>IF(D454="Positive","-",IF(K454&lt;=$D$415,"OK","NG"))</f>
        <v>NG</v>
      </c>
      <c r="M454" s="4"/>
      <c r="N454" s="4"/>
    </row>
    <row r="455">
      <c r="C455" s="187">
        <f>A289</f>
        <v>101</v>
      </c>
      <c r="D455" s="174" t="str">
        <f>IF(B289&lt;=0,"Positive","Negative")</f>
        <v>Negative</v>
      </c>
      <c r="E455" s="380"/>
      <c r="F455" s="191">
        <f>INPUT!BM38</f>
        <v>-16.412485402193852</v>
      </c>
      <c r="G455" s="191">
        <f>INPUT!BN38</f>
        <v>-8.999003956472734</v>
      </c>
      <c r="H455" s="191">
        <f>INPUT!BP38</f>
        <v>-0.077584609589393949</v>
      </c>
      <c r="I455" s="191">
        <f>INPUT!BO38</f>
        <v>0.20136282870134892</v>
      </c>
      <c r="J455" s="175">
        <f>INPUT!CP38</f>
        <v>105951615.21003078</v>
      </c>
      <c r="K455" s="191">
        <f>IF(D455="Positive","-",-(F455+G455+H455)/J455*10^6)</f>
        <v>0.24057277388106157</v>
      </c>
      <c r="L455" s="391" t="str">
        <f>IF(D455="Positive","-",IF(K455&lt;=$D$415,"OK","NG"))</f>
        <v>NG</v>
      </c>
      <c r="M455" s="4"/>
      <c r="N455" s="4"/>
    </row>
    <row r="456">
      <c r="C456" s="187">
        <f>A290</f>
        <v>101</v>
      </c>
      <c r="D456" s="174" t="str">
        <f>IF(B290&lt;=0,"Positive","Negative")</f>
        <v>Negative</v>
      </c>
      <c r="E456" s="380"/>
      <c r="F456" s="191">
        <f>INPUT!BM39</f>
        <v>-16.412485402193852</v>
      </c>
      <c r="G456" s="191">
        <f>INPUT!BN39</f>
        <v>-8.999003956472734</v>
      </c>
      <c r="H456" s="191">
        <f>INPUT!BP39</f>
        <v>-0.077584609589393949</v>
      </c>
      <c r="I456" s="191">
        <f>INPUT!BO39</f>
        <v>0.20136282870134892</v>
      </c>
      <c r="J456" s="175">
        <f>INPUT!CP39</f>
        <v>105951615.21003078</v>
      </c>
      <c r="K456" s="191">
        <f>IF(D456="Positive","-",-(F456+G456+H456)/J456*10^6)</f>
        <v>0.24057277388106157</v>
      </c>
      <c r="L456" s="391" t="str">
        <f>IF(D456="Positive","-",IF(K456&lt;=$D$415,"OK","NG"))</f>
        <v>NG</v>
      </c>
      <c r="M456" s="4"/>
      <c r="N456" s="4"/>
    </row>
    <row r="457">
      <c r="C457" s="187">
        <f>A291</f>
        <v>101</v>
      </c>
      <c r="D457" s="174" t="str">
        <f>IF(B291&lt;=0,"Positive","Negative")</f>
        <v>Negative</v>
      </c>
      <c r="E457" s="380"/>
      <c r="F457" s="191">
        <f>INPUT!BM40</f>
        <v>-16.412485402193852</v>
      </c>
      <c r="G457" s="191">
        <f>INPUT!BN40</f>
        <v>-8.999003956472734</v>
      </c>
      <c r="H457" s="191">
        <f>INPUT!BP40</f>
        <v>-0.077584609589393949</v>
      </c>
      <c r="I457" s="191">
        <f>INPUT!BO40</f>
        <v>0.20136282870134892</v>
      </c>
      <c r="J457" s="175">
        <f>INPUT!CP40</f>
        <v>105951615.21003078</v>
      </c>
      <c r="K457" s="191">
        <f>IF(D457="Positive","-",-(F457+G457+H457)/J457*10^6)</f>
        <v>0.24057277388106157</v>
      </c>
      <c r="L457" s="391" t="str">
        <f>IF(D457="Positive","-",IF(K457&lt;=$D$415,"OK","NG"))</f>
        <v>NG</v>
      </c>
      <c r="M457" s="4"/>
      <c r="N457" s="4"/>
    </row>
    <row r="458">
      <c r="C458" s="187">
        <f>A292</f>
        <v>101</v>
      </c>
      <c r="D458" s="174" t="str">
        <f>IF(B292&lt;=0,"Positive","Negative")</f>
        <v>Negative</v>
      </c>
      <c r="E458" s="380"/>
      <c r="F458" s="191">
        <f>INPUT!BM41</f>
        <v>-16.412485402193852</v>
      </c>
      <c r="G458" s="191">
        <f>INPUT!BN41</f>
        <v>-8.999003956472734</v>
      </c>
      <c r="H458" s="191">
        <f>INPUT!BP41</f>
        <v>-0.077584609589393949</v>
      </c>
      <c r="I458" s="191">
        <f>INPUT!BO41</f>
        <v>0.20136282870134892</v>
      </c>
      <c r="J458" s="175">
        <f>INPUT!CP41</f>
        <v>105951615.21003078</v>
      </c>
      <c r="K458" s="191">
        <f>IF(D458="Positive","-",-(F458+G458+H458)/J458*10^6)</f>
        <v>0.24057277388106157</v>
      </c>
      <c r="L458" s="391" t="str">
        <f>IF(D458="Positive","-",IF(K458&lt;=$D$415,"OK","NG"))</f>
        <v>NG</v>
      </c>
      <c r="M458" s="4"/>
      <c r="N458" s="4"/>
    </row>
    <row r="459">
      <c r="C459" s="187">
        <f>A293</f>
        <v>101</v>
      </c>
      <c r="D459" s="174" t="str">
        <f>IF(B293&lt;=0,"Positive","Negative")</f>
        <v>Negative</v>
      </c>
      <c r="E459" s="380"/>
      <c r="F459" s="191">
        <f>INPUT!BM42</f>
        <v>-16.412485402193852</v>
      </c>
      <c r="G459" s="191">
        <f>INPUT!BN42</f>
        <v>-8.999003956472734</v>
      </c>
      <c r="H459" s="191">
        <f>INPUT!BP42</f>
        <v>-0.077584609589393949</v>
      </c>
      <c r="I459" s="191">
        <f>INPUT!BO42</f>
        <v>0.20136282870134892</v>
      </c>
      <c r="J459" s="175">
        <f>INPUT!CP42</f>
        <v>105951615.21003078</v>
      </c>
      <c r="K459" s="191">
        <f>IF(D459="Positive","-",-(F459+G459+H459)/J459*10^6)</f>
        <v>0.24057277388106157</v>
      </c>
      <c r="L459" s="391" t="str">
        <f>IF(D459="Positive","-",IF(K459&lt;=$D$415,"OK","NG"))</f>
        <v>NG</v>
      </c>
      <c r="M459" s="4"/>
      <c r="N459" s="4"/>
    </row>
    <row r="460">
      <c r="C460" s="187">
        <f>A294</f>
        <v>101</v>
      </c>
      <c r="D460" s="174" t="str">
        <f>IF(B294&lt;=0,"Positive","Negative")</f>
        <v>Negative</v>
      </c>
      <c r="E460" s="380"/>
      <c r="F460" s="191">
        <f>INPUT!BM43</f>
        <v>-16.412485402193852</v>
      </c>
      <c r="G460" s="191">
        <f>INPUT!BN43</f>
        <v>-8.999003956472734</v>
      </c>
      <c r="H460" s="191">
        <f>INPUT!BP43</f>
        <v>-0.077584609589393949</v>
      </c>
      <c r="I460" s="191">
        <f>INPUT!BO43</f>
        <v>0.20136282870134892</v>
      </c>
      <c r="J460" s="175">
        <f>INPUT!CP43</f>
        <v>105951615.21003078</v>
      </c>
      <c r="K460" s="191">
        <f>IF(D460="Positive","-",-(F460+G460+H460)/J460*10^6)</f>
        <v>0.24057277388106157</v>
      </c>
      <c r="L460" s="391" t="str">
        <f>IF(D460="Positive","-",IF(K460&lt;=$D$415,"OK","NG"))</f>
        <v>NG</v>
      </c>
      <c r="M460" s="4"/>
      <c r="N460" s="4"/>
    </row>
    <row r="461">
      <c r="C461" s="187">
        <f>A295</f>
        <v>101</v>
      </c>
      <c r="D461" s="174" t="str">
        <f>IF(B295&lt;=0,"Positive","Negative")</f>
        <v>Negative</v>
      </c>
      <c r="E461" s="380"/>
      <c r="F461" s="191">
        <f>INPUT!BM44</f>
        <v>-16.412485402193852</v>
      </c>
      <c r="G461" s="191">
        <f>INPUT!BN44</f>
        <v>-8.999003956472734</v>
      </c>
      <c r="H461" s="191">
        <f>INPUT!BP44</f>
        <v>-0.077584609589393949</v>
      </c>
      <c r="I461" s="191">
        <f>INPUT!BO44</f>
        <v>0.20136282870134892</v>
      </c>
      <c r="J461" s="175">
        <f>INPUT!CP44</f>
        <v>105951615.21003078</v>
      </c>
      <c r="K461" s="191">
        <f>IF(D461="Positive","-",-(F461+G461+H461)/J461*10^6)</f>
        <v>0.24057277388106157</v>
      </c>
      <c r="L461" s="391" t="str">
        <f>IF(D461="Positive","-",IF(K461&lt;=$D$415,"OK","NG"))</f>
        <v>NG</v>
      </c>
      <c r="M461" s="4"/>
      <c r="N461" s="4"/>
    </row>
    <row r="462">
      <c r="C462" s="187">
        <f>A296</f>
        <v>101</v>
      </c>
      <c r="D462" s="174" t="str">
        <f>IF(B296&lt;=0,"Positive","Negative")</f>
        <v>Negative</v>
      </c>
      <c r="E462" s="380"/>
      <c r="F462" s="191">
        <f>INPUT!BM45</f>
        <v>-16.412485402193852</v>
      </c>
      <c r="G462" s="191">
        <f>INPUT!BN45</f>
        <v>-8.999003956472734</v>
      </c>
      <c r="H462" s="191">
        <f>INPUT!BP45</f>
        <v>-0.077584609589393949</v>
      </c>
      <c r="I462" s="191">
        <f>INPUT!BO45</f>
        <v>0.20136282870134892</v>
      </c>
      <c r="J462" s="175">
        <f>INPUT!CP45</f>
        <v>105951615.21003078</v>
      </c>
      <c r="K462" s="191">
        <f>IF(D462="Positive","-",-(F462+G462+H462)/J462*10^6)</f>
        <v>0.24057277388106157</v>
      </c>
      <c r="L462" s="391" t="str">
        <f>IF(D462="Positive","-",IF(K462&lt;=$D$415,"OK","NG"))</f>
        <v>NG</v>
      </c>
      <c r="M462" s="4"/>
      <c r="N462" s="4"/>
    </row>
    <row r="463">
      <c r="C463" s="187">
        <f>A297</f>
        <v>101</v>
      </c>
      <c r="D463" s="174" t="str">
        <f>IF(B297&lt;=0,"Positive","Negative")</f>
        <v>Negative</v>
      </c>
      <c r="E463" s="380"/>
      <c r="F463" s="191">
        <f>INPUT!BM46</f>
        <v>-16.412485402193852</v>
      </c>
      <c r="G463" s="191">
        <f>INPUT!BN46</f>
        <v>-8.999003956472734</v>
      </c>
      <c r="H463" s="191">
        <f>INPUT!BP46</f>
        <v>-0.077584609589393949</v>
      </c>
      <c r="I463" s="191">
        <f>INPUT!BO46</f>
        <v>0.20136282870134892</v>
      </c>
      <c r="J463" s="175">
        <f>INPUT!CP46</f>
        <v>105951615.21003078</v>
      </c>
      <c r="K463" s="191">
        <f>IF(D463="Positive","-",-(F463+G463+H463)/J463*10^6)</f>
        <v>0.24057277388106157</v>
      </c>
      <c r="L463" s="391" t="str">
        <f>IF(D463="Positive","-",IF(K463&lt;=$D$415,"OK","NG"))</f>
        <v>NG</v>
      </c>
      <c r="M463" s="4"/>
      <c r="N463" s="4"/>
    </row>
    <row r="464">
      <c r="C464" s="187">
        <f>A298</f>
        <v>101</v>
      </c>
      <c r="D464" s="174" t="str">
        <f>IF(B298&lt;=0,"Positive","Negative")</f>
        <v>Negative</v>
      </c>
      <c r="E464" s="380"/>
      <c r="F464" s="191">
        <f>INPUT!BM47</f>
        <v>-16.412485402193852</v>
      </c>
      <c r="G464" s="191">
        <f>INPUT!BN47</f>
        <v>-8.999003956472734</v>
      </c>
      <c r="H464" s="191">
        <f>INPUT!BP47</f>
        <v>-0.077584609589393949</v>
      </c>
      <c r="I464" s="191">
        <f>INPUT!BO47</f>
        <v>0.20136282870134892</v>
      </c>
      <c r="J464" s="175">
        <f>INPUT!CP47</f>
        <v>105951615.21003078</v>
      </c>
      <c r="K464" s="191">
        <f>IF(D464="Positive","-",-(F464+G464+H464)/J464*10^6)</f>
        <v>0.24057277388106157</v>
      </c>
      <c r="L464" s="391" t="str">
        <f>IF(D464="Positive","-",IF(K464&lt;=$D$415,"OK","NG"))</f>
        <v>NG</v>
      </c>
      <c r="M464" s="4"/>
      <c r="N464" s="4"/>
    </row>
    <row r="465">
      <c r="C465" s="187">
        <f>A299</f>
        <v>101</v>
      </c>
      <c r="D465" s="174" t="str">
        <f>IF(B299&lt;=0,"Positive","Negative")</f>
        <v>Negative</v>
      </c>
      <c r="E465" s="380"/>
      <c r="F465" s="191">
        <f>INPUT!BM48</f>
        <v>-16.412485402193852</v>
      </c>
      <c r="G465" s="191">
        <f>INPUT!BN48</f>
        <v>-8.999003956472734</v>
      </c>
      <c r="H465" s="191">
        <f>INPUT!BP48</f>
        <v>-0.077584609589393949</v>
      </c>
      <c r="I465" s="191">
        <f>INPUT!BO48</f>
        <v>0.20136282870134892</v>
      </c>
      <c r="J465" s="175">
        <f>INPUT!CP48</f>
        <v>105951615.21003078</v>
      </c>
      <c r="K465" s="191">
        <f>IF(D465="Positive","-",-(F465+G465+H465)/J465*10^6)</f>
        <v>0.24057277388106157</v>
      </c>
      <c r="L465" s="391" t="str">
        <f>IF(D465="Positive","-",IF(K465&lt;=$D$415,"OK","NG"))</f>
        <v>NG</v>
      </c>
      <c r="M465" s="4"/>
      <c r="N465" s="4"/>
    </row>
    <row r="466">
      <c r="C466" s="187">
        <f>A300</f>
        <v>101</v>
      </c>
      <c r="D466" s="174" t="str">
        <f>IF(B300&lt;=0,"Positive","Negative")</f>
        <v>Negative</v>
      </c>
      <c r="E466" s="380"/>
      <c r="F466" s="191">
        <f>INPUT!BM49</f>
        <v>-16.412485402193852</v>
      </c>
      <c r="G466" s="191">
        <f>INPUT!BN49</f>
        <v>-8.999003956472734</v>
      </c>
      <c r="H466" s="191">
        <f>INPUT!BP49</f>
        <v>-0.077584609589393949</v>
      </c>
      <c r="I466" s="191">
        <f>INPUT!BO49</f>
        <v>0.20136282870134892</v>
      </c>
      <c r="J466" s="175">
        <f>INPUT!CP49</f>
        <v>105951615.21003078</v>
      </c>
      <c r="K466" s="191">
        <f>IF(D466="Positive","-",-(F466+G466+H466)/J466*10^6)</f>
        <v>0.24057277388106157</v>
      </c>
      <c r="L466" s="391" t="str">
        <f>IF(D466="Positive","-",IF(K466&lt;=$D$415,"OK","NG"))</f>
        <v>NG</v>
      </c>
      <c r="M466" s="4"/>
      <c r="N466" s="4"/>
    </row>
    <row r="467">
      <c r="C467" s="187">
        <f>A301</f>
        <v>101</v>
      </c>
      <c r="D467" s="174" t="str">
        <f>IF(B301&lt;=0,"Positive","Negative")</f>
        <v>Negative</v>
      </c>
      <c r="E467" s="380"/>
      <c r="F467" s="191">
        <f>INPUT!BM50</f>
        <v>-16.412485402193852</v>
      </c>
      <c r="G467" s="191">
        <f>INPUT!BN50</f>
        <v>-8.999003956472734</v>
      </c>
      <c r="H467" s="191">
        <f>INPUT!BP50</f>
        <v>-0.077584609589393949</v>
      </c>
      <c r="I467" s="191">
        <f>INPUT!BO50</f>
        <v>0.20136282870134892</v>
      </c>
      <c r="J467" s="175">
        <f>INPUT!CP50</f>
        <v>105951615.21003078</v>
      </c>
      <c r="K467" s="191">
        <f>IF(D467="Positive","-",-(F467+G467+H467)/J467*10^6)</f>
        <v>0.24057277388106157</v>
      </c>
      <c r="L467" s="391" t="str">
        <f>IF(D467="Positive","-",IF(K467&lt;=$D$415,"OK","NG"))</f>
        <v>NG</v>
      </c>
      <c r="M467" s="4"/>
      <c r="N467" s="4"/>
    </row>
    <row r="468">
      <c r="C468" s="187">
        <f>A302</f>
        <v>101</v>
      </c>
      <c r="D468" s="174" t="str">
        <f>IF(B302&lt;=0,"Positive","Negative")</f>
        <v>Negative</v>
      </c>
      <c r="E468" s="380"/>
      <c r="F468" s="191">
        <f>INPUT!BM51</f>
        <v>-16.412485402193852</v>
      </c>
      <c r="G468" s="191">
        <f>INPUT!BN51</f>
        <v>-8.999003956472734</v>
      </c>
      <c r="H468" s="191">
        <f>INPUT!BP51</f>
        <v>-0.077584609589393949</v>
      </c>
      <c r="I468" s="191">
        <f>INPUT!BO51</f>
        <v>0.20136282870134892</v>
      </c>
      <c r="J468" s="175">
        <f>INPUT!CP51</f>
        <v>105951615.21003078</v>
      </c>
      <c r="K468" s="191">
        <f>IF(D468="Positive","-",-(F468+G468+H468)/J468*10^6)</f>
        <v>0.24057277388106157</v>
      </c>
      <c r="L468" s="391" t="str">
        <f>IF(D468="Positive","-",IF(K468&lt;=$D$415,"OK","NG"))</f>
        <v>NG</v>
      </c>
      <c r="M468" s="4"/>
      <c r="N468" s="4"/>
    </row>
    <row r="469">
      <c r="C469" s="187">
        <f>A303</f>
        <v>101</v>
      </c>
      <c r="D469" s="174" t="str">
        <f>IF(B303&lt;=0,"Positive","Negative")</f>
        <v>Negative</v>
      </c>
      <c r="E469" s="380"/>
      <c r="F469" s="191">
        <f>INPUT!BM52</f>
        <v>-16.412485402193852</v>
      </c>
      <c r="G469" s="191">
        <f>INPUT!BN52</f>
        <v>-8.999003956472734</v>
      </c>
      <c r="H469" s="191">
        <f>INPUT!BP52</f>
        <v>-0.077584609589393949</v>
      </c>
      <c r="I469" s="191">
        <f>INPUT!BO52</f>
        <v>0.20136282870134892</v>
      </c>
      <c r="J469" s="175">
        <f>INPUT!CP52</f>
        <v>105951615.21003078</v>
      </c>
      <c r="K469" s="191">
        <f>IF(D469="Positive","-",-(F469+G469+H469)/J469*10^6)</f>
        <v>0.24057277388106157</v>
      </c>
      <c r="L469" s="391" t="str">
        <f>IF(D469="Positive","-",IF(K469&lt;=$D$415,"OK","NG"))</f>
        <v>NG</v>
      </c>
      <c r="M469" s="4"/>
      <c r="N469" s="4"/>
    </row>
    <row r="470">
      <c r="C470" s="187">
        <f>A304</f>
        <v>101</v>
      </c>
      <c r="D470" s="174" t="str">
        <f>IF(B304&lt;=0,"Positive","Negative")</f>
        <v>Negative</v>
      </c>
      <c r="E470" s="380"/>
      <c r="F470" s="191">
        <f>INPUT!BM53</f>
        <v>-16.412485402193852</v>
      </c>
      <c r="G470" s="191">
        <f>INPUT!BN53</f>
        <v>-8.999003956472734</v>
      </c>
      <c r="H470" s="191">
        <f>INPUT!BP53</f>
        <v>-0.077584609589393949</v>
      </c>
      <c r="I470" s="191">
        <f>INPUT!BO53</f>
        <v>0.20136282870134892</v>
      </c>
      <c r="J470" s="175">
        <f>INPUT!CP53</f>
        <v>105951615.21003078</v>
      </c>
      <c r="K470" s="191">
        <f>IF(D470="Positive","-",-(F470+G470+H470)/J470*10^6)</f>
        <v>0.24057277388106157</v>
      </c>
      <c r="L470" s="391" t="str">
        <f>IF(D470="Positive","-",IF(K470&lt;=$D$415,"OK","NG"))</f>
        <v>NG</v>
      </c>
      <c r="M470" s="4"/>
      <c r="N470" s="4"/>
    </row>
    <row r="471">
      <c r="C471" s="187">
        <f>A305</f>
        <v>101</v>
      </c>
      <c r="D471" s="174" t="str">
        <f>IF(B305&lt;=0,"Positive","Negative")</f>
        <v>Negative</v>
      </c>
      <c r="E471" s="380"/>
      <c r="F471" s="191">
        <f>INPUT!BM54</f>
        <v>-16.412485402193852</v>
      </c>
      <c r="G471" s="191">
        <f>INPUT!BN54</f>
        <v>-8.999003956472734</v>
      </c>
      <c r="H471" s="191">
        <f>INPUT!BP54</f>
        <v>-0.077584609589393949</v>
      </c>
      <c r="I471" s="191">
        <f>INPUT!BO54</f>
        <v>0.20136282870134892</v>
      </c>
      <c r="J471" s="175">
        <f>INPUT!CP54</f>
        <v>105951615.21003078</v>
      </c>
      <c r="K471" s="191">
        <f>IF(D471="Positive","-",-(F471+G471+H471)/J471*10^6)</f>
        <v>0.24057277388106157</v>
      </c>
      <c r="L471" s="391" t="str">
        <f>IF(D471="Positive","-",IF(K471&lt;=$D$415,"OK","NG"))</f>
        <v>NG</v>
      </c>
      <c r="M471" s="4"/>
      <c r="N471" s="4"/>
    </row>
    <row r="472">
      <c r="C472" s="187">
        <f>A306</f>
        <v>101</v>
      </c>
      <c r="D472" s="174" t="str">
        <f>IF(B306&lt;=0,"Positive","Negative")</f>
        <v>Negative</v>
      </c>
      <c r="E472" s="380"/>
      <c r="F472" s="191">
        <f>INPUT!BM55</f>
        <v>-16.412485402193852</v>
      </c>
      <c r="G472" s="191">
        <f>INPUT!BN55</f>
        <v>-8.999003956472734</v>
      </c>
      <c r="H472" s="191">
        <f>INPUT!BP55</f>
        <v>-0.077584609589393949</v>
      </c>
      <c r="I472" s="191">
        <f>INPUT!BO55</f>
        <v>0.20136282870134892</v>
      </c>
      <c r="J472" s="175">
        <f>INPUT!CP55</f>
        <v>105951615.21003078</v>
      </c>
      <c r="K472" s="191">
        <f>IF(D472="Positive","-",-(F472+G472+H472)/J472*10^6)</f>
        <v>0.24057277388106157</v>
      </c>
      <c r="L472" s="391" t="str">
        <f>IF(D472="Positive","-",IF(K472&lt;=$D$415,"OK","NG"))</f>
        <v>NG</v>
      </c>
      <c r="M472" s="4"/>
      <c r="N472" s="4"/>
    </row>
    <row r="473">
      <c r="C473" s="187">
        <f>A307</f>
        <v>101</v>
      </c>
      <c r="D473" s="174" t="str">
        <f>IF(B307&lt;=0,"Positive","Negative")</f>
        <v>Negative</v>
      </c>
      <c r="E473" s="380"/>
      <c r="F473" s="191">
        <f>INPUT!BM56</f>
        <v>-16.412485402193852</v>
      </c>
      <c r="G473" s="191">
        <f>INPUT!BN56</f>
        <v>-8.999003956472734</v>
      </c>
      <c r="H473" s="191">
        <f>INPUT!BP56</f>
        <v>-0.077584609589393949</v>
      </c>
      <c r="I473" s="191">
        <f>INPUT!BO56</f>
        <v>0.20136282870134892</v>
      </c>
      <c r="J473" s="175">
        <f>INPUT!CP56</f>
        <v>105951615.21003078</v>
      </c>
      <c r="K473" s="191">
        <f>IF(D473="Positive","-",-(F473+G473+H473)/J473*10^6)</f>
        <v>0.24057277388106157</v>
      </c>
      <c r="L473" s="391" t="str">
        <f>IF(D473="Positive","-",IF(K473&lt;=$D$415,"OK","NG"))</f>
        <v>NG</v>
      </c>
      <c r="M473" s="4"/>
      <c r="N473" s="4"/>
    </row>
    <row r="474">
      <c r="C474" s="187">
        <f>A308</f>
        <v>101</v>
      </c>
      <c r="D474" s="174" t="str">
        <f>IF(B308&lt;=0,"Positive","Negative")</f>
        <v>Negative</v>
      </c>
      <c r="E474" s="380"/>
      <c r="F474" s="191">
        <f>INPUT!BM57</f>
        <v>-16.412485402193852</v>
      </c>
      <c r="G474" s="191">
        <f>INPUT!BN57</f>
        <v>-8.999003956472734</v>
      </c>
      <c r="H474" s="191">
        <f>INPUT!BP57</f>
        <v>-0.077584609589393949</v>
      </c>
      <c r="I474" s="191">
        <f>INPUT!BO57</f>
        <v>0.20136282870134892</v>
      </c>
      <c r="J474" s="175">
        <f>INPUT!CP57</f>
        <v>105951615.21003078</v>
      </c>
      <c r="K474" s="191">
        <f>IF(D474="Positive","-",-(F474+G474+H474)/J474*10^6)</f>
        <v>0.24057277388106157</v>
      </c>
      <c r="L474" s="391" t="str">
        <f>IF(D474="Positive","-",IF(K474&lt;=$D$415,"OK","NG"))</f>
        <v>NG</v>
      </c>
      <c r="M474" s="4"/>
      <c r="N474" s="4"/>
    </row>
    <row r="475">
      <c r="C475" s="187">
        <f>A309</f>
        <v>101</v>
      </c>
      <c r="D475" s="174" t="str">
        <f>IF(B309&lt;=0,"Positive","Negative")</f>
        <v>Negative</v>
      </c>
      <c r="E475" s="380"/>
      <c r="F475" s="191">
        <f>INPUT!BM58</f>
        <v>-16.412485402193852</v>
      </c>
      <c r="G475" s="191">
        <f>INPUT!BN58</f>
        <v>-8.999003956472734</v>
      </c>
      <c r="H475" s="191">
        <f>INPUT!BP58</f>
        <v>-0.077584609589393949</v>
      </c>
      <c r="I475" s="191">
        <f>INPUT!BO58</f>
        <v>0.20136282870134892</v>
      </c>
      <c r="J475" s="175">
        <f>INPUT!CP58</f>
        <v>105951615.21003078</v>
      </c>
      <c r="K475" s="191">
        <f>IF(D475="Positive","-",-(F475+G475+H475)/J475*10^6)</f>
        <v>0.24057277388106157</v>
      </c>
      <c r="L475" s="391" t="str">
        <f>IF(D475="Positive","-",IF(K475&lt;=$D$415,"OK","NG"))</f>
        <v>NG</v>
      </c>
      <c r="M475" s="4"/>
      <c r="N475" s="4"/>
    </row>
    <row r="476">
      <c r="C476" s="187">
        <f>A310</f>
        <v>101</v>
      </c>
      <c r="D476" s="174" t="str">
        <f>IF(B310&lt;=0,"Positive","Negative")</f>
        <v>Negative</v>
      </c>
      <c r="E476" s="380"/>
      <c r="F476" s="191">
        <f>INPUT!BM59</f>
        <v>-16.412485402193852</v>
      </c>
      <c r="G476" s="191">
        <f>INPUT!BN59</f>
        <v>-8.999003956472734</v>
      </c>
      <c r="H476" s="191">
        <f>INPUT!BP59</f>
        <v>-0.077584609589393949</v>
      </c>
      <c r="I476" s="191">
        <f>INPUT!BO59</f>
        <v>0.20136282870134892</v>
      </c>
      <c r="J476" s="175">
        <f>INPUT!CP59</f>
        <v>105951615.21003078</v>
      </c>
      <c r="K476" s="191">
        <f>IF(D476="Positive","-",-(F476+G476+H476)/J476*10^6)</f>
        <v>0.24057277388106157</v>
      </c>
      <c r="L476" s="391" t="str">
        <f>IF(D476="Positive","-",IF(K476&lt;=$D$415,"OK","NG"))</f>
        <v>NG</v>
      </c>
      <c r="M476" s="4"/>
      <c r="N476" s="4"/>
    </row>
    <row r="477">
      <c r="C477" s="187">
        <f>A311</f>
        <v>101</v>
      </c>
      <c r="D477" s="174" t="str">
        <f>IF(B311&lt;=0,"Positive","Negative")</f>
        <v>Negative</v>
      </c>
      <c r="E477" s="380"/>
      <c r="F477" s="191">
        <f>INPUT!BM60</f>
        <v>-16.412485402193852</v>
      </c>
      <c r="G477" s="191">
        <f>INPUT!BN60</f>
        <v>-8.999003956472734</v>
      </c>
      <c r="H477" s="191">
        <f>INPUT!BP60</f>
        <v>-0.077584609589393949</v>
      </c>
      <c r="I477" s="191">
        <f>INPUT!BO60</f>
        <v>0.20136282870134892</v>
      </c>
      <c r="J477" s="175">
        <f>INPUT!CP60</f>
        <v>105951615.21003078</v>
      </c>
      <c r="K477" s="191">
        <f>IF(D477="Positive","-",-(F477+G477+H477)/J477*10^6)</f>
        <v>0.24057277388106157</v>
      </c>
      <c r="L477" s="391" t="str">
        <f>IF(D477="Positive","-",IF(K477&lt;=$D$415,"OK","NG"))</f>
        <v>NG</v>
      </c>
      <c r="M477" s="4"/>
      <c r="N477" s="4"/>
    </row>
    <row r="478">
      <c r="C478" s="187">
        <f>A312</f>
        <v>101</v>
      </c>
      <c r="D478" s="174" t="str">
        <f>IF(B312&lt;=0,"Positive","Negative")</f>
        <v>Negative</v>
      </c>
      <c r="E478" s="380"/>
      <c r="F478" s="191">
        <f>INPUT!BM61</f>
        <v>-16.412485402193852</v>
      </c>
      <c r="G478" s="191">
        <f>INPUT!BN61</f>
        <v>-8.999003956472734</v>
      </c>
      <c r="H478" s="191">
        <f>INPUT!BP61</f>
        <v>-0.077584609589393949</v>
      </c>
      <c r="I478" s="191">
        <f>INPUT!BO61</f>
        <v>0.20136282870134892</v>
      </c>
      <c r="J478" s="175">
        <f>INPUT!CP61</f>
        <v>105951615.21003078</v>
      </c>
      <c r="K478" s="191">
        <f>IF(D478="Positive","-",-(F478+G478+H478)/J478*10^6)</f>
        <v>0.24057277388106157</v>
      </c>
      <c r="L478" s="391" t="str">
        <f>IF(D478="Positive","-",IF(K478&lt;=$D$415,"OK","NG"))</f>
        <v>NG</v>
      </c>
      <c r="M478" s="4"/>
      <c r="N478" s="4"/>
    </row>
    <row r="479">
      <c r="C479" s="187">
        <f>A313</f>
        <v>101</v>
      </c>
      <c r="D479" s="174" t="str">
        <f>IF(B313&lt;=0,"Positive","Negative")</f>
        <v>Negative</v>
      </c>
      <c r="E479" s="380"/>
      <c r="F479" s="191">
        <f>INPUT!BM62</f>
        <v>-16.412485402193852</v>
      </c>
      <c r="G479" s="191">
        <f>INPUT!BN62</f>
        <v>-8.999003956472734</v>
      </c>
      <c r="H479" s="191">
        <f>INPUT!BP62</f>
        <v>-0.077584609589393949</v>
      </c>
      <c r="I479" s="191">
        <f>INPUT!BO62</f>
        <v>0.20136282870134892</v>
      </c>
      <c r="J479" s="175">
        <f>INPUT!CP62</f>
        <v>105951615.21003078</v>
      </c>
      <c r="K479" s="191">
        <f>IF(D479="Positive","-",-(F479+G479+H479)/J479*10^6)</f>
        <v>0.24057277388106157</v>
      </c>
      <c r="L479" s="391" t="str">
        <f>IF(D479="Positive","-",IF(K479&lt;=$D$415,"OK","NG"))</f>
        <v>NG</v>
      </c>
      <c r="M479" s="4"/>
      <c r="N479" s="4"/>
    </row>
    <row r="480">
      <c r="C480" s="187">
        <f>A314</f>
        <v>101</v>
      </c>
      <c r="D480" s="174" t="str">
        <f>IF(B314&lt;=0,"Positive","Negative")</f>
        <v>Negative</v>
      </c>
      <c r="E480" s="380"/>
      <c r="F480" s="191">
        <f>INPUT!BM63</f>
        <v>-16.412485402193852</v>
      </c>
      <c r="G480" s="191">
        <f>INPUT!BN63</f>
        <v>-8.999003956472734</v>
      </c>
      <c r="H480" s="191">
        <f>INPUT!BP63</f>
        <v>-0.077584609589393949</v>
      </c>
      <c r="I480" s="191">
        <f>INPUT!BO63</f>
        <v>0.20136282870134892</v>
      </c>
      <c r="J480" s="175">
        <f>INPUT!CP63</f>
        <v>105951615.21003078</v>
      </c>
      <c r="K480" s="191">
        <f>IF(D480="Positive","-",-(F480+G480+H480)/J480*10^6)</f>
        <v>0.24057277388106157</v>
      </c>
      <c r="L480" s="391" t="str">
        <f>IF(D480="Positive","-",IF(K480&lt;=$D$415,"OK","NG"))</f>
        <v>NG</v>
      </c>
      <c r="M480" s="4"/>
      <c r="N480" s="4"/>
    </row>
    <row r="481">
      <c r="C481" s="187">
        <f>A315</f>
        <v>101</v>
      </c>
      <c r="D481" s="174" t="str">
        <f>IF(B315&lt;=0,"Positive","Negative")</f>
        <v>Negative</v>
      </c>
      <c r="E481" s="380"/>
      <c r="F481" s="191">
        <f>INPUT!BM64</f>
        <v>-16.412485402193852</v>
      </c>
      <c r="G481" s="191">
        <f>INPUT!BN64</f>
        <v>-8.999003956472734</v>
      </c>
      <c r="H481" s="191">
        <f>INPUT!BP64</f>
        <v>-0.077584609589393949</v>
      </c>
      <c r="I481" s="191">
        <f>INPUT!BO64</f>
        <v>0.20136282870134892</v>
      </c>
      <c r="J481" s="175">
        <f>INPUT!CP64</f>
        <v>105951615.21003078</v>
      </c>
      <c r="K481" s="191">
        <f>IF(D481="Positive","-",-(F481+G481+H481)/J481*10^6)</f>
        <v>0.24057277388106157</v>
      </c>
      <c r="L481" s="391" t="str">
        <f>IF(D481="Positive","-",IF(K481&lt;=$D$415,"OK","NG"))</f>
        <v>NG</v>
      </c>
      <c r="M481" s="4"/>
      <c r="N481" s="4"/>
    </row>
    <row r="482">
      <c r="C482" s="187">
        <f>A316</f>
        <v>101</v>
      </c>
      <c r="D482" s="174" t="str">
        <f>IF(B316&lt;=0,"Positive","Negative")</f>
        <v>Negative</v>
      </c>
      <c r="E482" s="380"/>
      <c r="F482" s="191">
        <f>INPUT!BM65</f>
        <v>-16.412485402193852</v>
      </c>
      <c r="G482" s="191">
        <f>INPUT!BN65</f>
        <v>-8.999003956472734</v>
      </c>
      <c r="H482" s="191">
        <f>INPUT!BP65</f>
        <v>-0.077584609589393949</v>
      </c>
      <c r="I482" s="191">
        <f>INPUT!BO65</f>
        <v>0.20136282870134892</v>
      </c>
      <c r="J482" s="175">
        <f>INPUT!CP65</f>
        <v>105951615.21003078</v>
      </c>
      <c r="K482" s="191">
        <f>IF(D482="Positive","-",-(F482+G482+H482)/J482*10^6)</f>
        <v>0.24057277388106157</v>
      </c>
      <c r="L482" s="391" t="str">
        <f>IF(D482="Positive","-",IF(K482&lt;=$D$415,"OK","NG"))</f>
        <v>NG</v>
      </c>
      <c r="M482" s="4"/>
      <c r="N482" s="4"/>
    </row>
    <row r="483">
      <c r="C483" s="187">
        <f>A317</f>
        <v>101</v>
      </c>
      <c r="D483" s="174" t="str">
        <f>IF(B317&lt;=0,"Positive","Negative")</f>
        <v>Negative</v>
      </c>
      <c r="E483" s="380"/>
      <c r="F483" s="191">
        <f>INPUT!BM66</f>
        <v>-16.412485402193852</v>
      </c>
      <c r="G483" s="191">
        <f>INPUT!BN66</f>
        <v>-8.999003956472734</v>
      </c>
      <c r="H483" s="191">
        <f>INPUT!BP66</f>
        <v>-0.077584609589393949</v>
      </c>
      <c r="I483" s="191">
        <f>INPUT!BO66</f>
        <v>0.20136282870134892</v>
      </c>
      <c r="J483" s="175">
        <f>INPUT!CP66</f>
        <v>105951615.21003078</v>
      </c>
      <c r="K483" s="191">
        <f>IF(D483="Positive","-",-(F483+G483+H483)/J483*10^6)</f>
        <v>0.24057277388106157</v>
      </c>
      <c r="L483" s="391" t="str">
        <f>IF(D483="Positive","-",IF(K483&lt;=$D$415,"OK","NG"))</f>
        <v>NG</v>
      </c>
      <c r="M483" s="4"/>
      <c r="N483" s="4"/>
    </row>
    <row r="484">
      <c r="C484" s="187">
        <f>A318</f>
        <v>101</v>
      </c>
      <c r="D484" s="174" t="str">
        <f>IF(B318&lt;=0,"Positive","Negative")</f>
        <v>Negative</v>
      </c>
      <c r="E484" s="380"/>
      <c r="F484" s="191">
        <f>INPUT!BM67</f>
        <v>-16.412485402193852</v>
      </c>
      <c r="G484" s="191">
        <f>INPUT!BN67</f>
        <v>-8.999003956472734</v>
      </c>
      <c r="H484" s="191">
        <f>INPUT!BP67</f>
        <v>-0.077584609589393949</v>
      </c>
      <c r="I484" s="191">
        <f>INPUT!BO67</f>
        <v>0.20136282870134892</v>
      </c>
      <c r="J484" s="175">
        <f>INPUT!CP67</f>
        <v>105951615.21003078</v>
      </c>
      <c r="K484" s="191">
        <f>IF(D484="Positive","-",-(F484+G484+H484)/J484*10^6)</f>
        <v>0.24057277388106157</v>
      </c>
      <c r="L484" s="391" t="str">
        <f>IF(D484="Positive","-",IF(K484&lt;=$D$415,"OK","NG"))</f>
        <v>NG</v>
      </c>
      <c r="M484" s="4"/>
      <c r="N484" s="4"/>
    </row>
    <row r="485">
      <c r="C485" s="187">
        <f>A319</f>
        <v>101</v>
      </c>
      <c r="D485" s="174" t="str">
        <f>IF(B319&lt;=0,"Positive","Negative")</f>
        <v>Negative</v>
      </c>
      <c r="E485" s="380"/>
      <c r="F485" s="191">
        <f>INPUT!BM68</f>
        <v>-16.412485402193852</v>
      </c>
      <c r="G485" s="191">
        <f>INPUT!BN68</f>
        <v>-8.999003956472734</v>
      </c>
      <c r="H485" s="191">
        <f>INPUT!BP68</f>
        <v>-0.077584609589393949</v>
      </c>
      <c r="I485" s="191">
        <f>INPUT!BO68</f>
        <v>0.20136282870134892</v>
      </c>
      <c r="J485" s="175">
        <f>INPUT!CP68</f>
        <v>105951615.21003078</v>
      </c>
      <c r="K485" s="191">
        <f>IF(D485="Positive","-",-(F485+G485+H485)/J485*10^6)</f>
        <v>0.24057277388106157</v>
      </c>
      <c r="L485" s="391" t="str">
        <f>IF(D485="Positive","-",IF(K485&lt;=$D$415,"OK","NG"))</f>
        <v>NG</v>
      </c>
      <c r="M485" s="4"/>
      <c r="N485" s="4"/>
    </row>
    <row r="486">
      <c r="C486" s="187">
        <f>A320</f>
        <v>101</v>
      </c>
      <c r="D486" s="174" t="str">
        <f>IF(B320&lt;=0,"Positive","Negative")</f>
        <v>Negative</v>
      </c>
      <c r="E486" s="380"/>
      <c r="F486" s="191">
        <f>INPUT!BM69</f>
        <v>-16.412485402193852</v>
      </c>
      <c r="G486" s="191">
        <f>INPUT!BN69</f>
        <v>-8.999003956472734</v>
      </c>
      <c r="H486" s="191">
        <f>INPUT!BP69</f>
        <v>-0.077584609589393949</v>
      </c>
      <c r="I486" s="191">
        <f>INPUT!BO69</f>
        <v>0.20136282870134892</v>
      </c>
      <c r="J486" s="175">
        <f>INPUT!CP69</f>
        <v>105951615.21003078</v>
      </c>
      <c r="K486" s="191">
        <f>IF(D486="Positive","-",-(F486+G486+H486)/J486*10^6)</f>
        <v>0.24057277388106157</v>
      </c>
      <c r="L486" s="391" t="str">
        <f>IF(D486="Positive","-",IF(K486&lt;=$D$415,"OK","NG"))</f>
        <v>NG</v>
      </c>
      <c r="M486" s="4"/>
      <c r="N486" s="4"/>
    </row>
    <row r="487">
      <c r="C487" s="187">
        <f>A321</f>
        <v>101</v>
      </c>
      <c r="D487" s="174" t="str">
        <f>IF(B321&lt;=0,"Positive","Negative")</f>
        <v>Negative</v>
      </c>
      <c r="E487" s="380"/>
      <c r="F487" s="191">
        <f>INPUT!BM70</f>
        <v>-16.412485402193852</v>
      </c>
      <c r="G487" s="191">
        <f>INPUT!BN70</f>
        <v>-8.999003956472734</v>
      </c>
      <c r="H487" s="191">
        <f>INPUT!BP70</f>
        <v>-0.077584609589393949</v>
      </c>
      <c r="I487" s="191">
        <f>INPUT!BO70</f>
        <v>0.20136282870134892</v>
      </c>
      <c r="J487" s="175">
        <f>INPUT!CP70</f>
        <v>105951615.21003078</v>
      </c>
      <c r="K487" s="191">
        <f>IF(D487="Positive","-",-(F487+G487+H487)/J487*10^6)</f>
        <v>0.24057277388106157</v>
      </c>
      <c r="L487" s="391" t="str">
        <f>IF(D487="Positive","-",IF(K487&lt;=$D$415,"OK","NG"))</f>
        <v>NG</v>
      </c>
      <c r="M487" s="4"/>
      <c r="N487" s="4"/>
    </row>
    <row r="488">
      <c r="C488" s="187">
        <f>A322</f>
        <v>101</v>
      </c>
      <c r="D488" s="174" t="str">
        <f>IF(B322&lt;=0,"Positive","Negative")</f>
        <v>Negative</v>
      </c>
      <c r="E488" s="380"/>
      <c r="F488" s="191">
        <f>INPUT!BM71</f>
        <v>-16.412485402193852</v>
      </c>
      <c r="G488" s="191">
        <f>INPUT!BN71</f>
        <v>-8.999003956472734</v>
      </c>
      <c r="H488" s="191">
        <f>INPUT!BP71</f>
        <v>-0.077584609589393949</v>
      </c>
      <c r="I488" s="191">
        <f>INPUT!BO71</f>
        <v>0.20136282870134892</v>
      </c>
      <c r="J488" s="175">
        <f>INPUT!CP71</f>
        <v>105951615.21003078</v>
      </c>
      <c r="K488" s="191">
        <f>IF(D488="Positive","-",-(F488+G488+H488)/J488*10^6)</f>
        <v>0.24057277388106157</v>
      </c>
      <c r="L488" s="391" t="str">
        <f>IF(D488="Positive","-",IF(K488&lt;=$D$415,"OK","NG"))</f>
        <v>NG</v>
      </c>
      <c r="M488" s="4"/>
      <c r="N488" s="4"/>
    </row>
    <row r="489">
      <c r="C489" s="187">
        <f>A323</f>
        <v>101</v>
      </c>
      <c r="D489" s="174" t="str">
        <f>IF(B323&lt;=0,"Positive","Negative")</f>
        <v>Negative</v>
      </c>
      <c r="E489" s="380"/>
      <c r="F489" s="191">
        <f>INPUT!BM72</f>
        <v>-16.412485402193852</v>
      </c>
      <c r="G489" s="191">
        <f>INPUT!BN72</f>
        <v>-8.999003956472734</v>
      </c>
      <c r="H489" s="191">
        <f>INPUT!BP72</f>
        <v>-0.077584609589393949</v>
      </c>
      <c r="I489" s="191">
        <f>INPUT!BO72</f>
        <v>0.20136282870134892</v>
      </c>
      <c r="J489" s="175">
        <f>INPUT!CP72</f>
        <v>105951615.21003078</v>
      </c>
      <c r="K489" s="191">
        <f>IF(D489="Positive","-",-(F489+G489+H489)/J489*10^6)</f>
        <v>0.24057277388106157</v>
      </c>
      <c r="L489" s="391" t="str">
        <f>IF(D489="Positive","-",IF(K489&lt;=$D$415,"OK","NG"))</f>
        <v>NG</v>
      </c>
      <c r="M489" s="4"/>
      <c r="N489" s="4"/>
    </row>
    <row r="490">
      <c r="C490" s="187">
        <f>A324</f>
        <v>101</v>
      </c>
      <c r="D490" s="174" t="str">
        <f>IF(B324&lt;=0,"Positive","Negative")</f>
        <v>Negative</v>
      </c>
      <c r="E490" s="380"/>
      <c r="F490" s="191">
        <f>INPUT!BM73</f>
        <v>-16.412485402193852</v>
      </c>
      <c r="G490" s="191">
        <f>INPUT!BN73</f>
        <v>-8.999003956472734</v>
      </c>
      <c r="H490" s="191">
        <f>INPUT!BP73</f>
        <v>-0.077584609589393949</v>
      </c>
      <c r="I490" s="191">
        <f>INPUT!BO73</f>
        <v>0.20136282870134892</v>
      </c>
      <c r="J490" s="175">
        <f>INPUT!CP73</f>
        <v>105951615.21003078</v>
      </c>
      <c r="K490" s="191">
        <f>IF(D490="Positive","-",-(F490+G490+H490)/J490*10^6)</f>
        <v>0.24057277388106157</v>
      </c>
      <c r="L490" s="391" t="str">
        <f>IF(D490="Positive","-",IF(K490&lt;=$D$415,"OK","NG"))</f>
        <v>NG</v>
      </c>
      <c r="M490" s="4"/>
      <c r="N490" s="4"/>
    </row>
    <row r="491">
      <c r="C491" s="187">
        <f>A325</f>
        <v>101</v>
      </c>
      <c r="D491" s="174" t="str">
        <f>IF(B325&lt;=0,"Positive","Negative")</f>
        <v>Negative</v>
      </c>
      <c r="E491" s="380"/>
      <c r="F491" s="191">
        <f>INPUT!BM74</f>
        <v>-16.412485402193852</v>
      </c>
      <c r="G491" s="191">
        <f>INPUT!BN74</f>
        <v>-8.999003956472734</v>
      </c>
      <c r="H491" s="191">
        <f>INPUT!BP74</f>
        <v>-0.077584609589393949</v>
      </c>
      <c r="I491" s="191">
        <f>INPUT!BO74</f>
        <v>0.20136282870134892</v>
      </c>
      <c r="J491" s="175">
        <f>INPUT!CP74</f>
        <v>105951615.21003078</v>
      </c>
      <c r="K491" s="191">
        <f>IF(D491="Positive","-",-(F491+G491+H491)/J491*10^6)</f>
        <v>0.24057277388106157</v>
      </c>
      <c r="L491" s="391" t="str">
        <f>IF(D491="Positive","-",IF(K491&lt;=$D$415,"OK","NG"))</f>
        <v>NG</v>
      </c>
      <c r="M491" s="4"/>
      <c r="N491" s="4"/>
    </row>
    <row r="492">
      <c r="C492" s="187">
        <f>A326</f>
        <v>101</v>
      </c>
      <c r="D492" s="174" t="str">
        <f>IF(B326&lt;=0,"Positive","Negative")</f>
        <v>Negative</v>
      </c>
      <c r="E492" s="380"/>
      <c r="F492" s="191">
        <f>INPUT!BM75</f>
        <v>-16.412485402193852</v>
      </c>
      <c r="G492" s="191">
        <f>INPUT!BN75</f>
        <v>-8.999003956472734</v>
      </c>
      <c r="H492" s="191">
        <f>INPUT!BP75</f>
        <v>-0.077584609589393949</v>
      </c>
      <c r="I492" s="191">
        <f>INPUT!BO75</f>
        <v>0.20136282870134892</v>
      </c>
      <c r="J492" s="175">
        <f>INPUT!CP75</f>
        <v>105951615.21003078</v>
      </c>
      <c r="K492" s="191">
        <f>IF(D492="Positive","-",-(F492+G492+H492)/J492*10^6)</f>
        <v>0.24057277388106157</v>
      </c>
      <c r="L492" s="391" t="str">
        <f>IF(D492="Positive","-",IF(K492&lt;=$D$415,"OK","NG"))</f>
        <v>NG</v>
      </c>
      <c r="M492" s="4"/>
      <c r="N492" s="4"/>
    </row>
    <row r="493">
      <c r="C493" s="187">
        <f>A327</f>
        <v>101</v>
      </c>
      <c r="D493" s="174" t="str">
        <f>IF(B327&lt;=0,"Positive","Negative")</f>
        <v>Negative</v>
      </c>
      <c r="E493" s="380"/>
      <c r="F493" s="191">
        <f>INPUT!BM76</f>
        <v>-16.412485402193852</v>
      </c>
      <c r="G493" s="191">
        <f>INPUT!BN76</f>
        <v>-8.999003956472734</v>
      </c>
      <c r="H493" s="191">
        <f>INPUT!BP76</f>
        <v>-0.077584609589393949</v>
      </c>
      <c r="I493" s="191">
        <f>INPUT!BO76</f>
        <v>0.20136282870134892</v>
      </c>
      <c r="J493" s="175">
        <f>INPUT!CP76</f>
        <v>105951615.21003078</v>
      </c>
      <c r="K493" s="191">
        <f>IF(D493="Positive","-",-(F493+G493+H493)/J493*10^6)</f>
        <v>0.24057277388106157</v>
      </c>
      <c r="L493" s="391" t="str">
        <f>IF(D493="Positive","-",IF(K493&lt;=$D$415,"OK","NG"))</f>
        <v>NG</v>
      </c>
      <c r="M493" s="4"/>
      <c r="N493" s="4"/>
    </row>
    <row r="494">
      <c r="C494" s="187">
        <f>A328</f>
        <v>101</v>
      </c>
      <c r="D494" s="174" t="str">
        <f>IF(B328&lt;=0,"Positive","Negative")</f>
        <v>Negative</v>
      </c>
      <c r="E494" s="380"/>
      <c r="F494" s="191">
        <f>INPUT!BM77</f>
        <v>-16.412485402193852</v>
      </c>
      <c r="G494" s="191">
        <f>INPUT!BN77</f>
        <v>-8.999003956472734</v>
      </c>
      <c r="H494" s="191">
        <f>INPUT!BP77</f>
        <v>-0.077584609589393949</v>
      </c>
      <c r="I494" s="191">
        <f>INPUT!BO77</f>
        <v>0.20136282870134892</v>
      </c>
      <c r="J494" s="175">
        <f>INPUT!CP77</f>
        <v>105951615.21003078</v>
      </c>
      <c r="K494" s="191">
        <f>IF(D494="Positive","-",-(F494+G494+H494)/J494*10^6)</f>
        <v>0.24057277388106157</v>
      </c>
      <c r="L494" s="391" t="str">
        <f>IF(D494="Positive","-",IF(K494&lt;=$D$415,"OK","NG"))</f>
        <v>NG</v>
      </c>
      <c r="M494" s="4"/>
      <c r="N494" s="4"/>
    </row>
    <row r="495">
      <c r="C495" s="187">
        <f>A329</f>
        <v>101</v>
      </c>
      <c r="D495" s="174" t="str">
        <f>IF(B329&lt;=0,"Positive","Negative")</f>
        <v>Negative</v>
      </c>
      <c r="E495" s="380"/>
      <c r="F495" s="191">
        <f>INPUT!BM78</f>
        <v>-16.412485402193852</v>
      </c>
      <c r="G495" s="191">
        <f>INPUT!BN78</f>
        <v>-8.999003956472734</v>
      </c>
      <c r="H495" s="191">
        <f>INPUT!BP78</f>
        <v>-0.077584609589393949</v>
      </c>
      <c r="I495" s="191">
        <f>INPUT!BO78</f>
        <v>0.20136282870134892</v>
      </c>
      <c r="J495" s="175">
        <f>INPUT!CP78</f>
        <v>105951615.21003078</v>
      </c>
      <c r="K495" s="191">
        <f>IF(D495="Positive","-",-(F495+G495+H495)/J495*10^6)</f>
        <v>0.24057277388106157</v>
      </c>
      <c r="L495" s="391" t="str">
        <f>IF(D495="Positive","-",IF(K495&lt;=$D$415,"OK","NG"))</f>
        <v>NG</v>
      </c>
      <c r="M495" s="4"/>
      <c r="N495" s="4"/>
    </row>
    <row r="496">
      <c r="C496" s="187">
        <f>A330</f>
        <v>101</v>
      </c>
      <c r="D496" s="174" t="str">
        <f>IF(B330&lt;=0,"Positive","Negative")</f>
        <v>Negative</v>
      </c>
      <c r="E496" s="380"/>
      <c r="F496" s="191">
        <f>INPUT!BM79</f>
        <v>-16.412485402193852</v>
      </c>
      <c r="G496" s="191">
        <f>INPUT!BN79</f>
        <v>-8.999003956472734</v>
      </c>
      <c r="H496" s="191">
        <f>INPUT!BP79</f>
        <v>-0.077584609589393949</v>
      </c>
      <c r="I496" s="191">
        <f>INPUT!BO79</f>
        <v>0.20136282870134892</v>
      </c>
      <c r="J496" s="175">
        <f>INPUT!CP79</f>
        <v>105951615.21003078</v>
      </c>
      <c r="K496" s="191">
        <f>IF(D496="Positive","-",-(F496+G496+H496)/J496*10^6)</f>
        <v>0.24057277388106157</v>
      </c>
      <c r="L496" s="391" t="str">
        <f>IF(D496="Positive","-",IF(K496&lt;=$D$415,"OK","NG"))</f>
        <v>NG</v>
      </c>
      <c r="M496" s="4"/>
      <c r="N496" s="4"/>
    </row>
    <row r="497">
      <c r="C497" s="187">
        <f>A331</f>
        <v>101</v>
      </c>
      <c r="D497" s="174" t="str">
        <f>IF(B331&lt;=0,"Positive","Negative")</f>
        <v>Negative</v>
      </c>
      <c r="E497" s="380"/>
      <c r="F497" s="191">
        <f>INPUT!BM80</f>
        <v>-16.412485402193852</v>
      </c>
      <c r="G497" s="191">
        <f>INPUT!BN80</f>
        <v>-8.999003956472734</v>
      </c>
      <c r="H497" s="191">
        <f>INPUT!BP80</f>
        <v>-0.077584609589393949</v>
      </c>
      <c r="I497" s="191">
        <f>INPUT!BO80</f>
        <v>0.20136282870134892</v>
      </c>
      <c r="J497" s="175">
        <f>INPUT!CP80</f>
        <v>105951615.21003078</v>
      </c>
      <c r="K497" s="191">
        <f>IF(D497="Positive","-",-(F497+G497+H497)/J497*10^6)</f>
        <v>0.24057277388106157</v>
      </c>
      <c r="L497" s="391" t="str">
        <f>IF(D497="Positive","-",IF(K497&lt;=$D$415,"OK","NG"))</f>
        <v>NG</v>
      </c>
      <c r="M497" s="4"/>
      <c r="N497" s="4"/>
    </row>
    <row r="498">
      <c r="C498" s="187">
        <f>A332</f>
        <v>101</v>
      </c>
      <c r="D498" s="174" t="str">
        <f>IF(B332&lt;=0,"Positive","Negative")</f>
        <v>Negative</v>
      </c>
      <c r="E498" s="380"/>
      <c r="F498" s="191">
        <f>INPUT!BM81</f>
        <v>-16.412485402193852</v>
      </c>
      <c r="G498" s="191">
        <f>INPUT!BN81</f>
        <v>-8.999003956472734</v>
      </c>
      <c r="H498" s="191">
        <f>INPUT!BP81</f>
        <v>-0.077584609589393949</v>
      </c>
      <c r="I498" s="191">
        <f>INPUT!BO81</f>
        <v>0.20136282870134892</v>
      </c>
      <c r="J498" s="175">
        <f>INPUT!CP81</f>
        <v>105951615.21003078</v>
      </c>
      <c r="K498" s="191">
        <f>IF(D498="Positive","-",-(F498+G498+H498)/J498*10^6)</f>
        <v>0.24057277388106157</v>
      </c>
      <c r="L498" s="391" t="str">
        <f>IF(D498="Positive","-",IF(K498&lt;=$D$415,"OK","NG"))</f>
        <v>NG</v>
      </c>
      <c r="M498" s="4"/>
      <c r="N498" s="4"/>
    </row>
    <row r="499">
      <c r="C499" s="187">
        <f>A333</f>
        <v>101</v>
      </c>
      <c r="D499" s="174" t="str">
        <f>IF(B333&lt;=0,"Positive","Negative")</f>
        <v>Negative</v>
      </c>
      <c r="E499" s="380"/>
      <c r="F499" s="191">
        <f>INPUT!BM82</f>
        <v>-16.412485402193852</v>
      </c>
      <c r="G499" s="191">
        <f>INPUT!BN82</f>
        <v>-8.999003956472734</v>
      </c>
      <c r="H499" s="191">
        <f>INPUT!BP82</f>
        <v>-0.077584609589393949</v>
      </c>
      <c r="I499" s="191">
        <f>INPUT!BO82</f>
        <v>0.20136282870134892</v>
      </c>
      <c r="J499" s="175">
        <f>INPUT!CP82</f>
        <v>105951615.21003078</v>
      </c>
      <c r="K499" s="191">
        <f>IF(D499="Positive","-",-(F499+G499+H499)/J499*10^6)</f>
        <v>0.24057277388106157</v>
      </c>
      <c r="L499" s="391" t="str">
        <f>IF(D499="Positive","-",IF(K499&lt;=$D$415,"OK","NG"))</f>
        <v>NG</v>
      </c>
      <c r="M499" s="4"/>
      <c r="N499" s="4"/>
    </row>
    <row r="500">
      <c r="C500" s="187">
        <f>A334</f>
        <v>101</v>
      </c>
      <c r="D500" s="174" t="str">
        <f>IF(B334&lt;=0,"Positive","Negative")</f>
        <v>Negative</v>
      </c>
      <c r="E500" s="380"/>
      <c r="F500" s="191">
        <f>INPUT!BM83</f>
        <v>-16.412485402193852</v>
      </c>
      <c r="G500" s="191">
        <f>INPUT!BN83</f>
        <v>-8.999003956472734</v>
      </c>
      <c r="H500" s="191">
        <f>INPUT!BP83</f>
        <v>-0.077584609589393949</v>
      </c>
      <c r="I500" s="191">
        <f>INPUT!BO83</f>
        <v>0.20136282870134892</v>
      </c>
      <c r="J500" s="175">
        <f>INPUT!CP83</f>
        <v>105951615.21003078</v>
      </c>
      <c r="K500" s="191">
        <f>IF(D500="Positive","-",-(F500+G500+H500)/J500*10^6)</f>
        <v>0.24057277388106157</v>
      </c>
      <c r="L500" s="391" t="str">
        <f>IF(D500="Positive","-",IF(K500&lt;=$D$415,"OK","NG"))</f>
        <v>NG</v>
      </c>
      <c r="M500" s="4"/>
      <c r="N500" s="4"/>
    </row>
    <row r="501">
      <c r="C501" s="187">
        <f>A335</f>
        <v>101</v>
      </c>
      <c r="D501" s="174" t="str">
        <f>IF(B335&lt;=0,"Positive","Negative")</f>
        <v>Negative</v>
      </c>
      <c r="E501" s="380"/>
      <c r="F501" s="191">
        <f>INPUT!BM84</f>
        <v>-16.412485402193852</v>
      </c>
      <c r="G501" s="191">
        <f>INPUT!BN84</f>
        <v>-8.999003956472734</v>
      </c>
      <c r="H501" s="191">
        <f>INPUT!BP84</f>
        <v>-0.077584609589393949</v>
      </c>
      <c r="I501" s="191">
        <f>INPUT!BO84</f>
        <v>0.20136282870134892</v>
      </c>
      <c r="J501" s="175">
        <f>INPUT!CP84</f>
        <v>105951615.21003078</v>
      </c>
      <c r="K501" s="191">
        <f>IF(D501="Positive","-",-(F501+G501+H501)/J501*10^6)</f>
        <v>0.24057277388106157</v>
      </c>
      <c r="L501" s="391" t="str">
        <f>IF(D501="Positive","-",IF(K501&lt;=$D$415,"OK","NG"))</f>
        <v>NG</v>
      </c>
      <c r="M501" s="4"/>
      <c r="N501" s="4"/>
    </row>
    <row r="502">
      <c r="C502" s="187">
        <f>A336</f>
        <v>101</v>
      </c>
      <c r="D502" s="174" t="str">
        <f>IF(B336&lt;=0,"Positive","Negative")</f>
        <v>Negative</v>
      </c>
      <c r="E502" s="380"/>
      <c r="F502" s="191">
        <f>INPUT!BM85</f>
        <v>-16.412485402193852</v>
      </c>
      <c r="G502" s="191">
        <f>INPUT!BN85</f>
        <v>-8.999003956472734</v>
      </c>
      <c r="H502" s="191">
        <f>INPUT!BP85</f>
        <v>-0.077584609589393949</v>
      </c>
      <c r="I502" s="191">
        <f>INPUT!BO85</f>
        <v>0.20136282870134892</v>
      </c>
      <c r="J502" s="175">
        <f>INPUT!CP85</f>
        <v>105951615.21003078</v>
      </c>
      <c r="K502" s="191">
        <f>IF(D502="Positive","-",-(F502+G502+H502)/J502*10^6)</f>
        <v>0.24057277388106157</v>
      </c>
      <c r="L502" s="391" t="str">
        <f>IF(D502="Positive","-",IF(K502&lt;=$D$415,"OK","NG"))</f>
        <v>NG</v>
      </c>
      <c r="M502" s="4"/>
      <c r="N502" s="4"/>
    </row>
    <row r="503">
      <c r="C503" s="187">
        <f>A337</f>
        <v>101</v>
      </c>
      <c r="D503" s="174" t="str">
        <f>IF(B337&lt;=0,"Positive","Negative")</f>
        <v>Negative</v>
      </c>
      <c r="E503" s="380"/>
      <c r="F503" s="191">
        <f>INPUT!BM86</f>
        <v>-16.412485402193852</v>
      </c>
      <c r="G503" s="191">
        <f>INPUT!BN86</f>
        <v>-8.999003956472734</v>
      </c>
      <c r="H503" s="191">
        <f>INPUT!BP86</f>
        <v>-0.077584609589393949</v>
      </c>
      <c r="I503" s="191">
        <f>INPUT!BO86</f>
        <v>0.20136282870134892</v>
      </c>
      <c r="J503" s="175">
        <f>INPUT!CP86</f>
        <v>105951615.21003078</v>
      </c>
      <c r="K503" s="191">
        <f>IF(D503="Positive","-",-(F503+G503+H503)/J503*10^6)</f>
        <v>0.24057277388106157</v>
      </c>
      <c r="L503" s="391" t="str">
        <f>IF(D503="Positive","-",IF(K503&lt;=$D$415,"OK","NG"))</f>
        <v>NG</v>
      </c>
      <c r="M503" s="4"/>
      <c r="N503" s="4"/>
    </row>
    <row r="504">
      <c r="C504" s="187">
        <f>A338</f>
        <v>101</v>
      </c>
      <c r="D504" s="174" t="str">
        <f>IF(B338&lt;=0,"Positive","Negative")</f>
        <v>Negative</v>
      </c>
      <c r="E504" s="380"/>
      <c r="F504" s="191">
        <f>INPUT!BM87</f>
        <v>-16.412485402193852</v>
      </c>
      <c r="G504" s="191">
        <f>INPUT!BN87</f>
        <v>-8.999003956472734</v>
      </c>
      <c r="H504" s="191">
        <f>INPUT!BP87</f>
        <v>-0.077584609589393949</v>
      </c>
      <c r="I504" s="191">
        <f>INPUT!BO87</f>
        <v>0.20136282870134892</v>
      </c>
      <c r="J504" s="175">
        <f>INPUT!CP87</f>
        <v>105951615.21003078</v>
      </c>
      <c r="K504" s="191">
        <f>IF(D504="Positive","-",-(F504+G504+H504)/J504*10^6)</f>
        <v>0.24057277388106157</v>
      </c>
      <c r="L504" s="391" t="str">
        <f>IF(D504="Positive","-",IF(K504&lt;=$D$415,"OK","NG"))</f>
        <v>NG</v>
      </c>
      <c r="M504" s="4"/>
      <c r="N504" s="4"/>
    </row>
    <row r="505">
      <c r="C505" s="187">
        <f>A339</f>
        <v>101</v>
      </c>
      <c r="D505" s="174" t="str">
        <f>IF(B339&lt;=0,"Positive","Negative")</f>
        <v>Negative</v>
      </c>
      <c r="E505" s="380"/>
      <c r="F505" s="191">
        <f>INPUT!BM88</f>
        <v>-16.412485402193852</v>
      </c>
      <c r="G505" s="191">
        <f>INPUT!BN88</f>
        <v>-8.999003956472734</v>
      </c>
      <c r="H505" s="191">
        <f>INPUT!BP88</f>
        <v>-0.077584609589393949</v>
      </c>
      <c r="I505" s="191">
        <f>INPUT!BO88</f>
        <v>0.20136282870134892</v>
      </c>
      <c r="J505" s="175">
        <f>INPUT!CP88</f>
        <v>105951615.21003078</v>
      </c>
      <c r="K505" s="191">
        <f>IF(D505="Positive","-",-(F505+G505+H505)/J505*10^6)</f>
        <v>0.24057277388106157</v>
      </c>
      <c r="L505" s="391" t="str">
        <f>IF(D505="Positive","-",IF(K505&lt;=$D$415,"OK","NG"))</f>
        <v>NG</v>
      </c>
      <c r="M505" s="4"/>
      <c r="N505" s="4"/>
    </row>
    <row r="506">
      <c r="C506" s="187">
        <f>A340</f>
        <v>101</v>
      </c>
      <c r="D506" s="174" t="str">
        <f>IF(B340&lt;=0,"Positive","Negative")</f>
        <v>Negative</v>
      </c>
      <c r="E506" s="380"/>
      <c r="F506" s="191">
        <f>INPUT!BM89</f>
        <v>-16.412485402193852</v>
      </c>
      <c r="G506" s="191">
        <f>INPUT!BN89</f>
        <v>-8.999003956472734</v>
      </c>
      <c r="H506" s="191">
        <f>INPUT!BP89</f>
        <v>-0.077584609589393949</v>
      </c>
      <c r="I506" s="191">
        <f>INPUT!BO89</f>
        <v>0.20136282870134892</v>
      </c>
      <c r="J506" s="175">
        <f>INPUT!CP89</f>
        <v>105951615.21003078</v>
      </c>
      <c r="K506" s="191">
        <f>IF(D506="Positive","-",-(F506+G506+H506)/J506*10^6)</f>
        <v>0.24057277388106157</v>
      </c>
      <c r="L506" s="391" t="str">
        <f>IF(D506="Positive","-",IF(K506&lt;=$D$415,"OK","NG"))</f>
        <v>NG</v>
      </c>
      <c r="M506" s="4"/>
      <c r="N506" s="4"/>
    </row>
    <row r="507">
      <c r="C507" s="187">
        <f>A341</f>
        <v>101</v>
      </c>
      <c r="D507" s="174" t="str">
        <f>IF(B341&lt;=0,"Positive","Negative")</f>
        <v>Negative</v>
      </c>
      <c r="E507" s="380"/>
      <c r="F507" s="191">
        <f>INPUT!BM90</f>
        <v>-16.412485402193852</v>
      </c>
      <c r="G507" s="191">
        <f>INPUT!BN90</f>
        <v>-8.999003956472734</v>
      </c>
      <c r="H507" s="191">
        <f>INPUT!BP90</f>
        <v>-0.077584609589393949</v>
      </c>
      <c r="I507" s="191">
        <f>INPUT!BO90</f>
        <v>0.20136282870134892</v>
      </c>
      <c r="J507" s="175">
        <f>INPUT!CP90</f>
        <v>105951615.21003078</v>
      </c>
      <c r="K507" s="191">
        <f>IF(D507="Positive","-",-(F507+G507+H507)/J507*10^6)</f>
        <v>0.24057277388106157</v>
      </c>
      <c r="L507" s="391" t="str">
        <f>IF(D507="Positive","-",IF(K507&lt;=$D$415,"OK","NG"))</f>
        <v>NG</v>
      </c>
      <c r="M507" s="4"/>
      <c r="N507" s="4"/>
    </row>
    <row r="508">
      <c r="C508" s="187">
        <f>A342</f>
        <v>101</v>
      </c>
      <c r="D508" s="174" t="str">
        <f>IF(B342&lt;=0,"Positive","Negative")</f>
        <v>Negative</v>
      </c>
      <c r="E508" s="380"/>
      <c r="F508" s="191">
        <f>INPUT!BM91</f>
        <v>-16.412485402193852</v>
      </c>
      <c r="G508" s="191">
        <f>INPUT!BN91</f>
        <v>-8.999003956472734</v>
      </c>
      <c r="H508" s="191">
        <f>INPUT!BP91</f>
        <v>-0.077584609589393949</v>
      </c>
      <c r="I508" s="191">
        <f>INPUT!BO91</f>
        <v>0.20136282870134892</v>
      </c>
      <c r="J508" s="175">
        <f>INPUT!CP91</f>
        <v>105951615.21003078</v>
      </c>
      <c r="K508" s="191">
        <f>IF(D508="Positive","-",-(F508+G508+H508)/J508*10^6)</f>
        <v>0.24057277388106157</v>
      </c>
      <c r="L508" s="391" t="str">
        <f>IF(D508="Positive","-",IF(K508&lt;=$D$415,"OK","NG"))</f>
        <v>NG</v>
      </c>
      <c r="M508" s="4"/>
      <c r="N508" s="4"/>
    </row>
    <row r="509">
      <c r="C509" s="187">
        <f>A343</f>
        <v>101</v>
      </c>
      <c r="D509" s="174" t="str">
        <f>IF(B343&lt;=0,"Positive","Negative")</f>
        <v>Negative</v>
      </c>
      <c r="E509" s="380"/>
      <c r="F509" s="191">
        <f>INPUT!BM92</f>
        <v>-16.412485402193852</v>
      </c>
      <c r="G509" s="191">
        <f>INPUT!BN92</f>
        <v>-8.999003956472734</v>
      </c>
      <c r="H509" s="191">
        <f>INPUT!BP92</f>
        <v>-0.077584609589393949</v>
      </c>
      <c r="I509" s="191">
        <f>INPUT!BO92</f>
        <v>0.20136282870134892</v>
      </c>
      <c r="J509" s="175">
        <f>INPUT!CP92</f>
        <v>105951615.21003078</v>
      </c>
      <c r="K509" s="191">
        <f>IF(D509="Positive","-",-(F509+G509+H509)/J509*10^6)</f>
        <v>0.24057277388106157</v>
      </c>
      <c r="L509" s="391" t="str">
        <f>IF(D509="Positive","-",IF(K509&lt;=$D$415,"OK","NG"))</f>
        <v>NG</v>
      </c>
      <c r="M509" s="4"/>
      <c r="N509" s="4"/>
    </row>
    <row r="510">
      <c r="C510" s="187">
        <f>A344</f>
        <v>101</v>
      </c>
      <c r="D510" s="174" t="str">
        <f>IF(B344&lt;=0,"Positive","Negative")</f>
        <v>Negative</v>
      </c>
      <c r="E510" s="380"/>
      <c r="F510" s="191">
        <f>INPUT!BM93</f>
        <v>-16.412485402193852</v>
      </c>
      <c r="G510" s="191">
        <f>INPUT!BN93</f>
        <v>-8.999003956472734</v>
      </c>
      <c r="H510" s="191">
        <f>INPUT!BP93</f>
        <v>-0.077584609589393949</v>
      </c>
      <c r="I510" s="191">
        <f>INPUT!BO93</f>
        <v>0.20136282870134892</v>
      </c>
      <c r="J510" s="175">
        <f>INPUT!CP93</f>
        <v>105951615.21003078</v>
      </c>
      <c r="K510" s="191">
        <f>IF(D510="Positive","-",-(F510+G510+H510)/J510*10^6)</f>
        <v>0.24057277388106157</v>
      </c>
      <c r="L510" s="391" t="str">
        <f>IF(D510="Positive","-",IF(K510&lt;=$D$415,"OK","NG"))</f>
        <v>NG</v>
      </c>
      <c r="M510" s="4"/>
      <c r="N510" s="4"/>
    </row>
    <row r="511">
      <c r="C511" s="187">
        <f>A345</f>
        <v>101</v>
      </c>
      <c r="D511" s="174" t="str">
        <f>IF(B345&lt;=0,"Positive","Negative")</f>
        <v>Negative</v>
      </c>
      <c r="E511" s="380"/>
      <c r="F511" s="191">
        <f>INPUT!BM94</f>
        <v>-16.412485402193852</v>
      </c>
      <c r="G511" s="191">
        <f>INPUT!BN94</f>
        <v>-8.999003956472734</v>
      </c>
      <c r="H511" s="191">
        <f>INPUT!BP94</f>
        <v>-0.077584609589393949</v>
      </c>
      <c r="I511" s="191">
        <f>INPUT!BO94</f>
        <v>0.20136282870134892</v>
      </c>
      <c r="J511" s="175">
        <f>INPUT!CP94</f>
        <v>105951615.21003078</v>
      </c>
      <c r="K511" s="191">
        <f>IF(D511="Positive","-",-(F511+G511+H511)/J511*10^6)</f>
        <v>0.24057277388106157</v>
      </c>
      <c r="L511" s="391" t="str">
        <f>IF(D511="Positive","-",IF(K511&lt;=$D$415,"OK","NG"))</f>
        <v>NG</v>
      </c>
      <c r="M511" s="4"/>
      <c r="N511" s="4"/>
    </row>
    <row r="512">
      <c r="C512" s="187">
        <f>A346</f>
        <v>101</v>
      </c>
      <c r="D512" s="174" t="str">
        <f>IF(B346&lt;=0,"Positive","Negative")</f>
        <v>Negative</v>
      </c>
      <c r="E512" s="380"/>
      <c r="F512" s="191">
        <f>INPUT!BM95</f>
        <v>-16.412485402193852</v>
      </c>
      <c r="G512" s="191">
        <f>INPUT!BN95</f>
        <v>-8.999003956472734</v>
      </c>
      <c r="H512" s="191">
        <f>INPUT!BP95</f>
        <v>-0.077584609589393949</v>
      </c>
      <c r="I512" s="191">
        <f>INPUT!BO95</f>
        <v>0.20136282870134892</v>
      </c>
      <c r="J512" s="175">
        <f>INPUT!CP95</f>
        <v>105951615.21003078</v>
      </c>
      <c r="K512" s="191">
        <f>IF(D512="Positive","-",-(F512+G512+H512)/J512*10^6)</f>
        <v>0.24057277388106157</v>
      </c>
      <c r="L512" s="391" t="str">
        <f>IF(D512="Positive","-",IF(K512&lt;=$D$415,"OK","NG"))</f>
        <v>NG</v>
      </c>
      <c r="M512" s="4"/>
      <c r="N512" s="4"/>
    </row>
    <row r="513">
      <c r="C513" s="187">
        <f>A347</f>
        <v>101</v>
      </c>
      <c r="D513" s="174" t="str">
        <f>IF(B347&lt;=0,"Positive","Negative")</f>
        <v>Negative</v>
      </c>
      <c r="E513" s="380"/>
      <c r="F513" s="191">
        <f>INPUT!BM96</f>
        <v>-16.412485402193852</v>
      </c>
      <c r="G513" s="191">
        <f>INPUT!BN96</f>
        <v>-8.999003956472734</v>
      </c>
      <c r="H513" s="191">
        <f>INPUT!BP96</f>
        <v>-0.077584609589393949</v>
      </c>
      <c r="I513" s="191">
        <f>INPUT!BO96</f>
        <v>0.20136282870134892</v>
      </c>
      <c r="J513" s="175">
        <f>INPUT!CP96</f>
        <v>105951615.21003078</v>
      </c>
      <c r="K513" s="191">
        <f>IF(D513="Positive","-",-(F513+G513+H513)/J513*10^6)</f>
        <v>0.24057277388106157</v>
      </c>
      <c r="L513" s="391" t="str">
        <f>IF(D513="Positive","-",IF(K513&lt;=$D$415,"OK","NG"))</f>
        <v>NG</v>
      </c>
      <c r="M513" s="4"/>
      <c r="N513" s="4"/>
    </row>
    <row r="514">
      <c r="C514" s="187">
        <f>A348</f>
        <v>101</v>
      </c>
      <c r="D514" s="174" t="str">
        <f>IF(B348&lt;=0,"Positive","Negative")</f>
        <v>Negative</v>
      </c>
      <c r="E514" s="380"/>
      <c r="F514" s="191">
        <f>INPUT!BM97</f>
        <v>-16.412485402193852</v>
      </c>
      <c r="G514" s="191">
        <f>INPUT!BN97</f>
        <v>-8.999003956472734</v>
      </c>
      <c r="H514" s="191">
        <f>INPUT!BP97</f>
        <v>-0.077584609589393949</v>
      </c>
      <c r="I514" s="191">
        <f>INPUT!BO97</f>
        <v>0.20136282870134892</v>
      </c>
      <c r="J514" s="175">
        <f>INPUT!CP97</f>
        <v>105951615.21003078</v>
      </c>
      <c r="K514" s="191">
        <f>IF(D514="Positive","-",-(F514+G514+H514)/J514*10^6)</f>
        <v>0.24057277388106157</v>
      </c>
      <c r="L514" s="391" t="str">
        <f>IF(D514="Positive","-",IF(K514&lt;=$D$415,"OK","NG"))</f>
        <v>NG</v>
      </c>
      <c r="M514" s="4"/>
      <c r="N514" s="4"/>
    </row>
    <row r="515">
      <c r="C515" s="187">
        <f>A349</f>
        <v>101</v>
      </c>
      <c r="D515" s="174" t="str">
        <f>IF(B349&lt;=0,"Positive","Negative")</f>
        <v>Negative</v>
      </c>
      <c r="E515" s="380"/>
      <c r="F515" s="191">
        <f>INPUT!BM98</f>
        <v>-16.412485402193852</v>
      </c>
      <c r="G515" s="191">
        <f>INPUT!BN98</f>
        <v>-8.999003956472734</v>
      </c>
      <c r="H515" s="191">
        <f>INPUT!BP98</f>
        <v>-0.077584609589393949</v>
      </c>
      <c r="I515" s="191">
        <f>INPUT!BO98</f>
        <v>0.20136282870134892</v>
      </c>
      <c r="J515" s="175">
        <f>INPUT!CP98</f>
        <v>105951615.21003078</v>
      </c>
      <c r="K515" s="191">
        <f>IF(D515="Positive","-",-(F515+G515+H515)/J515*10^6)</f>
        <v>0.24057277388106157</v>
      </c>
      <c r="L515" s="391" t="str">
        <f>IF(D515="Positive","-",IF(K515&lt;=$D$415,"OK","NG"))</f>
        <v>NG</v>
      </c>
      <c r="M515" s="4"/>
      <c r="N515" s="4"/>
    </row>
    <row r="516">
      <c r="C516" s="187">
        <f>A350</f>
        <v>101</v>
      </c>
      <c r="D516" s="174" t="str">
        <f>IF(B350&lt;=0,"Positive","Negative")</f>
        <v>Negative</v>
      </c>
      <c r="E516" s="380"/>
      <c r="F516" s="191">
        <f>INPUT!BM99</f>
        <v>-16.412485402193852</v>
      </c>
      <c r="G516" s="191">
        <f>INPUT!BN99</f>
        <v>-8.999003956472734</v>
      </c>
      <c r="H516" s="191">
        <f>INPUT!BP99</f>
        <v>-0.077584609589393949</v>
      </c>
      <c r="I516" s="191">
        <f>INPUT!BO99</f>
        <v>0.20136282870134892</v>
      </c>
      <c r="J516" s="175">
        <f>INPUT!CP99</f>
        <v>105951615.21003078</v>
      </c>
      <c r="K516" s="191">
        <f>IF(D516="Positive","-",-(F516+G516+H516)/J516*10^6)</f>
        <v>0.24057277388106157</v>
      </c>
      <c r="L516" s="391" t="str">
        <f>IF(D516="Positive","-",IF(K516&lt;=$D$415,"OK","NG"))</f>
        <v>NG</v>
      </c>
      <c r="M516" s="4"/>
      <c r="N516" s="4"/>
    </row>
    <row r="517">
      <c r="C517" s="187">
        <f>A351</f>
        <v>101</v>
      </c>
      <c r="D517" s="174" t="str">
        <f>IF(B351&lt;=0,"Positive","Negative")</f>
        <v>Negative</v>
      </c>
      <c r="E517" s="380"/>
      <c r="F517" s="191">
        <f>INPUT!BM100</f>
        <v>-16.412485402193852</v>
      </c>
      <c r="G517" s="191">
        <f>INPUT!BN100</f>
        <v>-8.999003956472734</v>
      </c>
      <c r="H517" s="191">
        <f>INPUT!BP100</f>
        <v>-0.077584609589393949</v>
      </c>
      <c r="I517" s="191">
        <f>INPUT!BO100</f>
        <v>0.20136282870134892</v>
      </c>
      <c r="J517" s="175">
        <f>INPUT!CP100</f>
        <v>105951615.21003078</v>
      </c>
      <c r="K517" s="191">
        <f>IF(D517="Positive","-",-(F517+G517+H517)/J517*10^6)</f>
        <v>0.24057277388106157</v>
      </c>
      <c r="L517" s="391" t="str">
        <f>IF(D517="Positive","-",IF(K517&lt;=$D$415,"OK","NG"))</f>
        <v>NG</v>
      </c>
      <c r="M517" s="4"/>
      <c r="N517" s="4"/>
    </row>
    <row r="518">
      <c r="C518" s="187">
        <f>A352</f>
        <v>101</v>
      </c>
      <c r="D518" s="174" t="str">
        <f>IF(B352&lt;=0,"Positive","Negative")</f>
        <v>Negative</v>
      </c>
      <c r="E518" s="380"/>
      <c r="F518" s="191">
        <f>INPUT!BM101</f>
        <v>-16.412485402193852</v>
      </c>
      <c r="G518" s="191">
        <f>INPUT!BN101</f>
        <v>-8.999003956472734</v>
      </c>
      <c r="H518" s="191">
        <f>INPUT!BP101</f>
        <v>-0.077584609589393949</v>
      </c>
      <c r="I518" s="191">
        <f>INPUT!BO101</f>
        <v>0.20136282870134892</v>
      </c>
      <c r="J518" s="175">
        <f>INPUT!CP101</f>
        <v>105951615.21003078</v>
      </c>
      <c r="K518" s="191">
        <f>IF(D518="Positive","-",-(F518+G518+H518)/J518*10^6)</f>
        <v>0.24057277388106157</v>
      </c>
      <c r="L518" s="391" t="str">
        <f>IF(D518="Positive","-",IF(K518&lt;=$D$415,"OK","NG"))</f>
        <v>NG</v>
      </c>
      <c r="M518" s="4"/>
      <c r="N518" s="4"/>
    </row>
    <row r="519">
      <c r="C519" s="187">
        <f>A353</f>
        <v>101</v>
      </c>
      <c r="D519" s="174" t="str">
        <f>IF(B353&lt;=0,"Positive","Negative")</f>
        <v>Negative</v>
      </c>
      <c r="E519" s="380"/>
      <c r="F519" s="191">
        <f>INPUT!BM102</f>
        <v>-16.412485402193852</v>
      </c>
      <c r="G519" s="191">
        <f>INPUT!BN102</f>
        <v>-8.999003956472734</v>
      </c>
      <c r="H519" s="191">
        <f>INPUT!BP102</f>
        <v>-0.077584609589393949</v>
      </c>
      <c r="I519" s="191">
        <f>INPUT!BO102</f>
        <v>0.20136282870134892</v>
      </c>
      <c r="J519" s="175">
        <f>INPUT!CP102</f>
        <v>105951615.21003078</v>
      </c>
      <c r="K519" s="191">
        <f>IF(D519="Positive","-",-(F519+G519+H519)/J519*10^6)</f>
        <v>0.24057277388106157</v>
      </c>
      <c r="L519" s="391" t="str">
        <f>IF(D519="Positive","-",IF(K519&lt;=$D$415,"OK","NG"))</f>
        <v>NG</v>
      </c>
      <c r="M519" s="4"/>
      <c r="N519" s="4"/>
    </row>
    <row r="520">
      <c r="C520" s="187">
        <f>A354</f>
        <v>101</v>
      </c>
      <c r="D520" s="174" t="str">
        <f>IF(B354&lt;=0,"Positive","Negative")</f>
        <v>Negative</v>
      </c>
      <c r="E520" s="380"/>
      <c r="F520" s="191">
        <f>INPUT!BM103</f>
        <v>-16.412485402193852</v>
      </c>
      <c r="G520" s="191">
        <f>INPUT!BN103</f>
        <v>-8.999003956472734</v>
      </c>
      <c r="H520" s="191">
        <f>INPUT!BP103</f>
        <v>-0.077584609589393949</v>
      </c>
      <c r="I520" s="191">
        <f>INPUT!BO103</f>
        <v>0.20136282870134892</v>
      </c>
      <c r="J520" s="175">
        <f>INPUT!CP103</f>
        <v>105951615.21003078</v>
      </c>
      <c r="K520" s="191">
        <f>IF(D520="Positive","-",-(F520+G520+H520)/J520*10^6)</f>
        <v>0.24057277388106157</v>
      </c>
      <c r="L520" s="391" t="str">
        <f>IF(D520="Positive","-",IF(K520&lt;=$D$415,"OK","NG"))</f>
        <v>NG</v>
      </c>
      <c r="M520" s="4"/>
      <c r="N520" s="4"/>
    </row>
    <row r="521">
      <c r="C521" s="187">
        <f>A355</f>
        <v>101</v>
      </c>
      <c r="D521" s="174" t="str">
        <f>IF(B355&lt;=0,"Positive","Negative")</f>
        <v>Negative</v>
      </c>
      <c r="E521" s="380"/>
      <c r="F521" s="191">
        <f>INPUT!BM104</f>
        <v>-16.412485402193852</v>
      </c>
      <c r="G521" s="191">
        <f>INPUT!BN104</f>
        <v>-8.999003956472734</v>
      </c>
      <c r="H521" s="191">
        <f>INPUT!BP104</f>
        <v>-0.077584609589393949</v>
      </c>
      <c r="I521" s="191">
        <f>INPUT!BO104</f>
        <v>0.20136282870134892</v>
      </c>
      <c r="J521" s="175">
        <f>INPUT!CP104</f>
        <v>105951615.21003078</v>
      </c>
      <c r="K521" s="191">
        <f>IF(D521="Positive","-",-(F521+G521+H521)/J521*10^6)</f>
        <v>0.24057277388106157</v>
      </c>
      <c r="L521" s="391" t="str">
        <f>IF(D521="Positive","-",IF(K521&lt;=$D$415,"OK","NG"))</f>
        <v>NG</v>
      </c>
      <c r="M521" s="4"/>
      <c r="N521" s="4"/>
    </row>
    <row r="522">
      <c r="C522" s="187">
        <f>A356</f>
        <v>101</v>
      </c>
      <c r="D522" s="174" t="str">
        <f>IF(B356&lt;=0,"Positive","Negative")</f>
        <v>Negative</v>
      </c>
      <c r="E522" s="380"/>
      <c r="F522" s="191">
        <f>INPUT!BM105</f>
        <v>-16.412485402193852</v>
      </c>
      <c r="G522" s="191">
        <f>INPUT!BN105</f>
        <v>-8.999003956472734</v>
      </c>
      <c r="H522" s="191">
        <f>INPUT!BP105</f>
        <v>-0.077584609589393949</v>
      </c>
      <c r="I522" s="191">
        <f>INPUT!BO105</f>
        <v>0.20136282870134892</v>
      </c>
      <c r="J522" s="175">
        <f>INPUT!CP105</f>
        <v>105951615.21003078</v>
      </c>
      <c r="K522" s="191">
        <f>IF(D522="Positive","-",-(F522+G522+H522)/J522*10^6)</f>
        <v>0.24057277388106157</v>
      </c>
      <c r="L522" s="391" t="str">
        <f>IF(D522="Positive","-",IF(K522&lt;=$D$415,"OK","NG"))</f>
        <v>NG</v>
      </c>
      <c r="M522" s="4"/>
      <c r="N522" s="4"/>
    </row>
    <row r="523">
      <c r="C523" s="187">
        <f>A357</f>
        <v>101</v>
      </c>
      <c r="D523" s="174" t="str">
        <f>IF(B357&lt;=0,"Positive","Negative")</f>
        <v>Negative</v>
      </c>
      <c r="E523" s="380"/>
      <c r="F523" s="191">
        <f>INPUT!BM106</f>
        <v>-16.412485402193852</v>
      </c>
      <c r="G523" s="191">
        <f>INPUT!BN106</f>
        <v>-8.999003956472734</v>
      </c>
      <c r="H523" s="191">
        <f>INPUT!BP106</f>
        <v>-0.077584609589393949</v>
      </c>
      <c r="I523" s="191">
        <f>INPUT!BO106</f>
        <v>0.20136282870134892</v>
      </c>
      <c r="J523" s="175">
        <f>INPUT!CP106</f>
        <v>105951615.21003078</v>
      </c>
      <c r="K523" s="191">
        <f>IF(D523="Positive","-",-(F523+G523+H523)/J523*10^6)</f>
        <v>0.24057277388106157</v>
      </c>
      <c r="L523" s="391" t="str">
        <f>IF(D523="Positive","-",IF(K523&lt;=$D$415,"OK","NG"))</f>
        <v>NG</v>
      </c>
      <c r="M523" s="4"/>
      <c r="N523" s="4"/>
    </row>
    <row r="524">
      <c r="C524" s="187">
        <f>A358</f>
        <v>101</v>
      </c>
      <c r="D524" s="174" t="str">
        <f>IF(B358&lt;=0,"Positive","Negative")</f>
        <v>Negative</v>
      </c>
      <c r="E524" s="380"/>
      <c r="F524" s="191">
        <f>INPUT!BM107</f>
        <v>-16.412485402193852</v>
      </c>
      <c r="G524" s="191">
        <f>INPUT!BN107</f>
        <v>-8.999003956472734</v>
      </c>
      <c r="H524" s="191">
        <f>INPUT!BP107</f>
        <v>-0.077584609589393949</v>
      </c>
      <c r="I524" s="191">
        <f>INPUT!BO107</f>
        <v>0.20136282870134892</v>
      </c>
      <c r="J524" s="175">
        <f>INPUT!CP107</f>
        <v>105951615.21003078</v>
      </c>
      <c r="K524" s="191">
        <f>IF(D524="Positive","-",-(F524+G524+H524)/J524*10^6)</f>
        <v>0.24057277388106157</v>
      </c>
      <c r="L524" s="391" t="str">
        <f>IF(D524="Positive","-",IF(K524&lt;=$D$415,"OK","NG"))</f>
        <v>NG</v>
      </c>
      <c r="M524" s="4"/>
      <c r="N524" s="4"/>
    </row>
    <row r="525">
      <c r="C525" s="187">
        <f>A359</f>
        <v>101</v>
      </c>
      <c r="D525" s="174" t="str">
        <f>IF(B359&lt;=0,"Positive","Negative")</f>
        <v>Negative</v>
      </c>
      <c r="E525" s="380"/>
      <c r="F525" s="191">
        <f>INPUT!BM108</f>
        <v>-16.412485402193852</v>
      </c>
      <c r="G525" s="191">
        <f>INPUT!BN108</f>
        <v>-8.999003956472734</v>
      </c>
      <c r="H525" s="191">
        <f>INPUT!BP108</f>
        <v>-0.077584609589393949</v>
      </c>
      <c r="I525" s="191">
        <f>INPUT!BO108</f>
        <v>0.20136282870134892</v>
      </c>
      <c r="J525" s="175">
        <f>INPUT!CP108</f>
        <v>105951615.21003078</v>
      </c>
      <c r="K525" s="191">
        <f>IF(D525="Positive","-",-(F525+G525+H525)/J525*10^6)</f>
        <v>0.24057277388106157</v>
      </c>
      <c r="L525" s="391" t="str">
        <f>IF(D525="Positive","-",IF(K525&lt;=$D$415,"OK","NG"))</f>
        <v>NG</v>
      </c>
      <c r="M525" s="4"/>
      <c r="N525" s="4"/>
    </row>
    <row r="526">
      <c r="C526" s="187">
        <f>A360</f>
        <v>101</v>
      </c>
      <c r="D526" s="174" t="str">
        <f>IF(B360&lt;=0,"Positive","Negative")</f>
        <v>Negative</v>
      </c>
      <c r="E526" s="380"/>
      <c r="F526" s="191">
        <f>INPUT!BM109</f>
        <v>-16.412485402193852</v>
      </c>
      <c r="G526" s="191">
        <f>INPUT!BN109</f>
        <v>-8.999003956472734</v>
      </c>
      <c r="H526" s="191">
        <f>INPUT!BP109</f>
        <v>-0.077584609589393949</v>
      </c>
      <c r="I526" s="191">
        <f>INPUT!BO109</f>
        <v>0.20136282870134892</v>
      </c>
      <c r="J526" s="175">
        <f>INPUT!CP109</f>
        <v>105951615.21003078</v>
      </c>
      <c r="K526" s="191">
        <f>IF(D526="Positive","-",-(F526+G526+H526)/J526*10^6)</f>
        <v>0.24057277388106157</v>
      </c>
      <c r="L526" s="391" t="str">
        <f>IF(D526="Positive","-",IF(K526&lt;=$D$415,"OK","NG"))</f>
        <v>NG</v>
      </c>
      <c r="M526" s="4"/>
      <c r="N526" s="4"/>
    </row>
    <row r="527">
      <c r="C527" s="187">
        <f>A361</f>
        <v>101</v>
      </c>
      <c r="D527" s="174" t="str">
        <f>IF(B361&lt;=0,"Positive","Negative")</f>
        <v>Negative</v>
      </c>
      <c r="E527" s="380"/>
      <c r="F527" s="191">
        <f>INPUT!BM110</f>
        <v>-16.412485402193852</v>
      </c>
      <c r="G527" s="191">
        <f>INPUT!BN110</f>
        <v>-8.999003956472734</v>
      </c>
      <c r="H527" s="191">
        <f>INPUT!BP110</f>
        <v>-0.077584609589393949</v>
      </c>
      <c r="I527" s="191">
        <f>INPUT!BO110</f>
        <v>0.20136282870134892</v>
      </c>
      <c r="J527" s="175">
        <f>INPUT!CP110</f>
        <v>105951615.21003078</v>
      </c>
      <c r="K527" s="191">
        <f>IF(D527="Positive","-",-(F527+G527+H527)/J527*10^6)</f>
        <v>0.24057277388106157</v>
      </c>
      <c r="L527" s="391" t="str">
        <f>IF(D527="Positive","-",IF(K527&lt;=$D$415,"OK","NG"))</f>
        <v>NG</v>
      </c>
      <c r="M527" s="4"/>
      <c r="N527" s="4"/>
    </row>
    <row r="528">
      <c r="C528" s="187">
        <f>A362</f>
        <v>101</v>
      </c>
      <c r="D528" s="174" t="str">
        <f>IF(B362&lt;=0,"Positive","Negative")</f>
        <v>Negative</v>
      </c>
      <c r="E528" s="380"/>
      <c r="F528" s="191">
        <f>INPUT!BM111</f>
        <v>-16.412485402193852</v>
      </c>
      <c r="G528" s="191">
        <f>INPUT!BN111</f>
        <v>-8.999003956472734</v>
      </c>
      <c r="H528" s="191">
        <f>INPUT!BP111</f>
        <v>-0.077584609589393949</v>
      </c>
      <c r="I528" s="191">
        <f>INPUT!BO111</f>
        <v>0.20136282870134892</v>
      </c>
      <c r="J528" s="175">
        <f>INPUT!CP111</f>
        <v>105951615.21003078</v>
      </c>
      <c r="K528" s="191">
        <f>IF(D528="Positive","-",-(F528+G528+H528)/J528*10^6)</f>
        <v>0.24057277388106157</v>
      </c>
      <c r="L528" s="391" t="str">
        <f>IF(D528="Positive","-",IF(K528&lt;=$D$415,"OK","NG"))</f>
        <v>NG</v>
      </c>
      <c r="M528" s="4"/>
      <c r="N528" s="4"/>
    </row>
    <row r="529">
      <c r="C529" s="187">
        <f>A363</f>
        <v>101</v>
      </c>
      <c r="D529" s="174" t="str">
        <f>IF(B363&lt;=0,"Positive","Negative")</f>
        <v>Negative</v>
      </c>
      <c r="E529" s="380"/>
      <c r="F529" s="191">
        <f>INPUT!BM112</f>
        <v>-16.412485402193852</v>
      </c>
      <c r="G529" s="191">
        <f>INPUT!BN112</f>
        <v>-8.999003956472734</v>
      </c>
      <c r="H529" s="191">
        <f>INPUT!BP112</f>
        <v>-0.077584609589393949</v>
      </c>
      <c r="I529" s="191">
        <f>INPUT!BO112</f>
        <v>0.20136282870134892</v>
      </c>
      <c r="J529" s="175">
        <f>INPUT!CP112</f>
        <v>105951615.21003078</v>
      </c>
      <c r="K529" s="191">
        <f>IF(D529="Positive","-",-(F529+G529+H529)/J529*10^6)</f>
        <v>0.24057277388106157</v>
      </c>
      <c r="L529" s="391" t="str">
        <f>IF(D529="Positive","-",IF(K529&lt;=$D$415,"OK","NG"))</f>
        <v>NG</v>
      </c>
      <c r="M529" s="4"/>
      <c r="N529" s="4"/>
    </row>
    <row r="530">
      <c r="C530" s="187">
        <f>A364</f>
        <v>101</v>
      </c>
      <c r="D530" s="174" t="str">
        <f>IF(B364&lt;=0,"Positive","Negative")</f>
        <v>Negative</v>
      </c>
      <c r="E530" s="380"/>
      <c r="F530" s="191">
        <f>INPUT!BM113</f>
        <v>-16.412485402193852</v>
      </c>
      <c r="G530" s="191">
        <f>INPUT!BN113</f>
        <v>-8.999003956472734</v>
      </c>
      <c r="H530" s="191">
        <f>INPUT!BP113</f>
        <v>-0.077584609589393949</v>
      </c>
      <c r="I530" s="191">
        <f>INPUT!BO113</f>
        <v>0.20136282870134892</v>
      </c>
      <c r="J530" s="175">
        <f>INPUT!CP113</f>
        <v>105951615.21003078</v>
      </c>
      <c r="K530" s="191">
        <f>IF(D530="Positive","-",-(F530+G530+H530)/J530*10^6)</f>
        <v>0.24057277388106157</v>
      </c>
      <c r="L530" s="391" t="str">
        <f>IF(D530="Positive","-",IF(K530&lt;=$D$415,"OK","NG"))</f>
        <v>NG</v>
      </c>
      <c r="M530" s="4"/>
      <c r="N530" s="4"/>
    </row>
    <row r="531">
      <c r="C531" s="187">
        <f>A365</f>
        <v>101</v>
      </c>
      <c r="D531" s="174" t="str">
        <f>IF(B365&lt;=0,"Positive","Negative")</f>
        <v>Negative</v>
      </c>
      <c r="E531" s="380"/>
      <c r="F531" s="191">
        <f>INPUT!BM114</f>
        <v>-16.412485402193852</v>
      </c>
      <c r="G531" s="191">
        <f>INPUT!BN114</f>
        <v>-8.999003956472734</v>
      </c>
      <c r="H531" s="191">
        <f>INPUT!BP114</f>
        <v>-0.077584609589393949</v>
      </c>
      <c r="I531" s="191">
        <f>INPUT!BO114</f>
        <v>0.20136282870134892</v>
      </c>
      <c r="J531" s="175">
        <f>INPUT!CP114</f>
        <v>105951615.21003078</v>
      </c>
      <c r="K531" s="191">
        <f>IF(D531="Positive","-",-(F531+G531+H531)/J531*10^6)</f>
        <v>0.24057277388106157</v>
      </c>
      <c r="L531" s="391" t="str">
        <f>IF(D531="Positive","-",IF(K531&lt;=$D$415,"OK","NG"))</f>
        <v>NG</v>
      </c>
      <c r="M531" s="4"/>
      <c r="N531" s="4"/>
    </row>
    <row r="532">
      <c r="C532" s="187">
        <f>A366</f>
        <v>101</v>
      </c>
      <c r="D532" s="174" t="str">
        <f>IF(B366&lt;=0,"Positive","Negative")</f>
        <v>Negative</v>
      </c>
      <c r="E532" s="380"/>
      <c r="F532" s="191">
        <f>INPUT!BM115</f>
        <v>-16.412485402193852</v>
      </c>
      <c r="G532" s="191">
        <f>INPUT!BN115</f>
        <v>-8.999003956472734</v>
      </c>
      <c r="H532" s="191">
        <f>INPUT!BP115</f>
        <v>-0.077584609589393949</v>
      </c>
      <c r="I532" s="191">
        <f>INPUT!BO115</f>
        <v>0.20136282870134892</v>
      </c>
      <c r="J532" s="175">
        <f>INPUT!CP115</f>
        <v>105951615.21003078</v>
      </c>
      <c r="K532" s="191">
        <f>IF(D532="Positive","-",-(F532+G532+H532)/J532*10^6)</f>
        <v>0.24057277388106157</v>
      </c>
      <c r="L532" s="391" t="str">
        <f>IF(D532="Positive","-",IF(K532&lt;=$D$415,"OK","NG"))</f>
        <v>NG</v>
      </c>
      <c r="M532" s="4"/>
      <c r="N532" s="4"/>
    </row>
    <row r="533">
      <c r="C533" s="187">
        <f>A367</f>
        <v>101</v>
      </c>
      <c r="D533" s="174" t="str">
        <f>IF(B367&lt;=0,"Positive","Negative")</f>
        <v>Negative</v>
      </c>
      <c r="E533" s="380"/>
      <c r="F533" s="191">
        <f>INPUT!BM116</f>
        <v>-16.412485402193852</v>
      </c>
      <c r="G533" s="191">
        <f>INPUT!BN116</f>
        <v>-8.999003956472734</v>
      </c>
      <c r="H533" s="191">
        <f>INPUT!BP116</f>
        <v>-0.077584609589393949</v>
      </c>
      <c r="I533" s="191">
        <f>INPUT!BO116</f>
        <v>0.20136282870134892</v>
      </c>
      <c r="J533" s="175">
        <f>INPUT!CP116</f>
        <v>105951615.21003078</v>
      </c>
      <c r="K533" s="191">
        <f>IF(D533="Positive","-",-(F533+G533+H533)/J533*10^6)</f>
        <v>0.24057277388106157</v>
      </c>
      <c r="L533" s="391" t="str">
        <f>IF(D533="Positive","-",IF(K533&lt;=$D$415,"OK","NG"))</f>
        <v>NG</v>
      </c>
      <c r="M533" s="4"/>
      <c r="N533" s="4"/>
    </row>
    <row r="534">
      <c r="C534" s="187">
        <f>A368</f>
        <v>101</v>
      </c>
      <c r="D534" s="174" t="str">
        <f>IF(B368&lt;=0,"Positive","Negative")</f>
        <v>Negative</v>
      </c>
      <c r="E534" s="380"/>
      <c r="F534" s="191">
        <f>INPUT!BM117</f>
        <v>-16.412485402193852</v>
      </c>
      <c r="G534" s="191">
        <f>INPUT!BN117</f>
        <v>-8.999003956472734</v>
      </c>
      <c r="H534" s="191">
        <f>INPUT!BP117</f>
        <v>-0.077584609589393949</v>
      </c>
      <c r="I534" s="191">
        <f>INPUT!BO117</f>
        <v>0.20136282870134892</v>
      </c>
      <c r="J534" s="175">
        <f>INPUT!CP117</f>
        <v>105951615.21003078</v>
      </c>
      <c r="K534" s="191">
        <f>IF(D534="Positive","-",-(F534+G534+H534)/J534*10^6)</f>
        <v>0.24057277388106157</v>
      </c>
      <c r="L534" s="391" t="str">
        <f>IF(D534="Positive","-",IF(K534&lt;=$D$415,"OK","NG"))</f>
        <v>NG</v>
      </c>
      <c r="M534" s="4"/>
      <c r="N534" s="4"/>
    </row>
    <row r="535">
      <c r="C535" s="187">
        <f>A369</f>
        <v>101</v>
      </c>
      <c r="D535" s="174" t="str">
        <f>IF(B369&lt;=0,"Positive","Negative")</f>
        <v>Negative</v>
      </c>
      <c r="E535" s="380"/>
      <c r="F535" s="191">
        <f>INPUT!BM118</f>
        <v>-16.412485402193852</v>
      </c>
      <c r="G535" s="191">
        <f>INPUT!BN118</f>
        <v>-8.999003956472734</v>
      </c>
      <c r="H535" s="191">
        <f>INPUT!BP118</f>
        <v>-0.077584609589393949</v>
      </c>
      <c r="I535" s="191">
        <f>INPUT!BO118</f>
        <v>0.20136282870134892</v>
      </c>
      <c r="J535" s="175">
        <f>INPUT!CP118</f>
        <v>105951615.21003078</v>
      </c>
      <c r="K535" s="191">
        <f>IF(D535="Positive","-",-(F535+G535+H535)/J535*10^6)</f>
        <v>0.24057277388106157</v>
      </c>
      <c r="L535" s="391" t="str">
        <f>IF(D535="Positive","-",IF(K535&lt;=$D$415,"OK","NG"))</f>
        <v>NG</v>
      </c>
      <c r="M535" s="4"/>
      <c r="N535" s="4"/>
    </row>
    <row r="536">
      <c r="C536" s="187">
        <f>A370</f>
        <v>101</v>
      </c>
      <c r="D536" s="174" t="str">
        <f>IF(B370&lt;=0,"Positive","Negative")</f>
        <v>Negative</v>
      </c>
      <c r="E536" s="380"/>
      <c r="F536" s="191">
        <f>INPUT!BM119</f>
        <v>-16.412485402193852</v>
      </c>
      <c r="G536" s="191">
        <f>INPUT!BN119</f>
        <v>-8.999003956472734</v>
      </c>
      <c r="H536" s="191">
        <f>INPUT!BP119</f>
        <v>-0.077584609589393949</v>
      </c>
      <c r="I536" s="191">
        <f>INPUT!BO119</f>
        <v>0.20136282870134892</v>
      </c>
      <c r="J536" s="175">
        <f>INPUT!CP119</f>
        <v>105951615.21003078</v>
      </c>
      <c r="K536" s="191">
        <f>IF(D536="Positive","-",-(F536+G536+H536)/J536*10^6)</f>
        <v>0.24057277388106157</v>
      </c>
      <c r="L536" s="391" t="str">
        <f>IF(D536="Positive","-",IF(K536&lt;=$D$415,"OK","NG"))</f>
        <v>NG</v>
      </c>
      <c r="M536" s="4"/>
      <c r="N536" s="4"/>
    </row>
    <row r="537">
      <c r="C537" s="187">
        <f>A371</f>
        <v>101</v>
      </c>
      <c r="D537" s="174" t="str">
        <f>IF(B371&lt;=0,"Positive","Negative")</f>
        <v>Negative</v>
      </c>
      <c r="E537" s="380"/>
      <c r="F537" s="191">
        <f>INPUT!BM120</f>
        <v>-16.412485402193852</v>
      </c>
      <c r="G537" s="191">
        <f>INPUT!BN120</f>
        <v>-8.999003956472734</v>
      </c>
      <c r="H537" s="191">
        <f>INPUT!BP120</f>
        <v>-0.077584609589393949</v>
      </c>
      <c r="I537" s="191">
        <f>INPUT!BO120</f>
        <v>0.20136282870134892</v>
      </c>
      <c r="J537" s="175">
        <f>INPUT!CP120</f>
        <v>105951615.21003078</v>
      </c>
      <c r="K537" s="191">
        <f>IF(D537="Positive","-",-(F537+G537+H537)/J537*10^6)</f>
        <v>0.24057277388106157</v>
      </c>
      <c r="L537" s="391" t="str">
        <f>IF(D537="Positive","-",IF(K537&lt;=$D$415,"OK","NG"))</f>
        <v>NG</v>
      </c>
      <c r="M537" s="4"/>
      <c r="N537" s="4"/>
    </row>
    <row r="538">
      <c r="C538" s="187">
        <f>A372</f>
        <v>101</v>
      </c>
      <c r="D538" s="174" t="str">
        <f>IF(B372&lt;=0,"Positive","Negative")</f>
        <v>Negative</v>
      </c>
      <c r="E538" s="380"/>
      <c r="F538" s="191">
        <f>INPUT!BM121</f>
        <v>-16.412485402193852</v>
      </c>
      <c r="G538" s="191">
        <f>INPUT!BN121</f>
        <v>-8.999003956472734</v>
      </c>
      <c r="H538" s="191">
        <f>INPUT!BP121</f>
        <v>-0.077584609589393949</v>
      </c>
      <c r="I538" s="191">
        <f>INPUT!BO121</f>
        <v>0.20136282870134892</v>
      </c>
      <c r="J538" s="175">
        <f>INPUT!CP121</f>
        <v>105951615.21003078</v>
      </c>
      <c r="K538" s="191">
        <f>IF(D538="Positive","-",-(F538+G538+H538)/J538*10^6)</f>
        <v>0.24057277388106157</v>
      </c>
      <c r="L538" s="391" t="str">
        <f>IF(D538="Positive","-",IF(K538&lt;=$D$415,"OK","NG"))</f>
        <v>NG</v>
      </c>
      <c r="M538" s="4"/>
      <c r="N538" s="4"/>
    </row>
    <row r="539">
      <c r="C539" s="187">
        <f>A373</f>
        <v>101</v>
      </c>
      <c r="D539" s="174" t="str">
        <f>IF(B373&lt;=0,"Positive","Negative")</f>
        <v>Negative</v>
      </c>
      <c r="E539" s="380"/>
      <c r="F539" s="191">
        <f>INPUT!BM122</f>
        <v>-16.412485402193852</v>
      </c>
      <c r="G539" s="191">
        <f>INPUT!BN122</f>
        <v>-8.999003956472734</v>
      </c>
      <c r="H539" s="191">
        <f>INPUT!BP122</f>
        <v>-0.077584609589393949</v>
      </c>
      <c r="I539" s="191">
        <f>INPUT!BO122</f>
        <v>0.20136282870134892</v>
      </c>
      <c r="J539" s="175">
        <f>INPUT!CP122</f>
        <v>105951615.21003078</v>
      </c>
      <c r="K539" s="191">
        <f>IF(D539="Positive","-",-(F539+G539+H539)/J539*10^6)</f>
        <v>0.24057277388106157</v>
      </c>
      <c r="L539" s="391" t="str">
        <f>IF(D539="Positive","-",IF(K539&lt;=$D$415,"OK","NG"))</f>
        <v>NG</v>
      </c>
      <c r="M539" s="4"/>
      <c r="N539" s="4"/>
    </row>
    <row r="540">
      <c r="C540" s="187">
        <f>A374</f>
        <v>101</v>
      </c>
      <c r="D540" s="174" t="str">
        <f>IF(B374&lt;=0,"Positive","Negative")</f>
        <v>Negative</v>
      </c>
      <c r="E540" s="380"/>
      <c r="F540" s="191">
        <f>INPUT!BM123</f>
        <v>-16.412485402193852</v>
      </c>
      <c r="G540" s="191">
        <f>INPUT!BN123</f>
        <v>-8.999003956472734</v>
      </c>
      <c r="H540" s="191">
        <f>INPUT!BP123</f>
        <v>-0.077584609589393949</v>
      </c>
      <c r="I540" s="191">
        <f>INPUT!BO123</f>
        <v>0.20136282870134892</v>
      </c>
      <c r="J540" s="175">
        <f>INPUT!CP123</f>
        <v>105951615.21003078</v>
      </c>
      <c r="K540" s="191">
        <f>IF(D540="Positive","-",-(F540+G540+H540)/J540*10^6)</f>
        <v>0.24057277388106157</v>
      </c>
      <c r="L540" s="391" t="str">
        <f>IF(D540="Positive","-",IF(K540&lt;=$D$415,"OK","NG"))</f>
        <v>NG</v>
      </c>
      <c r="M540" s="4"/>
      <c r="N540" s="4"/>
    </row>
    <row r="541">
      <c r="C541" s="187">
        <f>A375</f>
        <v>101</v>
      </c>
      <c r="D541" s="174" t="str">
        <f>IF(B375&lt;=0,"Positive","Negative")</f>
        <v>Negative</v>
      </c>
      <c r="E541" s="380"/>
      <c r="F541" s="191">
        <f>INPUT!BM124</f>
        <v>-16.412485402193852</v>
      </c>
      <c r="G541" s="191">
        <f>INPUT!BN124</f>
        <v>-8.999003956472734</v>
      </c>
      <c r="H541" s="191">
        <f>INPUT!BP124</f>
        <v>-0.077584609589393949</v>
      </c>
      <c r="I541" s="191">
        <f>INPUT!BO124</f>
        <v>0.20136282870134892</v>
      </c>
      <c r="J541" s="175">
        <f>INPUT!CP124</f>
        <v>105951615.21003078</v>
      </c>
      <c r="K541" s="191">
        <f>IF(D541="Positive","-",-(F541+G541+H541)/J541*10^6)</f>
        <v>0.24057277388106157</v>
      </c>
      <c r="L541" s="391" t="str">
        <f>IF(D541="Positive","-",IF(K541&lt;=$D$415,"OK","NG"))</f>
        <v>NG</v>
      </c>
      <c r="M541" s="4"/>
      <c r="N541" s="4"/>
    </row>
    <row r="542">
      <c r="C542" s="187">
        <f>A376</f>
        <v>101</v>
      </c>
      <c r="D542" s="174" t="str">
        <f>IF(B376&lt;=0,"Positive","Negative")</f>
        <v>Negative</v>
      </c>
      <c r="E542" s="380"/>
      <c r="F542" s="191">
        <f>INPUT!BM125</f>
        <v>-16.412485402193852</v>
      </c>
      <c r="G542" s="191">
        <f>INPUT!BN125</f>
        <v>-8.999003956472734</v>
      </c>
      <c r="H542" s="191">
        <f>INPUT!BP125</f>
        <v>-0.077584609589393949</v>
      </c>
      <c r="I542" s="191">
        <f>INPUT!BO125</f>
        <v>0.20136282870134892</v>
      </c>
      <c r="J542" s="175">
        <f>INPUT!CP125</f>
        <v>105951615.21003078</v>
      </c>
      <c r="K542" s="191">
        <f>IF(D542="Positive","-",-(F542+G542+H542)/J542*10^6)</f>
        <v>0.24057277388106157</v>
      </c>
      <c r="L542" s="391" t="str">
        <f>IF(D542="Positive","-",IF(K542&lt;=$D$415,"OK","NG"))</f>
        <v>NG</v>
      </c>
      <c r="M542" s="4"/>
      <c r="N542" s="4"/>
    </row>
    <row r="543">
      <c r="C543" s="187">
        <f>A377</f>
        <v>101</v>
      </c>
      <c r="D543" s="174" t="str">
        <f>IF(B377&lt;=0,"Positive","Negative")</f>
        <v>Negative</v>
      </c>
      <c r="E543" s="380"/>
      <c r="F543" s="191">
        <f>INPUT!BM126</f>
        <v>-16.412485402193852</v>
      </c>
      <c r="G543" s="191">
        <f>INPUT!BN126</f>
        <v>-8.999003956472734</v>
      </c>
      <c r="H543" s="191">
        <f>INPUT!BP126</f>
        <v>-0.077584609589393949</v>
      </c>
      <c r="I543" s="191">
        <f>INPUT!BO126</f>
        <v>0.20136282870134892</v>
      </c>
      <c r="J543" s="175">
        <f>INPUT!CP126</f>
        <v>105951615.21003078</v>
      </c>
      <c r="K543" s="191">
        <f>IF(D543="Positive","-",-(F543+G543+H543)/J543*10^6)</f>
        <v>0.24057277388106157</v>
      </c>
      <c r="L543" s="391" t="str">
        <f>IF(D543="Positive","-",IF(K543&lt;=$D$415,"OK","NG"))</f>
        <v>NG</v>
      </c>
      <c r="M543" s="4"/>
      <c r="N543" s="4"/>
    </row>
    <row r="544">
      <c r="C544" s="187">
        <f>A378</f>
        <v>101</v>
      </c>
      <c r="D544" s="174" t="str">
        <f>IF(B378&lt;=0,"Positive","Negative")</f>
        <v>Negative</v>
      </c>
      <c r="E544" s="380"/>
      <c r="F544" s="191">
        <f>INPUT!BM127</f>
        <v>-16.412485402193852</v>
      </c>
      <c r="G544" s="191">
        <f>INPUT!BN127</f>
        <v>-8.999003956472734</v>
      </c>
      <c r="H544" s="191">
        <f>INPUT!BP127</f>
        <v>-0.077584609589393949</v>
      </c>
      <c r="I544" s="191">
        <f>INPUT!BO127</f>
        <v>0.20136282870134892</v>
      </c>
      <c r="J544" s="175">
        <f>INPUT!CP127</f>
        <v>105951615.21003078</v>
      </c>
      <c r="K544" s="191">
        <f>IF(D544="Positive","-",-(F544+G544+H544)/J544*10^6)</f>
        <v>0.24057277388106157</v>
      </c>
      <c r="L544" s="391" t="str">
        <f>IF(D544="Positive","-",IF(K544&lt;=$D$415,"OK","NG"))</f>
        <v>NG</v>
      </c>
      <c r="M544" s="4"/>
      <c r="N544" s="4"/>
    </row>
    <row r="545">
      <c r="C545" s="187">
        <f>A379</f>
        <v>101</v>
      </c>
      <c r="D545" s="174" t="str">
        <f>IF(B379&lt;=0,"Positive","Negative")</f>
        <v>Negative</v>
      </c>
      <c r="E545" s="380"/>
      <c r="F545" s="191">
        <f>INPUT!BM128</f>
        <v>-16.412485402193852</v>
      </c>
      <c r="G545" s="191">
        <f>INPUT!BN128</f>
        <v>-8.999003956472734</v>
      </c>
      <c r="H545" s="191">
        <f>INPUT!BP128</f>
        <v>-0.077584609589393949</v>
      </c>
      <c r="I545" s="191">
        <f>INPUT!BO128</f>
        <v>0.20136282870134892</v>
      </c>
      <c r="J545" s="175">
        <f>INPUT!CP128</f>
        <v>105951615.21003078</v>
      </c>
      <c r="K545" s="191">
        <f>IF(D545="Positive","-",-(F545+G545+H545)/J545*10^6)</f>
        <v>0.24057277388106157</v>
      </c>
      <c r="L545" s="391" t="str">
        <f>IF(D545="Positive","-",IF(K545&lt;=$D$415,"OK","NG"))</f>
        <v>NG</v>
      </c>
      <c r="M545" s="4"/>
      <c r="N545" s="4"/>
    </row>
    <row r="546">
      <c r="C546" s="187">
        <f>A380</f>
        <v>101</v>
      </c>
      <c r="D546" s="174" t="str">
        <f>IF(B380&lt;=0,"Positive","Negative")</f>
        <v>Negative</v>
      </c>
      <c r="E546" s="380"/>
      <c r="F546" s="191">
        <f>INPUT!BM129</f>
        <v>-16.412485402193852</v>
      </c>
      <c r="G546" s="191">
        <f>INPUT!BN129</f>
        <v>-8.999003956472734</v>
      </c>
      <c r="H546" s="191">
        <f>INPUT!BP129</f>
        <v>-0.077584609589393949</v>
      </c>
      <c r="I546" s="191">
        <f>INPUT!BO129</f>
        <v>0.20136282870134892</v>
      </c>
      <c r="J546" s="175">
        <f>INPUT!CP129</f>
        <v>105951615.21003078</v>
      </c>
      <c r="K546" s="191">
        <f>IF(D546="Positive","-",-(F546+G546+H546)/J546*10^6)</f>
        <v>0.24057277388106157</v>
      </c>
      <c r="L546" s="391" t="str">
        <f>IF(D546="Positive","-",IF(K546&lt;=$D$415,"OK","NG"))</f>
        <v>NG</v>
      </c>
      <c r="M546" s="4"/>
      <c r="N546" s="4"/>
    </row>
    <row r="547">
      <c r="C547" s="187">
        <f>A381</f>
        <v>101</v>
      </c>
      <c r="D547" s="174" t="str">
        <f>IF(B381&lt;=0,"Positive","Negative")</f>
        <v>Negative</v>
      </c>
      <c r="E547" s="380"/>
      <c r="F547" s="191">
        <f>INPUT!BM130</f>
        <v>-16.412485402193852</v>
      </c>
      <c r="G547" s="191">
        <f>INPUT!BN130</f>
        <v>-8.999003956472734</v>
      </c>
      <c r="H547" s="191">
        <f>INPUT!BP130</f>
        <v>-0.077584609589393949</v>
      </c>
      <c r="I547" s="191">
        <f>INPUT!BO130</f>
        <v>0.20136282870134892</v>
      </c>
      <c r="J547" s="175">
        <f>INPUT!CP130</f>
        <v>105951615.21003078</v>
      </c>
      <c r="K547" s="191">
        <f>IF(D547="Positive","-",-(F547+G547+H547)/J547*10^6)</f>
        <v>0.24057277388106157</v>
      </c>
      <c r="L547" s="391" t="str">
        <f>IF(D547="Positive","-",IF(K547&lt;=$D$415,"OK","NG"))</f>
        <v>NG</v>
      </c>
      <c r="M547" s="4"/>
      <c r="N547" s="4"/>
    </row>
    <row r="548">
      <c r="C548" s="187">
        <f>A382</f>
        <v>101</v>
      </c>
      <c r="D548" s="174" t="str">
        <f>IF(B382&lt;=0,"Positive","Negative")</f>
        <v>Negative</v>
      </c>
      <c r="E548" s="380"/>
      <c r="F548" s="191">
        <f>INPUT!BM131</f>
        <v>-16.412485402193852</v>
      </c>
      <c r="G548" s="191">
        <f>INPUT!BN131</f>
        <v>-8.999003956472734</v>
      </c>
      <c r="H548" s="191">
        <f>INPUT!BP131</f>
        <v>-0.077584609589393949</v>
      </c>
      <c r="I548" s="191">
        <f>INPUT!BO131</f>
        <v>0.20136282870134892</v>
      </c>
      <c r="J548" s="175">
        <f>INPUT!CP131</f>
        <v>105951615.21003078</v>
      </c>
      <c r="K548" s="191">
        <f>IF(D548="Positive","-",-(F548+G548+H548)/J548*10^6)</f>
        <v>0.24057277388106157</v>
      </c>
      <c r="L548" s="391" t="str">
        <f>IF(D548="Positive","-",IF(K548&lt;=$D$415,"OK","NG"))</f>
        <v>NG</v>
      </c>
      <c r="M548" s="4"/>
      <c r="N548" s="4"/>
    </row>
    <row r="549">
      <c r="C549" s="187">
        <f>A383</f>
        <v>101</v>
      </c>
      <c r="D549" s="174" t="str">
        <f>IF(B383&lt;=0,"Positive","Negative")</f>
        <v>Negative</v>
      </c>
      <c r="E549" s="380"/>
      <c r="F549" s="191">
        <f>INPUT!BM132</f>
        <v>-16.412485402193852</v>
      </c>
      <c r="G549" s="191">
        <f>INPUT!BN132</f>
        <v>-8.999003956472734</v>
      </c>
      <c r="H549" s="191">
        <f>INPUT!BP132</f>
        <v>-0.077584609589393949</v>
      </c>
      <c r="I549" s="191">
        <f>INPUT!BO132</f>
        <v>0.20136282870134892</v>
      </c>
      <c r="J549" s="175">
        <f>INPUT!CP132</f>
        <v>105951615.21003078</v>
      </c>
      <c r="K549" s="191">
        <f>IF(D549="Positive","-",-(F549+G549+H549)/J549*10^6)</f>
        <v>0.24057277388106157</v>
      </c>
      <c r="L549" s="391" t="str">
        <f>IF(D549="Positive","-",IF(K549&lt;=$D$415,"OK","NG"))</f>
        <v>NG</v>
      </c>
      <c r="M549" s="4"/>
      <c r="N549" s="4"/>
    </row>
    <row r="550">
      <c r="C550" s="187">
        <f>A384</f>
        <v>101</v>
      </c>
      <c r="D550" s="174" t="str">
        <f>IF(B384&lt;=0,"Positive","Negative")</f>
        <v>Negative</v>
      </c>
      <c r="E550" s="380"/>
      <c r="F550" s="191">
        <f>INPUT!BM133</f>
        <v>-16.412485402193852</v>
      </c>
      <c r="G550" s="191">
        <f>INPUT!BN133</f>
        <v>-8.999003956472734</v>
      </c>
      <c r="H550" s="191">
        <f>INPUT!BP133</f>
        <v>-0.077584609589393949</v>
      </c>
      <c r="I550" s="191">
        <f>INPUT!BO133</f>
        <v>0.20136282870134892</v>
      </c>
      <c r="J550" s="175">
        <f>INPUT!CP133</f>
        <v>105951615.21003078</v>
      </c>
      <c r="K550" s="191">
        <f>IF(D550="Positive","-",-(F550+G550+H550)/J550*10^6)</f>
        <v>0.24057277388106157</v>
      </c>
      <c r="L550" s="391" t="str">
        <f>IF(D550="Positive","-",IF(K550&lt;=$D$415,"OK","NG"))</f>
        <v>NG</v>
      </c>
      <c r="M550" s="4"/>
      <c r="N550" s="4"/>
    </row>
    <row r="551">
      <c r="C551" s="187">
        <f>A385</f>
        <v>101</v>
      </c>
      <c r="D551" s="174" t="str">
        <f>IF(B385&lt;=0,"Positive","Negative")</f>
        <v>Negative</v>
      </c>
      <c r="E551" s="380"/>
      <c r="F551" s="191">
        <f>INPUT!BM134</f>
        <v>-16.412485402193852</v>
      </c>
      <c r="G551" s="191">
        <f>INPUT!BN134</f>
        <v>-8.999003956472734</v>
      </c>
      <c r="H551" s="191">
        <f>INPUT!BP134</f>
        <v>-0.077584609589393949</v>
      </c>
      <c r="I551" s="191">
        <f>INPUT!BO134</f>
        <v>0.20136282870134892</v>
      </c>
      <c r="J551" s="175">
        <f>INPUT!CP134</f>
        <v>105951615.21003078</v>
      </c>
      <c r="K551" s="191">
        <f>IF(D551="Positive","-",-(F551+G551+H551)/J551*10^6)</f>
        <v>0.24057277388106157</v>
      </c>
      <c r="L551" s="391" t="str">
        <f>IF(D551="Positive","-",IF(K551&lt;=$D$415,"OK","NG"))</f>
        <v>NG</v>
      </c>
      <c r="M551" s="4"/>
      <c r="N551" s="4"/>
    </row>
    <row r="552">
      <c r="C552" s="187">
        <f>A386</f>
        <v>101</v>
      </c>
      <c r="D552" s="174" t="str">
        <f>IF(B386&lt;=0,"Positive","Negative")</f>
        <v>Negative</v>
      </c>
      <c r="E552" s="380"/>
      <c r="F552" s="191">
        <f>INPUT!BM135</f>
        <v>-16.412485402193852</v>
      </c>
      <c r="G552" s="191">
        <f>INPUT!BN135</f>
        <v>-8.999003956472734</v>
      </c>
      <c r="H552" s="191">
        <f>INPUT!BP135</f>
        <v>-0.077584609589393949</v>
      </c>
      <c r="I552" s="191">
        <f>INPUT!BO135</f>
        <v>0.20136282870134892</v>
      </c>
      <c r="J552" s="175">
        <f>INPUT!CP135</f>
        <v>105951615.21003078</v>
      </c>
      <c r="K552" s="191">
        <f>IF(D552="Positive","-",-(F552+G552+H552)/J552*10^6)</f>
        <v>0.24057277388106157</v>
      </c>
      <c r="L552" s="391" t="str">
        <f>IF(D552="Positive","-",IF(K552&lt;=$D$415,"OK","NG"))</f>
        <v>NG</v>
      </c>
      <c r="M552" s="4"/>
      <c r="N552" s="4"/>
    </row>
    <row r="553">
      <c r="C553" s="187">
        <f>A387</f>
        <v>101</v>
      </c>
      <c r="D553" s="174" t="str">
        <f>IF(B387&lt;=0,"Positive","Negative")</f>
        <v>Negative</v>
      </c>
      <c r="E553" s="380"/>
      <c r="F553" s="191">
        <f>INPUT!BM136</f>
        <v>-16.412485402193852</v>
      </c>
      <c r="G553" s="191">
        <f>INPUT!BN136</f>
        <v>-8.999003956472734</v>
      </c>
      <c r="H553" s="191">
        <f>INPUT!BP136</f>
        <v>-0.077584609589393949</v>
      </c>
      <c r="I553" s="191">
        <f>INPUT!BO136</f>
        <v>0.20136282870134892</v>
      </c>
      <c r="J553" s="175">
        <f>INPUT!CP136</f>
        <v>105951615.21003078</v>
      </c>
      <c r="K553" s="191">
        <f>IF(D553="Positive","-",-(F553+G553+H553)/J553*10^6)</f>
        <v>0.24057277388106157</v>
      </c>
      <c r="L553" s="391" t="str">
        <f>IF(D553="Positive","-",IF(K553&lt;=$D$415,"OK","NG"))</f>
        <v>NG</v>
      </c>
      <c r="M553" s="4"/>
      <c r="N553" s="4"/>
    </row>
    <row r="554">
      <c r="C554" s="187">
        <f>A388</f>
        <v>101</v>
      </c>
      <c r="D554" s="174" t="str">
        <f>IF(B388&lt;=0,"Positive","Negative")</f>
        <v>Negative</v>
      </c>
      <c r="E554" s="380"/>
      <c r="F554" s="191">
        <f>INPUT!BM137</f>
        <v>-16.412485402193852</v>
      </c>
      <c r="G554" s="191">
        <f>INPUT!BN137</f>
        <v>-8.999003956472734</v>
      </c>
      <c r="H554" s="191">
        <f>INPUT!BP137</f>
        <v>-0.077584609589393949</v>
      </c>
      <c r="I554" s="191">
        <f>INPUT!BO137</f>
        <v>0.20136282870134892</v>
      </c>
      <c r="J554" s="175">
        <f>INPUT!CP137</f>
        <v>105951615.21003078</v>
      </c>
      <c r="K554" s="191">
        <f>IF(D554="Positive","-",-(F554+G554+H554)/J554*10^6)</f>
        <v>0.24057277388106157</v>
      </c>
      <c r="L554" s="391" t="str">
        <f>IF(D554="Positive","-",IF(K554&lt;=$D$415,"OK","NG"))</f>
        <v>NG</v>
      </c>
      <c r="M554" s="4"/>
      <c r="N554" s="4"/>
    </row>
    <row r="555">
      <c r="C555" s="187">
        <f>A389</f>
        <v>101</v>
      </c>
      <c r="D555" s="174" t="str">
        <f>IF(B389&lt;=0,"Positive","Negative")</f>
        <v>Negative</v>
      </c>
      <c r="E555" s="380"/>
      <c r="F555" s="191">
        <f>INPUT!BM138</f>
        <v>-16.412485402193852</v>
      </c>
      <c r="G555" s="191">
        <f>INPUT!BN138</f>
        <v>-8.999003956472734</v>
      </c>
      <c r="H555" s="191">
        <f>INPUT!BP138</f>
        <v>-0.077584609589393949</v>
      </c>
      <c r="I555" s="191">
        <f>INPUT!BO138</f>
        <v>0.20136282870134892</v>
      </c>
      <c r="J555" s="175">
        <f>INPUT!CP138</f>
        <v>105951615.21003078</v>
      </c>
      <c r="K555" s="191">
        <f>IF(D555="Positive","-",-(F555+G555+H555)/J555*10^6)</f>
        <v>0.24057277388106157</v>
      </c>
      <c r="L555" s="391" t="str">
        <f>IF(D555="Positive","-",IF(K555&lt;=$D$415,"OK","NG"))</f>
        <v>NG</v>
      </c>
      <c r="M555" s="4"/>
      <c r="N555" s="4"/>
    </row>
    <row r="556">
      <c r="C556" s="187">
        <f>A390</f>
        <v>101</v>
      </c>
      <c r="D556" s="174" t="str">
        <f>IF(B390&lt;=0,"Positive","Negative")</f>
        <v>Negative</v>
      </c>
      <c r="E556" s="380"/>
      <c r="F556" s="191">
        <f>INPUT!BM139</f>
        <v>-16.412485402193852</v>
      </c>
      <c r="G556" s="191">
        <f>INPUT!BN139</f>
        <v>-8.999003956472734</v>
      </c>
      <c r="H556" s="191">
        <f>INPUT!BP139</f>
        <v>-0.077584609589393949</v>
      </c>
      <c r="I556" s="191">
        <f>INPUT!BO139</f>
        <v>0.20136282870134892</v>
      </c>
      <c r="J556" s="175">
        <f>INPUT!CP139</f>
        <v>105951615.21003078</v>
      </c>
      <c r="K556" s="191">
        <f>IF(D556="Positive","-",-(F556+G556+H556)/J556*10^6)</f>
        <v>0.24057277388106157</v>
      </c>
      <c r="L556" s="391" t="str">
        <f>IF(D556="Positive","-",IF(K556&lt;=$D$415,"OK","NG"))</f>
        <v>NG</v>
      </c>
      <c r="M556" s="4"/>
      <c r="N556" s="4"/>
    </row>
    <row r="557">
      <c r="C557" s="187">
        <f>A391</f>
        <v>101</v>
      </c>
      <c r="D557" s="174" t="str">
        <f>IF(B391&lt;=0,"Positive","Negative")</f>
        <v>Negative</v>
      </c>
      <c r="E557" s="380"/>
      <c r="F557" s="191">
        <f>INPUT!BM140</f>
        <v>-16.412485402193852</v>
      </c>
      <c r="G557" s="191">
        <f>INPUT!BN140</f>
        <v>-8.999003956472734</v>
      </c>
      <c r="H557" s="191">
        <f>INPUT!BP140</f>
        <v>-0.077584609589393949</v>
      </c>
      <c r="I557" s="191">
        <f>INPUT!BO140</f>
        <v>0.20136282870134892</v>
      </c>
      <c r="J557" s="175">
        <f>INPUT!CP140</f>
        <v>105951615.21003078</v>
      </c>
      <c r="K557" s="191">
        <f>IF(D557="Positive","-",-(F557+G557+H557)/J557*10^6)</f>
        <v>0.24057277388106157</v>
      </c>
      <c r="L557" s="391" t="str">
        <f>IF(D557="Positive","-",IF(K557&lt;=$D$415,"OK","NG"))</f>
        <v>NG</v>
      </c>
      <c r="M557" s="4"/>
      <c r="N557" s="4"/>
    </row>
    <row r="558">
      <c r="C558" s="187">
        <f>A392</f>
        <v>101</v>
      </c>
      <c r="D558" s="174" t="str">
        <f>IF(B392&lt;=0,"Positive","Negative")</f>
        <v>Negative</v>
      </c>
      <c r="E558" s="380"/>
      <c r="F558" s="191">
        <f>INPUT!BM141</f>
        <v>-16.412485402193852</v>
      </c>
      <c r="G558" s="191">
        <f>INPUT!BN141</f>
        <v>-8.999003956472734</v>
      </c>
      <c r="H558" s="191">
        <f>INPUT!BP141</f>
        <v>-0.077584609589393949</v>
      </c>
      <c r="I558" s="191">
        <f>INPUT!BO141</f>
        <v>0.20136282870134892</v>
      </c>
      <c r="J558" s="175">
        <f>INPUT!CP141</f>
        <v>105951615.21003078</v>
      </c>
      <c r="K558" s="191">
        <f>IF(D558="Positive","-",-(F558+G558+H558)/J558*10^6)</f>
        <v>0.24057277388106157</v>
      </c>
      <c r="L558" s="391" t="str">
        <f>IF(D558="Positive","-",IF(K558&lt;=$D$415,"OK","NG"))</f>
        <v>NG</v>
      </c>
      <c r="M558" s="4"/>
      <c r="N558" s="4"/>
    </row>
    <row r="559">
      <c r="C559" s="187">
        <f>A393</f>
        <v>101</v>
      </c>
      <c r="D559" s="174" t="str">
        <f>IF(B393&lt;=0,"Positive","Negative")</f>
        <v>Negative</v>
      </c>
      <c r="E559" s="380"/>
      <c r="F559" s="191">
        <f>INPUT!BM142</f>
        <v>-16.412485402193852</v>
      </c>
      <c r="G559" s="191">
        <f>INPUT!BN142</f>
        <v>-8.999003956472734</v>
      </c>
      <c r="H559" s="191">
        <f>INPUT!BP142</f>
        <v>-0.077584609589393949</v>
      </c>
      <c r="I559" s="191">
        <f>INPUT!BO142</f>
        <v>0.20136282870134892</v>
      </c>
      <c r="J559" s="175">
        <f>INPUT!CP142</f>
        <v>105951615.21003078</v>
      </c>
      <c r="K559" s="191">
        <f>IF(D559="Positive","-",-(F559+G559+H559)/J559*10^6)</f>
        <v>0.24057277388106157</v>
      </c>
      <c r="L559" s="391" t="str">
        <f>IF(D559="Positive","-",IF(K559&lt;=$D$415,"OK","NG"))</f>
        <v>NG</v>
      </c>
      <c r="M559" s="4"/>
      <c r="N559" s="4"/>
    </row>
    <row r="560">
      <c r="C560" s="187">
        <f>A394</f>
        <v>101</v>
      </c>
      <c r="D560" s="174" t="str">
        <f>IF(B394&lt;=0,"Positive","Negative")</f>
        <v>Negative</v>
      </c>
      <c r="E560" s="380"/>
      <c r="F560" s="191">
        <f>INPUT!BM143</f>
        <v>-16.412485402193852</v>
      </c>
      <c r="G560" s="191">
        <f>INPUT!BN143</f>
        <v>-8.999003956472734</v>
      </c>
      <c r="H560" s="191">
        <f>INPUT!BP143</f>
        <v>-0.077584609589393949</v>
      </c>
      <c r="I560" s="191">
        <f>INPUT!BO143</f>
        <v>0.20136282870134892</v>
      </c>
      <c r="J560" s="175">
        <f>INPUT!CP143</f>
        <v>105951615.21003078</v>
      </c>
      <c r="K560" s="191">
        <f>IF(D560="Positive","-",-(F560+G560+H560)/J560*10^6)</f>
        <v>0.24057277388106157</v>
      </c>
      <c r="L560" s="391" t="str">
        <f>IF(D560="Positive","-",IF(K560&lt;=$D$415,"OK","NG"))</f>
        <v>NG</v>
      </c>
      <c r="M560" s="4"/>
      <c r="N560" s="4"/>
    </row>
    <row r="561">
      <c r="C561" s="187">
        <f>A395</f>
        <v>101</v>
      </c>
      <c r="D561" s="174" t="str">
        <f>IF(B395&lt;=0,"Positive","Negative")</f>
        <v>Negative</v>
      </c>
      <c r="E561" s="380"/>
      <c r="F561" s="191">
        <f>INPUT!BM144</f>
        <v>-16.412485402193852</v>
      </c>
      <c r="G561" s="191">
        <f>INPUT!BN144</f>
        <v>-8.999003956472734</v>
      </c>
      <c r="H561" s="191">
        <f>INPUT!BP144</f>
        <v>-0.077584609589393949</v>
      </c>
      <c r="I561" s="191">
        <f>INPUT!BO144</f>
        <v>0.20136282870134892</v>
      </c>
      <c r="J561" s="175">
        <f>INPUT!CP144</f>
        <v>105951615.21003078</v>
      </c>
      <c r="K561" s="191">
        <f>IF(D561="Positive","-",-(F561+G561+H561)/J561*10^6)</f>
        <v>0.24057277388106157</v>
      </c>
      <c r="L561" s="391" t="str">
        <f>IF(D561="Positive","-",IF(K561&lt;=$D$415,"OK","NG"))</f>
        <v>NG</v>
      </c>
      <c r="M561" s="4"/>
      <c r="N561" s="4"/>
    </row>
    <row r="562">
      <c r="C562" s="187">
        <f>A396</f>
        <v>101</v>
      </c>
      <c r="D562" s="174" t="str">
        <f>IF(B396&lt;=0,"Positive","Negative")</f>
        <v>Negative</v>
      </c>
      <c r="E562" s="380"/>
      <c r="F562" s="191">
        <f>INPUT!BM145</f>
        <v>-16.412485402193852</v>
      </c>
      <c r="G562" s="191">
        <f>INPUT!BN145</f>
        <v>-8.999003956472734</v>
      </c>
      <c r="H562" s="191">
        <f>INPUT!BP145</f>
        <v>-0.077584609589393949</v>
      </c>
      <c r="I562" s="191">
        <f>INPUT!BO145</f>
        <v>0.20136282870134892</v>
      </c>
      <c r="J562" s="175">
        <f>INPUT!CP145</f>
        <v>105951615.21003078</v>
      </c>
      <c r="K562" s="191">
        <f>IF(D562="Positive","-",-(F562+G562+H562)/J562*10^6)</f>
        <v>0.24057277388106157</v>
      </c>
      <c r="L562" s="391" t="str">
        <f>IF(D562="Positive","-",IF(K562&lt;=$D$415,"OK","NG"))</f>
        <v>NG</v>
      </c>
      <c r="M562" s="4"/>
      <c r="N562" s="4"/>
    </row>
    <row r="563">
      <c r="C563" s="187">
        <f>A397</f>
        <v>101</v>
      </c>
      <c r="D563" s="174" t="str">
        <f>IF(B397&lt;=0,"Positive","Negative")</f>
        <v>Negative</v>
      </c>
      <c r="E563" s="380"/>
      <c r="F563" s="191">
        <f>INPUT!BM146</f>
        <v>-16.412485402193852</v>
      </c>
      <c r="G563" s="191">
        <f>INPUT!BN146</f>
        <v>-8.999003956472734</v>
      </c>
      <c r="H563" s="191">
        <f>INPUT!BP146</f>
        <v>-0.077584609589393949</v>
      </c>
      <c r="I563" s="191">
        <f>INPUT!BO146</f>
        <v>0.20136282870134892</v>
      </c>
      <c r="J563" s="175">
        <f>INPUT!CP146</f>
        <v>105951615.21003078</v>
      </c>
      <c r="K563" s="191">
        <f>IF(D563="Positive","-",-(F563+G563+H563)/J563*10^6)</f>
        <v>0.24057277388106157</v>
      </c>
      <c r="L563" s="391" t="str">
        <f>IF(D563="Positive","-",IF(K563&lt;=$D$415,"OK","NG"))</f>
        <v>NG</v>
      </c>
      <c r="M563" s="4"/>
      <c r="N563" s="4"/>
    </row>
    <row r="564">
      <c r="C564" s="187">
        <f>A398</f>
        <v>101</v>
      </c>
      <c r="D564" s="174" t="str">
        <f>IF(B398&lt;=0,"Positive","Negative")</f>
        <v>Negative</v>
      </c>
      <c r="E564" s="380"/>
      <c r="F564" s="191">
        <f>INPUT!BM147</f>
        <v>-16.412485402193852</v>
      </c>
      <c r="G564" s="191">
        <f>INPUT!BN147</f>
        <v>-8.999003956472734</v>
      </c>
      <c r="H564" s="191">
        <f>INPUT!BP147</f>
        <v>-0.077584609589393949</v>
      </c>
      <c r="I564" s="191">
        <f>INPUT!BO147</f>
        <v>0.20136282870134892</v>
      </c>
      <c r="J564" s="175">
        <f>INPUT!CP147</f>
        <v>105951615.21003078</v>
      </c>
      <c r="K564" s="191">
        <f>IF(D564="Positive","-",-(F564+G564+H564)/J564*10^6)</f>
        <v>0.24057277388106157</v>
      </c>
      <c r="L564" s="391" t="str">
        <f>IF(D564="Positive","-",IF(K564&lt;=$D$415,"OK","NG"))</f>
        <v>NG</v>
      </c>
      <c r="M564" s="4"/>
      <c r="N564" s="4"/>
    </row>
    <row r="565">
      <c r="C565" s="187">
        <f>A399</f>
        <v>101</v>
      </c>
      <c r="D565" s="174" t="str">
        <f>IF(B399&lt;=0,"Positive","Negative")</f>
        <v>Negative</v>
      </c>
      <c r="E565" s="380"/>
      <c r="F565" s="191">
        <f>INPUT!BM148</f>
        <v>-16.412485402193852</v>
      </c>
      <c r="G565" s="191">
        <f>INPUT!BN148</f>
        <v>-8.999003956472734</v>
      </c>
      <c r="H565" s="191">
        <f>INPUT!BP148</f>
        <v>-0.077584609589393949</v>
      </c>
      <c r="I565" s="191">
        <f>INPUT!BO148</f>
        <v>0.20136282870134892</v>
      </c>
      <c r="J565" s="175">
        <f>INPUT!CP148</f>
        <v>105951615.21003078</v>
      </c>
      <c r="K565" s="191">
        <f>IF(D565="Positive","-",-(F565+G565+H565)/J565*10^6)</f>
        <v>0.24057277388106157</v>
      </c>
      <c r="L565" s="391" t="str">
        <f>IF(D565="Positive","-",IF(K565&lt;=$D$415,"OK","NG"))</f>
        <v>NG</v>
      </c>
      <c r="M565" s="4"/>
      <c r="N565" s="4"/>
    </row>
    <row r="566">
      <c r="C566" s="187">
        <f>A400</f>
        <v>101</v>
      </c>
      <c r="D566" s="174" t="str">
        <f>IF(B400&lt;=0,"Positive","Negative")</f>
        <v>Negative</v>
      </c>
      <c r="E566" s="380"/>
      <c r="F566" s="191">
        <f>INPUT!BM149</f>
        <v>-16.412485402193852</v>
      </c>
      <c r="G566" s="191">
        <f>INPUT!BN149</f>
        <v>-8.999003956472734</v>
      </c>
      <c r="H566" s="191">
        <f>INPUT!BP149</f>
        <v>-0.077584609589393949</v>
      </c>
      <c r="I566" s="191">
        <f>INPUT!BO149</f>
        <v>0.20136282870134892</v>
      </c>
      <c r="J566" s="175">
        <f>INPUT!CP149</f>
        <v>105951615.21003078</v>
      </c>
      <c r="K566" s="191">
        <f>IF(D566="Positive","-",-(F566+G566+H566)/J566*10^6)</f>
        <v>0.24057277388106157</v>
      </c>
      <c r="L566" s="391" t="str">
        <f>IF(D566="Positive","-",IF(K566&lt;=$D$415,"OK","NG"))</f>
        <v>NG</v>
      </c>
      <c r="M566" s="4"/>
      <c r="N566" s="4"/>
    </row>
    <row r="567">
      <c r="C567" s="187">
        <f>A401</f>
        <v>101</v>
      </c>
      <c r="D567" s="174" t="str">
        <f>IF(B401&lt;=0,"Positive","Negative")</f>
        <v>Negative</v>
      </c>
      <c r="E567" s="380"/>
      <c r="F567" s="191">
        <f>INPUT!BM150</f>
        <v>-16.412485402193852</v>
      </c>
      <c r="G567" s="191">
        <f>INPUT!BN150</f>
        <v>-8.999003956472734</v>
      </c>
      <c r="H567" s="191">
        <f>INPUT!BP150</f>
        <v>-0.077584609589393949</v>
      </c>
      <c r="I567" s="191">
        <f>INPUT!BO150</f>
        <v>0.20136282870134892</v>
      </c>
      <c r="J567" s="175">
        <f>INPUT!CP150</f>
        <v>105951615.21003078</v>
      </c>
      <c r="K567" s="191">
        <f>IF(D567="Positive","-",-(F567+G567+H567)/J567*10^6)</f>
        <v>0.24057277388106157</v>
      </c>
      <c r="L567" s="391" t="str">
        <f>IF(D567="Positive","-",IF(K567&lt;=$D$415,"OK","NG"))</f>
        <v>NG</v>
      </c>
      <c r="M567" s="4"/>
      <c r="N567" s="4"/>
    </row>
    <row r="568">
      <c r="C568" s="187">
        <f>A402</f>
        <v>101</v>
      </c>
      <c r="D568" s="174" t="str">
        <f>IF(B402&lt;=0,"Positive","Negative")</f>
        <v>Negative</v>
      </c>
      <c r="E568" s="380"/>
      <c r="F568" s="191">
        <f>INPUT!BM151</f>
        <v>-16.412485402193852</v>
      </c>
      <c r="G568" s="191">
        <f>INPUT!BN151</f>
        <v>-8.999003956472734</v>
      </c>
      <c r="H568" s="191">
        <f>INPUT!BP151</f>
        <v>-0.077584609589393949</v>
      </c>
      <c r="I568" s="191">
        <f>INPUT!BO151</f>
        <v>0.20136282870134892</v>
      </c>
      <c r="J568" s="175">
        <f>INPUT!CP151</f>
        <v>105951615.21003078</v>
      </c>
      <c r="K568" s="191">
        <f>IF(D568="Positive","-",-(F568+G568+H568)/J568*10^6)</f>
        <v>0.24057277388106157</v>
      </c>
      <c r="L568" s="391" t="str">
        <f>IF(D568="Positive","-",IF(K568&lt;=$D$415,"OK","NG"))</f>
        <v>NG</v>
      </c>
      <c r="M568" s="4"/>
      <c r="N568" s="4"/>
    </row>
    <row r="569">
      <c r="C569" s="187">
        <f>A403</f>
        <v>101</v>
      </c>
      <c r="D569" s="174" t="str">
        <f>IF(B403&lt;=0,"Positive","Negative")</f>
        <v>Negative</v>
      </c>
      <c r="E569" s="380"/>
      <c r="F569" s="191">
        <f>INPUT!BM152</f>
        <v>-16.412485402193852</v>
      </c>
      <c r="G569" s="191">
        <f>INPUT!BN152</f>
        <v>-8.999003956472734</v>
      </c>
      <c r="H569" s="191">
        <f>INPUT!BP152</f>
        <v>-0.077584609589393949</v>
      </c>
      <c r="I569" s="191">
        <f>INPUT!BO152</f>
        <v>0.20136282870134892</v>
      </c>
      <c r="J569" s="175">
        <f>INPUT!CP152</f>
        <v>105951615.21003078</v>
      </c>
      <c r="K569" s="191">
        <f>IF(D569="Positive","-",-(F569+G569+H569)/J569*10^6)</f>
        <v>0.24057277388106157</v>
      </c>
      <c r="L569" s="391" t="str">
        <f>IF(D569="Positive","-",IF(K569&lt;=$D$415,"OK","NG"))</f>
        <v>NG</v>
      </c>
      <c r="M569" s="4"/>
      <c r="N569" s="4"/>
    </row>
    <row r="570">
      <c r="C570" s="187">
        <f>A404</f>
        <v>101</v>
      </c>
      <c r="D570" s="174" t="str">
        <f>IF(B404&lt;=0,"Positive","Negative")</f>
        <v>Negative</v>
      </c>
      <c r="E570" s="380"/>
      <c r="F570" s="191">
        <f>INPUT!BM153</f>
        <v>-16.412485402193852</v>
      </c>
      <c r="G570" s="191">
        <f>INPUT!BN153</f>
        <v>-8.999003956472734</v>
      </c>
      <c r="H570" s="191">
        <f>INPUT!BP153</f>
        <v>-0.077584609589393949</v>
      </c>
      <c r="I570" s="191">
        <f>INPUT!BO153</f>
        <v>0.20136282870134892</v>
      </c>
      <c r="J570" s="175">
        <f>INPUT!CP153</f>
        <v>105951615.21003078</v>
      </c>
      <c r="K570" s="191">
        <f>IF(D570="Positive","-",-(F570+G570+H570)/J570*10^6)</f>
        <v>0.24057277388106157</v>
      </c>
      <c r="L570" s="391" t="str">
        <f>IF(D570="Positive","-",IF(K570&lt;=$D$415,"OK","NG"))</f>
        <v>NG</v>
      </c>
      <c r="M570" s="4"/>
      <c r="N570" s="4"/>
    </row>
    <row r="571">
      <c r="C571" s="187">
        <f>A405</f>
        <v>101</v>
      </c>
      <c r="D571" s="174" t="str">
        <f>IF(B405&lt;=0,"Positive","Negative")</f>
        <v>Negative</v>
      </c>
      <c r="E571" s="380"/>
      <c r="F571" s="191">
        <f>INPUT!BM154</f>
        <v>-16.412485402193852</v>
      </c>
      <c r="G571" s="191">
        <f>INPUT!BN154</f>
        <v>-8.999003956472734</v>
      </c>
      <c r="H571" s="191">
        <f>INPUT!BP154</f>
        <v>-0.077584609589393949</v>
      </c>
      <c r="I571" s="191">
        <f>INPUT!BO154</f>
        <v>0.20136282870134892</v>
      </c>
      <c r="J571" s="175">
        <f>INPUT!CP154</f>
        <v>105951615.21003078</v>
      </c>
      <c r="K571" s="191">
        <f>IF(D571="Positive","-",-(F571+G571+H571)/J571*10^6)</f>
        <v>0.24057277388106157</v>
      </c>
      <c r="L571" s="391" t="str">
        <f>IF(D571="Positive","-",IF(K571&lt;=$D$415,"OK","NG"))</f>
        <v>NG</v>
      </c>
      <c r="M571" s="4"/>
      <c r="N571" s="4"/>
    </row>
  </sheetData>
  <mergeCells>
    <mergeCell ref="M40:N40"/>
    <mergeCell ref="K40:L40"/>
    <mergeCell ref="B40:C40"/>
    <mergeCell ref="F418:I418"/>
    <mergeCell ref="C413:C414"/>
    <mergeCell ref="C203:C204"/>
    <mergeCell ref="D203:D204"/>
    <mergeCell ref="F203:I204"/>
    <mergeCell ref="H210:I210"/>
    <mergeCell ref="B252:C252"/>
    <mergeCell ref="D246:D247"/>
    <mergeCell ref="C246:C247"/>
    <mergeCell ref="C248:C249"/>
    <mergeCell ref="D248:D249"/>
    <mergeCell ref="F248:F249"/>
  </mergeCells>
  <phoneticPr fontId="28" type="noConversion"/>
  <conditionalFormatting sqref="M42:N42">
    <cfRule type="containsText" dxfId="0" priority="3" operator="containsText" text="NG">
      <formula>NOT(ISERROR(SEARCH("NG",M42)))</formula>
    </cfRule>
  </conditionalFormatting>
  <conditionalFormatting sqref="M103">
    <cfRule type="containsText" dxfId="0" priority="2" operator="containsText" text="NG">
      <formula>NOT(ISERROR(SEARCH("NG",M103)))</formula>
    </cfRule>
  </conditionalFormatting>
  <conditionalFormatting sqref="L118">
    <cfRule type="containsText" dxfId="0" priority="1" operator="containsText" text="NG">
      <formula>NOT(ISERROR(SEARCH("NG",L118)))</formula>
    </cfRule>
  </conditionalFormatting>
  <pageMargins left="0.6" right="0.4" top="1" bottom="1" header="0.31496062992126" footer="0.4"/>
  <pageSetup paperSize="9" orientation="portrait"/>
  <headerFooter/>
  <rowBreaks count="5" manualBreakCount="5">
    <brk id="18" max="1048575" man="1"/>
    <brk id="195" max="1048575" man="1"/>
    <brk id="233" max="1048575" man="1"/>
    <brk id="250" max="1048575" man="1"/>
    <brk id="407" max="1048575" man="1"/>
  </rowBreaks>
  <colBreaks count="1" manualBreakCount="1">
    <brk id="15" max="1638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465-F7E1-46CE-AE8E-66F7F6A53EBF}">
  <dimension ref="A1:AP385"/>
  <sheetViews>
    <sheetView showGridLines="0" topLeftCell="A46" zoomScaleNormal="100" zoomScaleSheetLayoutView="100" workbookViewId="0">
      <selection activeCell="R16" sqref="R16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72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1061</v>
      </c>
      <c r="B4" s="4"/>
      <c r="C4" s="4"/>
      <c r="D4" s="4"/>
      <c r="E4" s="4"/>
      <c r="F4" s="4"/>
      <c r="G4" s="4"/>
      <c r="H4" s="4"/>
      <c r="I4" s="4"/>
      <c r="J4" s="4"/>
      <c r="K4" s="4"/>
      <c r="L4" s="372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372"/>
      <c r="M5" s="4"/>
      <c r="N5" s="65"/>
      <c r="O5" s="383"/>
    </row>
    <row r="6" ht="15" customHeight="1">
      <c r="A6" s="14"/>
      <c r="B6" s="15" t="s">
        <v>1062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434" t="s">
        <v>1063</v>
      </c>
      <c r="G7" s="435"/>
      <c r="H7" s="4"/>
      <c r="I7" s="4"/>
      <c r="J7" s="4"/>
      <c r="K7" s="4"/>
      <c r="L7" s="20"/>
      <c r="M7" s="4"/>
      <c r="N7" s="68" t="s">
        <v>1064</v>
      </c>
    </row>
    <row r="8" ht="15" customHeight="1" s="366" customFormat="1">
      <c r="A8" s="14"/>
      <c r="B8" s="21"/>
      <c r="C8" s="394"/>
      <c r="D8" s="22"/>
      <c r="E8" s="22"/>
      <c r="F8" s="23"/>
      <c r="G8" s="22"/>
      <c r="H8" s="22"/>
      <c r="I8" s="22"/>
      <c r="J8" s="22"/>
      <c r="K8" s="22"/>
      <c r="L8" s="24"/>
      <c r="M8" s="4"/>
      <c r="N8" s="69"/>
      <c r="O8" s="305"/>
    </row>
    <row r="9" ht="15" customHeight="1" s="366" customFormat="1">
      <c r="A9" s="14"/>
      <c r="B9" s="25" t="s">
        <v>1065</v>
      </c>
      <c r="C9" s="4"/>
      <c r="D9" s="4"/>
      <c r="E9" s="4"/>
      <c r="F9" s="26"/>
      <c r="G9" s="4"/>
      <c r="H9" s="4"/>
      <c r="I9" s="4"/>
      <c r="J9" s="4"/>
      <c r="K9" s="4"/>
      <c r="L9" s="27"/>
      <c r="M9" s="4"/>
      <c r="N9" s="69"/>
      <c r="O9" s="305"/>
    </row>
    <row r="10" ht="15" customHeight="1" s="366" customFormat="1">
      <c r="A10" s="14"/>
      <c r="B10" s="28"/>
      <c r="C10" s="4"/>
      <c r="D10" s="4"/>
      <c r="E10" s="4"/>
      <c r="F10" s="436" t="s">
        <v>1066</v>
      </c>
      <c r="G10" s="4"/>
      <c r="H10" s="4"/>
      <c r="I10" s="4"/>
      <c r="J10" s="4"/>
      <c r="K10" s="4"/>
      <c r="L10" s="20"/>
      <c r="M10" s="4"/>
      <c r="N10" s="68" t="s">
        <v>1067</v>
      </c>
      <c r="O10" s="305"/>
    </row>
    <row r="11" ht="15" customHeight="1" s="366" customFormat="1">
      <c r="A11" s="14"/>
      <c r="B11" s="31"/>
      <c r="C11" s="394"/>
      <c r="D11" s="22"/>
      <c r="E11" s="22"/>
      <c r="F11" s="23"/>
      <c r="G11" s="22"/>
      <c r="H11" s="22"/>
      <c r="I11" s="22"/>
      <c r="J11" s="22"/>
      <c r="K11" s="22"/>
      <c r="L11" s="24"/>
      <c r="M11" s="4"/>
      <c r="N11" s="69"/>
      <c r="O11" s="305"/>
    </row>
    <row r="12" ht="15" customHeight="1" s="366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9"/>
      <c r="O12" s="305"/>
    </row>
    <row r="13" ht="15" customHeight="1" s="4" customFormat="1">
      <c r="K13" s="38"/>
      <c r="O13" s="296"/>
      <c r="X13" s="372"/>
      <c r="Z13" s="372"/>
      <c r="AB13" s="372"/>
      <c r="AF13" s="171"/>
      <c r="AI13" s="30"/>
    </row>
    <row r="14" ht="15" customHeight="1" s="4" customFormat="1">
      <c r="A14" s="39" t="s">
        <v>1068</v>
      </c>
      <c r="L14" s="372"/>
      <c r="M14" s="407"/>
      <c r="N14" s="68" t="s">
        <v>1064</v>
      </c>
      <c r="O14" s="296"/>
      <c r="X14" s="372"/>
      <c r="Z14" s="372"/>
      <c r="AP14" s="30"/>
    </row>
    <row r="15" ht="15" customHeight="1" s="4" customFormat="1">
      <c r="A15" s="14"/>
      <c r="B15" s="406"/>
      <c r="L15" s="372"/>
      <c r="O15" s="296"/>
      <c r="X15" s="372"/>
      <c r="Z15" s="372"/>
      <c r="AM15" s="171"/>
      <c r="AP15" s="30"/>
    </row>
    <row r="16" ht="20.1" customHeight="1" s="366" customFormat="1">
      <c r="A16" s="40"/>
      <c r="B16" s="19"/>
      <c r="C16" s="41"/>
      <c r="D16" s="42"/>
      <c r="E16" s="437" t="s">
        <v>1069</v>
      </c>
      <c r="F16" s="42"/>
      <c r="G16" s="44"/>
      <c r="H16" s="45"/>
      <c r="I16" s="4"/>
      <c r="J16" s="4"/>
      <c r="K16" s="4"/>
      <c r="L16" s="372"/>
      <c r="M16" s="4"/>
      <c r="N16" s="65"/>
      <c r="O16" s="383"/>
    </row>
    <row r="17" ht="15" customHeight="1" s="4" customFormat="1">
      <c r="B17" s="11"/>
      <c r="C17" s="408"/>
      <c r="D17" s="30"/>
      <c r="G17" s="38"/>
      <c r="L17" s="372"/>
      <c r="O17" s="296"/>
      <c r="P17" s="407"/>
      <c r="X17" s="372"/>
      <c r="Z17" s="372"/>
      <c r="AM17" s="171"/>
      <c r="AP17" s="30"/>
    </row>
    <row r="18" ht="15" customHeight="1" s="4" customFormat="1">
      <c r="B18" s="373" t="s">
        <v>171</v>
      </c>
      <c r="C18" s="19"/>
      <c r="D18" s="30"/>
      <c r="G18" s="38"/>
      <c r="L18" s="372"/>
      <c r="O18" s="296"/>
      <c r="P18" s="407"/>
      <c r="X18" s="372"/>
      <c r="Z18" s="372"/>
      <c r="AM18" s="171"/>
      <c r="AP18" s="30"/>
    </row>
    <row r="19" ht="15" customHeight="1" s="4" customFormat="1">
      <c r="B19" s="12"/>
      <c r="C19" s="409" t="s">
        <v>1070</v>
      </c>
      <c r="D19" s="30" t="s">
        <v>173</v>
      </c>
      <c r="E19" s="373">
        <v>0.75</v>
      </c>
      <c r="F19" s="38" t="s">
        <v>1071</v>
      </c>
      <c r="O19" s="296"/>
      <c r="P19" s="407"/>
      <c r="X19" s="372"/>
      <c r="Z19" s="372"/>
      <c r="AM19" s="171"/>
      <c r="AP19" s="30"/>
    </row>
    <row r="20" ht="15" customHeight="1" s="4" customFormat="1">
      <c r="B20" s="12"/>
      <c r="C20" s="374" t="s">
        <v>1072</v>
      </c>
      <c r="D20" s="30" t="s">
        <v>173</v>
      </c>
      <c r="E20" s="38" t="s">
        <v>1073</v>
      </c>
      <c r="L20" s="372"/>
      <c r="O20" s="296"/>
      <c r="P20" s="407"/>
      <c r="X20" s="372"/>
      <c r="Z20" s="372"/>
      <c r="AM20" s="171"/>
      <c r="AP20" s="30"/>
    </row>
    <row r="21" ht="15" customHeight="1" s="4" customFormat="1">
      <c r="B21" s="12"/>
      <c r="C21" s="374" t="s">
        <v>1074</v>
      </c>
      <c r="D21" s="30" t="s">
        <v>173</v>
      </c>
      <c r="E21" s="38" t="s">
        <v>1075</v>
      </c>
      <c r="L21" s="372"/>
      <c r="O21" s="296"/>
      <c r="P21" s="407"/>
      <c r="X21" s="372"/>
      <c r="Z21" s="372"/>
      <c r="AM21" s="171"/>
      <c r="AP21" s="30"/>
    </row>
    <row r="22" ht="15" customHeight="1" s="4" customFormat="1">
      <c r="B22" s="373" t="s">
        <v>1076</v>
      </c>
      <c r="C22" s="374"/>
      <c r="D22" s="30"/>
      <c r="E22" s="30"/>
      <c r="G22" s="38"/>
      <c r="L22" s="372"/>
      <c r="N22" s="68" t="s">
        <v>1077</v>
      </c>
      <c r="O22" s="296"/>
      <c r="X22" s="372"/>
      <c r="Z22" s="372"/>
      <c r="AM22" s="171"/>
      <c r="AP22" s="30"/>
    </row>
    <row r="23" ht="15" customHeight="1" s="4" customFormat="1">
      <c r="B23" s="12"/>
      <c r="C23" s="374" t="s">
        <v>1074</v>
      </c>
      <c r="D23" s="30" t="s">
        <v>173</v>
      </c>
      <c r="E23" s="38" t="s">
        <v>1078</v>
      </c>
      <c r="H23" s="372" t="s">
        <v>1079</v>
      </c>
      <c r="J23" s="4" t="s">
        <v>1080</v>
      </c>
      <c r="L23" s="372"/>
      <c r="O23" s="296"/>
      <c r="X23" s="372"/>
      <c r="Z23" s="372"/>
      <c r="AA23" s="407"/>
      <c r="AM23" s="171"/>
      <c r="AP23" s="30"/>
    </row>
    <row r="24" ht="15" customHeight="1" s="4" customFormat="1">
      <c r="B24" s="12"/>
      <c r="C24" s="374"/>
      <c r="D24" s="30" t="s">
        <v>173</v>
      </c>
      <c r="E24" s="38" t="s">
        <v>1081</v>
      </c>
      <c r="H24" s="372" t="s">
        <v>1079</v>
      </c>
      <c r="J24" s="4" t="s">
        <v>1082</v>
      </c>
      <c r="L24" s="372"/>
      <c r="O24" s="296"/>
      <c r="X24" s="372"/>
      <c r="Z24" s="372"/>
      <c r="AA24" s="407"/>
      <c r="AM24" s="171"/>
      <c r="AP24" s="30"/>
    </row>
    <row r="25" ht="15" customHeight="1" s="4" customFormat="1">
      <c r="B25" s="12"/>
      <c r="C25" s="374"/>
      <c r="D25" s="30" t="s">
        <v>173</v>
      </c>
      <c r="E25" s="374" t="s">
        <v>1083</v>
      </c>
      <c r="H25" s="372" t="s">
        <v>1079</v>
      </c>
      <c r="J25" s="4" t="s">
        <v>1084</v>
      </c>
      <c r="L25" s="372"/>
      <c r="O25" s="296"/>
      <c r="X25" s="372"/>
      <c r="Z25" s="372"/>
      <c r="AA25" s="407"/>
      <c r="AM25" s="171"/>
      <c r="AP25" s="30"/>
    </row>
    <row r="26" ht="15" customHeight="1" s="4" customFormat="1">
      <c r="B26" s="12"/>
      <c r="C26" s="374"/>
      <c r="D26" s="30"/>
      <c r="E26" s="30"/>
      <c r="G26" s="38"/>
      <c r="L26" s="372"/>
      <c r="O26" s="296"/>
      <c r="X26" s="372"/>
      <c r="Z26" s="372"/>
      <c r="AA26" s="407"/>
      <c r="AM26" s="171"/>
      <c r="AP26" s="30"/>
    </row>
    <row r="27" ht="15" customHeight="1" s="4" customFormat="1">
      <c r="C27" s="373" t="s">
        <v>171</v>
      </c>
      <c r="D27" s="30"/>
      <c r="E27" s="30"/>
      <c r="G27" s="38"/>
      <c r="L27" s="372"/>
      <c r="O27" s="296"/>
      <c r="X27" s="372"/>
      <c r="Z27" s="372"/>
      <c r="AA27" s="407"/>
      <c r="AM27" s="171"/>
      <c r="AP27" s="30"/>
    </row>
    <row r="28" ht="15" customHeight="1" s="4" customFormat="1">
      <c r="B28" s="373"/>
      <c r="D28" s="30"/>
      <c r="E28" s="4" t="s">
        <v>1085</v>
      </c>
      <c r="G28" s="30" t="s">
        <v>173</v>
      </c>
      <c r="H28" s="38" t="s">
        <v>1086</v>
      </c>
      <c r="K28" s="30" t="s">
        <v>173</v>
      </c>
      <c r="L28" s="681">
        <f>365*100*H29*H30</f>
        <v>0</v>
      </c>
      <c r="M28" s="681"/>
      <c r="O28" s="308"/>
      <c r="X28" s="372"/>
      <c r="Z28" s="372"/>
      <c r="AA28" s="407"/>
      <c r="AM28" s="171"/>
      <c r="AP28" s="30"/>
    </row>
    <row r="29" ht="15" customHeight="1" s="4" customFormat="1">
      <c r="B29" s="373"/>
      <c r="C29" s="374"/>
      <c r="D29" s="30"/>
      <c r="E29" s="38" t="s">
        <v>877</v>
      </c>
      <c r="G29" s="30" t="s">
        <v>173</v>
      </c>
      <c r="H29" s="54">
        <v>1</v>
      </c>
      <c r="O29" s="296"/>
      <c r="X29" s="372"/>
      <c r="Z29" s="372"/>
      <c r="AA29" s="407"/>
      <c r="AM29" s="171"/>
      <c r="AP29" s="30"/>
    </row>
    <row r="30" ht="15" customHeight="1" s="4" customFormat="1">
      <c r="B30" s="373"/>
      <c r="C30" s="374"/>
      <c r="D30" s="30"/>
      <c r="E30" s="38" t="s">
        <v>1087</v>
      </c>
      <c r="G30" s="30" t="s">
        <v>173</v>
      </c>
      <c r="H30" s="410">
        <f>INPUT!B8</f>
        <v>0</v>
      </c>
      <c r="I30" s="4" t="s">
        <v>1088</v>
      </c>
      <c r="L30" s="372"/>
      <c r="O30" s="296"/>
      <c r="X30" s="372"/>
      <c r="Z30" s="372"/>
      <c r="AA30" s="407"/>
      <c r="AM30" s="171"/>
      <c r="AP30" s="30"/>
    </row>
    <row r="31" ht="15" customHeight="1" s="4" customFormat="1">
      <c r="B31" s="373"/>
      <c r="C31" s="374"/>
      <c r="D31" s="30"/>
      <c r="E31" s="38" t="s">
        <v>1089</v>
      </c>
      <c r="G31" s="30" t="s">
        <v>173</v>
      </c>
      <c r="H31" s="411" t="s">
        <v>1090</v>
      </c>
      <c r="I31" s="38"/>
      <c r="K31" s="412"/>
      <c r="O31" s="296"/>
      <c r="X31" s="372"/>
      <c r="Z31" s="372"/>
      <c r="AA31" s="407"/>
      <c r="AM31" s="171"/>
      <c r="AP31" s="30"/>
    </row>
    <row r="32" ht="15" customHeight="1" s="4" customFormat="1">
      <c r="B32" s="373"/>
      <c r="C32" s="374"/>
      <c r="D32" s="30"/>
      <c r="E32" s="38" t="s">
        <v>1091</v>
      </c>
      <c r="G32" s="30" t="s">
        <v>173</v>
      </c>
      <c r="H32" s="411" t="s">
        <v>1092</v>
      </c>
      <c r="I32" s="38"/>
      <c r="K32" s="412"/>
      <c r="O32" s="296"/>
      <c r="X32" s="372"/>
      <c r="Z32" s="372"/>
      <c r="AA32" s="407"/>
      <c r="AM32" s="171"/>
      <c r="AP32" s="30"/>
    </row>
    <row r="33" ht="15" customHeight="1" s="4" customFormat="1">
      <c r="B33" s="373"/>
      <c r="C33" s="374"/>
      <c r="D33" s="30"/>
      <c r="E33" s="38" t="s">
        <v>1093</v>
      </c>
      <c r="G33" s="30" t="s">
        <v>173</v>
      </c>
      <c r="H33" s="411" t="s">
        <v>1094</v>
      </c>
      <c r="I33" s="38"/>
      <c r="K33" s="412"/>
      <c r="O33" s="296"/>
      <c r="X33" s="372"/>
      <c r="Z33" s="372"/>
      <c r="AA33" s="407"/>
      <c r="AM33" s="171"/>
      <c r="AP33" s="30"/>
    </row>
    <row r="34" ht="15" customHeight="1" s="4" customFormat="1">
      <c r="B34" s="373"/>
      <c r="C34" s="374"/>
      <c r="D34" s="30"/>
      <c r="E34" s="38" t="s">
        <v>1095</v>
      </c>
      <c r="G34" s="30" t="s">
        <v>173</v>
      </c>
      <c r="H34" s="411" t="s">
        <v>1096</v>
      </c>
      <c r="I34" s="38"/>
      <c r="K34" s="412"/>
      <c r="O34" s="296"/>
      <c r="X34" s="372"/>
      <c r="Z34" s="372"/>
      <c r="AA34" s="407"/>
      <c r="AM34" s="171"/>
      <c r="AP34" s="30"/>
    </row>
    <row r="35" ht="15" customHeight="1" s="4" customFormat="1">
      <c r="B35" s="373"/>
      <c r="C35" s="374"/>
      <c r="D35" s="30"/>
      <c r="E35" s="30"/>
      <c r="G35" s="38"/>
      <c r="H35" s="30"/>
      <c r="J35" s="30"/>
      <c r="K35" s="38"/>
      <c r="L35" s="413"/>
      <c r="M35" s="414"/>
      <c r="O35" s="296"/>
      <c r="X35" s="372"/>
      <c r="Z35" s="372"/>
      <c r="AA35" s="407"/>
      <c r="AM35" s="171"/>
      <c r="AP35" s="30"/>
    </row>
    <row r="36" ht="15" customHeight="1" s="4" customFormat="1">
      <c r="A36" s="682" t="s">
        <v>1097</v>
      </c>
      <c r="B36" s="684" t="s">
        <v>1098</v>
      </c>
      <c r="C36" s="685"/>
      <c r="D36" s="685"/>
      <c r="E36" s="686"/>
      <c r="F36" s="415" t="s">
        <v>1099</v>
      </c>
      <c r="G36" s="416" t="s">
        <v>1100</v>
      </c>
      <c r="H36" s="417"/>
      <c r="I36" s="416" t="s">
        <v>1101</v>
      </c>
      <c r="J36" s="417"/>
      <c r="K36" s="415" t="s">
        <v>1102</v>
      </c>
      <c r="L36" s="415" t="s">
        <v>1083</v>
      </c>
      <c r="M36" s="418" t="s">
        <v>1074</v>
      </c>
      <c r="O36" s="296"/>
      <c r="V36" s="372"/>
      <c r="X36" s="372"/>
    </row>
    <row r="37" ht="15" customHeight="1" s="4" customFormat="1">
      <c r="A37" s="683"/>
      <c r="B37" s="687"/>
      <c r="C37" s="688"/>
      <c r="D37" s="688"/>
      <c r="E37" s="689"/>
      <c r="F37" s="419"/>
      <c r="G37" s="420"/>
      <c r="H37" s="421"/>
      <c r="I37" s="420"/>
      <c r="J37" s="421"/>
      <c r="K37" s="419"/>
      <c r="L37" s="419"/>
      <c r="M37" s="422"/>
      <c r="O37" s="296"/>
      <c r="V37" s="372"/>
      <c r="X37" s="372"/>
    </row>
    <row r="38" ht="15" customHeight="1" s="4" customFormat="1">
      <c r="A38" s="690">
        <v>1</v>
      </c>
      <c r="B38" s="619" t="s">
        <v>1103</v>
      </c>
      <c r="C38" s="620"/>
      <c r="D38" s="620"/>
      <c r="E38" s="621"/>
      <c r="F38" s="691" t="s">
        <v>1104</v>
      </c>
      <c r="G38" s="692">
        <v>2550000</v>
      </c>
      <c r="H38" s="693"/>
      <c r="I38" s="694">
        <v>81470000</v>
      </c>
      <c r="J38" s="695"/>
      <c r="K38" s="647">
        <v>82.7</v>
      </c>
      <c r="L38" s="647">
        <v>41.4</v>
      </c>
      <c r="M38" s="649" t="e">
        <f>IF($L$28&lt;=G38,(G38/$L$28)^(1/3)*K38,IF($L$28&lt;=I38,(G38/$L$28)^(1/5)*K38,L38))</f>
        <v>#DIV/0!</v>
      </c>
      <c r="O38" s="296"/>
      <c r="V38" s="372"/>
      <c r="X38" s="372"/>
    </row>
    <row r="39" ht="15" customHeight="1" s="4" customFormat="1">
      <c r="A39" s="675"/>
      <c r="B39" s="622"/>
      <c r="C39" s="623"/>
      <c r="D39" s="623"/>
      <c r="E39" s="624"/>
      <c r="F39" s="678"/>
      <c r="G39" s="679"/>
      <c r="H39" s="680"/>
      <c r="I39" s="696"/>
      <c r="J39" s="697"/>
      <c r="K39" s="648"/>
      <c r="L39" s="648"/>
      <c r="M39" s="650"/>
      <c r="O39" s="296"/>
      <c r="V39" s="372"/>
      <c r="X39" s="372"/>
    </row>
    <row r="40" ht="15" customHeight="1" s="4" customFormat="1">
      <c r="A40" s="665">
        <v>2</v>
      </c>
      <c r="B40" s="676" t="s">
        <v>1105</v>
      </c>
      <c r="C40" s="677"/>
      <c r="D40" s="677"/>
      <c r="E40" s="423"/>
      <c r="F40" s="667" t="str">
        <f>IF(E41&gt;=600,"B",IF(E41&gt;=150,"C",IF(E41&gt;=50,"D","E")))</f>
        <v>C</v>
      </c>
      <c r="G40" s="669">
        <f>IF(E41&gt;=600,2950000,IF(E41&gt;=150,4380000,IF(E41&gt;=50,6400000,12120000)))</f>
        <v>4380000</v>
      </c>
      <c r="H40" s="670"/>
      <c r="I40" s="669">
        <f>IF(E41&gt;=600,94490000,IF(E41&gt;=150,140270000,IF(E41&gt;=50,204760000,387770000)))</f>
        <v>140270000</v>
      </c>
      <c r="J40" s="670"/>
      <c r="K40" s="651">
        <f>IF(E41&gt;=600,110,IF(E41&gt;=150,69,IF(E41&gt;=50,48.3,31)))</f>
        <v>69</v>
      </c>
      <c r="L40" s="651">
        <f>IF(E41&gt;=600,55,IF(E41&gt;=150,34.5,IF(E41&gt;=50,24.2,15.5)))</f>
        <v>34.5</v>
      </c>
      <c r="M40" s="664" t="e">
        <f>IF($L$28&lt;=G40,(G40/$L$28)^(1/3)*K40,IF($L$28&lt;=I40,(G40/$L$28)^(1/5)*K40,L40))</f>
        <v>#DIV/0!</v>
      </c>
      <c r="O40" s="296"/>
      <c r="V40" s="372"/>
      <c r="X40" s="372"/>
    </row>
    <row r="41" ht="15" customHeight="1" s="4" customFormat="1">
      <c r="A41" s="675"/>
      <c r="B41" s="622"/>
      <c r="C41" s="623"/>
      <c r="D41" s="623"/>
      <c r="E41" s="424">
        <v>150</v>
      </c>
      <c r="F41" s="678"/>
      <c r="G41" s="679"/>
      <c r="H41" s="680"/>
      <c r="I41" s="679"/>
      <c r="J41" s="680"/>
      <c r="K41" s="648"/>
      <c r="L41" s="648"/>
      <c r="M41" s="650"/>
      <c r="O41" s="296"/>
      <c r="V41" s="372"/>
      <c r="X41" s="372"/>
    </row>
    <row r="42" ht="15" customHeight="1" s="4" customFormat="1">
      <c r="A42" s="665">
        <v>3</v>
      </c>
      <c r="B42" s="625" t="s">
        <v>1106</v>
      </c>
      <c r="C42" s="626"/>
      <c r="D42" s="626"/>
      <c r="E42" s="627"/>
      <c r="F42" s="667" t="s">
        <v>510</v>
      </c>
      <c r="G42" s="669">
        <v>4380000</v>
      </c>
      <c r="H42" s="670"/>
      <c r="I42" s="669">
        <v>140270000</v>
      </c>
      <c r="J42" s="670"/>
      <c r="K42" s="651">
        <v>69</v>
      </c>
      <c r="L42" s="651">
        <v>34.5</v>
      </c>
      <c r="M42" s="664" t="e">
        <f>IF($L$28&lt;=G42,(G42/$L$28)^(1/3)*K42,IF($L$28&lt;=I42,(G42/$L$28)^(1/5)*K42,L42))</f>
        <v>#DIV/0!</v>
      </c>
      <c r="O42" s="296"/>
      <c r="V42" s="372"/>
      <c r="X42" s="372"/>
    </row>
    <row r="43" ht="15" customHeight="1" s="4" customFormat="1">
      <c r="A43" s="666"/>
      <c r="B43" s="628"/>
      <c r="C43" s="629"/>
      <c r="D43" s="629"/>
      <c r="E43" s="630"/>
      <c r="F43" s="668"/>
      <c r="G43" s="671"/>
      <c r="H43" s="672"/>
      <c r="I43" s="671"/>
      <c r="J43" s="672"/>
      <c r="K43" s="673"/>
      <c r="L43" s="673"/>
      <c r="M43" s="674"/>
      <c r="O43" s="296"/>
      <c r="V43" s="372"/>
      <c r="X43" s="372"/>
    </row>
    <row r="44" hidden="1" ht="15" customHeight="1" s="4" customFormat="1">
      <c r="A44" s="631">
        <v>4</v>
      </c>
      <c r="B44" s="632"/>
      <c r="C44" s="635" t="s">
        <v>1107</v>
      </c>
      <c r="D44" s="522"/>
      <c r="E44" s="522"/>
      <c r="F44" s="522"/>
      <c r="G44" s="522"/>
      <c r="H44" s="522"/>
      <c r="I44" s="522"/>
      <c r="J44" s="636"/>
      <c r="K44" s="640" t="s">
        <v>1108</v>
      </c>
      <c r="L44" s="636"/>
      <c r="M44" s="641">
        <v>12120000</v>
      </c>
      <c r="N44" s="642"/>
      <c r="O44" s="643"/>
      <c r="T44" s="425"/>
      <c r="U44" s="426"/>
      <c r="V44" s="652">
        <v>15.5</v>
      </c>
      <c r="W44" s="653"/>
      <c r="X44" s="654"/>
      <c r="Y44" s="658" t="e">
        <f>IF($H$14&lt;=M44,(M44/$H$14)^(1/3)*S44,IF($H$14&lt;=P44,(M44/$H$14)^(1/5)*S44,V44))</f>
        <v>#DIV/0!</v>
      </c>
      <c r="Z44" s="659"/>
      <c r="AA44" s="660"/>
    </row>
    <row r="45" hidden="1" ht="15" customHeight="1" s="4" customFormat="1">
      <c r="A45" s="633"/>
      <c r="B45" s="634"/>
      <c r="C45" s="637"/>
      <c r="D45" s="638"/>
      <c r="E45" s="638"/>
      <c r="F45" s="638"/>
      <c r="G45" s="638"/>
      <c r="H45" s="638"/>
      <c r="I45" s="638"/>
      <c r="J45" s="639"/>
      <c r="K45" s="637"/>
      <c r="L45" s="639"/>
      <c r="M45" s="644"/>
      <c r="N45" s="645"/>
      <c r="O45" s="646"/>
      <c r="T45" s="427"/>
      <c r="U45" s="428"/>
      <c r="V45" s="655"/>
      <c r="W45" s="656"/>
      <c r="X45" s="657"/>
      <c r="Y45" s="661"/>
      <c r="Z45" s="662"/>
      <c r="AA45" s="663"/>
    </row>
    <row r="46" ht="15" customHeight="1" s="4" customFormat="1">
      <c r="B46" s="373"/>
      <c r="C46" s="374"/>
      <c r="D46" s="30"/>
      <c r="E46" s="30"/>
      <c r="G46" s="38"/>
      <c r="H46" s="30"/>
      <c r="J46" s="30"/>
      <c r="K46" s="38"/>
      <c r="L46" s="413"/>
      <c r="M46" s="414"/>
      <c r="O46" s="296"/>
      <c r="X46" s="372"/>
      <c r="Z46" s="372"/>
      <c r="AA46" s="407"/>
      <c r="AM46" s="171"/>
      <c r="AP46" s="30"/>
    </row>
    <row r="47" ht="15" customHeight="1" s="4" customFormat="1">
      <c r="A47" s="38" t="s">
        <v>1109</v>
      </c>
      <c r="D47" s="30"/>
      <c r="E47" s="30"/>
      <c r="G47" s="38"/>
      <c r="H47" s="30"/>
      <c r="J47" s="30"/>
      <c r="K47" s="38"/>
      <c r="L47" s="413"/>
      <c r="M47" s="414"/>
      <c r="O47" s="296"/>
      <c r="X47" s="372"/>
      <c r="Z47" s="372"/>
      <c r="AA47" s="407"/>
      <c r="AM47" s="171"/>
      <c r="AP47" s="30"/>
    </row>
    <row r="48" ht="15" customHeight="1" s="4" customFormat="1">
      <c r="A48" s="38" t="s">
        <v>1110</v>
      </c>
      <c r="D48" s="30"/>
      <c r="E48" s="30"/>
      <c r="G48" s="38"/>
      <c r="H48" s="30"/>
      <c r="J48" s="30"/>
      <c r="K48" s="38"/>
      <c r="L48" s="413"/>
      <c r="M48" s="414"/>
      <c r="O48" s="296"/>
      <c r="X48" s="372"/>
      <c r="Z48" s="372"/>
      <c r="AA48" s="407"/>
      <c r="AM48" s="171"/>
      <c r="AP48" s="30"/>
    </row>
    <row r="49" ht="15" customHeight="1" s="4" customFormat="1">
      <c r="A49" s="373" t="s">
        <v>1111</v>
      </c>
      <c r="C49" s="38"/>
      <c r="D49" s="30"/>
      <c r="E49" s="30"/>
      <c r="G49" s="38"/>
      <c r="H49" s="30"/>
      <c r="J49" s="30"/>
      <c r="K49" s="38"/>
      <c r="L49" s="413"/>
      <c r="M49" s="414"/>
      <c r="O49" s="296"/>
      <c r="X49" s="372"/>
      <c r="Z49" s="372"/>
      <c r="AA49" s="407"/>
      <c r="AM49" s="171"/>
      <c r="AP49" s="30"/>
    </row>
    <row r="50" ht="15" customHeight="1" s="4" customFormat="1">
      <c r="B50" s="373"/>
      <c r="C50" s="38"/>
      <c r="D50" s="30"/>
      <c r="E50" s="30"/>
      <c r="G50" s="38"/>
      <c r="H50" s="30"/>
      <c r="J50" s="30"/>
      <c r="K50" s="38"/>
      <c r="L50" s="413"/>
      <c r="M50" s="414"/>
      <c r="O50" s="296"/>
      <c r="X50" s="372"/>
      <c r="Z50" s="372"/>
      <c r="AA50" s="407"/>
      <c r="AM50" s="171"/>
      <c r="AP50" s="30"/>
    </row>
    <row r="51" ht="15" customHeight="1" s="4" customFormat="1">
      <c r="A51" s="59" t="s">
        <v>1112</v>
      </c>
      <c r="B51" s="372"/>
      <c r="L51" s="372"/>
      <c r="O51" s="296"/>
      <c r="X51" s="372"/>
      <c r="Z51" s="372"/>
      <c r="AM51" s="171"/>
      <c r="AP51" s="30"/>
    </row>
    <row r="52" ht="15" customHeight="1" s="4" customFormat="1">
      <c r="A52" s="335" t="s">
        <v>230</v>
      </c>
      <c r="B52" s="274" t="s">
        <v>1056</v>
      </c>
      <c r="C52" s="494" t="s">
        <v>1113</v>
      </c>
      <c r="D52" s="495"/>
      <c r="E52" s="494" t="s">
        <v>1114</v>
      </c>
      <c r="F52" s="495"/>
      <c r="G52" s="73" t="s">
        <v>1115</v>
      </c>
      <c r="H52" s="73" t="s">
        <v>1116</v>
      </c>
      <c r="I52" s="494" t="s">
        <v>246</v>
      </c>
      <c r="J52" s="498"/>
      <c r="K52" s="498"/>
      <c r="L52" s="498"/>
      <c r="M52" s="498"/>
      <c r="N52" s="537"/>
      <c r="O52" s="296"/>
    </row>
    <row r="53" ht="15" customHeight="1" s="4" customFormat="1">
      <c r="A53" s="337"/>
      <c r="B53" s="277" t="s">
        <v>250</v>
      </c>
      <c r="C53" s="277" t="s">
        <v>957</v>
      </c>
      <c r="D53" s="438" t="s">
        <v>960</v>
      </c>
      <c r="E53" s="277" t="s">
        <v>957</v>
      </c>
      <c r="F53" s="398" t="s">
        <v>960</v>
      </c>
      <c r="G53" s="76" t="s">
        <v>1117</v>
      </c>
      <c r="H53" s="76" t="s">
        <v>1117</v>
      </c>
      <c r="I53" s="439" t="s">
        <v>1118</v>
      </c>
      <c r="J53" s="439"/>
      <c r="K53" s="285" t="s">
        <v>1119</v>
      </c>
      <c r="L53" s="439"/>
      <c r="M53" s="285" t="s">
        <v>1120</v>
      </c>
      <c r="N53" s="440"/>
      <c r="O53" s="296"/>
    </row>
    <row r="54" ht="15" customHeight="1">
      <c r="A54" s="187">
        <f>INPUT!D3</f>
        <v>101</v>
      </c>
      <c r="B54" s="191" t="str">
        <f>IF(INPUT!AR3&lt;=0,"Positive","Negative")</f>
        <v>Negative</v>
      </c>
      <c r="C54" s="191">
        <f>INPUT!CQ3</f>
        <v>0.64323709751425051</v>
      </c>
      <c r="D54" s="343">
        <f>INPUT!CR3</f>
        <v>-0.60512543551277931</v>
      </c>
      <c r="E54" s="191">
        <f>INPUT!CS3</f>
        <v>0.000649453098666768</v>
      </c>
      <c r="F54" s="191">
        <f>INPUT!CT3</f>
        <v>0.00072819558301501176</v>
      </c>
      <c r="G54" s="442" t="str">
        <f>IF(OR(INPUT!E3="Exterior Support",INPUT!E3="Interior Support",INPUT!E3="Cross Beam"),"X","O")</f>
        <v>X</v>
      </c>
      <c r="H54" s="442" t="str">
        <f>IF(OR(INPUT!E3="",INPUT!E3="Section Changed"),"O","X")</f>
        <v>X</v>
      </c>
      <c r="I54" s="446" t="e">
        <f>IF(H54="X",IF(MAX(E54,F54)&lt;=$M$38,"OK","NG"),"-")</f>
        <v>#DIV/0!</v>
      </c>
      <c r="J54" s="443"/>
      <c r="K54" s="446" t="str">
        <f>IF(G54="O",IF(AND(C54&lt;0,ABS(C54)&gt;=2*E54),"검토 필요없음",IF(E54&lt;=$M$40,"OK","NG")),"-")</f>
        <v>-</v>
      </c>
      <c r="L54" s="444"/>
      <c r="M54" s="446" t="e">
        <f>IF(AND(C54&lt;0,ABS(C54)&gt;=2*E54),"검토 필요없음",IF(E54&lt;=$M$42,"OK","NG"))</f>
        <v>#DIV/0!</v>
      </c>
      <c r="N54" s="86"/>
      <c r="P54" s="4"/>
    </row>
    <row r="55">
      <c r="A55" s="187">
        <f>INPUT!D4</f>
        <v>101</v>
      </c>
      <c r="B55" s="191" t="str">
        <f>IF(INPUT!AR4&lt;=0,"Positive","Negative")</f>
        <v>Negative</v>
      </c>
      <c r="C55" s="191">
        <f>INPUT!CQ4</f>
        <v>0.64323709751425051</v>
      </c>
      <c r="D55" s="343">
        <f>INPUT!CR4</f>
        <v>-0.60512543551277931</v>
      </c>
      <c r="E55" s="191">
        <f>INPUT!CS4</f>
        <v>0.000649453098666768</v>
      </c>
      <c r="F55" s="191">
        <f>INPUT!CT4</f>
        <v>0.00072819558301501176</v>
      </c>
      <c r="G55" s="442" t="str">
        <f>IF(OR(INPUT!E4="Exterior Support",INPUT!E4="Interior Support",INPUT!E4="Cross Beam"),"X","O")</f>
        <v>X</v>
      </c>
      <c r="H55" s="442" t="str">
        <f>IF(OR(INPUT!E4="",INPUT!E4="Section Changed"),"O","X")</f>
        <v>X</v>
      </c>
      <c r="I55" s="446" t="e">
        <f>IF(H55="X",IF(MAX(E55,F55)&lt;=$M$38,"OK","NG"),"-")</f>
        <v>#DIV/0!</v>
      </c>
      <c r="J55" s="443"/>
      <c r="K55" s="446" t="str">
        <f>IF(G55="O",IF(AND(C55&lt;0,ABS(C55)&gt;=2*E55),"검토 필요없음",IF(E55&lt;=$M$40,"OK","NG")),"-")</f>
        <v>-</v>
      </c>
      <c r="L55" s="444"/>
      <c r="M55" s="446" t="e">
        <f>IF(AND(C55&lt;0,ABS(C55)&gt;=2*E55),"검토 필요없음",IF(E55&lt;=$M$42,"OK","NG"))</f>
        <v>#DIV/0!</v>
      </c>
      <c r="N55" s="86"/>
      <c r="P55" s="4"/>
    </row>
    <row r="56">
      <c r="A56" s="187">
        <f>INPUT!D5</f>
        <v>101</v>
      </c>
      <c r="B56" s="191" t="str">
        <f>IF(INPUT!AR5&lt;=0,"Positive","Negative")</f>
        <v>Negative</v>
      </c>
      <c r="C56" s="191">
        <f>INPUT!CQ5</f>
        <v>0.64323709751425051</v>
      </c>
      <c r="D56" s="343">
        <f>INPUT!CR5</f>
        <v>-0.60512543551277931</v>
      </c>
      <c r="E56" s="191">
        <f>INPUT!CS5</f>
        <v>0.000649453098666768</v>
      </c>
      <c r="F56" s="191">
        <f>INPUT!CT5</f>
        <v>0.00072819558301501176</v>
      </c>
      <c r="G56" s="442" t="str">
        <f>IF(OR(INPUT!E5="Exterior Support",INPUT!E5="Interior Support",INPUT!E5="Cross Beam"),"X","O")</f>
        <v>X</v>
      </c>
      <c r="H56" s="442" t="str">
        <f>IF(OR(INPUT!E5="",INPUT!E5="Section Changed"),"O","X")</f>
        <v>X</v>
      </c>
      <c r="I56" s="446" t="e">
        <f>IF(H56="X",IF(MAX(E56,F56)&lt;=$M$38,"OK","NG"),"-")</f>
        <v>#DIV/0!</v>
      </c>
      <c r="J56" s="443"/>
      <c r="K56" s="446" t="str">
        <f>IF(G56="O",IF(AND(C56&lt;0,ABS(C56)&gt;=2*E56),"검토 필요없음",IF(E56&lt;=$M$40,"OK","NG")),"-")</f>
        <v>-</v>
      </c>
      <c r="L56" s="444"/>
      <c r="M56" s="446" t="e">
        <f>IF(AND(C56&lt;0,ABS(C56)&gt;=2*E56),"검토 필요없음",IF(E56&lt;=$M$42,"OK","NG"))</f>
        <v>#DIV/0!</v>
      </c>
      <c r="N56" s="86"/>
      <c r="P56" s="4"/>
    </row>
    <row r="57">
      <c r="A57" s="187">
        <f>INPUT!D6</f>
        <v>101</v>
      </c>
      <c r="B57" s="191" t="str">
        <f>IF(INPUT!AR6&lt;=0,"Positive","Negative")</f>
        <v>Negative</v>
      </c>
      <c r="C57" s="191">
        <f>INPUT!CQ6</f>
        <v>0.64323709751425051</v>
      </c>
      <c r="D57" s="343">
        <f>INPUT!CR6</f>
        <v>-0.60512543551277931</v>
      </c>
      <c r="E57" s="191">
        <f>INPUT!CS6</f>
        <v>0.000649453098666768</v>
      </c>
      <c r="F57" s="191">
        <f>INPUT!CT6</f>
        <v>0.00072819558301501176</v>
      </c>
      <c r="G57" s="442" t="str">
        <f>IF(OR(INPUT!E6="Exterior Support",INPUT!E6="Interior Support",INPUT!E6="Cross Beam"),"X","O")</f>
        <v>X</v>
      </c>
      <c r="H57" s="442" t="str">
        <f>IF(OR(INPUT!E6="",INPUT!E6="Section Changed"),"O","X")</f>
        <v>X</v>
      </c>
      <c r="I57" s="446" t="e">
        <f>IF(H57="X",IF(MAX(E57,F57)&lt;=$M$38,"OK","NG"),"-")</f>
        <v>#DIV/0!</v>
      </c>
      <c r="J57" s="443"/>
      <c r="K57" s="446" t="str">
        <f>IF(G57="O",IF(AND(C57&lt;0,ABS(C57)&gt;=2*E57),"검토 필요없음",IF(E57&lt;=$M$40,"OK","NG")),"-")</f>
        <v>-</v>
      </c>
      <c r="L57" s="444"/>
      <c r="M57" s="446" t="e">
        <f>IF(AND(C57&lt;0,ABS(C57)&gt;=2*E57),"검토 필요없음",IF(E57&lt;=$M$42,"OK","NG"))</f>
        <v>#DIV/0!</v>
      </c>
      <c r="N57" s="86"/>
      <c r="P57" s="4"/>
    </row>
    <row r="58">
      <c r="A58" s="187">
        <f>INPUT!D7</f>
        <v>101</v>
      </c>
      <c r="B58" s="191" t="str">
        <f>IF(INPUT!AR7&lt;=0,"Positive","Negative")</f>
        <v>Negative</v>
      </c>
      <c r="C58" s="191">
        <f>INPUT!CQ7</f>
        <v>0.64323709751425051</v>
      </c>
      <c r="D58" s="343">
        <f>INPUT!CR7</f>
        <v>-0.60512543551277931</v>
      </c>
      <c r="E58" s="191">
        <f>INPUT!CS7</f>
        <v>0.000649453098666768</v>
      </c>
      <c r="F58" s="191">
        <f>INPUT!CT7</f>
        <v>0.00072819558301501176</v>
      </c>
      <c r="G58" s="442" t="str">
        <f>IF(OR(INPUT!E7="Exterior Support",INPUT!E7="Interior Support",INPUT!E7="Cross Beam"),"X","O")</f>
        <v>X</v>
      </c>
      <c r="H58" s="442" t="str">
        <f>IF(OR(INPUT!E7="",INPUT!E7="Section Changed"),"O","X")</f>
        <v>X</v>
      </c>
      <c r="I58" s="446" t="e">
        <f>IF(H58="X",IF(MAX(E58,F58)&lt;=$M$38,"OK","NG"),"-")</f>
        <v>#DIV/0!</v>
      </c>
      <c r="J58" s="443"/>
      <c r="K58" s="446" t="str">
        <f>IF(G58="O",IF(AND(C58&lt;0,ABS(C58)&gt;=2*E58),"검토 필요없음",IF(E58&lt;=$M$40,"OK","NG")),"-")</f>
        <v>-</v>
      </c>
      <c r="L58" s="444"/>
      <c r="M58" s="446" t="e">
        <f>IF(AND(C58&lt;0,ABS(C58)&gt;=2*E58),"검토 필요없음",IF(E58&lt;=$M$42,"OK","NG"))</f>
        <v>#DIV/0!</v>
      </c>
      <c r="N58" s="86"/>
      <c r="P58" s="4"/>
    </row>
    <row r="59">
      <c r="A59" s="187">
        <f>INPUT!D8</f>
        <v>101</v>
      </c>
      <c r="B59" s="191" t="str">
        <f>IF(INPUT!AR8&lt;=0,"Positive","Negative")</f>
        <v>Negative</v>
      </c>
      <c r="C59" s="191">
        <f>INPUT!CQ8</f>
        <v>0.64323709751425051</v>
      </c>
      <c r="D59" s="343">
        <f>INPUT!CR8</f>
        <v>-0.60512543551277931</v>
      </c>
      <c r="E59" s="191">
        <f>INPUT!CS8</f>
        <v>0.000649453098666768</v>
      </c>
      <c r="F59" s="191">
        <f>INPUT!CT8</f>
        <v>0.00072819558301501176</v>
      </c>
      <c r="G59" s="442" t="str">
        <f>IF(OR(INPUT!E8="Exterior Support",INPUT!E8="Interior Support",INPUT!E8="Cross Beam"),"X","O")</f>
        <v>X</v>
      </c>
      <c r="H59" s="442" t="str">
        <f>IF(OR(INPUT!E8="",INPUT!E8="Section Changed"),"O","X")</f>
        <v>X</v>
      </c>
      <c r="I59" s="446" t="e">
        <f>IF(H59="X",IF(MAX(E59,F59)&lt;=$M$38,"OK","NG"),"-")</f>
        <v>#DIV/0!</v>
      </c>
      <c r="J59" s="443"/>
      <c r="K59" s="446" t="str">
        <f>IF(G59="O",IF(AND(C59&lt;0,ABS(C59)&gt;=2*E59),"검토 필요없음",IF(E59&lt;=$M$40,"OK","NG")),"-")</f>
        <v>-</v>
      </c>
      <c r="L59" s="444"/>
      <c r="M59" s="446" t="e">
        <f>IF(AND(C59&lt;0,ABS(C59)&gt;=2*E59),"검토 필요없음",IF(E59&lt;=$M$42,"OK","NG"))</f>
        <v>#DIV/0!</v>
      </c>
      <c r="N59" s="86"/>
      <c r="P59" s="4"/>
    </row>
    <row r="60">
      <c r="A60" s="187">
        <f>INPUT!D9</f>
        <v>101</v>
      </c>
      <c r="B60" s="191" t="str">
        <f>IF(INPUT!AR9&lt;=0,"Positive","Negative")</f>
        <v>Negative</v>
      </c>
      <c r="C60" s="191">
        <f>INPUT!CQ9</f>
        <v>0.64323709751425051</v>
      </c>
      <c r="D60" s="343">
        <f>INPUT!CR9</f>
        <v>-0.60512543551277931</v>
      </c>
      <c r="E60" s="191">
        <f>INPUT!CS9</f>
        <v>0.000649453098666768</v>
      </c>
      <c r="F60" s="191">
        <f>INPUT!CT9</f>
        <v>0.00072819558301501176</v>
      </c>
      <c r="G60" s="442" t="str">
        <f>IF(OR(INPUT!E9="Exterior Support",INPUT!E9="Interior Support",INPUT!E9="Cross Beam"),"X","O")</f>
        <v>X</v>
      </c>
      <c r="H60" s="442" t="str">
        <f>IF(OR(INPUT!E9="",INPUT!E9="Section Changed"),"O","X")</f>
        <v>X</v>
      </c>
      <c r="I60" s="446" t="e">
        <f>IF(H60="X",IF(MAX(E60,F60)&lt;=$M$38,"OK","NG"),"-")</f>
        <v>#DIV/0!</v>
      </c>
      <c r="J60" s="443"/>
      <c r="K60" s="446" t="str">
        <f>IF(G60="O",IF(AND(C60&lt;0,ABS(C60)&gt;=2*E60),"검토 필요없음",IF(E60&lt;=$M$40,"OK","NG")),"-")</f>
        <v>-</v>
      </c>
      <c r="L60" s="444"/>
      <c r="M60" s="446" t="e">
        <f>IF(AND(C60&lt;0,ABS(C60)&gt;=2*E60),"검토 필요없음",IF(E60&lt;=$M$42,"OK","NG"))</f>
        <v>#DIV/0!</v>
      </c>
      <c r="N60" s="86"/>
      <c r="P60" s="4"/>
    </row>
    <row r="61">
      <c r="A61" s="187">
        <f>INPUT!D10</f>
        <v>101</v>
      </c>
      <c r="B61" s="191" t="str">
        <f>IF(INPUT!AR10&lt;=0,"Positive","Negative")</f>
        <v>Negative</v>
      </c>
      <c r="C61" s="191">
        <f>INPUT!CQ10</f>
        <v>0.64323709751425051</v>
      </c>
      <c r="D61" s="343">
        <f>INPUT!CR10</f>
        <v>-0.60512543551277931</v>
      </c>
      <c r="E61" s="191">
        <f>INPUT!CS10</f>
        <v>0.000649453098666768</v>
      </c>
      <c r="F61" s="191">
        <f>INPUT!CT10</f>
        <v>0.00072819558301501176</v>
      </c>
      <c r="G61" s="442" t="str">
        <f>IF(OR(INPUT!E10="Exterior Support",INPUT!E10="Interior Support",INPUT!E10="Cross Beam"),"X","O")</f>
        <v>X</v>
      </c>
      <c r="H61" s="442" t="str">
        <f>IF(OR(INPUT!E10="",INPUT!E10="Section Changed"),"O","X")</f>
        <v>X</v>
      </c>
      <c r="I61" s="446" t="e">
        <f>IF(H61="X",IF(MAX(E61,F61)&lt;=$M$38,"OK","NG"),"-")</f>
        <v>#DIV/0!</v>
      </c>
      <c r="J61" s="443"/>
      <c r="K61" s="446" t="str">
        <f>IF(G61="O",IF(AND(C61&lt;0,ABS(C61)&gt;=2*E61),"검토 필요없음",IF(E61&lt;=$M$40,"OK","NG")),"-")</f>
        <v>-</v>
      </c>
      <c r="L61" s="444"/>
      <c r="M61" s="446" t="e">
        <f>IF(AND(C61&lt;0,ABS(C61)&gt;=2*E61),"검토 필요없음",IF(E61&lt;=$M$42,"OK","NG"))</f>
        <v>#DIV/0!</v>
      </c>
      <c r="N61" s="86"/>
      <c r="P61" s="4"/>
    </row>
    <row r="62">
      <c r="A62" s="187">
        <f>INPUT!D11</f>
        <v>101</v>
      </c>
      <c r="B62" s="191" t="str">
        <f>IF(INPUT!AR11&lt;=0,"Positive","Negative")</f>
        <v>Negative</v>
      </c>
      <c r="C62" s="191">
        <f>INPUT!CQ11</f>
        <v>0.64323709751425051</v>
      </c>
      <c r="D62" s="343">
        <f>INPUT!CR11</f>
        <v>-0.60512543551277931</v>
      </c>
      <c r="E62" s="191">
        <f>INPUT!CS11</f>
        <v>0.000649453098666768</v>
      </c>
      <c r="F62" s="191">
        <f>INPUT!CT11</f>
        <v>0.00072819558301501176</v>
      </c>
      <c r="G62" s="442" t="str">
        <f>IF(OR(INPUT!E11="Exterior Support",INPUT!E11="Interior Support",INPUT!E11="Cross Beam"),"X","O")</f>
        <v>X</v>
      </c>
      <c r="H62" s="442" t="str">
        <f>IF(OR(INPUT!E11="",INPUT!E11="Section Changed"),"O","X")</f>
        <v>X</v>
      </c>
      <c r="I62" s="446" t="e">
        <f>IF(H62="X",IF(MAX(E62,F62)&lt;=$M$38,"OK","NG"),"-")</f>
        <v>#DIV/0!</v>
      </c>
      <c r="J62" s="443"/>
      <c r="K62" s="446" t="str">
        <f>IF(G62="O",IF(AND(C62&lt;0,ABS(C62)&gt;=2*E62),"검토 필요없음",IF(E62&lt;=$M$40,"OK","NG")),"-")</f>
        <v>-</v>
      </c>
      <c r="L62" s="444"/>
      <c r="M62" s="446" t="e">
        <f>IF(AND(C62&lt;0,ABS(C62)&gt;=2*E62),"검토 필요없음",IF(E62&lt;=$M$42,"OK","NG"))</f>
        <v>#DIV/0!</v>
      </c>
      <c r="N62" s="86"/>
      <c r="P62" s="4"/>
    </row>
    <row r="63">
      <c r="A63" s="187">
        <f>INPUT!D12</f>
        <v>101</v>
      </c>
      <c r="B63" s="191" t="str">
        <f>IF(INPUT!AR12&lt;=0,"Positive","Negative")</f>
        <v>Negative</v>
      </c>
      <c r="C63" s="191">
        <f>INPUT!CQ12</f>
        <v>0.64323709751425051</v>
      </c>
      <c r="D63" s="343">
        <f>INPUT!CR12</f>
        <v>-0.60512543551277931</v>
      </c>
      <c r="E63" s="191">
        <f>INPUT!CS12</f>
        <v>0.000649453098666768</v>
      </c>
      <c r="F63" s="191">
        <f>INPUT!CT12</f>
        <v>0.00072819558301501176</v>
      </c>
      <c r="G63" s="442" t="str">
        <f>IF(OR(INPUT!E12="Exterior Support",INPUT!E12="Interior Support",INPUT!E12="Cross Beam"),"X","O")</f>
        <v>X</v>
      </c>
      <c r="H63" s="442" t="str">
        <f>IF(OR(INPUT!E12="",INPUT!E12="Section Changed"),"O","X")</f>
        <v>X</v>
      </c>
      <c r="I63" s="446" t="e">
        <f>IF(H63="X",IF(MAX(E63,F63)&lt;=$M$38,"OK","NG"),"-")</f>
        <v>#DIV/0!</v>
      </c>
      <c r="J63" s="443"/>
      <c r="K63" s="446" t="str">
        <f>IF(G63="O",IF(AND(C63&lt;0,ABS(C63)&gt;=2*E63),"검토 필요없음",IF(E63&lt;=$M$40,"OK","NG")),"-")</f>
        <v>-</v>
      </c>
      <c r="L63" s="444"/>
      <c r="M63" s="446" t="e">
        <f>IF(AND(C63&lt;0,ABS(C63)&gt;=2*E63),"검토 필요없음",IF(E63&lt;=$M$42,"OK","NG"))</f>
        <v>#DIV/0!</v>
      </c>
      <c r="N63" s="86"/>
      <c r="P63" s="4"/>
    </row>
    <row r="64">
      <c r="A64" s="187">
        <f>INPUT!D13</f>
        <v>101</v>
      </c>
      <c r="B64" s="191" t="str">
        <f>IF(INPUT!AR13&lt;=0,"Positive","Negative")</f>
        <v>Negative</v>
      </c>
      <c r="C64" s="191">
        <f>INPUT!CQ13</f>
        <v>0.64323709751425051</v>
      </c>
      <c r="D64" s="343">
        <f>INPUT!CR13</f>
        <v>-0.60512543551277931</v>
      </c>
      <c r="E64" s="191">
        <f>INPUT!CS13</f>
        <v>0.000649453098666768</v>
      </c>
      <c r="F64" s="191">
        <f>INPUT!CT13</f>
        <v>0.00072819558301501176</v>
      </c>
      <c r="G64" s="442" t="str">
        <f>IF(OR(INPUT!E13="Exterior Support",INPUT!E13="Interior Support",INPUT!E13="Cross Beam"),"X","O")</f>
        <v>X</v>
      </c>
      <c r="H64" s="442" t="str">
        <f>IF(OR(INPUT!E13="",INPUT!E13="Section Changed"),"O","X")</f>
        <v>X</v>
      </c>
      <c r="I64" s="446" t="e">
        <f>IF(H64="X",IF(MAX(E64,F64)&lt;=$M$38,"OK","NG"),"-")</f>
        <v>#DIV/0!</v>
      </c>
      <c r="J64" s="443"/>
      <c r="K64" s="446" t="str">
        <f>IF(G64="O",IF(AND(C64&lt;0,ABS(C64)&gt;=2*E64),"검토 필요없음",IF(E64&lt;=$M$40,"OK","NG")),"-")</f>
        <v>-</v>
      </c>
      <c r="L64" s="444"/>
      <c r="M64" s="446" t="e">
        <f>IF(AND(C64&lt;0,ABS(C64)&gt;=2*E64),"검토 필요없음",IF(E64&lt;=$M$42,"OK","NG"))</f>
        <v>#DIV/0!</v>
      </c>
      <c r="N64" s="86"/>
      <c r="P64" s="4"/>
    </row>
    <row r="65">
      <c r="A65" s="187">
        <f>INPUT!D14</f>
        <v>101</v>
      </c>
      <c r="B65" s="191" t="str">
        <f>IF(INPUT!AR14&lt;=0,"Positive","Negative")</f>
        <v>Negative</v>
      </c>
      <c r="C65" s="191">
        <f>INPUT!CQ14</f>
        <v>0.64323709751425051</v>
      </c>
      <c r="D65" s="343">
        <f>INPUT!CR14</f>
        <v>-0.60512543551277931</v>
      </c>
      <c r="E65" s="191">
        <f>INPUT!CS14</f>
        <v>0.000649453098666768</v>
      </c>
      <c r="F65" s="191">
        <f>INPUT!CT14</f>
        <v>0.00072819558301501176</v>
      </c>
      <c r="G65" s="442" t="str">
        <f>IF(OR(INPUT!E14="Exterior Support",INPUT!E14="Interior Support",INPUT!E14="Cross Beam"),"X","O")</f>
        <v>X</v>
      </c>
      <c r="H65" s="442" t="str">
        <f>IF(OR(INPUT!E14="",INPUT!E14="Section Changed"),"O","X")</f>
        <v>X</v>
      </c>
      <c r="I65" s="446" t="e">
        <f>IF(H65="X",IF(MAX(E65,F65)&lt;=$M$38,"OK","NG"),"-")</f>
        <v>#DIV/0!</v>
      </c>
      <c r="J65" s="443"/>
      <c r="K65" s="446" t="str">
        <f>IF(G65="O",IF(AND(C65&lt;0,ABS(C65)&gt;=2*E65),"검토 필요없음",IF(E65&lt;=$M$40,"OK","NG")),"-")</f>
        <v>-</v>
      </c>
      <c r="L65" s="444"/>
      <c r="M65" s="446" t="e">
        <f>IF(AND(C65&lt;0,ABS(C65)&gt;=2*E65),"검토 필요없음",IF(E65&lt;=$M$42,"OK","NG"))</f>
        <v>#DIV/0!</v>
      </c>
      <c r="N65" s="86"/>
      <c r="P65" s="4"/>
    </row>
    <row r="66">
      <c r="A66" s="187">
        <f>INPUT!D15</f>
        <v>101</v>
      </c>
      <c r="B66" s="191" t="str">
        <f>IF(INPUT!AR15&lt;=0,"Positive","Negative")</f>
        <v>Negative</v>
      </c>
      <c r="C66" s="191">
        <f>INPUT!CQ15</f>
        <v>0.64323709751425051</v>
      </c>
      <c r="D66" s="343">
        <f>INPUT!CR15</f>
        <v>-0.60512543551277931</v>
      </c>
      <c r="E66" s="191">
        <f>INPUT!CS15</f>
        <v>0.000649453098666768</v>
      </c>
      <c r="F66" s="191">
        <f>INPUT!CT15</f>
        <v>0.00072819558301501176</v>
      </c>
      <c r="G66" s="442" t="str">
        <f>IF(OR(INPUT!E15="Exterior Support",INPUT!E15="Interior Support",INPUT!E15="Cross Beam"),"X","O")</f>
        <v>X</v>
      </c>
      <c r="H66" s="442" t="str">
        <f>IF(OR(INPUT!E15="",INPUT!E15="Section Changed"),"O","X")</f>
        <v>X</v>
      </c>
      <c r="I66" s="446" t="e">
        <f>IF(H66="X",IF(MAX(E66,F66)&lt;=$M$38,"OK","NG"),"-")</f>
        <v>#DIV/0!</v>
      </c>
      <c r="J66" s="443"/>
      <c r="K66" s="446" t="str">
        <f>IF(G66="O",IF(AND(C66&lt;0,ABS(C66)&gt;=2*E66),"검토 필요없음",IF(E66&lt;=$M$40,"OK","NG")),"-")</f>
        <v>-</v>
      </c>
      <c r="L66" s="444"/>
      <c r="M66" s="446" t="e">
        <f>IF(AND(C66&lt;0,ABS(C66)&gt;=2*E66),"검토 필요없음",IF(E66&lt;=$M$42,"OK","NG"))</f>
        <v>#DIV/0!</v>
      </c>
      <c r="N66" s="86"/>
      <c r="P66" s="4"/>
    </row>
    <row r="67">
      <c r="A67" s="187">
        <f>INPUT!D16</f>
        <v>101</v>
      </c>
      <c r="B67" s="191" t="str">
        <f>IF(INPUT!AR16&lt;=0,"Positive","Negative")</f>
        <v>Negative</v>
      </c>
      <c r="C67" s="191">
        <f>INPUT!CQ16</f>
        <v>0.64323709751425051</v>
      </c>
      <c r="D67" s="343">
        <f>INPUT!CR16</f>
        <v>-0.60512543551277931</v>
      </c>
      <c r="E67" s="191">
        <f>INPUT!CS16</f>
        <v>0.000649453098666768</v>
      </c>
      <c r="F67" s="191">
        <f>INPUT!CT16</f>
        <v>0.00072819558301501176</v>
      </c>
      <c r="G67" s="442" t="str">
        <f>IF(OR(INPUT!E16="Exterior Support",INPUT!E16="Interior Support",INPUT!E16="Cross Beam"),"X","O")</f>
        <v>X</v>
      </c>
      <c r="H67" s="442" t="str">
        <f>IF(OR(INPUT!E16="",INPUT!E16="Section Changed"),"O","X")</f>
        <v>X</v>
      </c>
      <c r="I67" s="446" t="e">
        <f>IF(H67="X",IF(MAX(E67,F67)&lt;=$M$38,"OK","NG"),"-")</f>
        <v>#DIV/0!</v>
      </c>
      <c r="J67" s="443"/>
      <c r="K67" s="446" t="str">
        <f>IF(G67="O",IF(AND(C67&lt;0,ABS(C67)&gt;=2*E67),"검토 필요없음",IF(E67&lt;=$M$40,"OK","NG")),"-")</f>
        <v>-</v>
      </c>
      <c r="L67" s="444"/>
      <c r="M67" s="446" t="e">
        <f>IF(AND(C67&lt;0,ABS(C67)&gt;=2*E67),"검토 필요없음",IF(E67&lt;=$M$42,"OK","NG"))</f>
        <v>#DIV/0!</v>
      </c>
      <c r="N67" s="86"/>
      <c r="P67" s="4"/>
    </row>
    <row r="68">
      <c r="A68" s="187">
        <f>INPUT!D17</f>
        <v>101</v>
      </c>
      <c r="B68" s="191" t="str">
        <f>IF(INPUT!AR17&lt;=0,"Positive","Negative")</f>
        <v>Negative</v>
      </c>
      <c r="C68" s="191">
        <f>INPUT!CQ17</f>
        <v>0.64323709751425051</v>
      </c>
      <c r="D68" s="343">
        <f>INPUT!CR17</f>
        <v>-0.60512543551277931</v>
      </c>
      <c r="E68" s="191">
        <f>INPUT!CS17</f>
        <v>0.000649453098666768</v>
      </c>
      <c r="F68" s="191">
        <f>INPUT!CT17</f>
        <v>0.00072819558301501176</v>
      </c>
      <c r="G68" s="442" t="str">
        <f>IF(OR(INPUT!E17="Exterior Support",INPUT!E17="Interior Support",INPUT!E17="Cross Beam"),"X","O")</f>
        <v>X</v>
      </c>
      <c r="H68" s="442" t="str">
        <f>IF(OR(INPUT!E17="",INPUT!E17="Section Changed"),"O","X")</f>
        <v>X</v>
      </c>
      <c r="I68" s="446" t="e">
        <f>IF(H68="X",IF(MAX(E68,F68)&lt;=$M$38,"OK","NG"),"-")</f>
        <v>#DIV/0!</v>
      </c>
      <c r="J68" s="443"/>
      <c r="K68" s="446" t="str">
        <f>IF(G68="O",IF(AND(C68&lt;0,ABS(C68)&gt;=2*E68),"검토 필요없음",IF(E68&lt;=$M$40,"OK","NG")),"-")</f>
        <v>-</v>
      </c>
      <c r="L68" s="444"/>
      <c r="M68" s="446" t="e">
        <f>IF(AND(C68&lt;0,ABS(C68)&gt;=2*E68),"검토 필요없음",IF(E68&lt;=$M$42,"OK","NG"))</f>
        <v>#DIV/0!</v>
      </c>
      <c r="N68" s="86"/>
      <c r="P68" s="4"/>
    </row>
    <row r="69">
      <c r="A69" s="187">
        <f>INPUT!D18</f>
        <v>101</v>
      </c>
      <c r="B69" s="191" t="str">
        <f>IF(INPUT!AR18&lt;=0,"Positive","Negative")</f>
        <v>Negative</v>
      </c>
      <c r="C69" s="191">
        <f>INPUT!CQ18</f>
        <v>0.64323709751425051</v>
      </c>
      <c r="D69" s="343">
        <f>INPUT!CR18</f>
        <v>-0.60512543551277931</v>
      </c>
      <c r="E69" s="191">
        <f>INPUT!CS18</f>
        <v>0.000649453098666768</v>
      </c>
      <c r="F69" s="191">
        <f>INPUT!CT18</f>
        <v>0.00072819558301501176</v>
      </c>
      <c r="G69" s="442" t="str">
        <f>IF(OR(INPUT!E18="Exterior Support",INPUT!E18="Interior Support",INPUT!E18="Cross Beam"),"X","O")</f>
        <v>X</v>
      </c>
      <c r="H69" s="442" t="str">
        <f>IF(OR(INPUT!E18="",INPUT!E18="Section Changed"),"O","X")</f>
        <v>X</v>
      </c>
      <c r="I69" s="446" t="e">
        <f>IF(H69="X",IF(MAX(E69,F69)&lt;=$M$38,"OK","NG"),"-")</f>
        <v>#DIV/0!</v>
      </c>
      <c r="J69" s="443"/>
      <c r="K69" s="446" t="str">
        <f>IF(G69="O",IF(AND(C69&lt;0,ABS(C69)&gt;=2*E69),"검토 필요없음",IF(E69&lt;=$M$40,"OK","NG")),"-")</f>
        <v>-</v>
      </c>
      <c r="L69" s="444"/>
      <c r="M69" s="446" t="e">
        <f>IF(AND(C69&lt;0,ABS(C69)&gt;=2*E69),"검토 필요없음",IF(E69&lt;=$M$42,"OK","NG"))</f>
        <v>#DIV/0!</v>
      </c>
      <c r="N69" s="86"/>
      <c r="P69" s="4"/>
    </row>
    <row r="70">
      <c r="A70" s="187">
        <f>INPUT!D19</f>
        <v>101</v>
      </c>
      <c r="B70" s="191" t="str">
        <f>IF(INPUT!AR19&lt;=0,"Positive","Negative")</f>
        <v>Negative</v>
      </c>
      <c r="C70" s="191">
        <f>INPUT!CQ19</f>
        <v>0.64323709751425051</v>
      </c>
      <c r="D70" s="343">
        <f>INPUT!CR19</f>
        <v>-0.60512543551277931</v>
      </c>
      <c r="E70" s="191">
        <f>INPUT!CS19</f>
        <v>0.000649453098666768</v>
      </c>
      <c r="F70" s="191">
        <f>INPUT!CT19</f>
        <v>0.00072819558301501176</v>
      </c>
      <c r="G70" s="442" t="str">
        <f>IF(OR(INPUT!E19="Exterior Support",INPUT!E19="Interior Support",INPUT!E19="Cross Beam"),"X","O")</f>
        <v>X</v>
      </c>
      <c r="H70" s="442" t="str">
        <f>IF(OR(INPUT!E19="",INPUT!E19="Section Changed"),"O","X")</f>
        <v>X</v>
      </c>
      <c r="I70" s="446" t="e">
        <f>IF(H70="X",IF(MAX(E70,F70)&lt;=$M$38,"OK","NG"),"-")</f>
        <v>#DIV/0!</v>
      </c>
      <c r="J70" s="443"/>
      <c r="K70" s="446" t="str">
        <f>IF(G70="O",IF(AND(C70&lt;0,ABS(C70)&gt;=2*E70),"검토 필요없음",IF(E70&lt;=$M$40,"OK","NG")),"-")</f>
        <v>-</v>
      </c>
      <c r="L70" s="444"/>
      <c r="M70" s="446" t="e">
        <f>IF(AND(C70&lt;0,ABS(C70)&gt;=2*E70),"검토 필요없음",IF(E70&lt;=$M$42,"OK","NG"))</f>
        <v>#DIV/0!</v>
      </c>
      <c r="N70" s="86"/>
      <c r="P70" s="4"/>
    </row>
    <row r="71">
      <c r="A71" s="187">
        <f>INPUT!D20</f>
        <v>101</v>
      </c>
      <c r="B71" s="191" t="str">
        <f>IF(INPUT!AR20&lt;=0,"Positive","Negative")</f>
        <v>Negative</v>
      </c>
      <c r="C71" s="191">
        <f>INPUT!CQ20</f>
        <v>0.64323709751425051</v>
      </c>
      <c r="D71" s="343">
        <f>INPUT!CR20</f>
        <v>-0.60512543551277931</v>
      </c>
      <c r="E71" s="191">
        <f>INPUT!CS20</f>
        <v>0.000649453098666768</v>
      </c>
      <c r="F71" s="191">
        <f>INPUT!CT20</f>
        <v>0.00072819558301501176</v>
      </c>
      <c r="G71" s="442" t="str">
        <f>IF(OR(INPUT!E20="Exterior Support",INPUT!E20="Interior Support",INPUT!E20="Cross Beam"),"X","O")</f>
        <v>X</v>
      </c>
      <c r="H71" s="442" t="str">
        <f>IF(OR(INPUT!E20="",INPUT!E20="Section Changed"),"O","X")</f>
        <v>X</v>
      </c>
      <c r="I71" s="446" t="e">
        <f>IF(H71="X",IF(MAX(E71,F71)&lt;=$M$38,"OK","NG"),"-")</f>
        <v>#DIV/0!</v>
      </c>
      <c r="J71" s="443"/>
      <c r="K71" s="446" t="str">
        <f>IF(G71="O",IF(AND(C71&lt;0,ABS(C71)&gt;=2*E71),"검토 필요없음",IF(E71&lt;=$M$40,"OK","NG")),"-")</f>
        <v>-</v>
      </c>
      <c r="L71" s="444"/>
      <c r="M71" s="446" t="e">
        <f>IF(AND(C71&lt;0,ABS(C71)&gt;=2*E71),"검토 필요없음",IF(E71&lt;=$M$42,"OK","NG"))</f>
        <v>#DIV/0!</v>
      </c>
      <c r="N71" s="86"/>
      <c r="P71" s="4"/>
    </row>
    <row r="72">
      <c r="A72" s="187">
        <f>INPUT!D21</f>
        <v>101</v>
      </c>
      <c r="B72" s="191" t="str">
        <f>IF(INPUT!AR21&lt;=0,"Positive","Negative")</f>
        <v>Negative</v>
      </c>
      <c r="C72" s="191">
        <f>INPUT!CQ21</f>
        <v>0.64323709751425051</v>
      </c>
      <c r="D72" s="343">
        <f>INPUT!CR21</f>
        <v>-0.60512543551277931</v>
      </c>
      <c r="E72" s="191">
        <f>INPUT!CS21</f>
        <v>0.000649453098666768</v>
      </c>
      <c r="F72" s="191">
        <f>INPUT!CT21</f>
        <v>0.00072819558301501176</v>
      </c>
      <c r="G72" s="442" t="str">
        <f>IF(OR(INPUT!E21="Exterior Support",INPUT!E21="Interior Support",INPUT!E21="Cross Beam"),"X","O")</f>
        <v>X</v>
      </c>
      <c r="H72" s="442" t="str">
        <f>IF(OR(INPUT!E21="",INPUT!E21="Section Changed"),"O","X")</f>
        <v>X</v>
      </c>
      <c r="I72" s="446" t="e">
        <f>IF(H72="X",IF(MAX(E72,F72)&lt;=$M$38,"OK","NG"),"-")</f>
        <v>#DIV/0!</v>
      </c>
      <c r="J72" s="443"/>
      <c r="K72" s="446" t="str">
        <f>IF(G72="O",IF(AND(C72&lt;0,ABS(C72)&gt;=2*E72),"검토 필요없음",IF(E72&lt;=$M$40,"OK","NG")),"-")</f>
        <v>-</v>
      </c>
      <c r="L72" s="444"/>
      <c r="M72" s="446" t="e">
        <f>IF(AND(C72&lt;0,ABS(C72)&gt;=2*E72),"검토 필요없음",IF(E72&lt;=$M$42,"OK","NG"))</f>
        <v>#DIV/0!</v>
      </c>
      <c r="N72" s="86"/>
      <c r="P72" s="4"/>
    </row>
    <row r="73">
      <c r="A73" s="187">
        <f>INPUT!D22</f>
        <v>101</v>
      </c>
      <c r="B73" s="191" t="str">
        <f>IF(INPUT!AR22&lt;=0,"Positive","Negative")</f>
        <v>Negative</v>
      </c>
      <c r="C73" s="191">
        <f>INPUT!CQ22</f>
        <v>0.64323709751425051</v>
      </c>
      <c r="D73" s="343">
        <f>INPUT!CR22</f>
        <v>-0.60512543551277931</v>
      </c>
      <c r="E73" s="191">
        <f>INPUT!CS22</f>
        <v>0.000649453098666768</v>
      </c>
      <c r="F73" s="191">
        <f>INPUT!CT22</f>
        <v>0.00072819558301501176</v>
      </c>
      <c r="G73" s="442" t="str">
        <f>IF(OR(INPUT!E22="Exterior Support",INPUT!E22="Interior Support",INPUT!E22="Cross Beam"),"X","O")</f>
        <v>X</v>
      </c>
      <c r="H73" s="442" t="str">
        <f>IF(OR(INPUT!E22="",INPUT!E22="Section Changed"),"O","X")</f>
        <v>X</v>
      </c>
      <c r="I73" s="446" t="e">
        <f>IF(H73="X",IF(MAX(E73,F73)&lt;=$M$38,"OK","NG"),"-")</f>
        <v>#DIV/0!</v>
      </c>
      <c r="J73" s="443"/>
      <c r="K73" s="446" t="str">
        <f>IF(G73="O",IF(AND(C73&lt;0,ABS(C73)&gt;=2*E73),"검토 필요없음",IF(E73&lt;=$M$40,"OK","NG")),"-")</f>
        <v>-</v>
      </c>
      <c r="L73" s="444"/>
      <c r="M73" s="446" t="e">
        <f>IF(AND(C73&lt;0,ABS(C73)&gt;=2*E73),"검토 필요없음",IF(E73&lt;=$M$42,"OK","NG"))</f>
        <v>#DIV/0!</v>
      </c>
      <c r="N73" s="86"/>
      <c r="P73" s="4"/>
    </row>
    <row r="74">
      <c r="A74" s="187">
        <f>INPUT!D23</f>
        <v>101</v>
      </c>
      <c r="B74" s="191" t="str">
        <f>IF(INPUT!AR23&lt;=0,"Positive","Negative")</f>
        <v>Negative</v>
      </c>
      <c r="C74" s="191">
        <f>INPUT!CQ23</f>
        <v>0.64323709751425051</v>
      </c>
      <c r="D74" s="343">
        <f>INPUT!CR23</f>
        <v>-0.60512543551277931</v>
      </c>
      <c r="E74" s="191">
        <f>INPUT!CS23</f>
        <v>0.000649453098666768</v>
      </c>
      <c r="F74" s="191">
        <f>INPUT!CT23</f>
        <v>0.00072819558301501176</v>
      </c>
      <c r="G74" s="442" t="str">
        <f>IF(OR(INPUT!E23="Exterior Support",INPUT!E23="Interior Support",INPUT!E23="Cross Beam"),"X","O")</f>
        <v>X</v>
      </c>
      <c r="H74" s="442" t="str">
        <f>IF(OR(INPUT!E23="",INPUT!E23="Section Changed"),"O","X")</f>
        <v>X</v>
      </c>
      <c r="I74" s="446" t="e">
        <f>IF(H74="X",IF(MAX(E74,F74)&lt;=$M$38,"OK","NG"),"-")</f>
        <v>#DIV/0!</v>
      </c>
      <c r="J74" s="443"/>
      <c r="K74" s="446" t="str">
        <f>IF(G74="O",IF(AND(C74&lt;0,ABS(C74)&gt;=2*E74),"검토 필요없음",IF(E74&lt;=$M$40,"OK","NG")),"-")</f>
        <v>-</v>
      </c>
      <c r="L74" s="444"/>
      <c r="M74" s="446" t="e">
        <f>IF(AND(C74&lt;0,ABS(C74)&gt;=2*E74),"검토 필요없음",IF(E74&lt;=$M$42,"OK","NG"))</f>
        <v>#DIV/0!</v>
      </c>
      <c r="N74" s="86"/>
      <c r="P74" s="4"/>
    </row>
    <row r="75">
      <c r="A75" s="187">
        <f>INPUT!D24</f>
        <v>101</v>
      </c>
      <c r="B75" s="191" t="str">
        <f>IF(INPUT!AR24&lt;=0,"Positive","Negative")</f>
        <v>Negative</v>
      </c>
      <c r="C75" s="191">
        <f>INPUT!CQ24</f>
        <v>0.64323709751425051</v>
      </c>
      <c r="D75" s="343">
        <f>INPUT!CR24</f>
        <v>-0.60512543551277931</v>
      </c>
      <c r="E75" s="191">
        <f>INPUT!CS24</f>
        <v>0.000649453098666768</v>
      </c>
      <c r="F75" s="191">
        <f>INPUT!CT24</f>
        <v>0.00072819558301501176</v>
      </c>
      <c r="G75" s="442" t="str">
        <f>IF(OR(INPUT!E24="Exterior Support",INPUT!E24="Interior Support",INPUT!E24="Cross Beam"),"X","O")</f>
        <v>X</v>
      </c>
      <c r="H75" s="442" t="str">
        <f>IF(OR(INPUT!E24="",INPUT!E24="Section Changed"),"O","X")</f>
        <v>X</v>
      </c>
      <c r="I75" s="446" t="e">
        <f>IF(H75="X",IF(MAX(E75,F75)&lt;=$M$38,"OK","NG"),"-")</f>
        <v>#DIV/0!</v>
      </c>
      <c r="J75" s="443"/>
      <c r="K75" s="446" t="str">
        <f>IF(G75="O",IF(AND(C75&lt;0,ABS(C75)&gt;=2*E75),"검토 필요없음",IF(E75&lt;=$M$40,"OK","NG")),"-")</f>
        <v>-</v>
      </c>
      <c r="L75" s="444"/>
      <c r="M75" s="446" t="e">
        <f>IF(AND(C75&lt;0,ABS(C75)&gt;=2*E75),"검토 필요없음",IF(E75&lt;=$M$42,"OK","NG"))</f>
        <v>#DIV/0!</v>
      </c>
      <c r="N75" s="86"/>
      <c r="P75" s="4"/>
    </row>
    <row r="76">
      <c r="A76" s="187">
        <f>INPUT!D25</f>
        <v>101</v>
      </c>
      <c r="B76" s="191" t="str">
        <f>IF(INPUT!AR25&lt;=0,"Positive","Negative")</f>
        <v>Negative</v>
      </c>
      <c r="C76" s="191">
        <f>INPUT!CQ25</f>
        <v>0.64323709751425051</v>
      </c>
      <c r="D76" s="343">
        <f>INPUT!CR25</f>
        <v>-0.60512543551277931</v>
      </c>
      <c r="E76" s="191">
        <f>INPUT!CS25</f>
        <v>0.000649453098666768</v>
      </c>
      <c r="F76" s="191">
        <f>INPUT!CT25</f>
        <v>0.00072819558301501176</v>
      </c>
      <c r="G76" s="442" t="str">
        <f>IF(OR(INPUT!E25="Exterior Support",INPUT!E25="Interior Support",INPUT!E25="Cross Beam"),"X","O")</f>
        <v>X</v>
      </c>
      <c r="H76" s="442" t="str">
        <f>IF(OR(INPUT!E25="",INPUT!E25="Section Changed"),"O","X")</f>
        <v>X</v>
      </c>
      <c r="I76" s="446" t="e">
        <f>IF(H76="X",IF(MAX(E76,F76)&lt;=$M$38,"OK","NG"),"-")</f>
        <v>#DIV/0!</v>
      </c>
      <c r="J76" s="443"/>
      <c r="K76" s="446" t="str">
        <f>IF(G76="O",IF(AND(C76&lt;0,ABS(C76)&gt;=2*E76),"검토 필요없음",IF(E76&lt;=$M$40,"OK","NG")),"-")</f>
        <v>-</v>
      </c>
      <c r="L76" s="444"/>
      <c r="M76" s="446" t="e">
        <f>IF(AND(C76&lt;0,ABS(C76)&gt;=2*E76),"검토 필요없음",IF(E76&lt;=$M$42,"OK","NG"))</f>
        <v>#DIV/0!</v>
      </c>
      <c r="N76" s="86"/>
      <c r="P76" s="4"/>
    </row>
    <row r="77">
      <c r="A77" s="187">
        <f>INPUT!D26</f>
        <v>101</v>
      </c>
      <c r="B77" s="191" t="str">
        <f>IF(INPUT!AR26&lt;=0,"Positive","Negative")</f>
        <v>Negative</v>
      </c>
      <c r="C77" s="191">
        <f>INPUT!CQ26</f>
        <v>0.64323709751425051</v>
      </c>
      <c r="D77" s="343">
        <f>INPUT!CR26</f>
        <v>-0.60512543551277931</v>
      </c>
      <c r="E77" s="191">
        <f>INPUT!CS26</f>
        <v>0.000649453098666768</v>
      </c>
      <c r="F77" s="191">
        <f>INPUT!CT26</f>
        <v>0.00072819558301501176</v>
      </c>
      <c r="G77" s="442" t="str">
        <f>IF(OR(INPUT!E26="Exterior Support",INPUT!E26="Interior Support",INPUT!E26="Cross Beam"),"X","O")</f>
        <v>X</v>
      </c>
      <c r="H77" s="442" t="str">
        <f>IF(OR(INPUT!E26="",INPUT!E26="Section Changed"),"O","X")</f>
        <v>X</v>
      </c>
      <c r="I77" s="446" t="e">
        <f>IF(H77="X",IF(MAX(E77,F77)&lt;=$M$38,"OK","NG"),"-")</f>
        <v>#DIV/0!</v>
      </c>
      <c r="J77" s="443"/>
      <c r="K77" s="446" t="str">
        <f>IF(G77="O",IF(AND(C77&lt;0,ABS(C77)&gt;=2*E77),"검토 필요없음",IF(E77&lt;=$M$40,"OK","NG")),"-")</f>
        <v>-</v>
      </c>
      <c r="L77" s="444"/>
      <c r="M77" s="446" t="e">
        <f>IF(AND(C77&lt;0,ABS(C77)&gt;=2*E77),"검토 필요없음",IF(E77&lt;=$M$42,"OK","NG"))</f>
        <v>#DIV/0!</v>
      </c>
      <c r="N77" s="86"/>
      <c r="P77" s="4"/>
    </row>
    <row r="78">
      <c r="A78" s="187">
        <f>INPUT!D27</f>
        <v>101</v>
      </c>
      <c r="B78" s="191" t="str">
        <f>IF(INPUT!AR27&lt;=0,"Positive","Negative")</f>
        <v>Negative</v>
      </c>
      <c r="C78" s="191">
        <f>INPUT!CQ27</f>
        <v>0.64323709751425051</v>
      </c>
      <c r="D78" s="343">
        <f>INPUT!CR27</f>
        <v>-0.60512543551277931</v>
      </c>
      <c r="E78" s="191">
        <f>INPUT!CS27</f>
        <v>0.000649453098666768</v>
      </c>
      <c r="F78" s="191">
        <f>INPUT!CT27</f>
        <v>0.00072819558301501176</v>
      </c>
      <c r="G78" s="442" t="str">
        <f>IF(OR(INPUT!E27="Exterior Support",INPUT!E27="Interior Support",INPUT!E27="Cross Beam"),"X","O")</f>
        <v>X</v>
      </c>
      <c r="H78" s="442" t="str">
        <f>IF(OR(INPUT!E27="",INPUT!E27="Section Changed"),"O","X")</f>
        <v>X</v>
      </c>
      <c r="I78" s="446" t="e">
        <f>IF(H78="X",IF(MAX(E78,F78)&lt;=$M$38,"OK","NG"),"-")</f>
        <v>#DIV/0!</v>
      </c>
      <c r="J78" s="443"/>
      <c r="K78" s="446" t="str">
        <f>IF(G78="O",IF(AND(C78&lt;0,ABS(C78)&gt;=2*E78),"검토 필요없음",IF(E78&lt;=$M$40,"OK","NG")),"-")</f>
        <v>-</v>
      </c>
      <c r="L78" s="444"/>
      <c r="M78" s="446" t="e">
        <f>IF(AND(C78&lt;0,ABS(C78)&gt;=2*E78),"검토 필요없음",IF(E78&lt;=$M$42,"OK","NG"))</f>
        <v>#DIV/0!</v>
      </c>
      <c r="N78" s="86"/>
      <c r="P78" s="4"/>
    </row>
    <row r="79">
      <c r="A79" s="187">
        <f>INPUT!D28</f>
        <v>101</v>
      </c>
      <c r="B79" s="191" t="str">
        <f>IF(INPUT!AR28&lt;=0,"Positive","Negative")</f>
        <v>Negative</v>
      </c>
      <c r="C79" s="191">
        <f>INPUT!CQ28</f>
        <v>0.64323709751425051</v>
      </c>
      <c r="D79" s="343">
        <f>INPUT!CR28</f>
        <v>-0.60512543551277931</v>
      </c>
      <c r="E79" s="191">
        <f>INPUT!CS28</f>
        <v>0.000649453098666768</v>
      </c>
      <c r="F79" s="191">
        <f>INPUT!CT28</f>
        <v>0.00072819558301501176</v>
      </c>
      <c r="G79" s="442" t="str">
        <f>IF(OR(INPUT!E28="Exterior Support",INPUT!E28="Interior Support",INPUT!E28="Cross Beam"),"X","O")</f>
        <v>X</v>
      </c>
      <c r="H79" s="442" t="str">
        <f>IF(OR(INPUT!E28="",INPUT!E28="Section Changed"),"O","X")</f>
        <v>X</v>
      </c>
      <c r="I79" s="446" t="e">
        <f>IF(H79="X",IF(MAX(E79,F79)&lt;=$M$38,"OK","NG"),"-")</f>
        <v>#DIV/0!</v>
      </c>
      <c r="J79" s="443"/>
      <c r="K79" s="446" t="str">
        <f>IF(G79="O",IF(AND(C79&lt;0,ABS(C79)&gt;=2*E79),"검토 필요없음",IF(E79&lt;=$M$40,"OK","NG")),"-")</f>
        <v>-</v>
      </c>
      <c r="L79" s="444"/>
      <c r="M79" s="446" t="e">
        <f>IF(AND(C79&lt;0,ABS(C79)&gt;=2*E79),"검토 필요없음",IF(E79&lt;=$M$42,"OK","NG"))</f>
        <v>#DIV/0!</v>
      </c>
      <c r="N79" s="86"/>
      <c r="P79" s="4"/>
    </row>
    <row r="80">
      <c r="A80" s="187">
        <f>INPUT!D29</f>
        <v>101</v>
      </c>
      <c r="B80" s="191" t="str">
        <f>IF(INPUT!AR29&lt;=0,"Positive","Negative")</f>
        <v>Negative</v>
      </c>
      <c r="C80" s="191">
        <f>INPUT!CQ29</f>
        <v>0.64323709751425051</v>
      </c>
      <c r="D80" s="343">
        <f>INPUT!CR29</f>
        <v>-0.60512543551277931</v>
      </c>
      <c r="E80" s="191">
        <f>INPUT!CS29</f>
        <v>0.000649453098666768</v>
      </c>
      <c r="F80" s="191">
        <f>INPUT!CT29</f>
        <v>0.00072819558301501176</v>
      </c>
      <c r="G80" s="442" t="str">
        <f>IF(OR(INPUT!E29="Exterior Support",INPUT!E29="Interior Support",INPUT!E29="Cross Beam"),"X","O")</f>
        <v>X</v>
      </c>
      <c r="H80" s="442" t="str">
        <f>IF(OR(INPUT!E29="",INPUT!E29="Section Changed"),"O","X")</f>
        <v>X</v>
      </c>
      <c r="I80" s="446" t="e">
        <f>IF(H80="X",IF(MAX(E80,F80)&lt;=$M$38,"OK","NG"),"-")</f>
        <v>#DIV/0!</v>
      </c>
      <c r="J80" s="443"/>
      <c r="K80" s="446" t="str">
        <f>IF(G80="O",IF(AND(C80&lt;0,ABS(C80)&gt;=2*E80),"검토 필요없음",IF(E80&lt;=$M$40,"OK","NG")),"-")</f>
        <v>-</v>
      </c>
      <c r="L80" s="444"/>
      <c r="M80" s="446" t="e">
        <f>IF(AND(C80&lt;0,ABS(C80)&gt;=2*E80),"검토 필요없음",IF(E80&lt;=$M$42,"OK","NG"))</f>
        <v>#DIV/0!</v>
      </c>
      <c r="N80" s="86"/>
      <c r="P80" s="4"/>
    </row>
    <row r="81">
      <c r="A81" s="187">
        <f>INPUT!D30</f>
        <v>101</v>
      </c>
      <c r="B81" s="191" t="str">
        <f>IF(INPUT!AR30&lt;=0,"Positive","Negative")</f>
        <v>Negative</v>
      </c>
      <c r="C81" s="191">
        <f>INPUT!CQ30</f>
        <v>0.64323709751425051</v>
      </c>
      <c r="D81" s="343">
        <f>INPUT!CR30</f>
        <v>-0.60512543551277931</v>
      </c>
      <c r="E81" s="191">
        <f>INPUT!CS30</f>
        <v>0.000649453098666768</v>
      </c>
      <c r="F81" s="191">
        <f>INPUT!CT30</f>
        <v>0.00072819558301501176</v>
      </c>
      <c r="G81" s="442" t="str">
        <f>IF(OR(INPUT!E30="Exterior Support",INPUT!E30="Interior Support",INPUT!E30="Cross Beam"),"X","O")</f>
        <v>X</v>
      </c>
      <c r="H81" s="442" t="str">
        <f>IF(OR(INPUT!E30="",INPUT!E30="Section Changed"),"O","X")</f>
        <v>X</v>
      </c>
      <c r="I81" s="446" t="e">
        <f>IF(H81="X",IF(MAX(E81,F81)&lt;=$M$38,"OK","NG"),"-")</f>
        <v>#DIV/0!</v>
      </c>
      <c r="J81" s="443"/>
      <c r="K81" s="446" t="str">
        <f>IF(G81="O",IF(AND(C81&lt;0,ABS(C81)&gt;=2*E81),"검토 필요없음",IF(E81&lt;=$M$40,"OK","NG")),"-")</f>
        <v>-</v>
      </c>
      <c r="L81" s="444"/>
      <c r="M81" s="446" t="e">
        <f>IF(AND(C81&lt;0,ABS(C81)&gt;=2*E81),"검토 필요없음",IF(E81&lt;=$M$42,"OK","NG"))</f>
        <v>#DIV/0!</v>
      </c>
      <c r="N81" s="86"/>
      <c r="P81" s="4"/>
    </row>
    <row r="82">
      <c r="A82" s="187">
        <f>INPUT!D31</f>
        <v>101</v>
      </c>
      <c r="B82" s="191" t="str">
        <f>IF(INPUT!AR31&lt;=0,"Positive","Negative")</f>
        <v>Negative</v>
      </c>
      <c r="C82" s="191">
        <f>INPUT!CQ31</f>
        <v>0.64323709751425051</v>
      </c>
      <c r="D82" s="343">
        <f>INPUT!CR31</f>
        <v>-0.60512543551277931</v>
      </c>
      <c r="E82" s="191">
        <f>INPUT!CS31</f>
        <v>0.000649453098666768</v>
      </c>
      <c r="F82" s="191">
        <f>INPUT!CT31</f>
        <v>0.00072819558301501176</v>
      </c>
      <c r="G82" s="442" t="str">
        <f>IF(OR(INPUT!E31="Exterior Support",INPUT!E31="Interior Support",INPUT!E31="Cross Beam"),"X","O")</f>
        <v>X</v>
      </c>
      <c r="H82" s="442" t="str">
        <f>IF(OR(INPUT!E31="",INPUT!E31="Section Changed"),"O","X")</f>
        <v>X</v>
      </c>
      <c r="I82" s="446" t="e">
        <f>IF(H82="X",IF(MAX(E82,F82)&lt;=$M$38,"OK","NG"),"-")</f>
        <v>#DIV/0!</v>
      </c>
      <c r="J82" s="443"/>
      <c r="K82" s="446" t="str">
        <f>IF(G82="O",IF(AND(C82&lt;0,ABS(C82)&gt;=2*E82),"검토 필요없음",IF(E82&lt;=$M$40,"OK","NG")),"-")</f>
        <v>-</v>
      </c>
      <c r="L82" s="444"/>
      <c r="M82" s="446" t="e">
        <f>IF(AND(C82&lt;0,ABS(C82)&gt;=2*E82),"검토 필요없음",IF(E82&lt;=$M$42,"OK","NG"))</f>
        <v>#DIV/0!</v>
      </c>
      <c r="N82" s="86"/>
      <c r="P82" s="4"/>
    </row>
    <row r="83">
      <c r="A83" s="187">
        <f>INPUT!D32</f>
        <v>101</v>
      </c>
      <c r="B83" s="191" t="str">
        <f>IF(INPUT!AR32&lt;=0,"Positive","Negative")</f>
        <v>Negative</v>
      </c>
      <c r="C83" s="191">
        <f>INPUT!CQ32</f>
        <v>0.64323709751425051</v>
      </c>
      <c r="D83" s="343">
        <f>INPUT!CR32</f>
        <v>-0.60512543551277931</v>
      </c>
      <c r="E83" s="191">
        <f>INPUT!CS32</f>
        <v>0.000649453098666768</v>
      </c>
      <c r="F83" s="191">
        <f>INPUT!CT32</f>
        <v>0.00072819558301501176</v>
      </c>
      <c r="G83" s="442" t="str">
        <f>IF(OR(INPUT!E32="Exterior Support",INPUT!E32="Interior Support",INPUT!E32="Cross Beam"),"X","O")</f>
        <v>X</v>
      </c>
      <c r="H83" s="442" t="str">
        <f>IF(OR(INPUT!E32="",INPUT!E32="Section Changed"),"O","X")</f>
        <v>X</v>
      </c>
      <c r="I83" s="446" t="e">
        <f>IF(H83="X",IF(MAX(E83,F83)&lt;=$M$38,"OK","NG"),"-")</f>
        <v>#DIV/0!</v>
      </c>
      <c r="J83" s="443"/>
      <c r="K83" s="446" t="str">
        <f>IF(G83="O",IF(AND(C83&lt;0,ABS(C83)&gt;=2*E83),"검토 필요없음",IF(E83&lt;=$M$40,"OK","NG")),"-")</f>
        <v>-</v>
      </c>
      <c r="L83" s="444"/>
      <c r="M83" s="446" t="e">
        <f>IF(AND(C83&lt;0,ABS(C83)&gt;=2*E83),"검토 필요없음",IF(E83&lt;=$M$42,"OK","NG"))</f>
        <v>#DIV/0!</v>
      </c>
      <c r="N83" s="86"/>
      <c r="P83" s="4"/>
    </row>
    <row r="84">
      <c r="A84" s="187">
        <f>INPUT!D33</f>
        <v>101</v>
      </c>
      <c r="B84" s="191" t="str">
        <f>IF(INPUT!AR33&lt;=0,"Positive","Negative")</f>
        <v>Negative</v>
      </c>
      <c r="C84" s="191">
        <f>INPUT!CQ33</f>
        <v>0.64323709751425051</v>
      </c>
      <c r="D84" s="343">
        <f>INPUT!CR33</f>
        <v>-0.60512543551277931</v>
      </c>
      <c r="E84" s="191">
        <f>INPUT!CS33</f>
        <v>0.000649453098666768</v>
      </c>
      <c r="F84" s="191">
        <f>INPUT!CT33</f>
        <v>0.00072819558301501176</v>
      </c>
      <c r="G84" s="442" t="str">
        <f>IF(OR(INPUT!E33="Exterior Support",INPUT!E33="Interior Support",INPUT!E33="Cross Beam"),"X","O")</f>
        <v>X</v>
      </c>
      <c r="H84" s="442" t="str">
        <f>IF(OR(INPUT!E33="",INPUT!E33="Section Changed"),"O","X")</f>
        <v>X</v>
      </c>
      <c r="I84" s="446" t="e">
        <f>IF(H84="X",IF(MAX(E84,F84)&lt;=$M$38,"OK","NG"),"-")</f>
        <v>#DIV/0!</v>
      </c>
      <c r="J84" s="443"/>
      <c r="K84" s="446" t="str">
        <f>IF(G84="O",IF(AND(C84&lt;0,ABS(C84)&gt;=2*E84),"검토 필요없음",IF(E84&lt;=$M$40,"OK","NG")),"-")</f>
        <v>-</v>
      </c>
      <c r="L84" s="444"/>
      <c r="M84" s="446" t="e">
        <f>IF(AND(C84&lt;0,ABS(C84)&gt;=2*E84),"검토 필요없음",IF(E84&lt;=$M$42,"OK","NG"))</f>
        <v>#DIV/0!</v>
      </c>
      <c r="N84" s="86"/>
      <c r="P84" s="4"/>
    </row>
    <row r="85">
      <c r="A85" s="187">
        <f>INPUT!D34</f>
        <v>101</v>
      </c>
      <c r="B85" s="191" t="str">
        <f>IF(INPUT!AR34&lt;=0,"Positive","Negative")</f>
        <v>Negative</v>
      </c>
      <c r="C85" s="191">
        <f>INPUT!CQ34</f>
        <v>0.64323709751425051</v>
      </c>
      <c r="D85" s="343">
        <f>INPUT!CR34</f>
        <v>-0.60512543551277931</v>
      </c>
      <c r="E85" s="191">
        <f>INPUT!CS34</f>
        <v>0.000649453098666768</v>
      </c>
      <c r="F85" s="191">
        <f>INPUT!CT34</f>
        <v>0.00072819558301501176</v>
      </c>
      <c r="G85" s="442" t="str">
        <f>IF(OR(INPUT!E34="Exterior Support",INPUT!E34="Interior Support",INPUT!E34="Cross Beam"),"X","O")</f>
        <v>X</v>
      </c>
      <c r="H85" s="442" t="str">
        <f>IF(OR(INPUT!E34="",INPUT!E34="Section Changed"),"O","X")</f>
        <v>X</v>
      </c>
      <c r="I85" s="446" t="e">
        <f>IF(H85="X",IF(MAX(E85,F85)&lt;=$M$38,"OK","NG"),"-")</f>
        <v>#DIV/0!</v>
      </c>
      <c r="J85" s="443"/>
      <c r="K85" s="446" t="str">
        <f>IF(G85="O",IF(AND(C85&lt;0,ABS(C85)&gt;=2*E85),"검토 필요없음",IF(E85&lt;=$M$40,"OK","NG")),"-")</f>
        <v>-</v>
      </c>
      <c r="L85" s="444"/>
      <c r="M85" s="446" t="e">
        <f>IF(AND(C85&lt;0,ABS(C85)&gt;=2*E85),"검토 필요없음",IF(E85&lt;=$M$42,"OK","NG"))</f>
        <v>#DIV/0!</v>
      </c>
      <c r="N85" s="86"/>
      <c r="P85" s="4"/>
    </row>
    <row r="86">
      <c r="A86" s="187">
        <f>INPUT!D35</f>
        <v>101</v>
      </c>
      <c r="B86" s="191" t="str">
        <f>IF(INPUT!AR35&lt;=0,"Positive","Negative")</f>
        <v>Negative</v>
      </c>
      <c r="C86" s="191">
        <f>INPUT!CQ35</f>
        <v>0.64323709751425051</v>
      </c>
      <c r="D86" s="343">
        <f>INPUT!CR35</f>
        <v>-0.60512543551277931</v>
      </c>
      <c r="E86" s="191">
        <f>INPUT!CS35</f>
        <v>0.000649453098666768</v>
      </c>
      <c r="F86" s="191">
        <f>INPUT!CT35</f>
        <v>0.00072819558301501176</v>
      </c>
      <c r="G86" s="442" t="str">
        <f>IF(OR(INPUT!E35="Exterior Support",INPUT!E35="Interior Support",INPUT!E35="Cross Beam"),"X","O")</f>
        <v>X</v>
      </c>
      <c r="H86" s="442" t="str">
        <f>IF(OR(INPUT!E35="",INPUT!E35="Section Changed"),"O","X")</f>
        <v>X</v>
      </c>
      <c r="I86" s="446" t="e">
        <f>IF(H86="X",IF(MAX(E86,F86)&lt;=$M$38,"OK","NG"),"-")</f>
        <v>#DIV/0!</v>
      </c>
      <c r="J86" s="443"/>
      <c r="K86" s="446" t="str">
        <f>IF(G86="O",IF(AND(C86&lt;0,ABS(C86)&gt;=2*E86),"검토 필요없음",IF(E86&lt;=$M$40,"OK","NG")),"-")</f>
        <v>-</v>
      </c>
      <c r="L86" s="444"/>
      <c r="M86" s="446" t="e">
        <f>IF(AND(C86&lt;0,ABS(C86)&gt;=2*E86),"검토 필요없음",IF(E86&lt;=$M$42,"OK","NG"))</f>
        <v>#DIV/0!</v>
      </c>
      <c r="N86" s="86"/>
      <c r="P86" s="4"/>
    </row>
    <row r="87">
      <c r="A87" s="187">
        <f>INPUT!D36</f>
        <v>101</v>
      </c>
      <c r="B87" s="191" t="str">
        <f>IF(INPUT!AR36&lt;=0,"Positive","Negative")</f>
        <v>Negative</v>
      </c>
      <c r="C87" s="191">
        <f>INPUT!CQ36</f>
        <v>0.64323709751425051</v>
      </c>
      <c r="D87" s="343">
        <f>INPUT!CR36</f>
        <v>-0.60512543551277931</v>
      </c>
      <c r="E87" s="191">
        <f>INPUT!CS36</f>
        <v>0.000649453098666768</v>
      </c>
      <c r="F87" s="191">
        <f>INPUT!CT36</f>
        <v>0.00072819558301501176</v>
      </c>
      <c r="G87" s="442" t="str">
        <f>IF(OR(INPUT!E36="Exterior Support",INPUT!E36="Interior Support",INPUT!E36="Cross Beam"),"X","O")</f>
        <v>X</v>
      </c>
      <c r="H87" s="442" t="str">
        <f>IF(OR(INPUT!E36="",INPUT!E36="Section Changed"),"O","X")</f>
        <v>X</v>
      </c>
      <c r="I87" s="446" t="e">
        <f>IF(H87="X",IF(MAX(E87,F87)&lt;=$M$38,"OK","NG"),"-")</f>
        <v>#DIV/0!</v>
      </c>
      <c r="J87" s="443"/>
      <c r="K87" s="446" t="str">
        <f>IF(G87="O",IF(AND(C87&lt;0,ABS(C87)&gt;=2*E87),"검토 필요없음",IF(E87&lt;=$M$40,"OK","NG")),"-")</f>
        <v>-</v>
      </c>
      <c r="L87" s="444"/>
      <c r="M87" s="446" t="e">
        <f>IF(AND(C87&lt;0,ABS(C87)&gt;=2*E87),"검토 필요없음",IF(E87&lt;=$M$42,"OK","NG"))</f>
        <v>#DIV/0!</v>
      </c>
      <c r="N87" s="86"/>
      <c r="P87" s="4"/>
    </row>
    <row r="88">
      <c r="A88" s="187">
        <f>INPUT!D37</f>
        <v>101</v>
      </c>
      <c r="B88" s="191" t="str">
        <f>IF(INPUT!AR37&lt;=0,"Positive","Negative")</f>
        <v>Negative</v>
      </c>
      <c r="C88" s="191">
        <f>INPUT!CQ37</f>
        <v>0.64323709751425051</v>
      </c>
      <c r="D88" s="343">
        <f>INPUT!CR37</f>
        <v>-0.60512543551277931</v>
      </c>
      <c r="E88" s="191">
        <f>INPUT!CS37</f>
        <v>0.000649453098666768</v>
      </c>
      <c r="F88" s="191">
        <f>INPUT!CT37</f>
        <v>0.00072819558301501176</v>
      </c>
      <c r="G88" s="442" t="str">
        <f>IF(OR(INPUT!E37="Exterior Support",INPUT!E37="Interior Support",INPUT!E37="Cross Beam"),"X","O")</f>
        <v>X</v>
      </c>
      <c r="H88" s="442" t="str">
        <f>IF(OR(INPUT!E37="",INPUT!E37="Section Changed"),"O","X")</f>
        <v>X</v>
      </c>
      <c r="I88" s="446" t="e">
        <f>IF(H88="X",IF(MAX(E88,F88)&lt;=$M$38,"OK","NG"),"-")</f>
        <v>#DIV/0!</v>
      </c>
      <c r="J88" s="443"/>
      <c r="K88" s="446" t="str">
        <f>IF(G88="O",IF(AND(C88&lt;0,ABS(C88)&gt;=2*E88),"검토 필요없음",IF(E88&lt;=$M$40,"OK","NG")),"-")</f>
        <v>-</v>
      </c>
      <c r="L88" s="444"/>
      <c r="M88" s="446" t="e">
        <f>IF(AND(C88&lt;0,ABS(C88)&gt;=2*E88),"검토 필요없음",IF(E88&lt;=$M$42,"OK","NG"))</f>
        <v>#DIV/0!</v>
      </c>
      <c r="N88" s="86"/>
      <c r="P88" s="4"/>
    </row>
    <row r="89">
      <c r="A89" s="187">
        <f>INPUT!D38</f>
        <v>101</v>
      </c>
      <c r="B89" s="191" t="str">
        <f>IF(INPUT!AR38&lt;=0,"Positive","Negative")</f>
        <v>Negative</v>
      </c>
      <c r="C89" s="191">
        <f>INPUT!CQ38</f>
        <v>0.64323709751425051</v>
      </c>
      <c r="D89" s="343">
        <f>INPUT!CR38</f>
        <v>-0.60512543551277931</v>
      </c>
      <c r="E89" s="191">
        <f>INPUT!CS38</f>
        <v>0.000649453098666768</v>
      </c>
      <c r="F89" s="191">
        <f>INPUT!CT38</f>
        <v>0.00072819558301501176</v>
      </c>
      <c r="G89" s="442" t="str">
        <f>IF(OR(INPUT!E38="Exterior Support",INPUT!E38="Interior Support",INPUT!E38="Cross Beam"),"X","O")</f>
        <v>X</v>
      </c>
      <c r="H89" s="442" t="str">
        <f>IF(OR(INPUT!E38="",INPUT!E38="Section Changed"),"O","X")</f>
        <v>X</v>
      </c>
      <c r="I89" s="446" t="e">
        <f>IF(H89="X",IF(MAX(E89,F89)&lt;=$M$38,"OK","NG"),"-")</f>
        <v>#DIV/0!</v>
      </c>
      <c r="J89" s="443"/>
      <c r="K89" s="446" t="str">
        <f>IF(G89="O",IF(AND(C89&lt;0,ABS(C89)&gt;=2*E89),"검토 필요없음",IF(E89&lt;=$M$40,"OK","NG")),"-")</f>
        <v>-</v>
      </c>
      <c r="L89" s="444"/>
      <c r="M89" s="446" t="e">
        <f>IF(AND(C89&lt;0,ABS(C89)&gt;=2*E89),"검토 필요없음",IF(E89&lt;=$M$42,"OK","NG"))</f>
        <v>#DIV/0!</v>
      </c>
      <c r="N89" s="86"/>
      <c r="P89" s="4"/>
    </row>
    <row r="90">
      <c r="A90" s="187">
        <f>INPUT!D39</f>
        <v>101</v>
      </c>
      <c r="B90" s="191" t="str">
        <f>IF(INPUT!AR39&lt;=0,"Positive","Negative")</f>
        <v>Negative</v>
      </c>
      <c r="C90" s="191">
        <f>INPUT!CQ39</f>
        <v>0.64323709751425051</v>
      </c>
      <c r="D90" s="343">
        <f>INPUT!CR39</f>
        <v>-0.60512543551277931</v>
      </c>
      <c r="E90" s="191">
        <f>INPUT!CS39</f>
        <v>0.000649453098666768</v>
      </c>
      <c r="F90" s="191">
        <f>INPUT!CT39</f>
        <v>0.00072819558301501176</v>
      </c>
      <c r="G90" s="442" t="str">
        <f>IF(OR(INPUT!E39="Exterior Support",INPUT!E39="Interior Support",INPUT!E39="Cross Beam"),"X","O")</f>
        <v>X</v>
      </c>
      <c r="H90" s="442" t="str">
        <f>IF(OR(INPUT!E39="",INPUT!E39="Section Changed"),"O","X")</f>
        <v>X</v>
      </c>
      <c r="I90" s="446" t="e">
        <f>IF(H90="X",IF(MAX(E90,F90)&lt;=$M$38,"OK","NG"),"-")</f>
        <v>#DIV/0!</v>
      </c>
      <c r="J90" s="443"/>
      <c r="K90" s="446" t="str">
        <f>IF(G90="O",IF(AND(C90&lt;0,ABS(C90)&gt;=2*E90),"검토 필요없음",IF(E90&lt;=$M$40,"OK","NG")),"-")</f>
        <v>-</v>
      </c>
      <c r="L90" s="444"/>
      <c r="M90" s="446" t="e">
        <f>IF(AND(C90&lt;0,ABS(C90)&gt;=2*E90),"검토 필요없음",IF(E90&lt;=$M$42,"OK","NG"))</f>
        <v>#DIV/0!</v>
      </c>
      <c r="N90" s="86"/>
      <c r="P90" s="4"/>
    </row>
    <row r="91">
      <c r="A91" s="187">
        <f>INPUT!D40</f>
        <v>101</v>
      </c>
      <c r="B91" s="191" t="str">
        <f>IF(INPUT!AR40&lt;=0,"Positive","Negative")</f>
        <v>Negative</v>
      </c>
      <c r="C91" s="191">
        <f>INPUT!CQ40</f>
        <v>0.64323709751425051</v>
      </c>
      <c r="D91" s="343">
        <f>INPUT!CR40</f>
        <v>-0.60512543551277931</v>
      </c>
      <c r="E91" s="191">
        <f>INPUT!CS40</f>
        <v>0.000649453098666768</v>
      </c>
      <c r="F91" s="191">
        <f>INPUT!CT40</f>
        <v>0.00072819558301501176</v>
      </c>
      <c r="G91" s="442" t="str">
        <f>IF(OR(INPUT!E40="Exterior Support",INPUT!E40="Interior Support",INPUT!E40="Cross Beam"),"X","O")</f>
        <v>X</v>
      </c>
      <c r="H91" s="442" t="str">
        <f>IF(OR(INPUT!E40="",INPUT!E40="Section Changed"),"O","X")</f>
        <v>X</v>
      </c>
      <c r="I91" s="446" t="e">
        <f>IF(H91="X",IF(MAX(E91,F91)&lt;=$M$38,"OK","NG"),"-")</f>
        <v>#DIV/0!</v>
      </c>
      <c r="J91" s="443"/>
      <c r="K91" s="446" t="str">
        <f>IF(G91="O",IF(AND(C91&lt;0,ABS(C91)&gt;=2*E91),"검토 필요없음",IF(E91&lt;=$M$40,"OK","NG")),"-")</f>
        <v>-</v>
      </c>
      <c r="L91" s="444"/>
      <c r="M91" s="446" t="e">
        <f>IF(AND(C91&lt;0,ABS(C91)&gt;=2*E91),"검토 필요없음",IF(E91&lt;=$M$42,"OK","NG"))</f>
        <v>#DIV/0!</v>
      </c>
      <c r="N91" s="86"/>
      <c r="P91" s="4"/>
    </row>
    <row r="92">
      <c r="A92" s="187">
        <f>INPUT!D41</f>
        <v>101</v>
      </c>
      <c r="B92" s="191" t="str">
        <f>IF(INPUT!AR41&lt;=0,"Positive","Negative")</f>
        <v>Negative</v>
      </c>
      <c r="C92" s="191">
        <f>INPUT!CQ41</f>
        <v>0.64323709751425051</v>
      </c>
      <c r="D92" s="343">
        <f>INPUT!CR41</f>
        <v>-0.60512543551277931</v>
      </c>
      <c r="E92" s="191">
        <f>INPUT!CS41</f>
        <v>0.000649453098666768</v>
      </c>
      <c r="F92" s="191">
        <f>INPUT!CT41</f>
        <v>0.00072819558301501176</v>
      </c>
      <c r="G92" s="442" t="str">
        <f>IF(OR(INPUT!E41="Exterior Support",INPUT!E41="Interior Support",INPUT!E41="Cross Beam"),"X","O")</f>
        <v>X</v>
      </c>
      <c r="H92" s="442" t="str">
        <f>IF(OR(INPUT!E41="",INPUT!E41="Section Changed"),"O","X")</f>
        <v>X</v>
      </c>
      <c r="I92" s="446" t="e">
        <f>IF(H92="X",IF(MAX(E92,F92)&lt;=$M$38,"OK","NG"),"-")</f>
        <v>#DIV/0!</v>
      </c>
      <c r="J92" s="443"/>
      <c r="K92" s="446" t="str">
        <f>IF(G92="O",IF(AND(C92&lt;0,ABS(C92)&gt;=2*E92),"검토 필요없음",IF(E92&lt;=$M$40,"OK","NG")),"-")</f>
        <v>-</v>
      </c>
      <c r="L92" s="444"/>
      <c r="M92" s="446" t="e">
        <f>IF(AND(C92&lt;0,ABS(C92)&gt;=2*E92),"검토 필요없음",IF(E92&lt;=$M$42,"OK","NG"))</f>
        <v>#DIV/0!</v>
      </c>
      <c r="N92" s="86"/>
      <c r="P92" s="4"/>
    </row>
    <row r="93">
      <c r="A93" s="187">
        <f>INPUT!D42</f>
        <v>101</v>
      </c>
      <c r="B93" s="191" t="str">
        <f>IF(INPUT!AR42&lt;=0,"Positive","Negative")</f>
        <v>Negative</v>
      </c>
      <c r="C93" s="191">
        <f>INPUT!CQ42</f>
        <v>0.64323709751425051</v>
      </c>
      <c r="D93" s="343">
        <f>INPUT!CR42</f>
        <v>-0.60512543551277931</v>
      </c>
      <c r="E93" s="191">
        <f>INPUT!CS42</f>
        <v>0.000649453098666768</v>
      </c>
      <c r="F93" s="191">
        <f>INPUT!CT42</f>
        <v>0.00072819558301501176</v>
      </c>
      <c r="G93" s="442" t="str">
        <f>IF(OR(INPUT!E42="Exterior Support",INPUT!E42="Interior Support",INPUT!E42="Cross Beam"),"X","O")</f>
        <v>X</v>
      </c>
      <c r="H93" s="442" t="str">
        <f>IF(OR(INPUT!E42="",INPUT!E42="Section Changed"),"O","X")</f>
        <v>X</v>
      </c>
      <c r="I93" s="446" t="e">
        <f>IF(H93="X",IF(MAX(E93,F93)&lt;=$M$38,"OK","NG"),"-")</f>
        <v>#DIV/0!</v>
      </c>
      <c r="J93" s="443"/>
      <c r="K93" s="446" t="str">
        <f>IF(G93="O",IF(AND(C93&lt;0,ABS(C93)&gt;=2*E93),"검토 필요없음",IF(E93&lt;=$M$40,"OK","NG")),"-")</f>
        <v>-</v>
      </c>
      <c r="L93" s="444"/>
      <c r="M93" s="446" t="e">
        <f>IF(AND(C93&lt;0,ABS(C93)&gt;=2*E93),"검토 필요없음",IF(E93&lt;=$M$42,"OK","NG"))</f>
        <v>#DIV/0!</v>
      </c>
      <c r="N93" s="86"/>
      <c r="P93" s="4"/>
    </row>
    <row r="94">
      <c r="A94" s="187">
        <f>INPUT!D43</f>
        <v>101</v>
      </c>
      <c r="B94" s="191" t="str">
        <f>IF(INPUT!AR43&lt;=0,"Positive","Negative")</f>
        <v>Negative</v>
      </c>
      <c r="C94" s="191">
        <f>INPUT!CQ43</f>
        <v>0.64323709751425051</v>
      </c>
      <c r="D94" s="343">
        <f>INPUT!CR43</f>
        <v>-0.60512543551277931</v>
      </c>
      <c r="E94" s="191">
        <f>INPUT!CS43</f>
        <v>0.000649453098666768</v>
      </c>
      <c r="F94" s="191">
        <f>INPUT!CT43</f>
        <v>0.00072819558301501176</v>
      </c>
      <c r="G94" s="442" t="str">
        <f>IF(OR(INPUT!E43="Exterior Support",INPUT!E43="Interior Support",INPUT!E43="Cross Beam"),"X","O")</f>
        <v>X</v>
      </c>
      <c r="H94" s="442" t="str">
        <f>IF(OR(INPUT!E43="",INPUT!E43="Section Changed"),"O","X")</f>
        <v>X</v>
      </c>
      <c r="I94" s="446" t="e">
        <f>IF(H94="X",IF(MAX(E94,F94)&lt;=$M$38,"OK","NG"),"-")</f>
        <v>#DIV/0!</v>
      </c>
      <c r="J94" s="443"/>
      <c r="K94" s="446" t="str">
        <f>IF(G94="O",IF(AND(C94&lt;0,ABS(C94)&gt;=2*E94),"검토 필요없음",IF(E94&lt;=$M$40,"OK","NG")),"-")</f>
        <v>-</v>
      </c>
      <c r="L94" s="444"/>
      <c r="M94" s="446" t="e">
        <f>IF(AND(C94&lt;0,ABS(C94)&gt;=2*E94),"검토 필요없음",IF(E94&lt;=$M$42,"OK","NG"))</f>
        <v>#DIV/0!</v>
      </c>
      <c r="N94" s="86"/>
      <c r="P94" s="4"/>
    </row>
    <row r="95">
      <c r="A95" s="187">
        <f>INPUT!D44</f>
        <v>101</v>
      </c>
      <c r="B95" s="191" t="str">
        <f>IF(INPUT!AR44&lt;=0,"Positive","Negative")</f>
        <v>Negative</v>
      </c>
      <c r="C95" s="191">
        <f>INPUT!CQ44</f>
        <v>0.64323709751425051</v>
      </c>
      <c r="D95" s="343">
        <f>INPUT!CR44</f>
        <v>-0.60512543551277931</v>
      </c>
      <c r="E95" s="191">
        <f>INPUT!CS44</f>
        <v>0.000649453098666768</v>
      </c>
      <c r="F95" s="191">
        <f>INPUT!CT44</f>
        <v>0.00072819558301501176</v>
      </c>
      <c r="G95" s="442" t="str">
        <f>IF(OR(INPUT!E44="Exterior Support",INPUT!E44="Interior Support",INPUT!E44="Cross Beam"),"X","O")</f>
        <v>X</v>
      </c>
      <c r="H95" s="442" t="str">
        <f>IF(OR(INPUT!E44="",INPUT!E44="Section Changed"),"O","X")</f>
        <v>X</v>
      </c>
      <c r="I95" s="446" t="e">
        <f>IF(H95="X",IF(MAX(E95,F95)&lt;=$M$38,"OK","NG"),"-")</f>
        <v>#DIV/0!</v>
      </c>
      <c r="J95" s="443"/>
      <c r="K95" s="446" t="str">
        <f>IF(G95="O",IF(AND(C95&lt;0,ABS(C95)&gt;=2*E95),"검토 필요없음",IF(E95&lt;=$M$40,"OK","NG")),"-")</f>
        <v>-</v>
      </c>
      <c r="L95" s="444"/>
      <c r="M95" s="446" t="e">
        <f>IF(AND(C95&lt;0,ABS(C95)&gt;=2*E95),"검토 필요없음",IF(E95&lt;=$M$42,"OK","NG"))</f>
        <v>#DIV/0!</v>
      </c>
      <c r="N95" s="86"/>
      <c r="P95" s="4"/>
    </row>
    <row r="96">
      <c r="A96" s="187">
        <f>INPUT!D45</f>
        <v>101</v>
      </c>
      <c r="B96" s="191" t="str">
        <f>IF(INPUT!AR45&lt;=0,"Positive","Negative")</f>
        <v>Negative</v>
      </c>
      <c r="C96" s="191">
        <f>INPUT!CQ45</f>
        <v>0.64323709751425051</v>
      </c>
      <c r="D96" s="343">
        <f>INPUT!CR45</f>
        <v>-0.60512543551277931</v>
      </c>
      <c r="E96" s="191">
        <f>INPUT!CS45</f>
        <v>0.000649453098666768</v>
      </c>
      <c r="F96" s="191">
        <f>INPUT!CT45</f>
        <v>0.00072819558301501176</v>
      </c>
      <c r="G96" s="442" t="str">
        <f>IF(OR(INPUT!E45="Exterior Support",INPUT!E45="Interior Support",INPUT!E45="Cross Beam"),"X","O")</f>
        <v>X</v>
      </c>
      <c r="H96" s="442" t="str">
        <f>IF(OR(INPUT!E45="",INPUT!E45="Section Changed"),"O","X")</f>
        <v>X</v>
      </c>
      <c r="I96" s="446" t="e">
        <f>IF(H96="X",IF(MAX(E96,F96)&lt;=$M$38,"OK","NG"),"-")</f>
        <v>#DIV/0!</v>
      </c>
      <c r="J96" s="443"/>
      <c r="K96" s="446" t="str">
        <f>IF(G96="O",IF(AND(C96&lt;0,ABS(C96)&gt;=2*E96),"검토 필요없음",IF(E96&lt;=$M$40,"OK","NG")),"-")</f>
        <v>-</v>
      </c>
      <c r="L96" s="444"/>
      <c r="M96" s="446" t="e">
        <f>IF(AND(C96&lt;0,ABS(C96)&gt;=2*E96),"검토 필요없음",IF(E96&lt;=$M$42,"OK","NG"))</f>
        <v>#DIV/0!</v>
      </c>
      <c r="N96" s="86"/>
      <c r="P96" s="4"/>
    </row>
    <row r="97">
      <c r="A97" s="187">
        <f>INPUT!D46</f>
        <v>101</v>
      </c>
      <c r="B97" s="191" t="str">
        <f>IF(INPUT!AR46&lt;=0,"Positive","Negative")</f>
        <v>Negative</v>
      </c>
      <c r="C97" s="191">
        <f>INPUT!CQ46</f>
        <v>0.64323709751425051</v>
      </c>
      <c r="D97" s="343">
        <f>INPUT!CR46</f>
        <v>-0.60512543551277931</v>
      </c>
      <c r="E97" s="191">
        <f>INPUT!CS46</f>
        <v>0.000649453098666768</v>
      </c>
      <c r="F97" s="191">
        <f>INPUT!CT46</f>
        <v>0.00072819558301501176</v>
      </c>
      <c r="G97" s="442" t="str">
        <f>IF(OR(INPUT!E46="Exterior Support",INPUT!E46="Interior Support",INPUT!E46="Cross Beam"),"X","O")</f>
        <v>X</v>
      </c>
      <c r="H97" s="442" t="str">
        <f>IF(OR(INPUT!E46="",INPUT!E46="Section Changed"),"O","X")</f>
        <v>X</v>
      </c>
      <c r="I97" s="446" t="e">
        <f>IF(H97="X",IF(MAX(E97,F97)&lt;=$M$38,"OK","NG"),"-")</f>
        <v>#DIV/0!</v>
      </c>
      <c r="J97" s="443"/>
      <c r="K97" s="446" t="str">
        <f>IF(G97="O",IF(AND(C97&lt;0,ABS(C97)&gt;=2*E97),"검토 필요없음",IF(E97&lt;=$M$40,"OK","NG")),"-")</f>
        <v>-</v>
      </c>
      <c r="L97" s="444"/>
      <c r="M97" s="446" t="e">
        <f>IF(AND(C97&lt;0,ABS(C97)&gt;=2*E97),"검토 필요없음",IF(E97&lt;=$M$42,"OK","NG"))</f>
        <v>#DIV/0!</v>
      </c>
      <c r="N97" s="86"/>
      <c r="P97" s="4"/>
    </row>
    <row r="98">
      <c r="A98" s="187">
        <f>INPUT!D47</f>
        <v>101</v>
      </c>
      <c r="B98" s="191" t="str">
        <f>IF(INPUT!AR47&lt;=0,"Positive","Negative")</f>
        <v>Negative</v>
      </c>
      <c r="C98" s="191">
        <f>INPUT!CQ47</f>
        <v>0.64323709751425051</v>
      </c>
      <c r="D98" s="343">
        <f>INPUT!CR47</f>
        <v>-0.60512543551277931</v>
      </c>
      <c r="E98" s="191">
        <f>INPUT!CS47</f>
        <v>0.000649453098666768</v>
      </c>
      <c r="F98" s="191">
        <f>INPUT!CT47</f>
        <v>0.00072819558301501176</v>
      </c>
      <c r="G98" s="442" t="str">
        <f>IF(OR(INPUT!E47="Exterior Support",INPUT!E47="Interior Support",INPUT!E47="Cross Beam"),"X","O")</f>
        <v>X</v>
      </c>
      <c r="H98" s="442" t="str">
        <f>IF(OR(INPUT!E47="",INPUT!E47="Section Changed"),"O","X")</f>
        <v>X</v>
      </c>
      <c r="I98" s="446" t="e">
        <f>IF(H98="X",IF(MAX(E98,F98)&lt;=$M$38,"OK","NG"),"-")</f>
        <v>#DIV/0!</v>
      </c>
      <c r="J98" s="443"/>
      <c r="K98" s="446" t="str">
        <f>IF(G98="O",IF(AND(C98&lt;0,ABS(C98)&gt;=2*E98),"검토 필요없음",IF(E98&lt;=$M$40,"OK","NG")),"-")</f>
        <v>-</v>
      </c>
      <c r="L98" s="444"/>
      <c r="M98" s="446" t="e">
        <f>IF(AND(C98&lt;0,ABS(C98)&gt;=2*E98),"검토 필요없음",IF(E98&lt;=$M$42,"OK","NG"))</f>
        <v>#DIV/0!</v>
      </c>
      <c r="N98" s="86"/>
      <c r="P98" s="4"/>
    </row>
    <row r="99">
      <c r="A99" s="187">
        <f>INPUT!D48</f>
        <v>101</v>
      </c>
      <c r="B99" s="191" t="str">
        <f>IF(INPUT!AR48&lt;=0,"Positive","Negative")</f>
        <v>Negative</v>
      </c>
      <c r="C99" s="191">
        <f>INPUT!CQ48</f>
        <v>0.64323709751425051</v>
      </c>
      <c r="D99" s="343">
        <f>INPUT!CR48</f>
        <v>-0.60512543551277931</v>
      </c>
      <c r="E99" s="191">
        <f>INPUT!CS48</f>
        <v>0.000649453098666768</v>
      </c>
      <c r="F99" s="191">
        <f>INPUT!CT48</f>
        <v>0.00072819558301501176</v>
      </c>
      <c r="G99" s="442" t="str">
        <f>IF(OR(INPUT!E48="Exterior Support",INPUT!E48="Interior Support",INPUT!E48="Cross Beam"),"X","O")</f>
        <v>X</v>
      </c>
      <c r="H99" s="442" t="str">
        <f>IF(OR(INPUT!E48="",INPUT!E48="Section Changed"),"O","X")</f>
        <v>X</v>
      </c>
      <c r="I99" s="446" t="e">
        <f>IF(H99="X",IF(MAX(E99,F99)&lt;=$M$38,"OK","NG"),"-")</f>
        <v>#DIV/0!</v>
      </c>
      <c r="J99" s="443"/>
      <c r="K99" s="446" t="str">
        <f>IF(G99="O",IF(AND(C99&lt;0,ABS(C99)&gt;=2*E99),"검토 필요없음",IF(E99&lt;=$M$40,"OK","NG")),"-")</f>
        <v>-</v>
      </c>
      <c r="L99" s="444"/>
      <c r="M99" s="446" t="e">
        <f>IF(AND(C99&lt;0,ABS(C99)&gt;=2*E99),"검토 필요없음",IF(E99&lt;=$M$42,"OK","NG"))</f>
        <v>#DIV/0!</v>
      </c>
      <c r="N99" s="86"/>
      <c r="P99" s="4"/>
    </row>
    <row r="100">
      <c r="A100" s="187">
        <f>INPUT!D49</f>
        <v>101</v>
      </c>
      <c r="B100" s="191" t="str">
        <f>IF(INPUT!AR49&lt;=0,"Positive","Negative")</f>
        <v>Negative</v>
      </c>
      <c r="C100" s="191">
        <f>INPUT!CQ49</f>
        <v>0.64323709751425051</v>
      </c>
      <c r="D100" s="343">
        <f>INPUT!CR49</f>
        <v>-0.60512543551277931</v>
      </c>
      <c r="E100" s="191">
        <f>INPUT!CS49</f>
        <v>0.000649453098666768</v>
      </c>
      <c r="F100" s="191">
        <f>INPUT!CT49</f>
        <v>0.00072819558301501176</v>
      </c>
      <c r="G100" s="442" t="str">
        <f>IF(OR(INPUT!E49="Exterior Support",INPUT!E49="Interior Support",INPUT!E49="Cross Beam"),"X","O")</f>
        <v>X</v>
      </c>
      <c r="H100" s="442" t="str">
        <f>IF(OR(INPUT!E49="",INPUT!E49="Section Changed"),"O","X")</f>
        <v>X</v>
      </c>
      <c r="I100" s="446" t="e">
        <f>IF(H100="X",IF(MAX(E100,F100)&lt;=$M$38,"OK","NG"),"-")</f>
        <v>#DIV/0!</v>
      </c>
      <c r="J100" s="443"/>
      <c r="K100" s="446" t="str">
        <f>IF(G100="O",IF(AND(C100&lt;0,ABS(C100)&gt;=2*E100),"검토 필요없음",IF(E100&lt;=$M$40,"OK","NG")),"-")</f>
        <v>-</v>
      </c>
      <c r="L100" s="444"/>
      <c r="M100" s="446" t="e">
        <f>IF(AND(C100&lt;0,ABS(C100)&gt;=2*E100),"검토 필요없음",IF(E100&lt;=$M$42,"OK","NG"))</f>
        <v>#DIV/0!</v>
      </c>
      <c r="N100" s="86"/>
      <c r="P100" s="4"/>
    </row>
    <row r="101">
      <c r="A101" s="187">
        <f>INPUT!D50</f>
        <v>101</v>
      </c>
      <c r="B101" s="191" t="str">
        <f>IF(INPUT!AR50&lt;=0,"Positive","Negative")</f>
        <v>Negative</v>
      </c>
      <c r="C101" s="191">
        <f>INPUT!CQ50</f>
        <v>0.64323709751425051</v>
      </c>
      <c r="D101" s="343">
        <f>INPUT!CR50</f>
        <v>-0.60512543551277931</v>
      </c>
      <c r="E101" s="191">
        <f>INPUT!CS50</f>
        <v>0.000649453098666768</v>
      </c>
      <c r="F101" s="191">
        <f>INPUT!CT50</f>
        <v>0.00072819558301501176</v>
      </c>
      <c r="G101" s="442" t="str">
        <f>IF(OR(INPUT!E50="Exterior Support",INPUT!E50="Interior Support",INPUT!E50="Cross Beam"),"X","O")</f>
        <v>X</v>
      </c>
      <c r="H101" s="442" t="str">
        <f>IF(OR(INPUT!E50="",INPUT!E50="Section Changed"),"O","X")</f>
        <v>X</v>
      </c>
      <c r="I101" s="446" t="e">
        <f>IF(H101="X",IF(MAX(E101,F101)&lt;=$M$38,"OK","NG"),"-")</f>
        <v>#DIV/0!</v>
      </c>
      <c r="J101" s="443"/>
      <c r="K101" s="446" t="str">
        <f>IF(G101="O",IF(AND(C101&lt;0,ABS(C101)&gt;=2*E101),"검토 필요없음",IF(E101&lt;=$M$40,"OK","NG")),"-")</f>
        <v>-</v>
      </c>
      <c r="L101" s="444"/>
      <c r="M101" s="446" t="e">
        <f>IF(AND(C101&lt;0,ABS(C101)&gt;=2*E101),"검토 필요없음",IF(E101&lt;=$M$42,"OK","NG"))</f>
        <v>#DIV/0!</v>
      </c>
      <c r="N101" s="86"/>
      <c r="P101" s="4"/>
    </row>
    <row r="102">
      <c r="A102" s="187">
        <f>INPUT!D51</f>
        <v>101</v>
      </c>
      <c r="B102" s="191" t="str">
        <f>IF(INPUT!AR51&lt;=0,"Positive","Negative")</f>
        <v>Negative</v>
      </c>
      <c r="C102" s="191">
        <f>INPUT!CQ51</f>
        <v>0.64323709751425051</v>
      </c>
      <c r="D102" s="343">
        <f>INPUT!CR51</f>
        <v>-0.60512543551277931</v>
      </c>
      <c r="E102" s="191">
        <f>INPUT!CS51</f>
        <v>0.000649453098666768</v>
      </c>
      <c r="F102" s="191">
        <f>INPUT!CT51</f>
        <v>0.00072819558301501176</v>
      </c>
      <c r="G102" s="442" t="str">
        <f>IF(OR(INPUT!E51="Exterior Support",INPUT!E51="Interior Support",INPUT!E51="Cross Beam"),"X","O")</f>
        <v>X</v>
      </c>
      <c r="H102" s="442" t="str">
        <f>IF(OR(INPUT!E51="",INPUT!E51="Section Changed"),"O","X")</f>
        <v>X</v>
      </c>
      <c r="I102" s="446" t="e">
        <f>IF(H102="X",IF(MAX(E102,F102)&lt;=$M$38,"OK","NG"),"-")</f>
        <v>#DIV/0!</v>
      </c>
      <c r="J102" s="443"/>
      <c r="K102" s="446" t="str">
        <f>IF(G102="O",IF(AND(C102&lt;0,ABS(C102)&gt;=2*E102),"검토 필요없음",IF(E102&lt;=$M$40,"OK","NG")),"-")</f>
        <v>-</v>
      </c>
      <c r="L102" s="444"/>
      <c r="M102" s="446" t="e">
        <f>IF(AND(C102&lt;0,ABS(C102)&gt;=2*E102),"검토 필요없음",IF(E102&lt;=$M$42,"OK","NG"))</f>
        <v>#DIV/0!</v>
      </c>
      <c r="N102" s="86"/>
      <c r="P102" s="4"/>
    </row>
    <row r="103">
      <c r="A103" s="187">
        <f>INPUT!D52</f>
        <v>101</v>
      </c>
      <c r="B103" s="191" t="str">
        <f>IF(INPUT!AR52&lt;=0,"Positive","Negative")</f>
        <v>Negative</v>
      </c>
      <c r="C103" s="191">
        <f>INPUT!CQ52</f>
        <v>0.64323709751425051</v>
      </c>
      <c r="D103" s="343">
        <f>INPUT!CR52</f>
        <v>-0.60512543551277931</v>
      </c>
      <c r="E103" s="191">
        <f>INPUT!CS52</f>
        <v>0.000649453098666768</v>
      </c>
      <c r="F103" s="191">
        <f>INPUT!CT52</f>
        <v>0.00072819558301501176</v>
      </c>
      <c r="G103" s="442" t="str">
        <f>IF(OR(INPUT!E52="Exterior Support",INPUT!E52="Interior Support",INPUT!E52="Cross Beam"),"X","O")</f>
        <v>X</v>
      </c>
      <c r="H103" s="442" t="str">
        <f>IF(OR(INPUT!E52="",INPUT!E52="Section Changed"),"O","X")</f>
        <v>X</v>
      </c>
      <c r="I103" s="446" t="e">
        <f>IF(H103="X",IF(MAX(E103,F103)&lt;=$M$38,"OK","NG"),"-")</f>
        <v>#DIV/0!</v>
      </c>
      <c r="J103" s="443"/>
      <c r="K103" s="446" t="str">
        <f>IF(G103="O",IF(AND(C103&lt;0,ABS(C103)&gt;=2*E103),"검토 필요없음",IF(E103&lt;=$M$40,"OK","NG")),"-")</f>
        <v>-</v>
      </c>
      <c r="L103" s="444"/>
      <c r="M103" s="446" t="e">
        <f>IF(AND(C103&lt;0,ABS(C103)&gt;=2*E103),"검토 필요없음",IF(E103&lt;=$M$42,"OK","NG"))</f>
        <v>#DIV/0!</v>
      </c>
      <c r="N103" s="86"/>
      <c r="P103" s="4"/>
    </row>
    <row r="104">
      <c r="A104" s="187">
        <f>INPUT!D53</f>
        <v>101</v>
      </c>
      <c r="B104" s="191" t="str">
        <f>IF(INPUT!AR53&lt;=0,"Positive","Negative")</f>
        <v>Negative</v>
      </c>
      <c r="C104" s="191">
        <f>INPUT!CQ53</f>
        <v>0.64323709751425051</v>
      </c>
      <c r="D104" s="343">
        <f>INPUT!CR53</f>
        <v>-0.60512543551277931</v>
      </c>
      <c r="E104" s="191">
        <f>INPUT!CS53</f>
        <v>0.000649453098666768</v>
      </c>
      <c r="F104" s="191">
        <f>INPUT!CT53</f>
        <v>0.00072819558301501176</v>
      </c>
      <c r="G104" s="442" t="str">
        <f>IF(OR(INPUT!E53="Exterior Support",INPUT!E53="Interior Support",INPUT!E53="Cross Beam"),"X","O")</f>
        <v>X</v>
      </c>
      <c r="H104" s="442" t="str">
        <f>IF(OR(INPUT!E53="",INPUT!E53="Section Changed"),"O","X")</f>
        <v>X</v>
      </c>
      <c r="I104" s="446" t="e">
        <f>IF(H104="X",IF(MAX(E104,F104)&lt;=$M$38,"OK","NG"),"-")</f>
        <v>#DIV/0!</v>
      </c>
      <c r="J104" s="443"/>
      <c r="K104" s="446" t="str">
        <f>IF(G104="O",IF(AND(C104&lt;0,ABS(C104)&gt;=2*E104),"검토 필요없음",IF(E104&lt;=$M$40,"OK","NG")),"-")</f>
        <v>-</v>
      </c>
      <c r="L104" s="444"/>
      <c r="M104" s="446" t="e">
        <f>IF(AND(C104&lt;0,ABS(C104)&gt;=2*E104),"검토 필요없음",IF(E104&lt;=$M$42,"OK","NG"))</f>
        <v>#DIV/0!</v>
      </c>
      <c r="N104" s="86"/>
      <c r="P104" s="4"/>
    </row>
    <row r="105">
      <c r="A105" s="187">
        <f>INPUT!D54</f>
        <v>101</v>
      </c>
      <c r="B105" s="191" t="str">
        <f>IF(INPUT!AR54&lt;=0,"Positive","Negative")</f>
        <v>Negative</v>
      </c>
      <c r="C105" s="191">
        <f>INPUT!CQ54</f>
        <v>0.64323709751425051</v>
      </c>
      <c r="D105" s="343">
        <f>INPUT!CR54</f>
        <v>-0.60512543551277931</v>
      </c>
      <c r="E105" s="191">
        <f>INPUT!CS54</f>
        <v>0.000649453098666768</v>
      </c>
      <c r="F105" s="191">
        <f>INPUT!CT54</f>
        <v>0.00072819558301501176</v>
      </c>
      <c r="G105" s="442" t="str">
        <f>IF(OR(INPUT!E54="Exterior Support",INPUT!E54="Interior Support",INPUT!E54="Cross Beam"),"X","O")</f>
        <v>X</v>
      </c>
      <c r="H105" s="442" t="str">
        <f>IF(OR(INPUT!E54="",INPUT!E54="Section Changed"),"O","X")</f>
        <v>X</v>
      </c>
      <c r="I105" s="446" t="e">
        <f>IF(H105="X",IF(MAX(E105,F105)&lt;=$M$38,"OK","NG"),"-")</f>
        <v>#DIV/0!</v>
      </c>
      <c r="J105" s="443"/>
      <c r="K105" s="446" t="str">
        <f>IF(G105="O",IF(AND(C105&lt;0,ABS(C105)&gt;=2*E105),"검토 필요없음",IF(E105&lt;=$M$40,"OK","NG")),"-")</f>
        <v>-</v>
      </c>
      <c r="L105" s="444"/>
      <c r="M105" s="446" t="e">
        <f>IF(AND(C105&lt;0,ABS(C105)&gt;=2*E105),"검토 필요없음",IF(E105&lt;=$M$42,"OK","NG"))</f>
        <v>#DIV/0!</v>
      </c>
      <c r="N105" s="86"/>
      <c r="P105" s="4"/>
    </row>
    <row r="106">
      <c r="A106" s="187">
        <f>INPUT!D55</f>
        <v>101</v>
      </c>
      <c r="B106" s="191" t="str">
        <f>IF(INPUT!AR55&lt;=0,"Positive","Negative")</f>
        <v>Negative</v>
      </c>
      <c r="C106" s="191">
        <f>INPUT!CQ55</f>
        <v>0.64323709751425051</v>
      </c>
      <c r="D106" s="343">
        <f>INPUT!CR55</f>
        <v>-0.60512543551277931</v>
      </c>
      <c r="E106" s="191">
        <f>INPUT!CS55</f>
        <v>0.000649453098666768</v>
      </c>
      <c r="F106" s="191">
        <f>INPUT!CT55</f>
        <v>0.00072819558301501176</v>
      </c>
      <c r="G106" s="442" t="str">
        <f>IF(OR(INPUT!E55="Exterior Support",INPUT!E55="Interior Support",INPUT!E55="Cross Beam"),"X","O")</f>
        <v>X</v>
      </c>
      <c r="H106" s="442" t="str">
        <f>IF(OR(INPUT!E55="",INPUT!E55="Section Changed"),"O","X")</f>
        <v>X</v>
      </c>
      <c r="I106" s="446" t="e">
        <f>IF(H106="X",IF(MAX(E106,F106)&lt;=$M$38,"OK","NG"),"-")</f>
        <v>#DIV/0!</v>
      </c>
      <c r="J106" s="443"/>
      <c r="K106" s="446" t="str">
        <f>IF(G106="O",IF(AND(C106&lt;0,ABS(C106)&gt;=2*E106),"검토 필요없음",IF(E106&lt;=$M$40,"OK","NG")),"-")</f>
        <v>-</v>
      </c>
      <c r="L106" s="444"/>
      <c r="M106" s="446" t="e">
        <f>IF(AND(C106&lt;0,ABS(C106)&gt;=2*E106),"검토 필요없음",IF(E106&lt;=$M$42,"OK","NG"))</f>
        <v>#DIV/0!</v>
      </c>
      <c r="N106" s="86"/>
      <c r="P106" s="4"/>
    </row>
    <row r="107">
      <c r="A107" s="187">
        <f>INPUT!D56</f>
        <v>101</v>
      </c>
      <c r="B107" s="191" t="str">
        <f>IF(INPUT!AR56&lt;=0,"Positive","Negative")</f>
        <v>Negative</v>
      </c>
      <c r="C107" s="191">
        <f>INPUT!CQ56</f>
        <v>0.64323709751425051</v>
      </c>
      <c r="D107" s="343">
        <f>INPUT!CR56</f>
        <v>-0.60512543551277931</v>
      </c>
      <c r="E107" s="191">
        <f>INPUT!CS56</f>
        <v>0.000649453098666768</v>
      </c>
      <c r="F107" s="191">
        <f>INPUT!CT56</f>
        <v>0.00072819558301501176</v>
      </c>
      <c r="G107" s="442" t="str">
        <f>IF(OR(INPUT!E56="Exterior Support",INPUT!E56="Interior Support",INPUT!E56="Cross Beam"),"X","O")</f>
        <v>X</v>
      </c>
      <c r="H107" s="442" t="str">
        <f>IF(OR(INPUT!E56="",INPUT!E56="Section Changed"),"O","X")</f>
        <v>X</v>
      </c>
      <c r="I107" s="446" t="e">
        <f>IF(H107="X",IF(MAX(E107,F107)&lt;=$M$38,"OK","NG"),"-")</f>
        <v>#DIV/0!</v>
      </c>
      <c r="J107" s="443"/>
      <c r="K107" s="446" t="str">
        <f>IF(G107="O",IF(AND(C107&lt;0,ABS(C107)&gt;=2*E107),"검토 필요없음",IF(E107&lt;=$M$40,"OK","NG")),"-")</f>
        <v>-</v>
      </c>
      <c r="L107" s="444"/>
      <c r="M107" s="446" t="e">
        <f>IF(AND(C107&lt;0,ABS(C107)&gt;=2*E107),"검토 필요없음",IF(E107&lt;=$M$42,"OK","NG"))</f>
        <v>#DIV/0!</v>
      </c>
      <c r="N107" s="86"/>
      <c r="P107" s="4"/>
    </row>
    <row r="108">
      <c r="A108" s="187">
        <f>INPUT!D57</f>
        <v>101</v>
      </c>
      <c r="B108" s="191" t="str">
        <f>IF(INPUT!AR57&lt;=0,"Positive","Negative")</f>
        <v>Negative</v>
      </c>
      <c r="C108" s="191">
        <f>INPUT!CQ57</f>
        <v>0.64323709751425051</v>
      </c>
      <c r="D108" s="343">
        <f>INPUT!CR57</f>
        <v>-0.60512543551277931</v>
      </c>
      <c r="E108" s="191">
        <f>INPUT!CS57</f>
        <v>0.000649453098666768</v>
      </c>
      <c r="F108" s="191">
        <f>INPUT!CT57</f>
        <v>0.00072819558301501176</v>
      </c>
      <c r="G108" s="442" t="str">
        <f>IF(OR(INPUT!E57="Exterior Support",INPUT!E57="Interior Support",INPUT!E57="Cross Beam"),"X","O")</f>
        <v>X</v>
      </c>
      <c r="H108" s="442" t="str">
        <f>IF(OR(INPUT!E57="",INPUT!E57="Section Changed"),"O","X")</f>
        <v>X</v>
      </c>
      <c r="I108" s="446" t="e">
        <f>IF(H108="X",IF(MAX(E108,F108)&lt;=$M$38,"OK","NG"),"-")</f>
        <v>#DIV/0!</v>
      </c>
      <c r="J108" s="443"/>
      <c r="K108" s="446" t="str">
        <f>IF(G108="O",IF(AND(C108&lt;0,ABS(C108)&gt;=2*E108),"검토 필요없음",IF(E108&lt;=$M$40,"OK","NG")),"-")</f>
        <v>-</v>
      </c>
      <c r="L108" s="444"/>
      <c r="M108" s="446" t="e">
        <f>IF(AND(C108&lt;0,ABS(C108)&gt;=2*E108),"검토 필요없음",IF(E108&lt;=$M$42,"OK","NG"))</f>
        <v>#DIV/0!</v>
      </c>
      <c r="N108" s="86"/>
      <c r="P108" s="4"/>
    </row>
    <row r="109">
      <c r="A109" s="187">
        <f>INPUT!D58</f>
        <v>101</v>
      </c>
      <c r="B109" s="191" t="str">
        <f>IF(INPUT!AR58&lt;=0,"Positive","Negative")</f>
        <v>Negative</v>
      </c>
      <c r="C109" s="191">
        <f>INPUT!CQ58</f>
        <v>0.64323709751425051</v>
      </c>
      <c r="D109" s="343">
        <f>INPUT!CR58</f>
        <v>-0.60512543551277931</v>
      </c>
      <c r="E109" s="191">
        <f>INPUT!CS58</f>
        <v>0.000649453098666768</v>
      </c>
      <c r="F109" s="191">
        <f>INPUT!CT58</f>
        <v>0.00072819558301501176</v>
      </c>
      <c r="G109" s="442" t="str">
        <f>IF(OR(INPUT!E58="Exterior Support",INPUT!E58="Interior Support",INPUT!E58="Cross Beam"),"X","O")</f>
        <v>X</v>
      </c>
      <c r="H109" s="442" t="str">
        <f>IF(OR(INPUT!E58="",INPUT!E58="Section Changed"),"O","X")</f>
        <v>X</v>
      </c>
      <c r="I109" s="446" t="e">
        <f>IF(H109="X",IF(MAX(E109,F109)&lt;=$M$38,"OK","NG"),"-")</f>
        <v>#DIV/0!</v>
      </c>
      <c r="J109" s="443"/>
      <c r="K109" s="446" t="str">
        <f>IF(G109="O",IF(AND(C109&lt;0,ABS(C109)&gt;=2*E109),"검토 필요없음",IF(E109&lt;=$M$40,"OK","NG")),"-")</f>
        <v>-</v>
      </c>
      <c r="L109" s="444"/>
      <c r="M109" s="446" t="e">
        <f>IF(AND(C109&lt;0,ABS(C109)&gt;=2*E109),"검토 필요없음",IF(E109&lt;=$M$42,"OK","NG"))</f>
        <v>#DIV/0!</v>
      </c>
      <c r="N109" s="86"/>
      <c r="P109" s="4"/>
    </row>
    <row r="110">
      <c r="A110" s="187">
        <f>INPUT!D59</f>
        <v>101</v>
      </c>
      <c r="B110" s="191" t="str">
        <f>IF(INPUT!AR59&lt;=0,"Positive","Negative")</f>
        <v>Negative</v>
      </c>
      <c r="C110" s="191">
        <f>INPUT!CQ59</f>
        <v>0.64323709751425051</v>
      </c>
      <c r="D110" s="343">
        <f>INPUT!CR59</f>
        <v>-0.60512543551277931</v>
      </c>
      <c r="E110" s="191">
        <f>INPUT!CS59</f>
        <v>0.000649453098666768</v>
      </c>
      <c r="F110" s="191">
        <f>INPUT!CT59</f>
        <v>0.00072819558301501176</v>
      </c>
      <c r="G110" s="442" t="str">
        <f>IF(OR(INPUT!E59="Exterior Support",INPUT!E59="Interior Support",INPUT!E59="Cross Beam"),"X","O")</f>
        <v>X</v>
      </c>
      <c r="H110" s="442" t="str">
        <f>IF(OR(INPUT!E59="",INPUT!E59="Section Changed"),"O","X")</f>
        <v>X</v>
      </c>
      <c r="I110" s="446" t="e">
        <f>IF(H110="X",IF(MAX(E110,F110)&lt;=$M$38,"OK","NG"),"-")</f>
        <v>#DIV/0!</v>
      </c>
      <c r="J110" s="443"/>
      <c r="K110" s="446" t="str">
        <f>IF(G110="O",IF(AND(C110&lt;0,ABS(C110)&gt;=2*E110),"검토 필요없음",IF(E110&lt;=$M$40,"OK","NG")),"-")</f>
        <v>-</v>
      </c>
      <c r="L110" s="444"/>
      <c r="M110" s="446" t="e">
        <f>IF(AND(C110&lt;0,ABS(C110)&gt;=2*E110),"검토 필요없음",IF(E110&lt;=$M$42,"OK","NG"))</f>
        <v>#DIV/0!</v>
      </c>
      <c r="N110" s="86"/>
      <c r="P110" s="4"/>
    </row>
    <row r="111">
      <c r="A111" s="187">
        <f>INPUT!D60</f>
        <v>101</v>
      </c>
      <c r="B111" s="191" t="str">
        <f>IF(INPUT!AR60&lt;=0,"Positive","Negative")</f>
        <v>Negative</v>
      </c>
      <c r="C111" s="191">
        <f>INPUT!CQ60</f>
        <v>0.64323709751425051</v>
      </c>
      <c r="D111" s="343">
        <f>INPUT!CR60</f>
        <v>-0.60512543551277931</v>
      </c>
      <c r="E111" s="191">
        <f>INPUT!CS60</f>
        <v>0.000649453098666768</v>
      </c>
      <c r="F111" s="191">
        <f>INPUT!CT60</f>
        <v>0.00072819558301501176</v>
      </c>
      <c r="G111" s="442" t="str">
        <f>IF(OR(INPUT!E60="Exterior Support",INPUT!E60="Interior Support",INPUT!E60="Cross Beam"),"X","O")</f>
        <v>X</v>
      </c>
      <c r="H111" s="442" t="str">
        <f>IF(OR(INPUT!E60="",INPUT!E60="Section Changed"),"O","X")</f>
        <v>X</v>
      </c>
      <c r="I111" s="446" t="e">
        <f>IF(H111="X",IF(MAX(E111,F111)&lt;=$M$38,"OK","NG"),"-")</f>
        <v>#DIV/0!</v>
      </c>
      <c r="J111" s="443"/>
      <c r="K111" s="446" t="str">
        <f>IF(G111="O",IF(AND(C111&lt;0,ABS(C111)&gt;=2*E111),"검토 필요없음",IF(E111&lt;=$M$40,"OK","NG")),"-")</f>
        <v>-</v>
      </c>
      <c r="L111" s="444"/>
      <c r="M111" s="446" t="e">
        <f>IF(AND(C111&lt;0,ABS(C111)&gt;=2*E111),"검토 필요없음",IF(E111&lt;=$M$42,"OK","NG"))</f>
        <v>#DIV/0!</v>
      </c>
      <c r="N111" s="86"/>
      <c r="P111" s="4"/>
    </row>
    <row r="112">
      <c r="A112" s="187">
        <f>INPUT!D61</f>
        <v>101</v>
      </c>
      <c r="B112" s="191" t="str">
        <f>IF(INPUT!AR61&lt;=0,"Positive","Negative")</f>
        <v>Negative</v>
      </c>
      <c r="C112" s="191">
        <f>INPUT!CQ61</f>
        <v>0.64323709751425051</v>
      </c>
      <c r="D112" s="343">
        <f>INPUT!CR61</f>
        <v>-0.60512543551277931</v>
      </c>
      <c r="E112" s="191">
        <f>INPUT!CS61</f>
        <v>0.000649453098666768</v>
      </c>
      <c r="F112" s="191">
        <f>INPUT!CT61</f>
        <v>0.00072819558301501176</v>
      </c>
      <c r="G112" s="442" t="str">
        <f>IF(OR(INPUT!E61="Exterior Support",INPUT!E61="Interior Support",INPUT!E61="Cross Beam"),"X","O")</f>
        <v>X</v>
      </c>
      <c r="H112" s="442" t="str">
        <f>IF(OR(INPUT!E61="",INPUT!E61="Section Changed"),"O","X")</f>
        <v>X</v>
      </c>
      <c r="I112" s="446" t="e">
        <f>IF(H112="X",IF(MAX(E112,F112)&lt;=$M$38,"OK","NG"),"-")</f>
        <v>#DIV/0!</v>
      </c>
      <c r="J112" s="443"/>
      <c r="K112" s="446" t="str">
        <f>IF(G112="O",IF(AND(C112&lt;0,ABS(C112)&gt;=2*E112),"검토 필요없음",IF(E112&lt;=$M$40,"OK","NG")),"-")</f>
        <v>-</v>
      </c>
      <c r="L112" s="444"/>
      <c r="M112" s="446" t="e">
        <f>IF(AND(C112&lt;0,ABS(C112)&gt;=2*E112),"검토 필요없음",IF(E112&lt;=$M$42,"OK","NG"))</f>
        <v>#DIV/0!</v>
      </c>
      <c r="N112" s="86"/>
      <c r="P112" s="4"/>
    </row>
    <row r="113">
      <c r="A113" s="187">
        <f>INPUT!D62</f>
        <v>101</v>
      </c>
      <c r="B113" s="191" t="str">
        <f>IF(INPUT!AR62&lt;=0,"Positive","Negative")</f>
        <v>Negative</v>
      </c>
      <c r="C113" s="191">
        <f>INPUT!CQ62</f>
        <v>0.64323709751425051</v>
      </c>
      <c r="D113" s="343">
        <f>INPUT!CR62</f>
        <v>-0.60512543551277931</v>
      </c>
      <c r="E113" s="191">
        <f>INPUT!CS62</f>
        <v>0.000649453098666768</v>
      </c>
      <c r="F113" s="191">
        <f>INPUT!CT62</f>
        <v>0.00072819558301501176</v>
      </c>
      <c r="G113" s="442" t="str">
        <f>IF(OR(INPUT!E62="Exterior Support",INPUT!E62="Interior Support",INPUT!E62="Cross Beam"),"X","O")</f>
        <v>X</v>
      </c>
      <c r="H113" s="442" t="str">
        <f>IF(OR(INPUT!E62="",INPUT!E62="Section Changed"),"O","X")</f>
        <v>X</v>
      </c>
      <c r="I113" s="446" t="e">
        <f>IF(H113="X",IF(MAX(E113,F113)&lt;=$M$38,"OK","NG"),"-")</f>
        <v>#DIV/0!</v>
      </c>
      <c r="J113" s="443"/>
      <c r="K113" s="446" t="str">
        <f>IF(G113="O",IF(AND(C113&lt;0,ABS(C113)&gt;=2*E113),"검토 필요없음",IF(E113&lt;=$M$40,"OK","NG")),"-")</f>
        <v>-</v>
      </c>
      <c r="L113" s="444"/>
      <c r="M113" s="446" t="e">
        <f>IF(AND(C113&lt;0,ABS(C113)&gt;=2*E113),"검토 필요없음",IF(E113&lt;=$M$42,"OK","NG"))</f>
        <v>#DIV/0!</v>
      </c>
      <c r="N113" s="86"/>
      <c r="P113" s="4"/>
    </row>
    <row r="114">
      <c r="A114" s="187">
        <f>INPUT!D63</f>
        <v>101</v>
      </c>
      <c r="B114" s="191" t="str">
        <f>IF(INPUT!AR63&lt;=0,"Positive","Negative")</f>
        <v>Negative</v>
      </c>
      <c r="C114" s="191">
        <f>INPUT!CQ63</f>
        <v>0.64323709751425051</v>
      </c>
      <c r="D114" s="343">
        <f>INPUT!CR63</f>
        <v>-0.60512543551277931</v>
      </c>
      <c r="E114" s="191">
        <f>INPUT!CS63</f>
        <v>0.000649453098666768</v>
      </c>
      <c r="F114" s="191">
        <f>INPUT!CT63</f>
        <v>0.00072819558301501176</v>
      </c>
      <c r="G114" s="442" t="str">
        <f>IF(OR(INPUT!E63="Exterior Support",INPUT!E63="Interior Support",INPUT!E63="Cross Beam"),"X","O")</f>
        <v>X</v>
      </c>
      <c r="H114" s="442" t="str">
        <f>IF(OR(INPUT!E63="",INPUT!E63="Section Changed"),"O","X")</f>
        <v>X</v>
      </c>
      <c r="I114" s="446" t="e">
        <f>IF(H114="X",IF(MAX(E114,F114)&lt;=$M$38,"OK","NG"),"-")</f>
        <v>#DIV/0!</v>
      </c>
      <c r="J114" s="443"/>
      <c r="K114" s="446" t="str">
        <f>IF(G114="O",IF(AND(C114&lt;0,ABS(C114)&gt;=2*E114),"검토 필요없음",IF(E114&lt;=$M$40,"OK","NG")),"-")</f>
        <v>-</v>
      </c>
      <c r="L114" s="444"/>
      <c r="M114" s="446" t="e">
        <f>IF(AND(C114&lt;0,ABS(C114)&gt;=2*E114),"검토 필요없음",IF(E114&lt;=$M$42,"OK","NG"))</f>
        <v>#DIV/0!</v>
      </c>
      <c r="N114" s="86"/>
      <c r="P114" s="4"/>
    </row>
    <row r="115">
      <c r="A115" s="187">
        <f>INPUT!D64</f>
        <v>101</v>
      </c>
      <c r="B115" s="191" t="str">
        <f>IF(INPUT!AR64&lt;=0,"Positive","Negative")</f>
        <v>Negative</v>
      </c>
      <c r="C115" s="191">
        <f>INPUT!CQ64</f>
        <v>0.64323709751425051</v>
      </c>
      <c r="D115" s="343">
        <f>INPUT!CR64</f>
        <v>-0.60512543551277931</v>
      </c>
      <c r="E115" s="191">
        <f>INPUT!CS64</f>
        <v>0.000649453098666768</v>
      </c>
      <c r="F115" s="191">
        <f>INPUT!CT64</f>
        <v>0.00072819558301501176</v>
      </c>
      <c r="G115" s="442" t="str">
        <f>IF(OR(INPUT!E64="Exterior Support",INPUT!E64="Interior Support",INPUT!E64="Cross Beam"),"X","O")</f>
        <v>X</v>
      </c>
      <c r="H115" s="442" t="str">
        <f>IF(OR(INPUT!E64="",INPUT!E64="Section Changed"),"O","X")</f>
        <v>X</v>
      </c>
      <c r="I115" s="446" t="e">
        <f>IF(H115="X",IF(MAX(E115,F115)&lt;=$M$38,"OK","NG"),"-")</f>
        <v>#DIV/0!</v>
      </c>
      <c r="J115" s="443"/>
      <c r="K115" s="446" t="str">
        <f>IF(G115="O",IF(AND(C115&lt;0,ABS(C115)&gt;=2*E115),"검토 필요없음",IF(E115&lt;=$M$40,"OK","NG")),"-")</f>
        <v>-</v>
      </c>
      <c r="L115" s="444"/>
      <c r="M115" s="446" t="e">
        <f>IF(AND(C115&lt;0,ABS(C115)&gt;=2*E115),"검토 필요없음",IF(E115&lt;=$M$42,"OK","NG"))</f>
        <v>#DIV/0!</v>
      </c>
      <c r="N115" s="86"/>
      <c r="P115" s="4"/>
    </row>
    <row r="116">
      <c r="A116" s="187">
        <f>INPUT!D65</f>
        <v>101</v>
      </c>
      <c r="B116" s="191" t="str">
        <f>IF(INPUT!AR65&lt;=0,"Positive","Negative")</f>
        <v>Negative</v>
      </c>
      <c r="C116" s="191">
        <f>INPUT!CQ65</f>
        <v>0.64323709751425051</v>
      </c>
      <c r="D116" s="343">
        <f>INPUT!CR65</f>
        <v>-0.60512543551277931</v>
      </c>
      <c r="E116" s="191">
        <f>INPUT!CS65</f>
        <v>0.000649453098666768</v>
      </c>
      <c r="F116" s="191">
        <f>INPUT!CT65</f>
        <v>0.00072819558301501176</v>
      </c>
      <c r="G116" s="442" t="str">
        <f>IF(OR(INPUT!E65="Exterior Support",INPUT!E65="Interior Support",INPUT!E65="Cross Beam"),"X","O")</f>
        <v>X</v>
      </c>
      <c r="H116" s="442" t="str">
        <f>IF(OR(INPUT!E65="",INPUT!E65="Section Changed"),"O","X")</f>
        <v>X</v>
      </c>
      <c r="I116" s="446" t="e">
        <f>IF(H116="X",IF(MAX(E116,F116)&lt;=$M$38,"OK","NG"),"-")</f>
        <v>#DIV/0!</v>
      </c>
      <c r="J116" s="443"/>
      <c r="K116" s="446" t="str">
        <f>IF(G116="O",IF(AND(C116&lt;0,ABS(C116)&gt;=2*E116),"검토 필요없음",IF(E116&lt;=$M$40,"OK","NG")),"-")</f>
        <v>-</v>
      </c>
      <c r="L116" s="444"/>
      <c r="M116" s="446" t="e">
        <f>IF(AND(C116&lt;0,ABS(C116)&gt;=2*E116),"검토 필요없음",IF(E116&lt;=$M$42,"OK","NG"))</f>
        <v>#DIV/0!</v>
      </c>
      <c r="N116" s="86"/>
      <c r="P116" s="4"/>
    </row>
    <row r="117">
      <c r="A117" s="187">
        <f>INPUT!D66</f>
        <v>101</v>
      </c>
      <c r="B117" s="191" t="str">
        <f>IF(INPUT!AR66&lt;=0,"Positive","Negative")</f>
        <v>Negative</v>
      </c>
      <c r="C117" s="191">
        <f>INPUT!CQ66</f>
        <v>0.64323709751425051</v>
      </c>
      <c r="D117" s="343">
        <f>INPUT!CR66</f>
        <v>-0.60512543551277931</v>
      </c>
      <c r="E117" s="191">
        <f>INPUT!CS66</f>
        <v>0.000649453098666768</v>
      </c>
      <c r="F117" s="191">
        <f>INPUT!CT66</f>
        <v>0.00072819558301501176</v>
      </c>
      <c r="G117" s="442" t="str">
        <f>IF(OR(INPUT!E66="Exterior Support",INPUT!E66="Interior Support",INPUT!E66="Cross Beam"),"X","O")</f>
        <v>X</v>
      </c>
      <c r="H117" s="442" t="str">
        <f>IF(OR(INPUT!E66="",INPUT!E66="Section Changed"),"O","X")</f>
        <v>X</v>
      </c>
      <c r="I117" s="446" t="e">
        <f>IF(H117="X",IF(MAX(E117,F117)&lt;=$M$38,"OK","NG"),"-")</f>
        <v>#DIV/0!</v>
      </c>
      <c r="J117" s="443"/>
      <c r="K117" s="446" t="str">
        <f>IF(G117="O",IF(AND(C117&lt;0,ABS(C117)&gt;=2*E117),"검토 필요없음",IF(E117&lt;=$M$40,"OK","NG")),"-")</f>
        <v>-</v>
      </c>
      <c r="L117" s="444"/>
      <c r="M117" s="446" t="e">
        <f>IF(AND(C117&lt;0,ABS(C117)&gt;=2*E117),"검토 필요없음",IF(E117&lt;=$M$42,"OK","NG"))</f>
        <v>#DIV/0!</v>
      </c>
      <c r="N117" s="86"/>
      <c r="P117" s="4"/>
    </row>
    <row r="118">
      <c r="A118" s="187">
        <f>INPUT!D67</f>
        <v>101</v>
      </c>
      <c r="B118" s="191" t="str">
        <f>IF(INPUT!AR67&lt;=0,"Positive","Negative")</f>
        <v>Negative</v>
      </c>
      <c r="C118" s="191">
        <f>INPUT!CQ67</f>
        <v>0.64323709751425051</v>
      </c>
      <c r="D118" s="343">
        <f>INPUT!CR67</f>
        <v>-0.60512543551277931</v>
      </c>
      <c r="E118" s="191">
        <f>INPUT!CS67</f>
        <v>0.000649453098666768</v>
      </c>
      <c r="F118" s="191">
        <f>INPUT!CT67</f>
        <v>0.00072819558301501176</v>
      </c>
      <c r="G118" s="442" t="str">
        <f>IF(OR(INPUT!E67="Exterior Support",INPUT!E67="Interior Support",INPUT!E67="Cross Beam"),"X","O")</f>
        <v>X</v>
      </c>
      <c r="H118" s="442" t="str">
        <f>IF(OR(INPUT!E67="",INPUT!E67="Section Changed"),"O","X")</f>
        <v>X</v>
      </c>
      <c r="I118" s="446" t="e">
        <f>IF(H118="X",IF(MAX(E118,F118)&lt;=$M$38,"OK","NG"),"-")</f>
        <v>#DIV/0!</v>
      </c>
      <c r="J118" s="443"/>
      <c r="K118" s="446" t="str">
        <f>IF(G118="O",IF(AND(C118&lt;0,ABS(C118)&gt;=2*E118),"검토 필요없음",IF(E118&lt;=$M$40,"OK","NG")),"-")</f>
        <v>-</v>
      </c>
      <c r="L118" s="444"/>
      <c r="M118" s="446" t="e">
        <f>IF(AND(C118&lt;0,ABS(C118)&gt;=2*E118),"검토 필요없음",IF(E118&lt;=$M$42,"OK","NG"))</f>
        <v>#DIV/0!</v>
      </c>
      <c r="N118" s="86"/>
      <c r="P118" s="4"/>
    </row>
    <row r="119">
      <c r="A119" s="187">
        <f>INPUT!D68</f>
        <v>101</v>
      </c>
      <c r="B119" s="191" t="str">
        <f>IF(INPUT!AR68&lt;=0,"Positive","Negative")</f>
        <v>Negative</v>
      </c>
      <c r="C119" s="191">
        <f>INPUT!CQ68</f>
        <v>0.64323709751425051</v>
      </c>
      <c r="D119" s="343">
        <f>INPUT!CR68</f>
        <v>-0.60512543551277931</v>
      </c>
      <c r="E119" s="191">
        <f>INPUT!CS68</f>
        <v>0.000649453098666768</v>
      </c>
      <c r="F119" s="191">
        <f>INPUT!CT68</f>
        <v>0.00072819558301501176</v>
      </c>
      <c r="G119" s="442" t="str">
        <f>IF(OR(INPUT!E68="Exterior Support",INPUT!E68="Interior Support",INPUT!E68="Cross Beam"),"X","O")</f>
        <v>X</v>
      </c>
      <c r="H119" s="442" t="str">
        <f>IF(OR(INPUT!E68="",INPUT!E68="Section Changed"),"O","X")</f>
        <v>X</v>
      </c>
      <c r="I119" s="446" t="e">
        <f>IF(H119="X",IF(MAX(E119,F119)&lt;=$M$38,"OK","NG"),"-")</f>
        <v>#DIV/0!</v>
      </c>
      <c r="J119" s="443"/>
      <c r="K119" s="446" t="str">
        <f>IF(G119="O",IF(AND(C119&lt;0,ABS(C119)&gt;=2*E119),"검토 필요없음",IF(E119&lt;=$M$40,"OK","NG")),"-")</f>
        <v>-</v>
      </c>
      <c r="L119" s="444"/>
      <c r="M119" s="446" t="e">
        <f>IF(AND(C119&lt;0,ABS(C119)&gt;=2*E119),"검토 필요없음",IF(E119&lt;=$M$42,"OK","NG"))</f>
        <v>#DIV/0!</v>
      </c>
      <c r="N119" s="86"/>
      <c r="P119" s="4"/>
    </row>
    <row r="120">
      <c r="A120" s="187">
        <f>INPUT!D69</f>
        <v>101</v>
      </c>
      <c r="B120" s="191" t="str">
        <f>IF(INPUT!AR69&lt;=0,"Positive","Negative")</f>
        <v>Negative</v>
      </c>
      <c r="C120" s="191">
        <f>INPUT!CQ69</f>
        <v>0.64323709751425051</v>
      </c>
      <c r="D120" s="343">
        <f>INPUT!CR69</f>
        <v>-0.60512543551277931</v>
      </c>
      <c r="E120" s="191">
        <f>INPUT!CS69</f>
        <v>0.000649453098666768</v>
      </c>
      <c r="F120" s="191">
        <f>INPUT!CT69</f>
        <v>0.00072819558301501176</v>
      </c>
      <c r="G120" s="442" t="str">
        <f>IF(OR(INPUT!E69="Exterior Support",INPUT!E69="Interior Support",INPUT!E69="Cross Beam"),"X","O")</f>
        <v>X</v>
      </c>
      <c r="H120" s="442" t="str">
        <f>IF(OR(INPUT!E69="",INPUT!E69="Section Changed"),"O","X")</f>
        <v>X</v>
      </c>
      <c r="I120" s="446" t="e">
        <f>IF(H120="X",IF(MAX(E120,F120)&lt;=$M$38,"OK","NG"),"-")</f>
        <v>#DIV/0!</v>
      </c>
      <c r="J120" s="443"/>
      <c r="K120" s="446" t="str">
        <f>IF(G120="O",IF(AND(C120&lt;0,ABS(C120)&gt;=2*E120),"검토 필요없음",IF(E120&lt;=$M$40,"OK","NG")),"-")</f>
        <v>-</v>
      </c>
      <c r="L120" s="444"/>
      <c r="M120" s="446" t="e">
        <f>IF(AND(C120&lt;0,ABS(C120)&gt;=2*E120),"검토 필요없음",IF(E120&lt;=$M$42,"OK","NG"))</f>
        <v>#DIV/0!</v>
      </c>
      <c r="N120" s="86"/>
      <c r="P120" s="4"/>
    </row>
    <row r="121">
      <c r="A121" s="187">
        <f>INPUT!D70</f>
        <v>101</v>
      </c>
      <c r="B121" s="191" t="str">
        <f>IF(INPUT!AR70&lt;=0,"Positive","Negative")</f>
        <v>Negative</v>
      </c>
      <c r="C121" s="191">
        <f>INPUT!CQ70</f>
        <v>0.64323709751425051</v>
      </c>
      <c r="D121" s="343">
        <f>INPUT!CR70</f>
        <v>-0.60512543551277931</v>
      </c>
      <c r="E121" s="191">
        <f>INPUT!CS70</f>
        <v>0.000649453098666768</v>
      </c>
      <c r="F121" s="191">
        <f>INPUT!CT70</f>
        <v>0.00072819558301501176</v>
      </c>
      <c r="G121" s="442" t="str">
        <f>IF(OR(INPUT!E70="Exterior Support",INPUT!E70="Interior Support",INPUT!E70="Cross Beam"),"X","O")</f>
        <v>X</v>
      </c>
      <c r="H121" s="442" t="str">
        <f>IF(OR(INPUT!E70="",INPUT!E70="Section Changed"),"O","X")</f>
        <v>X</v>
      </c>
      <c r="I121" s="446" t="e">
        <f>IF(H121="X",IF(MAX(E121,F121)&lt;=$M$38,"OK","NG"),"-")</f>
        <v>#DIV/0!</v>
      </c>
      <c r="J121" s="443"/>
      <c r="K121" s="446" t="str">
        <f>IF(G121="O",IF(AND(C121&lt;0,ABS(C121)&gt;=2*E121),"검토 필요없음",IF(E121&lt;=$M$40,"OK","NG")),"-")</f>
        <v>-</v>
      </c>
      <c r="L121" s="444"/>
      <c r="M121" s="446" t="e">
        <f>IF(AND(C121&lt;0,ABS(C121)&gt;=2*E121),"검토 필요없음",IF(E121&lt;=$M$42,"OK","NG"))</f>
        <v>#DIV/0!</v>
      </c>
      <c r="N121" s="86"/>
      <c r="P121" s="4"/>
    </row>
    <row r="122">
      <c r="A122" s="187">
        <f>INPUT!D71</f>
        <v>101</v>
      </c>
      <c r="B122" s="191" t="str">
        <f>IF(INPUT!AR71&lt;=0,"Positive","Negative")</f>
        <v>Negative</v>
      </c>
      <c r="C122" s="191">
        <f>INPUT!CQ71</f>
        <v>0.64323709751425051</v>
      </c>
      <c r="D122" s="343">
        <f>INPUT!CR71</f>
        <v>-0.60512543551277931</v>
      </c>
      <c r="E122" s="191">
        <f>INPUT!CS71</f>
        <v>0.000649453098666768</v>
      </c>
      <c r="F122" s="191">
        <f>INPUT!CT71</f>
        <v>0.00072819558301501176</v>
      </c>
      <c r="G122" s="442" t="str">
        <f>IF(OR(INPUT!E71="Exterior Support",INPUT!E71="Interior Support",INPUT!E71="Cross Beam"),"X","O")</f>
        <v>X</v>
      </c>
      <c r="H122" s="442" t="str">
        <f>IF(OR(INPUT!E71="",INPUT!E71="Section Changed"),"O","X")</f>
        <v>X</v>
      </c>
      <c r="I122" s="446" t="e">
        <f>IF(H122="X",IF(MAX(E122,F122)&lt;=$M$38,"OK","NG"),"-")</f>
        <v>#DIV/0!</v>
      </c>
      <c r="J122" s="443"/>
      <c r="K122" s="446" t="str">
        <f>IF(G122="O",IF(AND(C122&lt;0,ABS(C122)&gt;=2*E122),"검토 필요없음",IF(E122&lt;=$M$40,"OK","NG")),"-")</f>
        <v>-</v>
      </c>
      <c r="L122" s="444"/>
      <c r="M122" s="446" t="e">
        <f>IF(AND(C122&lt;0,ABS(C122)&gt;=2*E122),"검토 필요없음",IF(E122&lt;=$M$42,"OK","NG"))</f>
        <v>#DIV/0!</v>
      </c>
      <c r="N122" s="86"/>
      <c r="P122" s="4"/>
    </row>
    <row r="123">
      <c r="A123" s="187">
        <f>INPUT!D72</f>
        <v>101</v>
      </c>
      <c r="B123" s="191" t="str">
        <f>IF(INPUT!AR72&lt;=0,"Positive","Negative")</f>
        <v>Negative</v>
      </c>
      <c r="C123" s="191">
        <f>INPUT!CQ72</f>
        <v>0.64323709751425051</v>
      </c>
      <c r="D123" s="343">
        <f>INPUT!CR72</f>
        <v>-0.60512543551277931</v>
      </c>
      <c r="E123" s="191">
        <f>INPUT!CS72</f>
        <v>0.000649453098666768</v>
      </c>
      <c r="F123" s="191">
        <f>INPUT!CT72</f>
        <v>0.00072819558301501176</v>
      </c>
      <c r="G123" s="442" t="str">
        <f>IF(OR(INPUT!E72="Exterior Support",INPUT!E72="Interior Support",INPUT!E72="Cross Beam"),"X","O")</f>
        <v>X</v>
      </c>
      <c r="H123" s="442" t="str">
        <f>IF(OR(INPUT!E72="",INPUT!E72="Section Changed"),"O","X")</f>
        <v>X</v>
      </c>
      <c r="I123" s="446" t="e">
        <f>IF(H123="X",IF(MAX(E123,F123)&lt;=$M$38,"OK","NG"),"-")</f>
        <v>#DIV/0!</v>
      </c>
      <c r="J123" s="443"/>
      <c r="K123" s="446" t="str">
        <f>IF(G123="O",IF(AND(C123&lt;0,ABS(C123)&gt;=2*E123),"검토 필요없음",IF(E123&lt;=$M$40,"OK","NG")),"-")</f>
        <v>-</v>
      </c>
      <c r="L123" s="444"/>
      <c r="M123" s="446" t="e">
        <f>IF(AND(C123&lt;0,ABS(C123)&gt;=2*E123),"검토 필요없음",IF(E123&lt;=$M$42,"OK","NG"))</f>
        <v>#DIV/0!</v>
      </c>
      <c r="N123" s="86"/>
      <c r="P123" s="4"/>
    </row>
    <row r="124">
      <c r="A124" s="187">
        <f>INPUT!D73</f>
        <v>101</v>
      </c>
      <c r="B124" s="191" t="str">
        <f>IF(INPUT!AR73&lt;=0,"Positive","Negative")</f>
        <v>Negative</v>
      </c>
      <c r="C124" s="191">
        <f>INPUT!CQ73</f>
        <v>0.64323709751425051</v>
      </c>
      <c r="D124" s="343">
        <f>INPUT!CR73</f>
        <v>-0.60512543551277931</v>
      </c>
      <c r="E124" s="191">
        <f>INPUT!CS73</f>
        <v>0.000649453098666768</v>
      </c>
      <c r="F124" s="191">
        <f>INPUT!CT73</f>
        <v>0.00072819558301501176</v>
      </c>
      <c r="G124" s="442" t="str">
        <f>IF(OR(INPUT!E73="Exterior Support",INPUT!E73="Interior Support",INPUT!E73="Cross Beam"),"X","O")</f>
        <v>X</v>
      </c>
      <c r="H124" s="442" t="str">
        <f>IF(OR(INPUT!E73="",INPUT!E73="Section Changed"),"O","X")</f>
        <v>X</v>
      </c>
      <c r="I124" s="446" t="e">
        <f>IF(H124="X",IF(MAX(E124,F124)&lt;=$M$38,"OK","NG"),"-")</f>
        <v>#DIV/0!</v>
      </c>
      <c r="J124" s="443"/>
      <c r="K124" s="446" t="str">
        <f>IF(G124="O",IF(AND(C124&lt;0,ABS(C124)&gt;=2*E124),"검토 필요없음",IF(E124&lt;=$M$40,"OK","NG")),"-")</f>
        <v>-</v>
      </c>
      <c r="L124" s="444"/>
      <c r="M124" s="446" t="e">
        <f>IF(AND(C124&lt;0,ABS(C124)&gt;=2*E124),"검토 필요없음",IF(E124&lt;=$M$42,"OK","NG"))</f>
        <v>#DIV/0!</v>
      </c>
      <c r="N124" s="86"/>
      <c r="P124" s="4"/>
    </row>
    <row r="125">
      <c r="A125" s="187">
        <f>INPUT!D74</f>
        <v>101</v>
      </c>
      <c r="B125" s="191" t="str">
        <f>IF(INPUT!AR74&lt;=0,"Positive","Negative")</f>
        <v>Negative</v>
      </c>
      <c r="C125" s="191">
        <f>INPUT!CQ74</f>
        <v>0.64323709751425051</v>
      </c>
      <c r="D125" s="343">
        <f>INPUT!CR74</f>
        <v>-0.60512543551277931</v>
      </c>
      <c r="E125" s="191">
        <f>INPUT!CS74</f>
        <v>0.000649453098666768</v>
      </c>
      <c r="F125" s="191">
        <f>INPUT!CT74</f>
        <v>0.00072819558301501176</v>
      </c>
      <c r="G125" s="442" t="str">
        <f>IF(OR(INPUT!E74="Exterior Support",INPUT!E74="Interior Support",INPUT!E74="Cross Beam"),"X","O")</f>
        <v>X</v>
      </c>
      <c r="H125" s="442" t="str">
        <f>IF(OR(INPUT!E74="",INPUT!E74="Section Changed"),"O","X")</f>
        <v>X</v>
      </c>
      <c r="I125" s="446" t="e">
        <f>IF(H125="X",IF(MAX(E125,F125)&lt;=$M$38,"OK","NG"),"-")</f>
        <v>#DIV/0!</v>
      </c>
      <c r="J125" s="443"/>
      <c r="K125" s="446" t="str">
        <f>IF(G125="O",IF(AND(C125&lt;0,ABS(C125)&gt;=2*E125),"검토 필요없음",IF(E125&lt;=$M$40,"OK","NG")),"-")</f>
        <v>-</v>
      </c>
      <c r="L125" s="444"/>
      <c r="M125" s="446" t="e">
        <f>IF(AND(C125&lt;0,ABS(C125)&gt;=2*E125),"검토 필요없음",IF(E125&lt;=$M$42,"OK","NG"))</f>
        <v>#DIV/0!</v>
      </c>
      <c r="N125" s="86"/>
      <c r="P125" s="4"/>
    </row>
    <row r="126">
      <c r="A126" s="187">
        <f>INPUT!D75</f>
        <v>101</v>
      </c>
      <c r="B126" s="191" t="str">
        <f>IF(INPUT!AR75&lt;=0,"Positive","Negative")</f>
        <v>Negative</v>
      </c>
      <c r="C126" s="191">
        <f>INPUT!CQ75</f>
        <v>0.64323709751425051</v>
      </c>
      <c r="D126" s="343">
        <f>INPUT!CR75</f>
        <v>-0.60512543551277931</v>
      </c>
      <c r="E126" s="191">
        <f>INPUT!CS75</f>
        <v>0.000649453098666768</v>
      </c>
      <c r="F126" s="191">
        <f>INPUT!CT75</f>
        <v>0.00072819558301501176</v>
      </c>
      <c r="G126" s="442" t="str">
        <f>IF(OR(INPUT!E75="Exterior Support",INPUT!E75="Interior Support",INPUT!E75="Cross Beam"),"X","O")</f>
        <v>X</v>
      </c>
      <c r="H126" s="442" t="str">
        <f>IF(OR(INPUT!E75="",INPUT!E75="Section Changed"),"O","X")</f>
        <v>X</v>
      </c>
      <c r="I126" s="446" t="e">
        <f>IF(H126="X",IF(MAX(E126,F126)&lt;=$M$38,"OK","NG"),"-")</f>
        <v>#DIV/0!</v>
      </c>
      <c r="J126" s="443"/>
      <c r="K126" s="446" t="str">
        <f>IF(G126="O",IF(AND(C126&lt;0,ABS(C126)&gt;=2*E126),"검토 필요없음",IF(E126&lt;=$M$40,"OK","NG")),"-")</f>
        <v>-</v>
      </c>
      <c r="L126" s="444"/>
      <c r="M126" s="446" t="e">
        <f>IF(AND(C126&lt;0,ABS(C126)&gt;=2*E126),"검토 필요없음",IF(E126&lt;=$M$42,"OK","NG"))</f>
        <v>#DIV/0!</v>
      </c>
      <c r="N126" s="86"/>
      <c r="P126" s="4"/>
    </row>
    <row r="127">
      <c r="A127" s="187">
        <f>INPUT!D76</f>
        <v>101</v>
      </c>
      <c r="B127" s="191" t="str">
        <f>IF(INPUT!AR76&lt;=0,"Positive","Negative")</f>
        <v>Negative</v>
      </c>
      <c r="C127" s="191">
        <f>INPUT!CQ76</f>
        <v>0.64323709751425051</v>
      </c>
      <c r="D127" s="343">
        <f>INPUT!CR76</f>
        <v>-0.60512543551277931</v>
      </c>
      <c r="E127" s="191">
        <f>INPUT!CS76</f>
        <v>0.000649453098666768</v>
      </c>
      <c r="F127" s="191">
        <f>INPUT!CT76</f>
        <v>0.00072819558301501176</v>
      </c>
      <c r="G127" s="442" t="str">
        <f>IF(OR(INPUT!E76="Exterior Support",INPUT!E76="Interior Support",INPUT!E76="Cross Beam"),"X","O")</f>
        <v>X</v>
      </c>
      <c r="H127" s="442" t="str">
        <f>IF(OR(INPUT!E76="",INPUT!E76="Section Changed"),"O","X")</f>
        <v>X</v>
      </c>
      <c r="I127" s="446" t="e">
        <f>IF(H127="X",IF(MAX(E127,F127)&lt;=$M$38,"OK","NG"),"-")</f>
        <v>#DIV/0!</v>
      </c>
      <c r="J127" s="443"/>
      <c r="K127" s="446" t="str">
        <f>IF(G127="O",IF(AND(C127&lt;0,ABS(C127)&gt;=2*E127),"검토 필요없음",IF(E127&lt;=$M$40,"OK","NG")),"-")</f>
        <v>-</v>
      </c>
      <c r="L127" s="444"/>
      <c r="M127" s="446" t="e">
        <f>IF(AND(C127&lt;0,ABS(C127)&gt;=2*E127),"검토 필요없음",IF(E127&lt;=$M$42,"OK","NG"))</f>
        <v>#DIV/0!</v>
      </c>
      <c r="N127" s="86"/>
      <c r="P127" s="4"/>
    </row>
    <row r="128">
      <c r="A128" s="187">
        <f>INPUT!D77</f>
        <v>101</v>
      </c>
      <c r="B128" s="191" t="str">
        <f>IF(INPUT!AR77&lt;=0,"Positive","Negative")</f>
        <v>Negative</v>
      </c>
      <c r="C128" s="191">
        <f>INPUT!CQ77</f>
        <v>0.64323709751425051</v>
      </c>
      <c r="D128" s="343">
        <f>INPUT!CR77</f>
        <v>-0.60512543551277931</v>
      </c>
      <c r="E128" s="191">
        <f>INPUT!CS77</f>
        <v>0.000649453098666768</v>
      </c>
      <c r="F128" s="191">
        <f>INPUT!CT77</f>
        <v>0.00072819558301501176</v>
      </c>
      <c r="G128" s="442" t="str">
        <f>IF(OR(INPUT!E77="Exterior Support",INPUT!E77="Interior Support",INPUT!E77="Cross Beam"),"X","O")</f>
        <v>X</v>
      </c>
      <c r="H128" s="442" t="str">
        <f>IF(OR(INPUT!E77="",INPUT!E77="Section Changed"),"O","X")</f>
        <v>X</v>
      </c>
      <c r="I128" s="446" t="e">
        <f>IF(H128="X",IF(MAX(E128,F128)&lt;=$M$38,"OK","NG"),"-")</f>
        <v>#DIV/0!</v>
      </c>
      <c r="J128" s="443"/>
      <c r="K128" s="446" t="str">
        <f>IF(G128="O",IF(AND(C128&lt;0,ABS(C128)&gt;=2*E128),"검토 필요없음",IF(E128&lt;=$M$40,"OK","NG")),"-")</f>
        <v>-</v>
      </c>
      <c r="L128" s="444"/>
      <c r="M128" s="446" t="e">
        <f>IF(AND(C128&lt;0,ABS(C128)&gt;=2*E128),"검토 필요없음",IF(E128&lt;=$M$42,"OK","NG"))</f>
        <v>#DIV/0!</v>
      </c>
      <c r="N128" s="86"/>
      <c r="P128" s="4"/>
    </row>
    <row r="129">
      <c r="A129" s="187">
        <f>INPUT!D78</f>
        <v>101</v>
      </c>
      <c r="B129" s="191" t="str">
        <f>IF(INPUT!AR78&lt;=0,"Positive","Negative")</f>
        <v>Negative</v>
      </c>
      <c r="C129" s="191">
        <f>INPUT!CQ78</f>
        <v>0.64323709751425051</v>
      </c>
      <c r="D129" s="343">
        <f>INPUT!CR78</f>
        <v>-0.60512543551277931</v>
      </c>
      <c r="E129" s="191">
        <f>INPUT!CS78</f>
        <v>0.000649453098666768</v>
      </c>
      <c r="F129" s="191">
        <f>INPUT!CT78</f>
        <v>0.00072819558301501176</v>
      </c>
      <c r="G129" s="442" t="str">
        <f>IF(OR(INPUT!E78="Exterior Support",INPUT!E78="Interior Support",INPUT!E78="Cross Beam"),"X","O")</f>
        <v>X</v>
      </c>
      <c r="H129" s="442" t="str">
        <f>IF(OR(INPUT!E78="",INPUT!E78="Section Changed"),"O","X")</f>
        <v>X</v>
      </c>
      <c r="I129" s="446" t="e">
        <f>IF(H129="X",IF(MAX(E129,F129)&lt;=$M$38,"OK","NG"),"-")</f>
        <v>#DIV/0!</v>
      </c>
      <c r="J129" s="443"/>
      <c r="K129" s="446" t="str">
        <f>IF(G129="O",IF(AND(C129&lt;0,ABS(C129)&gt;=2*E129),"검토 필요없음",IF(E129&lt;=$M$40,"OK","NG")),"-")</f>
        <v>-</v>
      </c>
      <c r="L129" s="444"/>
      <c r="M129" s="446" t="e">
        <f>IF(AND(C129&lt;0,ABS(C129)&gt;=2*E129),"검토 필요없음",IF(E129&lt;=$M$42,"OK","NG"))</f>
        <v>#DIV/0!</v>
      </c>
      <c r="N129" s="86"/>
      <c r="P129" s="4"/>
    </row>
    <row r="130">
      <c r="A130" s="187">
        <f>INPUT!D79</f>
        <v>101</v>
      </c>
      <c r="B130" s="191" t="str">
        <f>IF(INPUT!AR79&lt;=0,"Positive","Negative")</f>
        <v>Negative</v>
      </c>
      <c r="C130" s="191">
        <f>INPUT!CQ79</f>
        <v>0.64323709751425051</v>
      </c>
      <c r="D130" s="343">
        <f>INPUT!CR79</f>
        <v>-0.60512543551277931</v>
      </c>
      <c r="E130" s="191">
        <f>INPUT!CS79</f>
        <v>0.000649453098666768</v>
      </c>
      <c r="F130" s="191">
        <f>INPUT!CT79</f>
        <v>0.00072819558301501176</v>
      </c>
      <c r="G130" s="442" t="str">
        <f>IF(OR(INPUT!E79="Exterior Support",INPUT!E79="Interior Support",INPUT!E79="Cross Beam"),"X","O")</f>
        <v>X</v>
      </c>
      <c r="H130" s="442" t="str">
        <f>IF(OR(INPUT!E79="",INPUT!E79="Section Changed"),"O","X")</f>
        <v>X</v>
      </c>
      <c r="I130" s="446" t="e">
        <f>IF(H130="X",IF(MAX(E130,F130)&lt;=$M$38,"OK","NG"),"-")</f>
        <v>#DIV/0!</v>
      </c>
      <c r="J130" s="443"/>
      <c r="K130" s="446" t="str">
        <f>IF(G130="O",IF(AND(C130&lt;0,ABS(C130)&gt;=2*E130),"검토 필요없음",IF(E130&lt;=$M$40,"OK","NG")),"-")</f>
        <v>-</v>
      </c>
      <c r="L130" s="444"/>
      <c r="M130" s="446" t="e">
        <f>IF(AND(C130&lt;0,ABS(C130)&gt;=2*E130),"검토 필요없음",IF(E130&lt;=$M$42,"OK","NG"))</f>
        <v>#DIV/0!</v>
      </c>
      <c r="N130" s="86"/>
      <c r="P130" s="4"/>
    </row>
    <row r="131">
      <c r="A131" s="187">
        <f>INPUT!D80</f>
        <v>101</v>
      </c>
      <c r="B131" s="191" t="str">
        <f>IF(INPUT!AR80&lt;=0,"Positive","Negative")</f>
        <v>Negative</v>
      </c>
      <c r="C131" s="191">
        <f>INPUT!CQ80</f>
        <v>0.64323709751425051</v>
      </c>
      <c r="D131" s="343">
        <f>INPUT!CR80</f>
        <v>-0.60512543551277931</v>
      </c>
      <c r="E131" s="191">
        <f>INPUT!CS80</f>
        <v>0.000649453098666768</v>
      </c>
      <c r="F131" s="191">
        <f>INPUT!CT80</f>
        <v>0.00072819558301501176</v>
      </c>
      <c r="G131" s="442" t="str">
        <f>IF(OR(INPUT!E80="Exterior Support",INPUT!E80="Interior Support",INPUT!E80="Cross Beam"),"X","O")</f>
        <v>X</v>
      </c>
      <c r="H131" s="442" t="str">
        <f>IF(OR(INPUT!E80="",INPUT!E80="Section Changed"),"O","X")</f>
        <v>X</v>
      </c>
      <c r="I131" s="446" t="e">
        <f>IF(H131="X",IF(MAX(E131,F131)&lt;=$M$38,"OK","NG"),"-")</f>
        <v>#DIV/0!</v>
      </c>
      <c r="J131" s="443"/>
      <c r="K131" s="446" t="str">
        <f>IF(G131="O",IF(AND(C131&lt;0,ABS(C131)&gt;=2*E131),"검토 필요없음",IF(E131&lt;=$M$40,"OK","NG")),"-")</f>
        <v>-</v>
      </c>
      <c r="L131" s="444"/>
      <c r="M131" s="446" t="e">
        <f>IF(AND(C131&lt;0,ABS(C131)&gt;=2*E131),"검토 필요없음",IF(E131&lt;=$M$42,"OK","NG"))</f>
        <v>#DIV/0!</v>
      </c>
      <c r="N131" s="86"/>
      <c r="P131" s="4"/>
    </row>
    <row r="132">
      <c r="A132" s="187">
        <f>INPUT!D81</f>
        <v>101</v>
      </c>
      <c r="B132" s="191" t="str">
        <f>IF(INPUT!AR81&lt;=0,"Positive","Negative")</f>
        <v>Negative</v>
      </c>
      <c r="C132" s="191">
        <f>INPUT!CQ81</f>
        <v>0.64323709751425051</v>
      </c>
      <c r="D132" s="343">
        <f>INPUT!CR81</f>
        <v>-0.60512543551277931</v>
      </c>
      <c r="E132" s="191">
        <f>INPUT!CS81</f>
        <v>0.000649453098666768</v>
      </c>
      <c r="F132" s="191">
        <f>INPUT!CT81</f>
        <v>0.00072819558301501176</v>
      </c>
      <c r="G132" s="442" t="str">
        <f>IF(OR(INPUT!E81="Exterior Support",INPUT!E81="Interior Support",INPUT!E81="Cross Beam"),"X","O")</f>
        <v>X</v>
      </c>
      <c r="H132" s="442" t="str">
        <f>IF(OR(INPUT!E81="",INPUT!E81="Section Changed"),"O","X")</f>
        <v>X</v>
      </c>
      <c r="I132" s="446" t="e">
        <f>IF(H132="X",IF(MAX(E132,F132)&lt;=$M$38,"OK","NG"),"-")</f>
        <v>#DIV/0!</v>
      </c>
      <c r="J132" s="443"/>
      <c r="K132" s="446" t="str">
        <f>IF(G132="O",IF(AND(C132&lt;0,ABS(C132)&gt;=2*E132),"검토 필요없음",IF(E132&lt;=$M$40,"OK","NG")),"-")</f>
        <v>-</v>
      </c>
      <c r="L132" s="444"/>
      <c r="M132" s="446" t="e">
        <f>IF(AND(C132&lt;0,ABS(C132)&gt;=2*E132),"검토 필요없음",IF(E132&lt;=$M$42,"OK","NG"))</f>
        <v>#DIV/0!</v>
      </c>
      <c r="N132" s="86"/>
      <c r="P132" s="4"/>
    </row>
    <row r="133">
      <c r="A133" s="187">
        <f>INPUT!D82</f>
        <v>101</v>
      </c>
      <c r="B133" s="191" t="str">
        <f>IF(INPUT!AR82&lt;=0,"Positive","Negative")</f>
        <v>Negative</v>
      </c>
      <c r="C133" s="191">
        <f>INPUT!CQ82</f>
        <v>0.64323709751425051</v>
      </c>
      <c r="D133" s="343">
        <f>INPUT!CR82</f>
        <v>-0.60512543551277931</v>
      </c>
      <c r="E133" s="191">
        <f>INPUT!CS82</f>
        <v>0.000649453098666768</v>
      </c>
      <c r="F133" s="191">
        <f>INPUT!CT82</f>
        <v>0.00072819558301501176</v>
      </c>
      <c r="G133" s="442" t="str">
        <f>IF(OR(INPUT!E82="Exterior Support",INPUT!E82="Interior Support",INPUT!E82="Cross Beam"),"X","O")</f>
        <v>X</v>
      </c>
      <c r="H133" s="442" t="str">
        <f>IF(OR(INPUT!E82="",INPUT!E82="Section Changed"),"O","X")</f>
        <v>X</v>
      </c>
      <c r="I133" s="446" t="e">
        <f>IF(H133="X",IF(MAX(E133,F133)&lt;=$M$38,"OK","NG"),"-")</f>
        <v>#DIV/0!</v>
      </c>
      <c r="J133" s="443"/>
      <c r="K133" s="446" t="str">
        <f>IF(G133="O",IF(AND(C133&lt;0,ABS(C133)&gt;=2*E133),"검토 필요없음",IF(E133&lt;=$M$40,"OK","NG")),"-")</f>
        <v>-</v>
      </c>
      <c r="L133" s="444"/>
      <c r="M133" s="446" t="e">
        <f>IF(AND(C133&lt;0,ABS(C133)&gt;=2*E133),"검토 필요없음",IF(E133&lt;=$M$42,"OK","NG"))</f>
        <v>#DIV/0!</v>
      </c>
      <c r="N133" s="86"/>
      <c r="P133" s="4"/>
    </row>
    <row r="134">
      <c r="A134" s="187">
        <f>INPUT!D83</f>
        <v>101</v>
      </c>
      <c r="B134" s="191" t="str">
        <f>IF(INPUT!AR83&lt;=0,"Positive","Negative")</f>
        <v>Negative</v>
      </c>
      <c r="C134" s="191">
        <f>INPUT!CQ83</f>
        <v>0.64323709751425051</v>
      </c>
      <c r="D134" s="343">
        <f>INPUT!CR83</f>
        <v>-0.60512543551277931</v>
      </c>
      <c r="E134" s="191">
        <f>INPUT!CS83</f>
        <v>0.000649453098666768</v>
      </c>
      <c r="F134" s="191">
        <f>INPUT!CT83</f>
        <v>0.00072819558301501176</v>
      </c>
      <c r="G134" s="442" t="str">
        <f>IF(OR(INPUT!E83="Exterior Support",INPUT!E83="Interior Support",INPUT!E83="Cross Beam"),"X","O")</f>
        <v>X</v>
      </c>
      <c r="H134" s="442" t="str">
        <f>IF(OR(INPUT!E83="",INPUT!E83="Section Changed"),"O","X")</f>
        <v>X</v>
      </c>
      <c r="I134" s="446" t="e">
        <f>IF(H134="X",IF(MAX(E134,F134)&lt;=$M$38,"OK","NG"),"-")</f>
        <v>#DIV/0!</v>
      </c>
      <c r="J134" s="443"/>
      <c r="K134" s="446" t="str">
        <f>IF(G134="O",IF(AND(C134&lt;0,ABS(C134)&gt;=2*E134),"검토 필요없음",IF(E134&lt;=$M$40,"OK","NG")),"-")</f>
        <v>-</v>
      </c>
      <c r="L134" s="444"/>
      <c r="M134" s="446" t="e">
        <f>IF(AND(C134&lt;0,ABS(C134)&gt;=2*E134),"검토 필요없음",IF(E134&lt;=$M$42,"OK","NG"))</f>
        <v>#DIV/0!</v>
      </c>
      <c r="N134" s="86"/>
      <c r="P134" s="4"/>
    </row>
    <row r="135">
      <c r="A135" s="187">
        <f>INPUT!D84</f>
        <v>101</v>
      </c>
      <c r="B135" s="191" t="str">
        <f>IF(INPUT!AR84&lt;=0,"Positive","Negative")</f>
        <v>Negative</v>
      </c>
      <c r="C135" s="191">
        <f>INPUT!CQ84</f>
        <v>0.64323709751425051</v>
      </c>
      <c r="D135" s="343">
        <f>INPUT!CR84</f>
        <v>-0.60512543551277931</v>
      </c>
      <c r="E135" s="191">
        <f>INPUT!CS84</f>
        <v>0.000649453098666768</v>
      </c>
      <c r="F135" s="191">
        <f>INPUT!CT84</f>
        <v>0.00072819558301501176</v>
      </c>
      <c r="G135" s="442" t="str">
        <f>IF(OR(INPUT!E84="Exterior Support",INPUT!E84="Interior Support",INPUT!E84="Cross Beam"),"X","O")</f>
        <v>X</v>
      </c>
      <c r="H135" s="442" t="str">
        <f>IF(OR(INPUT!E84="",INPUT!E84="Section Changed"),"O","X")</f>
        <v>X</v>
      </c>
      <c r="I135" s="446" t="e">
        <f>IF(H135="X",IF(MAX(E135,F135)&lt;=$M$38,"OK","NG"),"-")</f>
        <v>#DIV/0!</v>
      </c>
      <c r="J135" s="443"/>
      <c r="K135" s="446" t="str">
        <f>IF(G135="O",IF(AND(C135&lt;0,ABS(C135)&gt;=2*E135),"검토 필요없음",IF(E135&lt;=$M$40,"OK","NG")),"-")</f>
        <v>-</v>
      </c>
      <c r="L135" s="444"/>
      <c r="M135" s="446" t="e">
        <f>IF(AND(C135&lt;0,ABS(C135)&gt;=2*E135),"검토 필요없음",IF(E135&lt;=$M$42,"OK","NG"))</f>
        <v>#DIV/0!</v>
      </c>
      <c r="N135" s="86"/>
      <c r="P135" s="4"/>
    </row>
    <row r="136">
      <c r="A136" s="187">
        <f>INPUT!D85</f>
        <v>101</v>
      </c>
      <c r="B136" s="191" t="str">
        <f>IF(INPUT!AR85&lt;=0,"Positive","Negative")</f>
        <v>Negative</v>
      </c>
      <c r="C136" s="191">
        <f>INPUT!CQ85</f>
        <v>0.64323709751425051</v>
      </c>
      <c r="D136" s="343">
        <f>INPUT!CR85</f>
        <v>-0.60512543551277931</v>
      </c>
      <c r="E136" s="191">
        <f>INPUT!CS85</f>
        <v>0.000649453098666768</v>
      </c>
      <c r="F136" s="191">
        <f>INPUT!CT85</f>
        <v>0.00072819558301501176</v>
      </c>
      <c r="G136" s="442" t="str">
        <f>IF(OR(INPUT!E85="Exterior Support",INPUT!E85="Interior Support",INPUT!E85="Cross Beam"),"X","O")</f>
        <v>X</v>
      </c>
      <c r="H136" s="442" t="str">
        <f>IF(OR(INPUT!E85="",INPUT!E85="Section Changed"),"O","X")</f>
        <v>X</v>
      </c>
      <c r="I136" s="446" t="e">
        <f>IF(H136="X",IF(MAX(E136,F136)&lt;=$M$38,"OK","NG"),"-")</f>
        <v>#DIV/0!</v>
      </c>
      <c r="J136" s="443"/>
      <c r="K136" s="446" t="str">
        <f>IF(G136="O",IF(AND(C136&lt;0,ABS(C136)&gt;=2*E136),"검토 필요없음",IF(E136&lt;=$M$40,"OK","NG")),"-")</f>
        <v>-</v>
      </c>
      <c r="L136" s="444"/>
      <c r="M136" s="446" t="e">
        <f>IF(AND(C136&lt;0,ABS(C136)&gt;=2*E136),"검토 필요없음",IF(E136&lt;=$M$42,"OK","NG"))</f>
        <v>#DIV/0!</v>
      </c>
      <c r="N136" s="86"/>
      <c r="P136" s="4"/>
    </row>
    <row r="137">
      <c r="A137" s="187">
        <f>INPUT!D86</f>
        <v>101</v>
      </c>
      <c r="B137" s="191" t="str">
        <f>IF(INPUT!AR86&lt;=0,"Positive","Negative")</f>
        <v>Negative</v>
      </c>
      <c r="C137" s="191">
        <f>INPUT!CQ86</f>
        <v>0.64323709751425051</v>
      </c>
      <c r="D137" s="343">
        <f>INPUT!CR86</f>
        <v>-0.60512543551277931</v>
      </c>
      <c r="E137" s="191">
        <f>INPUT!CS86</f>
        <v>0.000649453098666768</v>
      </c>
      <c r="F137" s="191">
        <f>INPUT!CT86</f>
        <v>0.00072819558301501176</v>
      </c>
      <c r="G137" s="442" t="str">
        <f>IF(OR(INPUT!E86="Exterior Support",INPUT!E86="Interior Support",INPUT!E86="Cross Beam"),"X","O")</f>
        <v>X</v>
      </c>
      <c r="H137" s="442" t="str">
        <f>IF(OR(INPUT!E86="",INPUT!E86="Section Changed"),"O","X")</f>
        <v>X</v>
      </c>
      <c r="I137" s="446" t="e">
        <f>IF(H137="X",IF(MAX(E137,F137)&lt;=$M$38,"OK","NG"),"-")</f>
        <v>#DIV/0!</v>
      </c>
      <c r="J137" s="443"/>
      <c r="K137" s="446" t="str">
        <f>IF(G137="O",IF(AND(C137&lt;0,ABS(C137)&gt;=2*E137),"검토 필요없음",IF(E137&lt;=$M$40,"OK","NG")),"-")</f>
        <v>-</v>
      </c>
      <c r="L137" s="444"/>
      <c r="M137" s="446" t="e">
        <f>IF(AND(C137&lt;0,ABS(C137)&gt;=2*E137),"검토 필요없음",IF(E137&lt;=$M$42,"OK","NG"))</f>
        <v>#DIV/0!</v>
      </c>
      <c r="N137" s="86"/>
      <c r="P137" s="4"/>
    </row>
    <row r="138">
      <c r="A138" s="187">
        <f>INPUT!D87</f>
        <v>101</v>
      </c>
      <c r="B138" s="191" t="str">
        <f>IF(INPUT!AR87&lt;=0,"Positive","Negative")</f>
        <v>Negative</v>
      </c>
      <c r="C138" s="191">
        <f>INPUT!CQ87</f>
        <v>0.64323709751425051</v>
      </c>
      <c r="D138" s="343">
        <f>INPUT!CR87</f>
        <v>-0.60512543551277931</v>
      </c>
      <c r="E138" s="191">
        <f>INPUT!CS87</f>
        <v>0.000649453098666768</v>
      </c>
      <c r="F138" s="191">
        <f>INPUT!CT87</f>
        <v>0.00072819558301501176</v>
      </c>
      <c r="G138" s="442" t="str">
        <f>IF(OR(INPUT!E87="Exterior Support",INPUT!E87="Interior Support",INPUT!E87="Cross Beam"),"X","O")</f>
        <v>X</v>
      </c>
      <c r="H138" s="442" t="str">
        <f>IF(OR(INPUT!E87="",INPUT!E87="Section Changed"),"O","X")</f>
        <v>X</v>
      </c>
      <c r="I138" s="446" t="e">
        <f>IF(H138="X",IF(MAX(E138,F138)&lt;=$M$38,"OK","NG"),"-")</f>
        <v>#DIV/0!</v>
      </c>
      <c r="J138" s="443"/>
      <c r="K138" s="446" t="str">
        <f>IF(G138="O",IF(AND(C138&lt;0,ABS(C138)&gt;=2*E138),"검토 필요없음",IF(E138&lt;=$M$40,"OK","NG")),"-")</f>
        <v>-</v>
      </c>
      <c r="L138" s="444"/>
      <c r="M138" s="446" t="e">
        <f>IF(AND(C138&lt;0,ABS(C138)&gt;=2*E138),"검토 필요없음",IF(E138&lt;=$M$42,"OK","NG"))</f>
        <v>#DIV/0!</v>
      </c>
      <c r="N138" s="86"/>
      <c r="P138" s="4"/>
    </row>
    <row r="139">
      <c r="A139" s="187">
        <f>INPUT!D88</f>
        <v>101</v>
      </c>
      <c r="B139" s="191" t="str">
        <f>IF(INPUT!AR88&lt;=0,"Positive","Negative")</f>
        <v>Negative</v>
      </c>
      <c r="C139" s="191">
        <f>INPUT!CQ88</f>
        <v>0.64323709751425051</v>
      </c>
      <c r="D139" s="343">
        <f>INPUT!CR88</f>
        <v>-0.60512543551277931</v>
      </c>
      <c r="E139" s="191">
        <f>INPUT!CS88</f>
        <v>0.000649453098666768</v>
      </c>
      <c r="F139" s="191">
        <f>INPUT!CT88</f>
        <v>0.00072819558301501176</v>
      </c>
      <c r="G139" s="442" t="str">
        <f>IF(OR(INPUT!E88="Exterior Support",INPUT!E88="Interior Support",INPUT!E88="Cross Beam"),"X","O")</f>
        <v>X</v>
      </c>
      <c r="H139" s="442" t="str">
        <f>IF(OR(INPUT!E88="",INPUT!E88="Section Changed"),"O","X")</f>
        <v>X</v>
      </c>
      <c r="I139" s="446" t="e">
        <f>IF(H139="X",IF(MAX(E139,F139)&lt;=$M$38,"OK","NG"),"-")</f>
        <v>#DIV/0!</v>
      </c>
      <c r="J139" s="443"/>
      <c r="K139" s="446" t="str">
        <f>IF(G139="O",IF(AND(C139&lt;0,ABS(C139)&gt;=2*E139),"검토 필요없음",IF(E139&lt;=$M$40,"OK","NG")),"-")</f>
        <v>-</v>
      </c>
      <c r="L139" s="444"/>
      <c r="M139" s="446" t="e">
        <f>IF(AND(C139&lt;0,ABS(C139)&gt;=2*E139),"검토 필요없음",IF(E139&lt;=$M$42,"OK","NG"))</f>
        <v>#DIV/0!</v>
      </c>
      <c r="N139" s="86"/>
      <c r="P139" s="4"/>
    </row>
    <row r="140">
      <c r="A140" s="187">
        <f>INPUT!D89</f>
        <v>101</v>
      </c>
      <c r="B140" s="191" t="str">
        <f>IF(INPUT!AR89&lt;=0,"Positive","Negative")</f>
        <v>Negative</v>
      </c>
      <c r="C140" s="191">
        <f>INPUT!CQ89</f>
        <v>0.64323709751425051</v>
      </c>
      <c r="D140" s="343">
        <f>INPUT!CR89</f>
        <v>-0.60512543551277931</v>
      </c>
      <c r="E140" s="191">
        <f>INPUT!CS89</f>
        <v>0.000649453098666768</v>
      </c>
      <c r="F140" s="191">
        <f>INPUT!CT89</f>
        <v>0.00072819558301501176</v>
      </c>
      <c r="G140" s="442" t="str">
        <f>IF(OR(INPUT!E89="Exterior Support",INPUT!E89="Interior Support",INPUT!E89="Cross Beam"),"X","O")</f>
        <v>X</v>
      </c>
      <c r="H140" s="442" t="str">
        <f>IF(OR(INPUT!E89="",INPUT!E89="Section Changed"),"O","X")</f>
        <v>X</v>
      </c>
      <c r="I140" s="446" t="e">
        <f>IF(H140="X",IF(MAX(E140,F140)&lt;=$M$38,"OK","NG"),"-")</f>
        <v>#DIV/0!</v>
      </c>
      <c r="J140" s="443"/>
      <c r="K140" s="446" t="str">
        <f>IF(G140="O",IF(AND(C140&lt;0,ABS(C140)&gt;=2*E140),"검토 필요없음",IF(E140&lt;=$M$40,"OK","NG")),"-")</f>
        <v>-</v>
      </c>
      <c r="L140" s="444"/>
      <c r="M140" s="446" t="e">
        <f>IF(AND(C140&lt;0,ABS(C140)&gt;=2*E140),"검토 필요없음",IF(E140&lt;=$M$42,"OK","NG"))</f>
        <v>#DIV/0!</v>
      </c>
      <c r="N140" s="86"/>
      <c r="P140" s="4"/>
    </row>
    <row r="141">
      <c r="A141" s="187">
        <f>INPUT!D90</f>
        <v>101</v>
      </c>
      <c r="B141" s="191" t="str">
        <f>IF(INPUT!AR90&lt;=0,"Positive","Negative")</f>
        <v>Negative</v>
      </c>
      <c r="C141" s="191">
        <f>INPUT!CQ90</f>
        <v>0.64323709751425051</v>
      </c>
      <c r="D141" s="343">
        <f>INPUT!CR90</f>
        <v>-0.60512543551277931</v>
      </c>
      <c r="E141" s="191">
        <f>INPUT!CS90</f>
        <v>0.000649453098666768</v>
      </c>
      <c r="F141" s="191">
        <f>INPUT!CT90</f>
        <v>0.00072819558301501176</v>
      </c>
      <c r="G141" s="442" t="str">
        <f>IF(OR(INPUT!E90="Exterior Support",INPUT!E90="Interior Support",INPUT!E90="Cross Beam"),"X","O")</f>
        <v>X</v>
      </c>
      <c r="H141" s="442" t="str">
        <f>IF(OR(INPUT!E90="",INPUT!E90="Section Changed"),"O","X")</f>
        <v>X</v>
      </c>
      <c r="I141" s="446" t="e">
        <f>IF(H141="X",IF(MAX(E141,F141)&lt;=$M$38,"OK","NG"),"-")</f>
        <v>#DIV/0!</v>
      </c>
      <c r="J141" s="443"/>
      <c r="K141" s="446" t="str">
        <f>IF(G141="O",IF(AND(C141&lt;0,ABS(C141)&gt;=2*E141),"검토 필요없음",IF(E141&lt;=$M$40,"OK","NG")),"-")</f>
        <v>-</v>
      </c>
      <c r="L141" s="444"/>
      <c r="M141" s="446" t="e">
        <f>IF(AND(C141&lt;0,ABS(C141)&gt;=2*E141),"검토 필요없음",IF(E141&lt;=$M$42,"OK","NG"))</f>
        <v>#DIV/0!</v>
      </c>
      <c r="N141" s="86"/>
      <c r="P141" s="4"/>
    </row>
    <row r="142">
      <c r="A142" s="187">
        <f>INPUT!D91</f>
        <v>101</v>
      </c>
      <c r="B142" s="191" t="str">
        <f>IF(INPUT!AR91&lt;=0,"Positive","Negative")</f>
        <v>Negative</v>
      </c>
      <c r="C142" s="191">
        <f>INPUT!CQ91</f>
        <v>0.64323709751425051</v>
      </c>
      <c r="D142" s="343">
        <f>INPUT!CR91</f>
        <v>-0.60512543551277931</v>
      </c>
      <c r="E142" s="191">
        <f>INPUT!CS91</f>
        <v>0.000649453098666768</v>
      </c>
      <c r="F142" s="191">
        <f>INPUT!CT91</f>
        <v>0.00072819558301501176</v>
      </c>
      <c r="G142" s="442" t="str">
        <f>IF(OR(INPUT!E91="Exterior Support",INPUT!E91="Interior Support",INPUT!E91="Cross Beam"),"X","O")</f>
        <v>X</v>
      </c>
      <c r="H142" s="442" t="str">
        <f>IF(OR(INPUT!E91="",INPUT!E91="Section Changed"),"O","X")</f>
        <v>X</v>
      </c>
      <c r="I142" s="446" t="e">
        <f>IF(H142="X",IF(MAX(E142,F142)&lt;=$M$38,"OK","NG"),"-")</f>
        <v>#DIV/0!</v>
      </c>
      <c r="J142" s="443"/>
      <c r="K142" s="446" t="str">
        <f>IF(G142="O",IF(AND(C142&lt;0,ABS(C142)&gt;=2*E142),"검토 필요없음",IF(E142&lt;=$M$40,"OK","NG")),"-")</f>
        <v>-</v>
      </c>
      <c r="L142" s="444"/>
      <c r="M142" s="446" t="e">
        <f>IF(AND(C142&lt;0,ABS(C142)&gt;=2*E142),"검토 필요없음",IF(E142&lt;=$M$42,"OK","NG"))</f>
        <v>#DIV/0!</v>
      </c>
      <c r="N142" s="86"/>
      <c r="P142" s="4"/>
    </row>
    <row r="143">
      <c r="A143" s="187">
        <f>INPUT!D92</f>
        <v>101</v>
      </c>
      <c r="B143" s="191" t="str">
        <f>IF(INPUT!AR92&lt;=0,"Positive","Negative")</f>
        <v>Negative</v>
      </c>
      <c r="C143" s="191">
        <f>INPUT!CQ92</f>
        <v>0.64323709751425051</v>
      </c>
      <c r="D143" s="343">
        <f>INPUT!CR92</f>
        <v>-0.60512543551277931</v>
      </c>
      <c r="E143" s="191">
        <f>INPUT!CS92</f>
        <v>0.000649453098666768</v>
      </c>
      <c r="F143" s="191">
        <f>INPUT!CT92</f>
        <v>0.00072819558301501176</v>
      </c>
      <c r="G143" s="442" t="str">
        <f>IF(OR(INPUT!E92="Exterior Support",INPUT!E92="Interior Support",INPUT!E92="Cross Beam"),"X","O")</f>
        <v>X</v>
      </c>
      <c r="H143" s="442" t="str">
        <f>IF(OR(INPUT!E92="",INPUT!E92="Section Changed"),"O","X")</f>
        <v>X</v>
      </c>
      <c r="I143" s="446" t="e">
        <f>IF(H143="X",IF(MAX(E143,F143)&lt;=$M$38,"OK","NG"),"-")</f>
        <v>#DIV/0!</v>
      </c>
      <c r="J143" s="443"/>
      <c r="K143" s="446" t="str">
        <f>IF(G143="O",IF(AND(C143&lt;0,ABS(C143)&gt;=2*E143),"검토 필요없음",IF(E143&lt;=$M$40,"OK","NG")),"-")</f>
        <v>-</v>
      </c>
      <c r="L143" s="444"/>
      <c r="M143" s="446" t="e">
        <f>IF(AND(C143&lt;0,ABS(C143)&gt;=2*E143),"검토 필요없음",IF(E143&lt;=$M$42,"OK","NG"))</f>
        <v>#DIV/0!</v>
      </c>
      <c r="N143" s="86"/>
      <c r="P143" s="4"/>
    </row>
    <row r="144">
      <c r="A144" s="187">
        <f>INPUT!D93</f>
        <v>101</v>
      </c>
      <c r="B144" s="191" t="str">
        <f>IF(INPUT!AR93&lt;=0,"Positive","Negative")</f>
        <v>Negative</v>
      </c>
      <c r="C144" s="191">
        <f>INPUT!CQ93</f>
        <v>0.64323709751425051</v>
      </c>
      <c r="D144" s="343">
        <f>INPUT!CR93</f>
        <v>-0.60512543551277931</v>
      </c>
      <c r="E144" s="191">
        <f>INPUT!CS93</f>
        <v>0.000649453098666768</v>
      </c>
      <c r="F144" s="191">
        <f>INPUT!CT93</f>
        <v>0.00072819558301501176</v>
      </c>
      <c r="G144" s="442" t="str">
        <f>IF(OR(INPUT!E93="Exterior Support",INPUT!E93="Interior Support",INPUT!E93="Cross Beam"),"X","O")</f>
        <v>X</v>
      </c>
      <c r="H144" s="442" t="str">
        <f>IF(OR(INPUT!E93="",INPUT!E93="Section Changed"),"O","X")</f>
        <v>X</v>
      </c>
      <c r="I144" s="446" t="e">
        <f>IF(H144="X",IF(MAX(E144,F144)&lt;=$M$38,"OK","NG"),"-")</f>
        <v>#DIV/0!</v>
      </c>
      <c r="J144" s="443"/>
      <c r="K144" s="446" t="str">
        <f>IF(G144="O",IF(AND(C144&lt;0,ABS(C144)&gt;=2*E144),"검토 필요없음",IF(E144&lt;=$M$40,"OK","NG")),"-")</f>
        <v>-</v>
      </c>
      <c r="L144" s="444"/>
      <c r="M144" s="446" t="e">
        <f>IF(AND(C144&lt;0,ABS(C144)&gt;=2*E144),"검토 필요없음",IF(E144&lt;=$M$42,"OK","NG"))</f>
        <v>#DIV/0!</v>
      </c>
      <c r="N144" s="86"/>
      <c r="P144" s="4"/>
    </row>
    <row r="145">
      <c r="A145" s="187">
        <f>INPUT!D94</f>
        <v>101</v>
      </c>
      <c r="B145" s="191" t="str">
        <f>IF(INPUT!AR94&lt;=0,"Positive","Negative")</f>
        <v>Negative</v>
      </c>
      <c r="C145" s="191">
        <f>INPUT!CQ94</f>
        <v>0.64323709751425051</v>
      </c>
      <c r="D145" s="343">
        <f>INPUT!CR94</f>
        <v>-0.60512543551277931</v>
      </c>
      <c r="E145" s="191">
        <f>INPUT!CS94</f>
        <v>0.000649453098666768</v>
      </c>
      <c r="F145" s="191">
        <f>INPUT!CT94</f>
        <v>0.00072819558301501176</v>
      </c>
      <c r="G145" s="442" t="str">
        <f>IF(OR(INPUT!E94="Exterior Support",INPUT!E94="Interior Support",INPUT!E94="Cross Beam"),"X","O")</f>
        <v>X</v>
      </c>
      <c r="H145" s="442" t="str">
        <f>IF(OR(INPUT!E94="",INPUT!E94="Section Changed"),"O","X")</f>
        <v>X</v>
      </c>
      <c r="I145" s="446" t="e">
        <f>IF(H145="X",IF(MAX(E145,F145)&lt;=$M$38,"OK","NG"),"-")</f>
        <v>#DIV/0!</v>
      </c>
      <c r="J145" s="443"/>
      <c r="K145" s="446" t="str">
        <f>IF(G145="O",IF(AND(C145&lt;0,ABS(C145)&gt;=2*E145),"검토 필요없음",IF(E145&lt;=$M$40,"OK","NG")),"-")</f>
        <v>-</v>
      </c>
      <c r="L145" s="444"/>
      <c r="M145" s="446" t="e">
        <f>IF(AND(C145&lt;0,ABS(C145)&gt;=2*E145),"검토 필요없음",IF(E145&lt;=$M$42,"OK","NG"))</f>
        <v>#DIV/0!</v>
      </c>
      <c r="N145" s="86"/>
      <c r="P145" s="4"/>
    </row>
    <row r="146">
      <c r="A146" s="187">
        <f>INPUT!D95</f>
        <v>101</v>
      </c>
      <c r="B146" s="191" t="str">
        <f>IF(INPUT!AR95&lt;=0,"Positive","Negative")</f>
        <v>Negative</v>
      </c>
      <c r="C146" s="191">
        <f>INPUT!CQ95</f>
        <v>0.64323709751425051</v>
      </c>
      <c r="D146" s="343">
        <f>INPUT!CR95</f>
        <v>-0.60512543551277931</v>
      </c>
      <c r="E146" s="191">
        <f>INPUT!CS95</f>
        <v>0.000649453098666768</v>
      </c>
      <c r="F146" s="191">
        <f>INPUT!CT95</f>
        <v>0.00072819558301501176</v>
      </c>
      <c r="G146" s="442" t="str">
        <f>IF(OR(INPUT!E95="Exterior Support",INPUT!E95="Interior Support",INPUT!E95="Cross Beam"),"X","O")</f>
        <v>X</v>
      </c>
      <c r="H146" s="442" t="str">
        <f>IF(OR(INPUT!E95="",INPUT!E95="Section Changed"),"O","X")</f>
        <v>X</v>
      </c>
      <c r="I146" s="446" t="e">
        <f>IF(H146="X",IF(MAX(E146,F146)&lt;=$M$38,"OK","NG"),"-")</f>
        <v>#DIV/0!</v>
      </c>
      <c r="J146" s="443"/>
      <c r="K146" s="446" t="str">
        <f>IF(G146="O",IF(AND(C146&lt;0,ABS(C146)&gt;=2*E146),"검토 필요없음",IF(E146&lt;=$M$40,"OK","NG")),"-")</f>
        <v>-</v>
      </c>
      <c r="L146" s="444"/>
      <c r="M146" s="446" t="e">
        <f>IF(AND(C146&lt;0,ABS(C146)&gt;=2*E146),"검토 필요없음",IF(E146&lt;=$M$42,"OK","NG"))</f>
        <v>#DIV/0!</v>
      </c>
      <c r="N146" s="86"/>
      <c r="P146" s="4"/>
    </row>
    <row r="147">
      <c r="A147" s="187">
        <f>INPUT!D96</f>
        <v>101</v>
      </c>
      <c r="B147" s="191" t="str">
        <f>IF(INPUT!AR96&lt;=0,"Positive","Negative")</f>
        <v>Negative</v>
      </c>
      <c r="C147" s="191">
        <f>INPUT!CQ96</f>
        <v>0.64323709751425051</v>
      </c>
      <c r="D147" s="343">
        <f>INPUT!CR96</f>
        <v>-0.60512543551277931</v>
      </c>
      <c r="E147" s="191">
        <f>INPUT!CS96</f>
        <v>0.000649453098666768</v>
      </c>
      <c r="F147" s="191">
        <f>INPUT!CT96</f>
        <v>0.00072819558301501176</v>
      </c>
      <c r="G147" s="442" t="str">
        <f>IF(OR(INPUT!E96="Exterior Support",INPUT!E96="Interior Support",INPUT!E96="Cross Beam"),"X","O")</f>
        <v>X</v>
      </c>
      <c r="H147" s="442" t="str">
        <f>IF(OR(INPUT!E96="",INPUT!E96="Section Changed"),"O","X")</f>
        <v>X</v>
      </c>
      <c r="I147" s="446" t="e">
        <f>IF(H147="X",IF(MAX(E147,F147)&lt;=$M$38,"OK","NG"),"-")</f>
        <v>#DIV/0!</v>
      </c>
      <c r="J147" s="443"/>
      <c r="K147" s="446" t="str">
        <f>IF(G147="O",IF(AND(C147&lt;0,ABS(C147)&gt;=2*E147),"검토 필요없음",IF(E147&lt;=$M$40,"OK","NG")),"-")</f>
        <v>-</v>
      </c>
      <c r="L147" s="444"/>
      <c r="M147" s="446" t="e">
        <f>IF(AND(C147&lt;0,ABS(C147)&gt;=2*E147),"검토 필요없음",IF(E147&lt;=$M$42,"OK","NG"))</f>
        <v>#DIV/0!</v>
      </c>
      <c r="N147" s="86"/>
      <c r="P147" s="4"/>
    </row>
    <row r="148">
      <c r="A148" s="187">
        <f>INPUT!D97</f>
        <v>101</v>
      </c>
      <c r="B148" s="191" t="str">
        <f>IF(INPUT!AR97&lt;=0,"Positive","Negative")</f>
        <v>Negative</v>
      </c>
      <c r="C148" s="191">
        <f>INPUT!CQ97</f>
        <v>0.64323709751425051</v>
      </c>
      <c r="D148" s="343">
        <f>INPUT!CR97</f>
        <v>-0.60512543551277931</v>
      </c>
      <c r="E148" s="191">
        <f>INPUT!CS97</f>
        <v>0.000649453098666768</v>
      </c>
      <c r="F148" s="191">
        <f>INPUT!CT97</f>
        <v>0.00072819558301501176</v>
      </c>
      <c r="G148" s="442" t="str">
        <f>IF(OR(INPUT!E97="Exterior Support",INPUT!E97="Interior Support",INPUT!E97="Cross Beam"),"X","O")</f>
        <v>X</v>
      </c>
      <c r="H148" s="442" t="str">
        <f>IF(OR(INPUT!E97="",INPUT!E97="Section Changed"),"O","X")</f>
        <v>X</v>
      </c>
      <c r="I148" s="446" t="e">
        <f>IF(H148="X",IF(MAX(E148,F148)&lt;=$M$38,"OK","NG"),"-")</f>
        <v>#DIV/0!</v>
      </c>
      <c r="J148" s="443"/>
      <c r="K148" s="446" t="str">
        <f>IF(G148="O",IF(AND(C148&lt;0,ABS(C148)&gt;=2*E148),"검토 필요없음",IF(E148&lt;=$M$40,"OK","NG")),"-")</f>
        <v>-</v>
      </c>
      <c r="L148" s="444"/>
      <c r="M148" s="446" t="e">
        <f>IF(AND(C148&lt;0,ABS(C148)&gt;=2*E148),"검토 필요없음",IF(E148&lt;=$M$42,"OK","NG"))</f>
        <v>#DIV/0!</v>
      </c>
      <c r="N148" s="86"/>
      <c r="P148" s="4"/>
    </row>
    <row r="149">
      <c r="A149" s="187">
        <f>INPUT!D98</f>
        <v>101</v>
      </c>
      <c r="B149" s="191" t="str">
        <f>IF(INPUT!AR98&lt;=0,"Positive","Negative")</f>
        <v>Negative</v>
      </c>
      <c r="C149" s="191">
        <f>INPUT!CQ98</f>
        <v>0.64323709751425051</v>
      </c>
      <c r="D149" s="343">
        <f>INPUT!CR98</f>
        <v>-0.60512543551277931</v>
      </c>
      <c r="E149" s="191">
        <f>INPUT!CS98</f>
        <v>0.000649453098666768</v>
      </c>
      <c r="F149" s="191">
        <f>INPUT!CT98</f>
        <v>0.00072819558301501176</v>
      </c>
      <c r="G149" s="442" t="str">
        <f>IF(OR(INPUT!E98="Exterior Support",INPUT!E98="Interior Support",INPUT!E98="Cross Beam"),"X","O")</f>
        <v>X</v>
      </c>
      <c r="H149" s="442" t="str">
        <f>IF(OR(INPUT!E98="",INPUT!E98="Section Changed"),"O","X")</f>
        <v>X</v>
      </c>
      <c r="I149" s="446" t="e">
        <f>IF(H149="X",IF(MAX(E149,F149)&lt;=$M$38,"OK","NG"),"-")</f>
        <v>#DIV/0!</v>
      </c>
      <c r="J149" s="443"/>
      <c r="K149" s="446" t="str">
        <f>IF(G149="O",IF(AND(C149&lt;0,ABS(C149)&gt;=2*E149),"검토 필요없음",IF(E149&lt;=$M$40,"OK","NG")),"-")</f>
        <v>-</v>
      </c>
      <c r="L149" s="444"/>
      <c r="M149" s="446" t="e">
        <f>IF(AND(C149&lt;0,ABS(C149)&gt;=2*E149),"검토 필요없음",IF(E149&lt;=$M$42,"OK","NG"))</f>
        <v>#DIV/0!</v>
      </c>
      <c r="N149" s="86"/>
      <c r="P149" s="4"/>
    </row>
    <row r="150">
      <c r="A150" s="187">
        <f>INPUT!D99</f>
        <v>101</v>
      </c>
      <c r="B150" s="191" t="str">
        <f>IF(INPUT!AR99&lt;=0,"Positive","Negative")</f>
        <v>Negative</v>
      </c>
      <c r="C150" s="191">
        <f>INPUT!CQ99</f>
        <v>0.64323709751425051</v>
      </c>
      <c r="D150" s="343">
        <f>INPUT!CR99</f>
        <v>-0.60512543551277931</v>
      </c>
      <c r="E150" s="191">
        <f>INPUT!CS99</f>
        <v>0.000649453098666768</v>
      </c>
      <c r="F150" s="191">
        <f>INPUT!CT99</f>
        <v>0.00072819558301501176</v>
      </c>
      <c r="G150" s="442" t="str">
        <f>IF(OR(INPUT!E99="Exterior Support",INPUT!E99="Interior Support",INPUT!E99="Cross Beam"),"X","O")</f>
        <v>X</v>
      </c>
      <c r="H150" s="442" t="str">
        <f>IF(OR(INPUT!E99="",INPUT!E99="Section Changed"),"O","X")</f>
        <v>X</v>
      </c>
      <c r="I150" s="446" t="e">
        <f>IF(H150="X",IF(MAX(E150,F150)&lt;=$M$38,"OK","NG"),"-")</f>
        <v>#DIV/0!</v>
      </c>
      <c r="J150" s="443"/>
      <c r="K150" s="446" t="str">
        <f>IF(G150="O",IF(AND(C150&lt;0,ABS(C150)&gt;=2*E150),"검토 필요없음",IF(E150&lt;=$M$40,"OK","NG")),"-")</f>
        <v>-</v>
      </c>
      <c r="L150" s="444"/>
      <c r="M150" s="446" t="e">
        <f>IF(AND(C150&lt;0,ABS(C150)&gt;=2*E150),"검토 필요없음",IF(E150&lt;=$M$42,"OK","NG"))</f>
        <v>#DIV/0!</v>
      </c>
      <c r="N150" s="86"/>
      <c r="P150" s="4"/>
    </row>
    <row r="151">
      <c r="A151" s="187">
        <f>INPUT!D100</f>
        <v>101</v>
      </c>
      <c r="B151" s="191" t="str">
        <f>IF(INPUT!AR100&lt;=0,"Positive","Negative")</f>
        <v>Negative</v>
      </c>
      <c r="C151" s="191">
        <f>INPUT!CQ100</f>
        <v>0.64323709751425051</v>
      </c>
      <c r="D151" s="343">
        <f>INPUT!CR100</f>
        <v>-0.60512543551277931</v>
      </c>
      <c r="E151" s="191">
        <f>INPUT!CS100</f>
        <v>0.000649453098666768</v>
      </c>
      <c r="F151" s="191">
        <f>INPUT!CT100</f>
        <v>0.00072819558301501176</v>
      </c>
      <c r="G151" s="442" t="str">
        <f>IF(OR(INPUT!E100="Exterior Support",INPUT!E100="Interior Support",INPUT!E100="Cross Beam"),"X","O")</f>
        <v>X</v>
      </c>
      <c r="H151" s="442" t="str">
        <f>IF(OR(INPUT!E100="",INPUT!E100="Section Changed"),"O","X")</f>
        <v>X</v>
      </c>
      <c r="I151" s="446" t="e">
        <f>IF(H151="X",IF(MAX(E151,F151)&lt;=$M$38,"OK","NG"),"-")</f>
        <v>#DIV/0!</v>
      </c>
      <c r="J151" s="443"/>
      <c r="K151" s="446" t="str">
        <f>IF(G151="O",IF(AND(C151&lt;0,ABS(C151)&gt;=2*E151),"검토 필요없음",IF(E151&lt;=$M$40,"OK","NG")),"-")</f>
        <v>-</v>
      </c>
      <c r="L151" s="444"/>
      <c r="M151" s="446" t="e">
        <f>IF(AND(C151&lt;0,ABS(C151)&gt;=2*E151),"검토 필요없음",IF(E151&lt;=$M$42,"OK","NG"))</f>
        <v>#DIV/0!</v>
      </c>
      <c r="N151" s="86"/>
      <c r="P151" s="4"/>
    </row>
    <row r="152">
      <c r="A152" s="187">
        <f>INPUT!D101</f>
        <v>101</v>
      </c>
      <c r="B152" s="191" t="str">
        <f>IF(INPUT!AR101&lt;=0,"Positive","Negative")</f>
        <v>Negative</v>
      </c>
      <c r="C152" s="191">
        <f>INPUT!CQ101</f>
        <v>0.64323709751425051</v>
      </c>
      <c r="D152" s="343">
        <f>INPUT!CR101</f>
        <v>-0.60512543551277931</v>
      </c>
      <c r="E152" s="191">
        <f>INPUT!CS101</f>
        <v>0.000649453098666768</v>
      </c>
      <c r="F152" s="191">
        <f>INPUT!CT101</f>
        <v>0.00072819558301501176</v>
      </c>
      <c r="G152" s="442" t="str">
        <f>IF(OR(INPUT!E101="Exterior Support",INPUT!E101="Interior Support",INPUT!E101="Cross Beam"),"X","O")</f>
        <v>X</v>
      </c>
      <c r="H152" s="442" t="str">
        <f>IF(OR(INPUT!E101="",INPUT!E101="Section Changed"),"O","X")</f>
        <v>X</v>
      </c>
      <c r="I152" s="446" t="e">
        <f>IF(H152="X",IF(MAX(E152,F152)&lt;=$M$38,"OK","NG"),"-")</f>
        <v>#DIV/0!</v>
      </c>
      <c r="J152" s="443"/>
      <c r="K152" s="446" t="str">
        <f>IF(G152="O",IF(AND(C152&lt;0,ABS(C152)&gt;=2*E152),"검토 필요없음",IF(E152&lt;=$M$40,"OK","NG")),"-")</f>
        <v>-</v>
      </c>
      <c r="L152" s="444"/>
      <c r="M152" s="446" t="e">
        <f>IF(AND(C152&lt;0,ABS(C152)&gt;=2*E152),"검토 필요없음",IF(E152&lt;=$M$42,"OK","NG"))</f>
        <v>#DIV/0!</v>
      </c>
      <c r="N152" s="86"/>
      <c r="P152" s="4"/>
    </row>
    <row r="153">
      <c r="A153" s="187">
        <f>INPUT!D102</f>
        <v>101</v>
      </c>
      <c r="B153" s="191" t="str">
        <f>IF(INPUT!AR102&lt;=0,"Positive","Negative")</f>
        <v>Negative</v>
      </c>
      <c r="C153" s="191">
        <f>INPUT!CQ102</f>
        <v>0.64323709751425051</v>
      </c>
      <c r="D153" s="343">
        <f>INPUT!CR102</f>
        <v>-0.60512543551277931</v>
      </c>
      <c r="E153" s="191">
        <f>INPUT!CS102</f>
        <v>0.000649453098666768</v>
      </c>
      <c r="F153" s="191">
        <f>INPUT!CT102</f>
        <v>0.00072819558301501176</v>
      </c>
      <c r="G153" s="442" t="str">
        <f>IF(OR(INPUT!E102="Exterior Support",INPUT!E102="Interior Support",INPUT!E102="Cross Beam"),"X","O")</f>
        <v>X</v>
      </c>
      <c r="H153" s="442" t="str">
        <f>IF(OR(INPUT!E102="",INPUT!E102="Section Changed"),"O","X")</f>
        <v>X</v>
      </c>
      <c r="I153" s="446" t="e">
        <f>IF(H153="X",IF(MAX(E153,F153)&lt;=$M$38,"OK","NG"),"-")</f>
        <v>#DIV/0!</v>
      </c>
      <c r="J153" s="443"/>
      <c r="K153" s="446" t="str">
        <f>IF(G153="O",IF(AND(C153&lt;0,ABS(C153)&gt;=2*E153),"검토 필요없음",IF(E153&lt;=$M$40,"OK","NG")),"-")</f>
        <v>-</v>
      </c>
      <c r="L153" s="444"/>
      <c r="M153" s="446" t="e">
        <f>IF(AND(C153&lt;0,ABS(C153)&gt;=2*E153),"검토 필요없음",IF(E153&lt;=$M$42,"OK","NG"))</f>
        <v>#DIV/0!</v>
      </c>
      <c r="N153" s="86"/>
      <c r="P153" s="4"/>
    </row>
    <row r="154">
      <c r="A154" s="187">
        <f>INPUT!D103</f>
        <v>101</v>
      </c>
      <c r="B154" s="191" t="str">
        <f>IF(INPUT!AR103&lt;=0,"Positive","Negative")</f>
        <v>Negative</v>
      </c>
      <c r="C154" s="191">
        <f>INPUT!CQ103</f>
        <v>0.64323709751425051</v>
      </c>
      <c r="D154" s="343">
        <f>INPUT!CR103</f>
        <v>-0.60512543551277931</v>
      </c>
      <c r="E154" s="191">
        <f>INPUT!CS103</f>
        <v>0.000649453098666768</v>
      </c>
      <c r="F154" s="191">
        <f>INPUT!CT103</f>
        <v>0.00072819558301501176</v>
      </c>
      <c r="G154" s="442" t="str">
        <f>IF(OR(INPUT!E103="Exterior Support",INPUT!E103="Interior Support",INPUT!E103="Cross Beam"),"X","O")</f>
        <v>X</v>
      </c>
      <c r="H154" s="442" t="str">
        <f>IF(OR(INPUT!E103="",INPUT!E103="Section Changed"),"O","X")</f>
        <v>X</v>
      </c>
      <c r="I154" s="446" t="e">
        <f>IF(H154="X",IF(MAX(E154,F154)&lt;=$M$38,"OK","NG"),"-")</f>
        <v>#DIV/0!</v>
      </c>
      <c r="J154" s="443"/>
      <c r="K154" s="446" t="str">
        <f>IF(G154="O",IF(AND(C154&lt;0,ABS(C154)&gt;=2*E154),"검토 필요없음",IF(E154&lt;=$M$40,"OK","NG")),"-")</f>
        <v>-</v>
      </c>
      <c r="L154" s="444"/>
      <c r="M154" s="446" t="e">
        <f>IF(AND(C154&lt;0,ABS(C154)&gt;=2*E154),"검토 필요없음",IF(E154&lt;=$M$42,"OK","NG"))</f>
        <v>#DIV/0!</v>
      </c>
      <c r="N154" s="86"/>
      <c r="P154" s="4"/>
    </row>
    <row r="155">
      <c r="A155" s="187">
        <f>INPUT!D104</f>
        <v>101</v>
      </c>
      <c r="B155" s="191" t="str">
        <f>IF(INPUT!AR104&lt;=0,"Positive","Negative")</f>
        <v>Negative</v>
      </c>
      <c r="C155" s="191">
        <f>INPUT!CQ104</f>
        <v>0.64323709751425051</v>
      </c>
      <c r="D155" s="343">
        <f>INPUT!CR104</f>
        <v>-0.60512543551277931</v>
      </c>
      <c r="E155" s="191">
        <f>INPUT!CS104</f>
        <v>0.000649453098666768</v>
      </c>
      <c r="F155" s="191">
        <f>INPUT!CT104</f>
        <v>0.00072819558301501176</v>
      </c>
      <c r="G155" s="442" t="str">
        <f>IF(OR(INPUT!E104="Exterior Support",INPUT!E104="Interior Support",INPUT!E104="Cross Beam"),"X","O")</f>
        <v>X</v>
      </c>
      <c r="H155" s="442" t="str">
        <f>IF(OR(INPUT!E104="",INPUT!E104="Section Changed"),"O","X")</f>
        <v>X</v>
      </c>
      <c r="I155" s="446" t="e">
        <f>IF(H155="X",IF(MAX(E155,F155)&lt;=$M$38,"OK","NG"),"-")</f>
        <v>#DIV/0!</v>
      </c>
      <c r="J155" s="443"/>
      <c r="K155" s="446" t="str">
        <f>IF(G155="O",IF(AND(C155&lt;0,ABS(C155)&gt;=2*E155),"검토 필요없음",IF(E155&lt;=$M$40,"OK","NG")),"-")</f>
        <v>-</v>
      </c>
      <c r="L155" s="444"/>
      <c r="M155" s="446" t="e">
        <f>IF(AND(C155&lt;0,ABS(C155)&gt;=2*E155),"검토 필요없음",IF(E155&lt;=$M$42,"OK","NG"))</f>
        <v>#DIV/0!</v>
      </c>
      <c r="N155" s="86"/>
      <c r="P155" s="4"/>
    </row>
    <row r="156">
      <c r="A156" s="187">
        <f>INPUT!D105</f>
        <v>101</v>
      </c>
      <c r="B156" s="191" t="str">
        <f>IF(INPUT!AR105&lt;=0,"Positive","Negative")</f>
        <v>Negative</v>
      </c>
      <c r="C156" s="191">
        <f>INPUT!CQ105</f>
        <v>0.64323709751425051</v>
      </c>
      <c r="D156" s="343">
        <f>INPUT!CR105</f>
        <v>-0.60512543551277931</v>
      </c>
      <c r="E156" s="191">
        <f>INPUT!CS105</f>
        <v>0.000649453098666768</v>
      </c>
      <c r="F156" s="191">
        <f>INPUT!CT105</f>
        <v>0.00072819558301501176</v>
      </c>
      <c r="G156" s="442" t="str">
        <f>IF(OR(INPUT!E105="Exterior Support",INPUT!E105="Interior Support",INPUT!E105="Cross Beam"),"X","O")</f>
        <v>X</v>
      </c>
      <c r="H156" s="442" t="str">
        <f>IF(OR(INPUT!E105="",INPUT!E105="Section Changed"),"O","X")</f>
        <v>X</v>
      </c>
      <c r="I156" s="446" t="e">
        <f>IF(H156="X",IF(MAX(E156,F156)&lt;=$M$38,"OK","NG"),"-")</f>
        <v>#DIV/0!</v>
      </c>
      <c r="J156" s="443"/>
      <c r="K156" s="446" t="str">
        <f>IF(G156="O",IF(AND(C156&lt;0,ABS(C156)&gt;=2*E156),"검토 필요없음",IF(E156&lt;=$M$40,"OK","NG")),"-")</f>
        <v>-</v>
      </c>
      <c r="L156" s="444"/>
      <c r="M156" s="446" t="e">
        <f>IF(AND(C156&lt;0,ABS(C156)&gt;=2*E156),"검토 필요없음",IF(E156&lt;=$M$42,"OK","NG"))</f>
        <v>#DIV/0!</v>
      </c>
      <c r="N156" s="86"/>
      <c r="P156" s="4"/>
    </row>
    <row r="157">
      <c r="A157" s="187">
        <f>INPUT!D106</f>
        <v>101</v>
      </c>
      <c r="B157" s="191" t="str">
        <f>IF(INPUT!AR106&lt;=0,"Positive","Negative")</f>
        <v>Negative</v>
      </c>
      <c r="C157" s="191">
        <f>INPUT!CQ106</f>
        <v>0.64323709751425051</v>
      </c>
      <c r="D157" s="343">
        <f>INPUT!CR106</f>
        <v>-0.60512543551277931</v>
      </c>
      <c r="E157" s="191">
        <f>INPUT!CS106</f>
        <v>0.000649453098666768</v>
      </c>
      <c r="F157" s="191">
        <f>INPUT!CT106</f>
        <v>0.00072819558301501176</v>
      </c>
      <c r="G157" s="442" t="str">
        <f>IF(OR(INPUT!E106="Exterior Support",INPUT!E106="Interior Support",INPUT!E106="Cross Beam"),"X","O")</f>
        <v>X</v>
      </c>
      <c r="H157" s="442" t="str">
        <f>IF(OR(INPUT!E106="",INPUT!E106="Section Changed"),"O","X")</f>
        <v>X</v>
      </c>
      <c r="I157" s="446" t="e">
        <f>IF(H157="X",IF(MAX(E157,F157)&lt;=$M$38,"OK","NG"),"-")</f>
        <v>#DIV/0!</v>
      </c>
      <c r="J157" s="443"/>
      <c r="K157" s="446" t="str">
        <f>IF(G157="O",IF(AND(C157&lt;0,ABS(C157)&gt;=2*E157),"검토 필요없음",IF(E157&lt;=$M$40,"OK","NG")),"-")</f>
        <v>-</v>
      </c>
      <c r="L157" s="444"/>
      <c r="M157" s="446" t="e">
        <f>IF(AND(C157&lt;0,ABS(C157)&gt;=2*E157),"검토 필요없음",IF(E157&lt;=$M$42,"OK","NG"))</f>
        <v>#DIV/0!</v>
      </c>
      <c r="N157" s="86"/>
      <c r="P157" s="4"/>
    </row>
    <row r="158">
      <c r="A158" s="187">
        <f>INPUT!D107</f>
        <v>101</v>
      </c>
      <c r="B158" s="191" t="str">
        <f>IF(INPUT!AR107&lt;=0,"Positive","Negative")</f>
        <v>Negative</v>
      </c>
      <c r="C158" s="191">
        <f>INPUT!CQ107</f>
        <v>0.64323709751425051</v>
      </c>
      <c r="D158" s="343">
        <f>INPUT!CR107</f>
        <v>-0.60512543551277931</v>
      </c>
      <c r="E158" s="191">
        <f>INPUT!CS107</f>
        <v>0.000649453098666768</v>
      </c>
      <c r="F158" s="191">
        <f>INPUT!CT107</f>
        <v>0.00072819558301501176</v>
      </c>
      <c r="G158" s="442" t="str">
        <f>IF(OR(INPUT!E107="Exterior Support",INPUT!E107="Interior Support",INPUT!E107="Cross Beam"),"X","O")</f>
        <v>X</v>
      </c>
      <c r="H158" s="442" t="str">
        <f>IF(OR(INPUT!E107="",INPUT!E107="Section Changed"),"O","X")</f>
        <v>X</v>
      </c>
      <c r="I158" s="446" t="e">
        <f>IF(H158="X",IF(MAX(E158,F158)&lt;=$M$38,"OK","NG"),"-")</f>
        <v>#DIV/0!</v>
      </c>
      <c r="J158" s="443"/>
      <c r="K158" s="446" t="str">
        <f>IF(G158="O",IF(AND(C158&lt;0,ABS(C158)&gt;=2*E158),"검토 필요없음",IF(E158&lt;=$M$40,"OK","NG")),"-")</f>
        <v>-</v>
      </c>
      <c r="L158" s="444"/>
      <c r="M158" s="446" t="e">
        <f>IF(AND(C158&lt;0,ABS(C158)&gt;=2*E158),"검토 필요없음",IF(E158&lt;=$M$42,"OK","NG"))</f>
        <v>#DIV/0!</v>
      </c>
      <c r="N158" s="86"/>
      <c r="P158" s="4"/>
    </row>
    <row r="159">
      <c r="A159" s="187">
        <f>INPUT!D108</f>
        <v>101</v>
      </c>
      <c r="B159" s="191" t="str">
        <f>IF(INPUT!AR108&lt;=0,"Positive","Negative")</f>
        <v>Negative</v>
      </c>
      <c r="C159" s="191">
        <f>INPUT!CQ108</f>
        <v>0.64323709751425051</v>
      </c>
      <c r="D159" s="343">
        <f>INPUT!CR108</f>
        <v>-0.60512543551277931</v>
      </c>
      <c r="E159" s="191">
        <f>INPUT!CS108</f>
        <v>0.000649453098666768</v>
      </c>
      <c r="F159" s="191">
        <f>INPUT!CT108</f>
        <v>0.00072819558301501176</v>
      </c>
      <c r="G159" s="442" t="str">
        <f>IF(OR(INPUT!E108="Exterior Support",INPUT!E108="Interior Support",INPUT!E108="Cross Beam"),"X","O")</f>
        <v>X</v>
      </c>
      <c r="H159" s="442" t="str">
        <f>IF(OR(INPUT!E108="",INPUT!E108="Section Changed"),"O","X")</f>
        <v>X</v>
      </c>
      <c r="I159" s="446" t="e">
        <f>IF(H159="X",IF(MAX(E159,F159)&lt;=$M$38,"OK","NG"),"-")</f>
        <v>#DIV/0!</v>
      </c>
      <c r="J159" s="443"/>
      <c r="K159" s="446" t="str">
        <f>IF(G159="O",IF(AND(C159&lt;0,ABS(C159)&gt;=2*E159),"검토 필요없음",IF(E159&lt;=$M$40,"OK","NG")),"-")</f>
        <v>-</v>
      </c>
      <c r="L159" s="444"/>
      <c r="M159" s="446" t="e">
        <f>IF(AND(C159&lt;0,ABS(C159)&gt;=2*E159),"검토 필요없음",IF(E159&lt;=$M$42,"OK","NG"))</f>
        <v>#DIV/0!</v>
      </c>
      <c r="N159" s="86"/>
      <c r="P159" s="4"/>
    </row>
    <row r="160">
      <c r="A160" s="187">
        <f>INPUT!D109</f>
        <v>101</v>
      </c>
      <c r="B160" s="191" t="str">
        <f>IF(INPUT!AR109&lt;=0,"Positive","Negative")</f>
        <v>Negative</v>
      </c>
      <c r="C160" s="191">
        <f>INPUT!CQ109</f>
        <v>0.64323709751425051</v>
      </c>
      <c r="D160" s="343">
        <f>INPUT!CR109</f>
        <v>-0.60512543551277931</v>
      </c>
      <c r="E160" s="191">
        <f>INPUT!CS109</f>
        <v>0.000649453098666768</v>
      </c>
      <c r="F160" s="191">
        <f>INPUT!CT109</f>
        <v>0.00072819558301501176</v>
      </c>
      <c r="G160" s="442" t="str">
        <f>IF(OR(INPUT!E109="Exterior Support",INPUT!E109="Interior Support",INPUT!E109="Cross Beam"),"X","O")</f>
        <v>X</v>
      </c>
      <c r="H160" s="442" t="str">
        <f>IF(OR(INPUT!E109="",INPUT!E109="Section Changed"),"O","X")</f>
        <v>X</v>
      </c>
      <c r="I160" s="446" t="e">
        <f>IF(H160="X",IF(MAX(E160,F160)&lt;=$M$38,"OK","NG"),"-")</f>
        <v>#DIV/0!</v>
      </c>
      <c r="J160" s="443"/>
      <c r="K160" s="446" t="str">
        <f>IF(G160="O",IF(AND(C160&lt;0,ABS(C160)&gt;=2*E160),"검토 필요없음",IF(E160&lt;=$M$40,"OK","NG")),"-")</f>
        <v>-</v>
      </c>
      <c r="L160" s="444"/>
      <c r="M160" s="446" t="e">
        <f>IF(AND(C160&lt;0,ABS(C160)&gt;=2*E160),"검토 필요없음",IF(E160&lt;=$M$42,"OK","NG"))</f>
        <v>#DIV/0!</v>
      </c>
      <c r="N160" s="86"/>
      <c r="P160" s="4"/>
    </row>
    <row r="161">
      <c r="A161" s="187">
        <f>INPUT!D110</f>
        <v>101</v>
      </c>
      <c r="B161" s="191" t="str">
        <f>IF(INPUT!AR110&lt;=0,"Positive","Negative")</f>
        <v>Negative</v>
      </c>
      <c r="C161" s="191">
        <f>INPUT!CQ110</f>
        <v>0.64323709751425051</v>
      </c>
      <c r="D161" s="343">
        <f>INPUT!CR110</f>
        <v>-0.60512543551277931</v>
      </c>
      <c r="E161" s="191">
        <f>INPUT!CS110</f>
        <v>0.000649453098666768</v>
      </c>
      <c r="F161" s="191">
        <f>INPUT!CT110</f>
        <v>0.00072819558301501176</v>
      </c>
      <c r="G161" s="442" t="str">
        <f>IF(OR(INPUT!E110="Exterior Support",INPUT!E110="Interior Support",INPUT!E110="Cross Beam"),"X","O")</f>
        <v>X</v>
      </c>
      <c r="H161" s="442" t="str">
        <f>IF(OR(INPUT!E110="",INPUT!E110="Section Changed"),"O","X")</f>
        <v>X</v>
      </c>
      <c r="I161" s="446" t="e">
        <f>IF(H161="X",IF(MAX(E161,F161)&lt;=$M$38,"OK","NG"),"-")</f>
        <v>#DIV/0!</v>
      </c>
      <c r="J161" s="443"/>
      <c r="K161" s="446" t="str">
        <f>IF(G161="O",IF(AND(C161&lt;0,ABS(C161)&gt;=2*E161),"검토 필요없음",IF(E161&lt;=$M$40,"OK","NG")),"-")</f>
        <v>-</v>
      </c>
      <c r="L161" s="444"/>
      <c r="M161" s="446" t="e">
        <f>IF(AND(C161&lt;0,ABS(C161)&gt;=2*E161),"검토 필요없음",IF(E161&lt;=$M$42,"OK","NG"))</f>
        <v>#DIV/0!</v>
      </c>
      <c r="N161" s="86"/>
      <c r="P161" s="4"/>
    </row>
    <row r="162">
      <c r="A162" s="187">
        <f>INPUT!D111</f>
        <v>101</v>
      </c>
      <c r="B162" s="191" t="str">
        <f>IF(INPUT!AR111&lt;=0,"Positive","Negative")</f>
        <v>Negative</v>
      </c>
      <c r="C162" s="191">
        <f>INPUT!CQ111</f>
        <v>0.64323709751425051</v>
      </c>
      <c r="D162" s="343">
        <f>INPUT!CR111</f>
        <v>-0.60512543551277931</v>
      </c>
      <c r="E162" s="191">
        <f>INPUT!CS111</f>
        <v>0.000649453098666768</v>
      </c>
      <c r="F162" s="191">
        <f>INPUT!CT111</f>
        <v>0.00072819558301501176</v>
      </c>
      <c r="G162" s="442" t="str">
        <f>IF(OR(INPUT!E111="Exterior Support",INPUT!E111="Interior Support",INPUT!E111="Cross Beam"),"X","O")</f>
        <v>X</v>
      </c>
      <c r="H162" s="442" t="str">
        <f>IF(OR(INPUT!E111="",INPUT!E111="Section Changed"),"O","X")</f>
        <v>X</v>
      </c>
      <c r="I162" s="446" t="e">
        <f>IF(H162="X",IF(MAX(E162,F162)&lt;=$M$38,"OK","NG"),"-")</f>
        <v>#DIV/0!</v>
      </c>
      <c r="J162" s="443"/>
      <c r="K162" s="446" t="str">
        <f>IF(G162="O",IF(AND(C162&lt;0,ABS(C162)&gt;=2*E162),"검토 필요없음",IF(E162&lt;=$M$40,"OK","NG")),"-")</f>
        <v>-</v>
      </c>
      <c r="L162" s="444"/>
      <c r="M162" s="446" t="e">
        <f>IF(AND(C162&lt;0,ABS(C162)&gt;=2*E162),"검토 필요없음",IF(E162&lt;=$M$42,"OK","NG"))</f>
        <v>#DIV/0!</v>
      </c>
      <c r="N162" s="86"/>
      <c r="P162" s="4"/>
    </row>
    <row r="163">
      <c r="A163" s="187">
        <f>INPUT!D112</f>
        <v>101</v>
      </c>
      <c r="B163" s="191" t="str">
        <f>IF(INPUT!AR112&lt;=0,"Positive","Negative")</f>
        <v>Negative</v>
      </c>
      <c r="C163" s="191">
        <f>INPUT!CQ112</f>
        <v>0.64323709751425051</v>
      </c>
      <c r="D163" s="343">
        <f>INPUT!CR112</f>
        <v>-0.60512543551277931</v>
      </c>
      <c r="E163" s="191">
        <f>INPUT!CS112</f>
        <v>0.000649453098666768</v>
      </c>
      <c r="F163" s="191">
        <f>INPUT!CT112</f>
        <v>0.00072819558301501176</v>
      </c>
      <c r="G163" s="442" t="str">
        <f>IF(OR(INPUT!E112="Exterior Support",INPUT!E112="Interior Support",INPUT!E112="Cross Beam"),"X","O")</f>
        <v>X</v>
      </c>
      <c r="H163" s="442" t="str">
        <f>IF(OR(INPUT!E112="",INPUT!E112="Section Changed"),"O","X")</f>
        <v>X</v>
      </c>
      <c r="I163" s="446" t="e">
        <f>IF(H163="X",IF(MAX(E163,F163)&lt;=$M$38,"OK","NG"),"-")</f>
        <v>#DIV/0!</v>
      </c>
      <c r="J163" s="443"/>
      <c r="K163" s="446" t="str">
        <f>IF(G163="O",IF(AND(C163&lt;0,ABS(C163)&gt;=2*E163),"검토 필요없음",IF(E163&lt;=$M$40,"OK","NG")),"-")</f>
        <v>-</v>
      </c>
      <c r="L163" s="444"/>
      <c r="M163" s="446" t="e">
        <f>IF(AND(C163&lt;0,ABS(C163)&gt;=2*E163),"검토 필요없음",IF(E163&lt;=$M$42,"OK","NG"))</f>
        <v>#DIV/0!</v>
      </c>
      <c r="N163" s="86"/>
      <c r="P163" s="4"/>
    </row>
    <row r="164">
      <c r="A164" s="187">
        <f>INPUT!D113</f>
        <v>101</v>
      </c>
      <c r="B164" s="191" t="str">
        <f>IF(INPUT!AR113&lt;=0,"Positive","Negative")</f>
        <v>Negative</v>
      </c>
      <c r="C164" s="191">
        <f>INPUT!CQ113</f>
        <v>0.64323709751425051</v>
      </c>
      <c r="D164" s="343">
        <f>INPUT!CR113</f>
        <v>-0.60512543551277931</v>
      </c>
      <c r="E164" s="191">
        <f>INPUT!CS113</f>
        <v>0.000649453098666768</v>
      </c>
      <c r="F164" s="191">
        <f>INPUT!CT113</f>
        <v>0.00072819558301501176</v>
      </c>
      <c r="G164" s="442" t="str">
        <f>IF(OR(INPUT!E113="Exterior Support",INPUT!E113="Interior Support",INPUT!E113="Cross Beam"),"X","O")</f>
        <v>X</v>
      </c>
      <c r="H164" s="442" t="str">
        <f>IF(OR(INPUT!E113="",INPUT!E113="Section Changed"),"O","X")</f>
        <v>X</v>
      </c>
      <c r="I164" s="446" t="e">
        <f>IF(H164="X",IF(MAX(E164,F164)&lt;=$M$38,"OK","NG"),"-")</f>
        <v>#DIV/0!</v>
      </c>
      <c r="J164" s="443"/>
      <c r="K164" s="446" t="str">
        <f>IF(G164="O",IF(AND(C164&lt;0,ABS(C164)&gt;=2*E164),"검토 필요없음",IF(E164&lt;=$M$40,"OK","NG")),"-")</f>
        <v>-</v>
      </c>
      <c r="L164" s="444"/>
      <c r="M164" s="446" t="e">
        <f>IF(AND(C164&lt;0,ABS(C164)&gt;=2*E164),"검토 필요없음",IF(E164&lt;=$M$42,"OK","NG"))</f>
        <v>#DIV/0!</v>
      </c>
      <c r="N164" s="86"/>
      <c r="P164" s="4"/>
    </row>
    <row r="165">
      <c r="A165" s="187">
        <f>INPUT!D114</f>
        <v>101</v>
      </c>
      <c r="B165" s="191" t="str">
        <f>IF(INPUT!AR114&lt;=0,"Positive","Negative")</f>
        <v>Negative</v>
      </c>
      <c r="C165" s="191">
        <f>INPUT!CQ114</f>
        <v>0.64323709751425051</v>
      </c>
      <c r="D165" s="343">
        <f>INPUT!CR114</f>
        <v>-0.60512543551277931</v>
      </c>
      <c r="E165" s="191">
        <f>INPUT!CS114</f>
        <v>0.000649453098666768</v>
      </c>
      <c r="F165" s="191">
        <f>INPUT!CT114</f>
        <v>0.00072819558301501176</v>
      </c>
      <c r="G165" s="442" t="str">
        <f>IF(OR(INPUT!E114="Exterior Support",INPUT!E114="Interior Support",INPUT!E114="Cross Beam"),"X","O")</f>
        <v>X</v>
      </c>
      <c r="H165" s="442" t="str">
        <f>IF(OR(INPUT!E114="",INPUT!E114="Section Changed"),"O","X")</f>
        <v>X</v>
      </c>
      <c r="I165" s="446" t="e">
        <f>IF(H165="X",IF(MAX(E165,F165)&lt;=$M$38,"OK","NG"),"-")</f>
        <v>#DIV/0!</v>
      </c>
      <c r="J165" s="443"/>
      <c r="K165" s="446" t="str">
        <f>IF(G165="O",IF(AND(C165&lt;0,ABS(C165)&gt;=2*E165),"검토 필요없음",IF(E165&lt;=$M$40,"OK","NG")),"-")</f>
        <v>-</v>
      </c>
      <c r="L165" s="444"/>
      <c r="M165" s="446" t="e">
        <f>IF(AND(C165&lt;0,ABS(C165)&gt;=2*E165),"검토 필요없음",IF(E165&lt;=$M$42,"OK","NG"))</f>
        <v>#DIV/0!</v>
      </c>
      <c r="N165" s="86"/>
      <c r="P165" s="4"/>
    </row>
    <row r="166">
      <c r="A166" s="187">
        <f>INPUT!D115</f>
        <v>101</v>
      </c>
      <c r="B166" s="191" t="str">
        <f>IF(INPUT!AR115&lt;=0,"Positive","Negative")</f>
        <v>Negative</v>
      </c>
      <c r="C166" s="191">
        <f>INPUT!CQ115</f>
        <v>0.64323709751425051</v>
      </c>
      <c r="D166" s="343">
        <f>INPUT!CR115</f>
        <v>-0.60512543551277931</v>
      </c>
      <c r="E166" s="191">
        <f>INPUT!CS115</f>
        <v>0.000649453098666768</v>
      </c>
      <c r="F166" s="191">
        <f>INPUT!CT115</f>
        <v>0.00072819558301501176</v>
      </c>
      <c r="G166" s="442" t="str">
        <f>IF(OR(INPUT!E115="Exterior Support",INPUT!E115="Interior Support",INPUT!E115="Cross Beam"),"X","O")</f>
        <v>X</v>
      </c>
      <c r="H166" s="442" t="str">
        <f>IF(OR(INPUT!E115="",INPUT!E115="Section Changed"),"O","X")</f>
        <v>X</v>
      </c>
      <c r="I166" s="446" t="e">
        <f>IF(H166="X",IF(MAX(E166,F166)&lt;=$M$38,"OK","NG"),"-")</f>
        <v>#DIV/0!</v>
      </c>
      <c r="J166" s="443"/>
      <c r="K166" s="446" t="str">
        <f>IF(G166="O",IF(AND(C166&lt;0,ABS(C166)&gt;=2*E166),"검토 필요없음",IF(E166&lt;=$M$40,"OK","NG")),"-")</f>
        <v>-</v>
      </c>
      <c r="L166" s="444"/>
      <c r="M166" s="446" t="e">
        <f>IF(AND(C166&lt;0,ABS(C166)&gt;=2*E166),"검토 필요없음",IF(E166&lt;=$M$42,"OK","NG"))</f>
        <v>#DIV/0!</v>
      </c>
      <c r="N166" s="86"/>
      <c r="P166" s="4"/>
    </row>
    <row r="167">
      <c r="A167" s="187">
        <f>INPUT!D116</f>
        <v>101</v>
      </c>
      <c r="B167" s="191" t="str">
        <f>IF(INPUT!AR116&lt;=0,"Positive","Negative")</f>
        <v>Negative</v>
      </c>
      <c r="C167" s="191">
        <f>INPUT!CQ116</f>
        <v>0.64323709751425051</v>
      </c>
      <c r="D167" s="343">
        <f>INPUT!CR116</f>
        <v>-0.60512543551277931</v>
      </c>
      <c r="E167" s="191">
        <f>INPUT!CS116</f>
        <v>0.000649453098666768</v>
      </c>
      <c r="F167" s="191">
        <f>INPUT!CT116</f>
        <v>0.00072819558301501176</v>
      </c>
      <c r="G167" s="442" t="str">
        <f>IF(OR(INPUT!E116="Exterior Support",INPUT!E116="Interior Support",INPUT!E116="Cross Beam"),"X","O")</f>
        <v>X</v>
      </c>
      <c r="H167" s="442" t="str">
        <f>IF(OR(INPUT!E116="",INPUT!E116="Section Changed"),"O","X")</f>
        <v>X</v>
      </c>
      <c r="I167" s="446" t="e">
        <f>IF(H167="X",IF(MAX(E167,F167)&lt;=$M$38,"OK","NG"),"-")</f>
        <v>#DIV/0!</v>
      </c>
      <c r="J167" s="443"/>
      <c r="K167" s="446" t="str">
        <f>IF(G167="O",IF(AND(C167&lt;0,ABS(C167)&gt;=2*E167),"검토 필요없음",IF(E167&lt;=$M$40,"OK","NG")),"-")</f>
        <v>-</v>
      </c>
      <c r="L167" s="444"/>
      <c r="M167" s="446" t="e">
        <f>IF(AND(C167&lt;0,ABS(C167)&gt;=2*E167),"검토 필요없음",IF(E167&lt;=$M$42,"OK","NG"))</f>
        <v>#DIV/0!</v>
      </c>
      <c r="N167" s="86"/>
      <c r="P167" s="4"/>
    </row>
    <row r="168">
      <c r="A168" s="187">
        <f>INPUT!D117</f>
        <v>101</v>
      </c>
      <c r="B168" s="191" t="str">
        <f>IF(INPUT!AR117&lt;=0,"Positive","Negative")</f>
        <v>Negative</v>
      </c>
      <c r="C168" s="191">
        <f>INPUT!CQ117</f>
        <v>0.64323709751425051</v>
      </c>
      <c r="D168" s="343">
        <f>INPUT!CR117</f>
        <v>-0.60512543551277931</v>
      </c>
      <c r="E168" s="191">
        <f>INPUT!CS117</f>
        <v>0.000649453098666768</v>
      </c>
      <c r="F168" s="191">
        <f>INPUT!CT117</f>
        <v>0.00072819558301501176</v>
      </c>
      <c r="G168" s="442" t="str">
        <f>IF(OR(INPUT!E117="Exterior Support",INPUT!E117="Interior Support",INPUT!E117="Cross Beam"),"X","O")</f>
        <v>X</v>
      </c>
      <c r="H168" s="442" t="str">
        <f>IF(OR(INPUT!E117="",INPUT!E117="Section Changed"),"O","X")</f>
        <v>X</v>
      </c>
      <c r="I168" s="446" t="e">
        <f>IF(H168="X",IF(MAX(E168,F168)&lt;=$M$38,"OK","NG"),"-")</f>
        <v>#DIV/0!</v>
      </c>
      <c r="J168" s="443"/>
      <c r="K168" s="446" t="str">
        <f>IF(G168="O",IF(AND(C168&lt;0,ABS(C168)&gt;=2*E168),"검토 필요없음",IF(E168&lt;=$M$40,"OK","NG")),"-")</f>
        <v>-</v>
      </c>
      <c r="L168" s="444"/>
      <c r="M168" s="446" t="e">
        <f>IF(AND(C168&lt;0,ABS(C168)&gt;=2*E168),"검토 필요없음",IF(E168&lt;=$M$42,"OK","NG"))</f>
        <v>#DIV/0!</v>
      </c>
      <c r="N168" s="86"/>
      <c r="P168" s="4"/>
    </row>
    <row r="169">
      <c r="A169" s="187">
        <f>INPUT!D118</f>
        <v>101</v>
      </c>
      <c r="B169" s="191" t="str">
        <f>IF(INPUT!AR118&lt;=0,"Positive","Negative")</f>
        <v>Negative</v>
      </c>
      <c r="C169" s="191">
        <f>INPUT!CQ118</f>
        <v>0.64323709751425051</v>
      </c>
      <c r="D169" s="343">
        <f>INPUT!CR118</f>
        <v>-0.60512543551277931</v>
      </c>
      <c r="E169" s="191">
        <f>INPUT!CS118</f>
        <v>0.000649453098666768</v>
      </c>
      <c r="F169" s="191">
        <f>INPUT!CT118</f>
        <v>0.00072819558301501176</v>
      </c>
      <c r="G169" s="442" t="str">
        <f>IF(OR(INPUT!E118="Exterior Support",INPUT!E118="Interior Support",INPUT!E118="Cross Beam"),"X","O")</f>
        <v>X</v>
      </c>
      <c r="H169" s="442" t="str">
        <f>IF(OR(INPUT!E118="",INPUT!E118="Section Changed"),"O","X")</f>
        <v>X</v>
      </c>
      <c r="I169" s="446" t="e">
        <f>IF(H169="X",IF(MAX(E169,F169)&lt;=$M$38,"OK","NG"),"-")</f>
        <v>#DIV/0!</v>
      </c>
      <c r="J169" s="443"/>
      <c r="K169" s="446" t="str">
        <f>IF(G169="O",IF(AND(C169&lt;0,ABS(C169)&gt;=2*E169),"검토 필요없음",IF(E169&lt;=$M$40,"OK","NG")),"-")</f>
        <v>-</v>
      </c>
      <c r="L169" s="444"/>
      <c r="M169" s="446" t="e">
        <f>IF(AND(C169&lt;0,ABS(C169)&gt;=2*E169),"검토 필요없음",IF(E169&lt;=$M$42,"OK","NG"))</f>
        <v>#DIV/0!</v>
      </c>
      <c r="N169" s="86"/>
      <c r="P169" s="4"/>
    </row>
    <row r="170">
      <c r="A170" s="187">
        <f>INPUT!D119</f>
        <v>101</v>
      </c>
      <c r="B170" s="191" t="str">
        <f>IF(INPUT!AR119&lt;=0,"Positive","Negative")</f>
        <v>Negative</v>
      </c>
      <c r="C170" s="191">
        <f>INPUT!CQ119</f>
        <v>0.64323709751425051</v>
      </c>
      <c r="D170" s="343">
        <f>INPUT!CR119</f>
        <v>-0.60512543551277931</v>
      </c>
      <c r="E170" s="191">
        <f>INPUT!CS119</f>
        <v>0.000649453098666768</v>
      </c>
      <c r="F170" s="191">
        <f>INPUT!CT119</f>
        <v>0.00072819558301501176</v>
      </c>
      <c r="G170" s="442" t="str">
        <f>IF(OR(INPUT!E119="Exterior Support",INPUT!E119="Interior Support",INPUT!E119="Cross Beam"),"X","O")</f>
        <v>X</v>
      </c>
      <c r="H170" s="442" t="str">
        <f>IF(OR(INPUT!E119="",INPUT!E119="Section Changed"),"O","X")</f>
        <v>X</v>
      </c>
      <c r="I170" s="446" t="e">
        <f>IF(H170="X",IF(MAX(E170,F170)&lt;=$M$38,"OK","NG"),"-")</f>
        <v>#DIV/0!</v>
      </c>
      <c r="J170" s="443"/>
      <c r="K170" s="446" t="str">
        <f>IF(G170="O",IF(AND(C170&lt;0,ABS(C170)&gt;=2*E170),"검토 필요없음",IF(E170&lt;=$M$40,"OK","NG")),"-")</f>
        <v>-</v>
      </c>
      <c r="L170" s="444"/>
      <c r="M170" s="446" t="e">
        <f>IF(AND(C170&lt;0,ABS(C170)&gt;=2*E170),"검토 필요없음",IF(E170&lt;=$M$42,"OK","NG"))</f>
        <v>#DIV/0!</v>
      </c>
      <c r="N170" s="86"/>
      <c r="P170" s="4"/>
    </row>
    <row r="171">
      <c r="A171" s="187">
        <f>INPUT!D120</f>
        <v>101</v>
      </c>
      <c r="B171" s="191" t="str">
        <f>IF(INPUT!AR120&lt;=0,"Positive","Negative")</f>
        <v>Negative</v>
      </c>
      <c r="C171" s="191">
        <f>INPUT!CQ120</f>
        <v>0.64323709751425051</v>
      </c>
      <c r="D171" s="343">
        <f>INPUT!CR120</f>
        <v>-0.60512543551277931</v>
      </c>
      <c r="E171" s="191">
        <f>INPUT!CS120</f>
        <v>0.000649453098666768</v>
      </c>
      <c r="F171" s="191">
        <f>INPUT!CT120</f>
        <v>0.00072819558301501176</v>
      </c>
      <c r="G171" s="442" t="str">
        <f>IF(OR(INPUT!E120="Exterior Support",INPUT!E120="Interior Support",INPUT!E120="Cross Beam"),"X","O")</f>
        <v>X</v>
      </c>
      <c r="H171" s="442" t="str">
        <f>IF(OR(INPUT!E120="",INPUT!E120="Section Changed"),"O","X")</f>
        <v>X</v>
      </c>
      <c r="I171" s="446" t="e">
        <f>IF(H171="X",IF(MAX(E171,F171)&lt;=$M$38,"OK","NG"),"-")</f>
        <v>#DIV/0!</v>
      </c>
      <c r="J171" s="443"/>
      <c r="K171" s="446" t="str">
        <f>IF(G171="O",IF(AND(C171&lt;0,ABS(C171)&gt;=2*E171),"검토 필요없음",IF(E171&lt;=$M$40,"OK","NG")),"-")</f>
        <v>-</v>
      </c>
      <c r="L171" s="444"/>
      <c r="M171" s="446" t="e">
        <f>IF(AND(C171&lt;0,ABS(C171)&gt;=2*E171),"검토 필요없음",IF(E171&lt;=$M$42,"OK","NG"))</f>
        <v>#DIV/0!</v>
      </c>
      <c r="N171" s="86"/>
      <c r="P171" s="4"/>
    </row>
    <row r="172">
      <c r="A172" s="187">
        <f>INPUT!D121</f>
        <v>101</v>
      </c>
      <c r="B172" s="191" t="str">
        <f>IF(INPUT!AR121&lt;=0,"Positive","Negative")</f>
        <v>Negative</v>
      </c>
      <c r="C172" s="191">
        <f>INPUT!CQ121</f>
        <v>0.64323709751425051</v>
      </c>
      <c r="D172" s="343">
        <f>INPUT!CR121</f>
        <v>-0.60512543551277931</v>
      </c>
      <c r="E172" s="191">
        <f>INPUT!CS121</f>
        <v>0.000649453098666768</v>
      </c>
      <c r="F172" s="191">
        <f>INPUT!CT121</f>
        <v>0.00072819558301501176</v>
      </c>
      <c r="G172" s="442" t="str">
        <f>IF(OR(INPUT!E121="Exterior Support",INPUT!E121="Interior Support",INPUT!E121="Cross Beam"),"X","O")</f>
        <v>X</v>
      </c>
      <c r="H172" s="442" t="str">
        <f>IF(OR(INPUT!E121="",INPUT!E121="Section Changed"),"O","X")</f>
        <v>X</v>
      </c>
      <c r="I172" s="446" t="e">
        <f>IF(H172="X",IF(MAX(E172,F172)&lt;=$M$38,"OK","NG"),"-")</f>
        <v>#DIV/0!</v>
      </c>
      <c r="J172" s="443"/>
      <c r="K172" s="446" t="str">
        <f>IF(G172="O",IF(AND(C172&lt;0,ABS(C172)&gt;=2*E172),"검토 필요없음",IF(E172&lt;=$M$40,"OK","NG")),"-")</f>
        <v>-</v>
      </c>
      <c r="L172" s="444"/>
      <c r="M172" s="446" t="e">
        <f>IF(AND(C172&lt;0,ABS(C172)&gt;=2*E172),"검토 필요없음",IF(E172&lt;=$M$42,"OK","NG"))</f>
        <v>#DIV/0!</v>
      </c>
      <c r="N172" s="86"/>
      <c r="P172" s="4"/>
    </row>
    <row r="173">
      <c r="A173" s="187">
        <f>INPUT!D122</f>
        <v>101</v>
      </c>
      <c r="B173" s="191" t="str">
        <f>IF(INPUT!AR122&lt;=0,"Positive","Negative")</f>
        <v>Negative</v>
      </c>
      <c r="C173" s="191">
        <f>INPUT!CQ122</f>
        <v>0.64323709751425051</v>
      </c>
      <c r="D173" s="343">
        <f>INPUT!CR122</f>
        <v>-0.60512543551277931</v>
      </c>
      <c r="E173" s="191">
        <f>INPUT!CS122</f>
        <v>0.000649453098666768</v>
      </c>
      <c r="F173" s="191">
        <f>INPUT!CT122</f>
        <v>0.00072819558301501176</v>
      </c>
      <c r="G173" s="442" t="str">
        <f>IF(OR(INPUT!E122="Exterior Support",INPUT!E122="Interior Support",INPUT!E122="Cross Beam"),"X","O")</f>
        <v>X</v>
      </c>
      <c r="H173" s="442" t="str">
        <f>IF(OR(INPUT!E122="",INPUT!E122="Section Changed"),"O","X")</f>
        <v>X</v>
      </c>
      <c r="I173" s="446" t="e">
        <f>IF(H173="X",IF(MAX(E173,F173)&lt;=$M$38,"OK","NG"),"-")</f>
        <v>#DIV/0!</v>
      </c>
      <c r="J173" s="443"/>
      <c r="K173" s="446" t="str">
        <f>IF(G173="O",IF(AND(C173&lt;0,ABS(C173)&gt;=2*E173),"검토 필요없음",IF(E173&lt;=$M$40,"OK","NG")),"-")</f>
        <v>-</v>
      </c>
      <c r="L173" s="444"/>
      <c r="M173" s="446" t="e">
        <f>IF(AND(C173&lt;0,ABS(C173)&gt;=2*E173),"검토 필요없음",IF(E173&lt;=$M$42,"OK","NG"))</f>
        <v>#DIV/0!</v>
      </c>
      <c r="N173" s="86"/>
      <c r="P173" s="4"/>
    </row>
    <row r="174">
      <c r="A174" s="187">
        <f>INPUT!D123</f>
        <v>101</v>
      </c>
      <c r="B174" s="191" t="str">
        <f>IF(INPUT!AR123&lt;=0,"Positive","Negative")</f>
        <v>Negative</v>
      </c>
      <c r="C174" s="191">
        <f>INPUT!CQ123</f>
        <v>0.64323709751425051</v>
      </c>
      <c r="D174" s="343">
        <f>INPUT!CR123</f>
        <v>-0.60512543551277931</v>
      </c>
      <c r="E174" s="191">
        <f>INPUT!CS123</f>
        <v>0.000649453098666768</v>
      </c>
      <c r="F174" s="191">
        <f>INPUT!CT123</f>
        <v>0.00072819558301501176</v>
      </c>
      <c r="G174" s="442" t="str">
        <f>IF(OR(INPUT!E123="Exterior Support",INPUT!E123="Interior Support",INPUT!E123="Cross Beam"),"X","O")</f>
        <v>X</v>
      </c>
      <c r="H174" s="442" t="str">
        <f>IF(OR(INPUT!E123="",INPUT!E123="Section Changed"),"O","X")</f>
        <v>X</v>
      </c>
      <c r="I174" s="446" t="e">
        <f>IF(H174="X",IF(MAX(E174,F174)&lt;=$M$38,"OK","NG"),"-")</f>
        <v>#DIV/0!</v>
      </c>
      <c r="J174" s="443"/>
      <c r="K174" s="446" t="str">
        <f>IF(G174="O",IF(AND(C174&lt;0,ABS(C174)&gt;=2*E174),"검토 필요없음",IF(E174&lt;=$M$40,"OK","NG")),"-")</f>
        <v>-</v>
      </c>
      <c r="L174" s="444"/>
      <c r="M174" s="446" t="e">
        <f>IF(AND(C174&lt;0,ABS(C174)&gt;=2*E174),"검토 필요없음",IF(E174&lt;=$M$42,"OK","NG"))</f>
        <v>#DIV/0!</v>
      </c>
      <c r="N174" s="86"/>
      <c r="P174" s="4"/>
    </row>
    <row r="175">
      <c r="A175" s="187">
        <f>INPUT!D124</f>
        <v>101</v>
      </c>
      <c r="B175" s="191" t="str">
        <f>IF(INPUT!AR124&lt;=0,"Positive","Negative")</f>
        <v>Negative</v>
      </c>
      <c r="C175" s="191">
        <f>INPUT!CQ124</f>
        <v>0.64323709751425051</v>
      </c>
      <c r="D175" s="343">
        <f>INPUT!CR124</f>
        <v>-0.60512543551277931</v>
      </c>
      <c r="E175" s="191">
        <f>INPUT!CS124</f>
        <v>0.000649453098666768</v>
      </c>
      <c r="F175" s="191">
        <f>INPUT!CT124</f>
        <v>0.00072819558301501176</v>
      </c>
      <c r="G175" s="442" t="str">
        <f>IF(OR(INPUT!E124="Exterior Support",INPUT!E124="Interior Support",INPUT!E124="Cross Beam"),"X","O")</f>
        <v>X</v>
      </c>
      <c r="H175" s="442" t="str">
        <f>IF(OR(INPUT!E124="",INPUT!E124="Section Changed"),"O","X")</f>
        <v>X</v>
      </c>
      <c r="I175" s="446" t="e">
        <f>IF(H175="X",IF(MAX(E175,F175)&lt;=$M$38,"OK","NG"),"-")</f>
        <v>#DIV/0!</v>
      </c>
      <c r="J175" s="443"/>
      <c r="K175" s="446" t="str">
        <f>IF(G175="O",IF(AND(C175&lt;0,ABS(C175)&gt;=2*E175),"검토 필요없음",IF(E175&lt;=$M$40,"OK","NG")),"-")</f>
        <v>-</v>
      </c>
      <c r="L175" s="444"/>
      <c r="M175" s="446" t="e">
        <f>IF(AND(C175&lt;0,ABS(C175)&gt;=2*E175),"검토 필요없음",IF(E175&lt;=$M$42,"OK","NG"))</f>
        <v>#DIV/0!</v>
      </c>
      <c r="N175" s="86"/>
      <c r="P175" s="4"/>
    </row>
    <row r="176">
      <c r="A176" s="187">
        <f>INPUT!D125</f>
        <v>101</v>
      </c>
      <c r="B176" s="191" t="str">
        <f>IF(INPUT!AR125&lt;=0,"Positive","Negative")</f>
        <v>Negative</v>
      </c>
      <c r="C176" s="191">
        <f>INPUT!CQ125</f>
        <v>0.64323709751425051</v>
      </c>
      <c r="D176" s="343">
        <f>INPUT!CR125</f>
        <v>-0.60512543551277931</v>
      </c>
      <c r="E176" s="191">
        <f>INPUT!CS125</f>
        <v>0.000649453098666768</v>
      </c>
      <c r="F176" s="191">
        <f>INPUT!CT125</f>
        <v>0.00072819558301501176</v>
      </c>
      <c r="G176" s="442" t="str">
        <f>IF(OR(INPUT!E125="Exterior Support",INPUT!E125="Interior Support",INPUT!E125="Cross Beam"),"X","O")</f>
        <v>X</v>
      </c>
      <c r="H176" s="442" t="str">
        <f>IF(OR(INPUT!E125="",INPUT!E125="Section Changed"),"O","X")</f>
        <v>X</v>
      </c>
      <c r="I176" s="446" t="e">
        <f>IF(H176="X",IF(MAX(E176,F176)&lt;=$M$38,"OK","NG"),"-")</f>
        <v>#DIV/0!</v>
      </c>
      <c r="J176" s="443"/>
      <c r="K176" s="446" t="str">
        <f>IF(G176="O",IF(AND(C176&lt;0,ABS(C176)&gt;=2*E176),"검토 필요없음",IF(E176&lt;=$M$40,"OK","NG")),"-")</f>
        <v>-</v>
      </c>
      <c r="L176" s="444"/>
      <c r="M176" s="446" t="e">
        <f>IF(AND(C176&lt;0,ABS(C176)&gt;=2*E176),"검토 필요없음",IF(E176&lt;=$M$42,"OK","NG"))</f>
        <v>#DIV/0!</v>
      </c>
      <c r="N176" s="86"/>
      <c r="P176" s="4"/>
    </row>
    <row r="177">
      <c r="A177" s="187">
        <f>INPUT!D126</f>
        <v>101</v>
      </c>
      <c r="B177" s="191" t="str">
        <f>IF(INPUT!AR126&lt;=0,"Positive","Negative")</f>
        <v>Negative</v>
      </c>
      <c r="C177" s="191">
        <f>INPUT!CQ126</f>
        <v>0.64323709751425051</v>
      </c>
      <c r="D177" s="343">
        <f>INPUT!CR126</f>
        <v>-0.60512543551277931</v>
      </c>
      <c r="E177" s="191">
        <f>INPUT!CS126</f>
        <v>0.000649453098666768</v>
      </c>
      <c r="F177" s="191">
        <f>INPUT!CT126</f>
        <v>0.00072819558301501176</v>
      </c>
      <c r="G177" s="442" t="str">
        <f>IF(OR(INPUT!E126="Exterior Support",INPUT!E126="Interior Support",INPUT!E126="Cross Beam"),"X","O")</f>
        <v>X</v>
      </c>
      <c r="H177" s="442" t="str">
        <f>IF(OR(INPUT!E126="",INPUT!E126="Section Changed"),"O","X")</f>
        <v>X</v>
      </c>
      <c r="I177" s="446" t="e">
        <f>IF(H177="X",IF(MAX(E177,F177)&lt;=$M$38,"OK","NG"),"-")</f>
        <v>#DIV/0!</v>
      </c>
      <c r="J177" s="443"/>
      <c r="K177" s="446" t="str">
        <f>IF(G177="O",IF(AND(C177&lt;0,ABS(C177)&gt;=2*E177),"검토 필요없음",IF(E177&lt;=$M$40,"OK","NG")),"-")</f>
        <v>-</v>
      </c>
      <c r="L177" s="444"/>
      <c r="M177" s="446" t="e">
        <f>IF(AND(C177&lt;0,ABS(C177)&gt;=2*E177),"검토 필요없음",IF(E177&lt;=$M$42,"OK","NG"))</f>
        <v>#DIV/0!</v>
      </c>
      <c r="N177" s="86"/>
      <c r="P177" s="4"/>
    </row>
    <row r="178">
      <c r="A178" s="187">
        <f>INPUT!D127</f>
        <v>101</v>
      </c>
      <c r="B178" s="191" t="str">
        <f>IF(INPUT!AR127&lt;=0,"Positive","Negative")</f>
        <v>Negative</v>
      </c>
      <c r="C178" s="191">
        <f>INPUT!CQ127</f>
        <v>0.64323709751425051</v>
      </c>
      <c r="D178" s="343">
        <f>INPUT!CR127</f>
        <v>-0.60512543551277931</v>
      </c>
      <c r="E178" s="191">
        <f>INPUT!CS127</f>
        <v>0.000649453098666768</v>
      </c>
      <c r="F178" s="191">
        <f>INPUT!CT127</f>
        <v>0.00072819558301501176</v>
      </c>
      <c r="G178" s="442" t="str">
        <f>IF(OR(INPUT!E127="Exterior Support",INPUT!E127="Interior Support",INPUT!E127="Cross Beam"),"X","O")</f>
        <v>X</v>
      </c>
      <c r="H178" s="442" t="str">
        <f>IF(OR(INPUT!E127="",INPUT!E127="Section Changed"),"O","X")</f>
        <v>X</v>
      </c>
      <c r="I178" s="446" t="e">
        <f>IF(H178="X",IF(MAX(E178,F178)&lt;=$M$38,"OK","NG"),"-")</f>
        <v>#DIV/0!</v>
      </c>
      <c r="J178" s="443"/>
      <c r="K178" s="446" t="str">
        <f>IF(G178="O",IF(AND(C178&lt;0,ABS(C178)&gt;=2*E178),"검토 필요없음",IF(E178&lt;=$M$40,"OK","NG")),"-")</f>
        <v>-</v>
      </c>
      <c r="L178" s="444"/>
      <c r="M178" s="446" t="e">
        <f>IF(AND(C178&lt;0,ABS(C178)&gt;=2*E178),"검토 필요없음",IF(E178&lt;=$M$42,"OK","NG"))</f>
        <v>#DIV/0!</v>
      </c>
      <c r="N178" s="86"/>
      <c r="P178" s="4"/>
    </row>
    <row r="179">
      <c r="A179" s="187">
        <f>INPUT!D128</f>
        <v>101</v>
      </c>
      <c r="B179" s="191" t="str">
        <f>IF(INPUT!AR128&lt;=0,"Positive","Negative")</f>
        <v>Negative</v>
      </c>
      <c r="C179" s="191">
        <f>INPUT!CQ128</f>
        <v>0.64323709751425051</v>
      </c>
      <c r="D179" s="343">
        <f>INPUT!CR128</f>
        <v>-0.60512543551277931</v>
      </c>
      <c r="E179" s="191">
        <f>INPUT!CS128</f>
        <v>0.000649453098666768</v>
      </c>
      <c r="F179" s="191">
        <f>INPUT!CT128</f>
        <v>0.00072819558301501176</v>
      </c>
      <c r="G179" s="442" t="str">
        <f>IF(OR(INPUT!E128="Exterior Support",INPUT!E128="Interior Support",INPUT!E128="Cross Beam"),"X","O")</f>
        <v>X</v>
      </c>
      <c r="H179" s="442" t="str">
        <f>IF(OR(INPUT!E128="",INPUT!E128="Section Changed"),"O","X")</f>
        <v>X</v>
      </c>
      <c r="I179" s="446" t="e">
        <f>IF(H179="X",IF(MAX(E179,F179)&lt;=$M$38,"OK","NG"),"-")</f>
        <v>#DIV/0!</v>
      </c>
      <c r="J179" s="443"/>
      <c r="K179" s="446" t="str">
        <f>IF(G179="O",IF(AND(C179&lt;0,ABS(C179)&gt;=2*E179),"검토 필요없음",IF(E179&lt;=$M$40,"OK","NG")),"-")</f>
        <v>-</v>
      </c>
      <c r="L179" s="444"/>
      <c r="M179" s="446" t="e">
        <f>IF(AND(C179&lt;0,ABS(C179)&gt;=2*E179),"검토 필요없음",IF(E179&lt;=$M$42,"OK","NG"))</f>
        <v>#DIV/0!</v>
      </c>
      <c r="N179" s="86"/>
      <c r="P179" s="4"/>
    </row>
    <row r="180">
      <c r="A180" s="187">
        <f>INPUT!D129</f>
        <v>101</v>
      </c>
      <c r="B180" s="191" t="str">
        <f>IF(INPUT!AR129&lt;=0,"Positive","Negative")</f>
        <v>Negative</v>
      </c>
      <c r="C180" s="191">
        <f>INPUT!CQ129</f>
        <v>0.64323709751425051</v>
      </c>
      <c r="D180" s="343">
        <f>INPUT!CR129</f>
        <v>-0.60512543551277931</v>
      </c>
      <c r="E180" s="191">
        <f>INPUT!CS129</f>
        <v>0.000649453098666768</v>
      </c>
      <c r="F180" s="191">
        <f>INPUT!CT129</f>
        <v>0.00072819558301501176</v>
      </c>
      <c r="G180" s="442" t="str">
        <f>IF(OR(INPUT!E129="Exterior Support",INPUT!E129="Interior Support",INPUT!E129="Cross Beam"),"X","O")</f>
        <v>X</v>
      </c>
      <c r="H180" s="442" t="str">
        <f>IF(OR(INPUT!E129="",INPUT!E129="Section Changed"),"O","X")</f>
        <v>X</v>
      </c>
      <c r="I180" s="446" t="e">
        <f>IF(H180="X",IF(MAX(E180,F180)&lt;=$M$38,"OK","NG"),"-")</f>
        <v>#DIV/0!</v>
      </c>
      <c r="J180" s="443"/>
      <c r="K180" s="446" t="str">
        <f>IF(G180="O",IF(AND(C180&lt;0,ABS(C180)&gt;=2*E180),"검토 필요없음",IF(E180&lt;=$M$40,"OK","NG")),"-")</f>
        <v>-</v>
      </c>
      <c r="L180" s="444"/>
      <c r="M180" s="446" t="e">
        <f>IF(AND(C180&lt;0,ABS(C180)&gt;=2*E180),"검토 필요없음",IF(E180&lt;=$M$42,"OK","NG"))</f>
        <v>#DIV/0!</v>
      </c>
      <c r="N180" s="86"/>
      <c r="P180" s="4"/>
    </row>
    <row r="181">
      <c r="A181" s="187">
        <f>INPUT!D130</f>
        <v>101</v>
      </c>
      <c r="B181" s="191" t="str">
        <f>IF(INPUT!AR130&lt;=0,"Positive","Negative")</f>
        <v>Negative</v>
      </c>
      <c r="C181" s="191">
        <f>INPUT!CQ130</f>
        <v>0.64323709751425051</v>
      </c>
      <c r="D181" s="343">
        <f>INPUT!CR130</f>
        <v>-0.60512543551277931</v>
      </c>
      <c r="E181" s="191">
        <f>INPUT!CS130</f>
        <v>0.000649453098666768</v>
      </c>
      <c r="F181" s="191">
        <f>INPUT!CT130</f>
        <v>0.00072819558301501176</v>
      </c>
      <c r="G181" s="442" t="str">
        <f>IF(OR(INPUT!E130="Exterior Support",INPUT!E130="Interior Support",INPUT!E130="Cross Beam"),"X","O")</f>
        <v>X</v>
      </c>
      <c r="H181" s="442" t="str">
        <f>IF(OR(INPUT!E130="",INPUT!E130="Section Changed"),"O","X")</f>
        <v>X</v>
      </c>
      <c r="I181" s="446" t="e">
        <f>IF(H181="X",IF(MAX(E181,F181)&lt;=$M$38,"OK","NG"),"-")</f>
        <v>#DIV/0!</v>
      </c>
      <c r="J181" s="443"/>
      <c r="K181" s="446" t="str">
        <f>IF(G181="O",IF(AND(C181&lt;0,ABS(C181)&gt;=2*E181),"검토 필요없음",IF(E181&lt;=$M$40,"OK","NG")),"-")</f>
        <v>-</v>
      </c>
      <c r="L181" s="444"/>
      <c r="M181" s="446" t="e">
        <f>IF(AND(C181&lt;0,ABS(C181)&gt;=2*E181),"검토 필요없음",IF(E181&lt;=$M$42,"OK","NG"))</f>
        <v>#DIV/0!</v>
      </c>
      <c r="N181" s="86"/>
      <c r="P181" s="4"/>
    </row>
    <row r="182">
      <c r="A182" s="187">
        <f>INPUT!D131</f>
        <v>101</v>
      </c>
      <c r="B182" s="191" t="str">
        <f>IF(INPUT!AR131&lt;=0,"Positive","Negative")</f>
        <v>Negative</v>
      </c>
      <c r="C182" s="191">
        <f>INPUT!CQ131</f>
        <v>0.64323709751425051</v>
      </c>
      <c r="D182" s="343">
        <f>INPUT!CR131</f>
        <v>-0.60512543551277931</v>
      </c>
      <c r="E182" s="191">
        <f>INPUT!CS131</f>
        <v>0.000649453098666768</v>
      </c>
      <c r="F182" s="191">
        <f>INPUT!CT131</f>
        <v>0.00072819558301501176</v>
      </c>
      <c r="G182" s="442" t="str">
        <f>IF(OR(INPUT!E131="Exterior Support",INPUT!E131="Interior Support",INPUT!E131="Cross Beam"),"X","O")</f>
        <v>X</v>
      </c>
      <c r="H182" s="442" t="str">
        <f>IF(OR(INPUT!E131="",INPUT!E131="Section Changed"),"O","X")</f>
        <v>X</v>
      </c>
      <c r="I182" s="446" t="e">
        <f>IF(H182="X",IF(MAX(E182,F182)&lt;=$M$38,"OK","NG"),"-")</f>
        <v>#DIV/0!</v>
      </c>
      <c r="J182" s="443"/>
      <c r="K182" s="446" t="str">
        <f>IF(G182="O",IF(AND(C182&lt;0,ABS(C182)&gt;=2*E182),"검토 필요없음",IF(E182&lt;=$M$40,"OK","NG")),"-")</f>
        <v>-</v>
      </c>
      <c r="L182" s="444"/>
      <c r="M182" s="446" t="e">
        <f>IF(AND(C182&lt;0,ABS(C182)&gt;=2*E182),"검토 필요없음",IF(E182&lt;=$M$42,"OK","NG"))</f>
        <v>#DIV/0!</v>
      </c>
      <c r="N182" s="86"/>
      <c r="P182" s="4"/>
    </row>
    <row r="183">
      <c r="A183" s="187">
        <f>INPUT!D132</f>
        <v>101</v>
      </c>
      <c r="B183" s="191" t="str">
        <f>IF(INPUT!AR132&lt;=0,"Positive","Negative")</f>
        <v>Negative</v>
      </c>
      <c r="C183" s="191">
        <f>INPUT!CQ132</f>
        <v>0.64323709751425051</v>
      </c>
      <c r="D183" s="343">
        <f>INPUT!CR132</f>
        <v>-0.60512543551277931</v>
      </c>
      <c r="E183" s="191">
        <f>INPUT!CS132</f>
        <v>0.000649453098666768</v>
      </c>
      <c r="F183" s="191">
        <f>INPUT!CT132</f>
        <v>0.00072819558301501176</v>
      </c>
      <c r="G183" s="442" t="str">
        <f>IF(OR(INPUT!E132="Exterior Support",INPUT!E132="Interior Support",INPUT!E132="Cross Beam"),"X","O")</f>
        <v>X</v>
      </c>
      <c r="H183" s="442" t="str">
        <f>IF(OR(INPUT!E132="",INPUT!E132="Section Changed"),"O","X")</f>
        <v>X</v>
      </c>
      <c r="I183" s="446" t="e">
        <f>IF(H183="X",IF(MAX(E183,F183)&lt;=$M$38,"OK","NG"),"-")</f>
        <v>#DIV/0!</v>
      </c>
      <c r="J183" s="443"/>
      <c r="K183" s="446" t="str">
        <f>IF(G183="O",IF(AND(C183&lt;0,ABS(C183)&gt;=2*E183),"검토 필요없음",IF(E183&lt;=$M$40,"OK","NG")),"-")</f>
        <v>-</v>
      </c>
      <c r="L183" s="444"/>
      <c r="M183" s="446" t="e">
        <f>IF(AND(C183&lt;0,ABS(C183)&gt;=2*E183),"검토 필요없음",IF(E183&lt;=$M$42,"OK","NG"))</f>
        <v>#DIV/0!</v>
      </c>
      <c r="N183" s="86"/>
      <c r="P183" s="4"/>
    </row>
    <row r="184">
      <c r="A184" s="187">
        <f>INPUT!D133</f>
        <v>101</v>
      </c>
      <c r="B184" s="191" t="str">
        <f>IF(INPUT!AR133&lt;=0,"Positive","Negative")</f>
        <v>Negative</v>
      </c>
      <c r="C184" s="191">
        <f>INPUT!CQ133</f>
        <v>0.64323709751425051</v>
      </c>
      <c r="D184" s="343">
        <f>INPUT!CR133</f>
        <v>-0.60512543551277931</v>
      </c>
      <c r="E184" s="191">
        <f>INPUT!CS133</f>
        <v>0.000649453098666768</v>
      </c>
      <c r="F184" s="191">
        <f>INPUT!CT133</f>
        <v>0.00072819558301501176</v>
      </c>
      <c r="G184" s="442" t="str">
        <f>IF(OR(INPUT!E133="Exterior Support",INPUT!E133="Interior Support",INPUT!E133="Cross Beam"),"X","O")</f>
        <v>X</v>
      </c>
      <c r="H184" s="442" t="str">
        <f>IF(OR(INPUT!E133="",INPUT!E133="Section Changed"),"O","X")</f>
        <v>X</v>
      </c>
      <c r="I184" s="446" t="e">
        <f>IF(H184="X",IF(MAX(E184,F184)&lt;=$M$38,"OK","NG"),"-")</f>
        <v>#DIV/0!</v>
      </c>
      <c r="J184" s="443"/>
      <c r="K184" s="446" t="str">
        <f>IF(G184="O",IF(AND(C184&lt;0,ABS(C184)&gt;=2*E184),"검토 필요없음",IF(E184&lt;=$M$40,"OK","NG")),"-")</f>
        <v>-</v>
      </c>
      <c r="L184" s="444"/>
      <c r="M184" s="446" t="e">
        <f>IF(AND(C184&lt;0,ABS(C184)&gt;=2*E184),"검토 필요없음",IF(E184&lt;=$M$42,"OK","NG"))</f>
        <v>#DIV/0!</v>
      </c>
      <c r="N184" s="86"/>
      <c r="P184" s="4"/>
    </row>
    <row r="185">
      <c r="A185" s="187">
        <f>INPUT!D134</f>
        <v>101</v>
      </c>
      <c r="B185" s="191" t="str">
        <f>IF(INPUT!AR134&lt;=0,"Positive","Negative")</f>
        <v>Negative</v>
      </c>
      <c r="C185" s="191">
        <f>INPUT!CQ134</f>
        <v>0.64323709751425051</v>
      </c>
      <c r="D185" s="343">
        <f>INPUT!CR134</f>
        <v>-0.60512543551277931</v>
      </c>
      <c r="E185" s="191">
        <f>INPUT!CS134</f>
        <v>0.000649453098666768</v>
      </c>
      <c r="F185" s="191">
        <f>INPUT!CT134</f>
        <v>0.00072819558301501176</v>
      </c>
      <c r="G185" s="442" t="str">
        <f>IF(OR(INPUT!E134="Exterior Support",INPUT!E134="Interior Support",INPUT!E134="Cross Beam"),"X","O")</f>
        <v>X</v>
      </c>
      <c r="H185" s="442" t="str">
        <f>IF(OR(INPUT!E134="",INPUT!E134="Section Changed"),"O","X")</f>
        <v>X</v>
      </c>
      <c r="I185" s="446" t="e">
        <f>IF(H185="X",IF(MAX(E185,F185)&lt;=$M$38,"OK","NG"),"-")</f>
        <v>#DIV/0!</v>
      </c>
      <c r="J185" s="443"/>
      <c r="K185" s="446" t="str">
        <f>IF(G185="O",IF(AND(C185&lt;0,ABS(C185)&gt;=2*E185),"검토 필요없음",IF(E185&lt;=$M$40,"OK","NG")),"-")</f>
        <v>-</v>
      </c>
      <c r="L185" s="444"/>
      <c r="M185" s="446" t="e">
        <f>IF(AND(C185&lt;0,ABS(C185)&gt;=2*E185),"검토 필요없음",IF(E185&lt;=$M$42,"OK","NG"))</f>
        <v>#DIV/0!</v>
      </c>
      <c r="N185" s="86"/>
      <c r="P185" s="4"/>
    </row>
    <row r="186">
      <c r="A186" s="187">
        <f>INPUT!D135</f>
        <v>101</v>
      </c>
      <c r="B186" s="191" t="str">
        <f>IF(INPUT!AR135&lt;=0,"Positive","Negative")</f>
        <v>Negative</v>
      </c>
      <c r="C186" s="191">
        <f>INPUT!CQ135</f>
        <v>0.64323709751425051</v>
      </c>
      <c r="D186" s="343">
        <f>INPUT!CR135</f>
        <v>-0.60512543551277931</v>
      </c>
      <c r="E186" s="191">
        <f>INPUT!CS135</f>
        <v>0.000649453098666768</v>
      </c>
      <c r="F186" s="191">
        <f>INPUT!CT135</f>
        <v>0.00072819558301501176</v>
      </c>
      <c r="G186" s="442" t="str">
        <f>IF(OR(INPUT!E135="Exterior Support",INPUT!E135="Interior Support",INPUT!E135="Cross Beam"),"X","O")</f>
        <v>X</v>
      </c>
      <c r="H186" s="442" t="str">
        <f>IF(OR(INPUT!E135="",INPUT!E135="Section Changed"),"O","X")</f>
        <v>X</v>
      </c>
      <c r="I186" s="446" t="e">
        <f>IF(H186="X",IF(MAX(E186,F186)&lt;=$M$38,"OK","NG"),"-")</f>
        <v>#DIV/0!</v>
      </c>
      <c r="J186" s="443"/>
      <c r="K186" s="446" t="str">
        <f>IF(G186="O",IF(AND(C186&lt;0,ABS(C186)&gt;=2*E186),"검토 필요없음",IF(E186&lt;=$M$40,"OK","NG")),"-")</f>
        <v>-</v>
      </c>
      <c r="L186" s="444"/>
      <c r="M186" s="446" t="e">
        <f>IF(AND(C186&lt;0,ABS(C186)&gt;=2*E186),"검토 필요없음",IF(E186&lt;=$M$42,"OK","NG"))</f>
        <v>#DIV/0!</v>
      </c>
      <c r="N186" s="86"/>
      <c r="P186" s="4"/>
    </row>
    <row r="187">
      <c r="A187" s="187">
        <f>INPUT!D136</f>
        <v>101</v>
      </c>
      <c r="B187" s="191" t="str">
        <f>IF(INPUT!AR136&lt;=0,"Positive","Negative")</f>
        <v>Negative</v>
      </c>
      <c r="C187" s="191">
        <f>INPUT!CQ136</f>
        <v>0.64323709751425051</v>
      </c>
      <c r="D187" s="343">
        <f>INPUT!CR136</f>
        <v>-0.60512543551277931</v>
      </c>
      <c r="E187" s="191">
        <f>INPUT!CS136</f>
        <v>0.000649453098666768</v>
      </c>
      <c r="F187" s="191">
        <f>INPUT!CT136</f>
        <v>0.00072819558301501176</v>
      </c>
      <c r="G187" s="442" t="str">
        <f>IF(OR(INPUT!E136="Exterior Support",INPUT!E136="Interior Support",INPUT!E136="Cross Beam"),"X","O")</f>
        <v>X</v>
      </c>
      <c r="H187" s="442" t="str">
        <f>IF(OR(INPUT!E136="",INPUT!E136="Section Changed"),"O","X")</f>
        <v>X</v>
      </c>
      <c r="I187" s="446" t="e">
        <f>IF(H187="X",IF(MAX(E187,F187)&lt;=$M$38,"OK","NG"),"-")</f>
        <v>#DIV/0!</v>
      </c>
      <c r="J187" s="443"/>
      <c r="K187" s="446" t="str">
        <f>IF(G187="O",IF(AND(C187&lt;0,ABS(C187)&gt;=2*E187),"검토 필요없음",IF(E187&lt;=$M$40,"OK","NG")),"-")</f>
        <v>-</v>
      </c>
      <c r="L187" s="444"/>
      <c r="M187" s="446" t="e">
        <f>IF(AND(C187&lt;0,ABS(C187)&gt;=2*E187),"검토 필요없음",IF(E187&lt;=$M$42,"OK","NG"))</f>
        <v>#DIV/0!</v>
      </c>
      <c r="N187" s="86"/>
      <c r="P187" s="4"/>
    </row>
    <row r="188">
      <c r="A188" s="187">
        <f>INPUT!D137</f>
        <v>101</v>
      </c>
      <c r="B188" s="191" t="str">
        <f>IF(INPUT!AR137&lt;=0,"Positive","Negative")</f>
        <v>Negative</v>
      </c>
      <c r="C188" s="191">
        <f>INPUT!CQ137</f>
        <v>0.64323709751425051</v>
      </c>
      <c r="D188" s="343">
        <f>INPUT!CR137</f>
        <v>-0.60512543551277931</v>
      </c>
      <c r="E188" s="191">
        <f>INPUT!CS137</f>
        <v>0.000649453098666768</v>
      </c>
      <c r="F188" s="191">
        <f>INPUT!CT137</f>
        <v>0.00072819558301501176</v>
      </c>
      <c r="G188" s="442" t="str">
        <f>IF(OR(INPUT!E137="Exterior Support",INPUT!E137="Interior Support",INPUT!E137="Cross Beam"),"X","O")</f>
        <v>X</v>
      </c>
      <c r="H188" s="442" t="str">
        <f>IF(OR(INPUT!E137="",INPUT!E137="Section Changed"),"O","X")</f>
        <v>X</v>
      </c>
      <c r="I188" s="446" t="e">
        <f>IF(H188="X",IF(MAX(E188,F188)&lt;=$M$38,"OK","NG"),"-")</f>
        <v>#DIV/0!</v>
      </c>
      <c r="J188" s="443"/>
      <c r="K188" s="446" t="str">
        <f>IF(G188="O",IF(AND(C188&lt;0,ABS(C188)&gt;=2*E188),"검토 필요없음",IF(E188&lt;=$M$40,"OK","NG")),"-")</f>
        <v>-</v>
      </c>
      <c r="L188" s="444"/>
      <c r="M188" s="446" t="e">
        <f>IF(AND(C188&lt;0,ABS(C188)&gt;=2*E188),"검토 필요없음",IF(E188&lt;=$M$42,"OK","NG"))</f>
        <v>#DIV/0!</v>
      </c>
      <c r="N188" s="86"/>
      <c r="P188" s="4"/>
    </row>
    <row r="189">
      <c r="A189" s="187">
        <f>INPUT!D138</f>
        <v>101</v>
      </c>
      <c r="B189" s="191" t="str">
        <f>IF(INPUT!AR138&lt;=0,"Positive","Negative")</f>
        <v>Negative</v>
      </c>
      <c r="C189" s="191">
        <f>INPUT!CQ138</f>
        <v>0.64323709751425051</v>
      </c>
      <c r="D189" s="343">
        <f>INPUT!CR138</f>
        <v>-0.60512543551277931</v>
      </c>
      <c r="E189" s="191">
        <f>INPUT!CS138</f>
        <v>0.000649453098666768</v>
      </c>
      <c r="F189" s="191">
        <f>INPUT!CT138</f>
        <v>0.00072819558301501176</v>
      </c>
      <c r="G189" s="442" t="str">
        <f>IF(OR(INPUT!E138="Exterior Support",INPUT!E138="Interior Support",INPUT!E138="Cross Beam"),"X","O")</f>
        <v>X</v>
      </c>
      <c r="H189" s="442" t="str">
        <f>IF(OR(INPUT!E138="",INPUT!E138="Section Changed"),"O","X")</f>
        <v>X</v>
      </c>
      <c r="I189" s="446" t="e">
        <f>IF(H189="X",IF(MAX(E189,F189)&lt;=$M$38,"OK","NG"),"-")</f>
        <v>#DIV/0!</v>
      </c>
      <c r="J189" s="443"/>
      <c r="K189" s="446" t="str">
        <f>IF(G189="O",IF(AND(C189&lt;0,ABS(C189)&gt;=2*E189),"검토 필요없음",IF(E189&lt;=$M$40,"OK","NG")),"-")</f>
        <v>-</v>
      </c>
      <c r="L189" s="444"/>
      <c r="M189" s="446" t="e">
        <f>IF(AND(C189&lt;0,ABS(C189)&gt;=2*E189),"검토 필요없음",IF(E189&lt;=$M$42,"OK","NG"))</f>
        <v>#DIV/0!</v>
      </c>
      <c r="N189" s="86"/>
      <c r="P189" s="4"/>
    </row>
    <row r="190">
      <c r="A190" s="187">
        <f>INPUT!D139</f>
        <v>101</v>
      </c>
      <c r="B190" s="191" t="str">
        <f>IF(INPUT!AR139&lt;=0,"Positive","Negative")</f>
        <v>Negative</v>
      </c>
      <c r="C190" s="191">
        <f>INPUT!CQ139</f>
        <v>0.64323709751425051</v>
      </c>
      <c r="D190" s="343">
        <f>INPUT!CR139</f>
        <v>-0.60512543551277931</v>
      </c>
      <c r="E190" s="191">
        <f>INPUT!CS139</f>
        <v>0.000649453098666768</v>
      </c>
      <c r="F190" s="191">
        <f>INPUT!CT139</f>
        <v>0.00072819558301501176</v>
      </c>
      <c r="G190" s="442" t="str">
        <f>IF(OR(INPUT!E139="Exterior Support",INPUT!E139="Interior Support",INPUT!E139="Cross Beam"),"X","O")</f>
        <v>X</v>
      </c>
      <c r="H190" s="442" t="str">
        <f>IF(OR(INPUT!E139="",INPUT!E139="Section Changed"),"O","X")</f>
        <v>X</v>
      </c>
      <c r="I190" s="446" t="e">
        <f>IF(H190="X",IF(MAX(E190,F190)&lt;=$M$38,"OK","NG"),"-")</f>
        <v>#DIV/0!</v>
      </c>
      <c r="J190" s="443"/>
      <c r="K190" s="446" t="str">
        <f>IF(G190="O",IF(AND(C190&lt;0,ABS(C190)&gt;=2*E190),"검토 필요없음",IF(E190&lt;=$M$40,"OK","NG")),"-")</f>
        <v>-</v>
      </c>
      <c r="L190" s="444"/>
      <c r="M190" s="446" t="e">
        <f>IF(AND(C190&lt;0,ABS(C190)&gt;=2*E190),"검토 필요없음",IF(E190&lt;=$M$42,"OK","NG"))</f>
        <v>#DIV/0!</v>
      </c>
      <c r="N190" s="86"/>
      <c r="P190" s="4"/>
    </row>
    <row r="191">
      <c r="A191" s="187">
        <f>INPUT!D140</f>
        <v>101</v>
      </c>
      <c r="B191" s="191" t="str">
        <f>IF(INPUT!AR140&lt;=0,"Positive","Negative")</f>
        <v>Negative</v>
      </c>
      <c r="C191" s="191">
        <f>INPUT!CQ140</f>
        <v>0.64323709751425051</v>
      </c>
      <c r="D191" s="343">
        <f>INPUT!CR140</f>
        <v>-0.60512543551277931</v>
      </c>
      <c r="E191" s="191">
        <f>INPUT!CS140</f>
        <v>0.000649453098666768</v>
      </c>
      <c r="F191" s="191">
        <f>INPUT!CT140</f>
        <v>0.00072819558301501176</v>
      </c>
      <c r="G191" s="442" t="str">
        <f>IF(OR(INPUT!E140="Exterior Support",INPUT!E140="Interior Support",INPUT!E140="Cross Beam"),"X","O")</f>
        <v>X</v>
      </c>
      <c r="H191" s="442" t="str">
        <f>IF(OR(INPUT!E140="",INPUT!E140="Section Changed"),"O","X")</f>
        <v>X</v>
      </c>
      <c r="I191" s="446" t="e">
        <f>IF(H191="X",IF(MAX(E191,F191)&lt;=$M$38,"OK","NG"),"-")</f>
        <v>#DIV/0!</v>
      </c>
      <c r="J191" s="443"/>
      <c r="K191" s="446" t="str">
        <f>IF(G191="O",IF(AND(C191&lt;0,ABS(C191)&gt;=2*E191),"검토 필요없음",IF(E191&lt;=$M$40,"OK","NG")),"-")</f>
        <v>-</v>
      </c>
      <c r="L191" s="444"/>
      <c r="M191" s="446" t="e">
        <f>IF(AND(C191&lt;0,ABS(C191)&gt;=2*E191),"검토 필요없음",IF(E191&lt;=$M$42,"OK","NG"))</f>
        <v>#DIV/0!</v>
      </c>
      <c r="N191" s="86"/>
      <c r="P191" s="4"/>
    </row>
    <row r="192">
      <c r="A192" s="187">
        <f>INPUT!D141</f>
        <v>101</v>
      </c>
      <c r="B192" s="191" t="str">
        <f>IF(INPUT!AR141&lt;=0,"Positive","Negative")</f>
        <v>Negative</v>
      </c>
      <c r="C192" s="191">
        <f>INPUT!CQ141</f>
        <v>0.64323709751425051</v>
      </c>
      <c r="D192" s="343">
        <f>INPUT!CR141</f>
        <v>-0.60512543551277931</v>
      </c>
      <c r="E192" s="191">
        <f>INPUT!CS141</f>
        <v>0.000649453098666768</v>
      </c>
      <c r="F192" s="191">
        <f>INPUT!CT141</f>
        <v>0.00072819558301501176</v>
      </c>
      <c r="G192" s="442" t="str">
        <f>IF(OR(INPUT!E141="Exterior Support",INPUT!E141="Interior Support",INPUT!E141="Cross Beam"),"X","O")</f>
        <v>X</v>
      </c>
      <c r="H192" s="442" t="str">
        <f>IF(OR(INPUT!E141="",INPUT!E141="Section Changed"),"O","X")</f>
        <v>X</v>
      </c>
      <c r="I192" s="446" t="e">
        <f>IF(H192="X",IF(MAX(E192,F192)&lt;=$M$38,"OK","NG"),"-")</f>
        <v>#DIV/0!</v>
      </c>
      <c r="J192" s="443"/>
      <c r="K192" s="446" t="str">
        <f>IF(G192="O",IF(AND(C192&lt;0,ABS(C192)&gt;=2*E192),"검토 필요없음",IF(E192&lt;=$M$40,"OK","NG")),"-")</f>
        <v>-</v>
      </c>
      <c r="L192" s="444"/>
      <c r="M192" s="446" t="e">
        <f>IF(AND(C192&lt;0,ABS(C192)&gt;=2*E192),"검토 필요없음",IF(E192&lt;=$M$42,"OK","NG"))</f>
        <v>#DIV/0!</v>
      </c>
      <c r="N192" s="86"/>
      <c r="P192" s="4"/>
    </row>
    <row r="193">
      <c r="A193" s="187">
        <f>INPUT!D142</f>
        <v>101</v>
      </c>
      <c r="B193" s="191" t="str">
        <f>IF(INPUT!AR142&lt;=0,"Positive","Negative")</f>
        <v>Negative</v>
      </c>
      <c r="C193" s="191">
        <f>INPUT!CQ142</f>
        <v>0.64323709751425051</v>
      </c>
      <c r="D193" s="343">
        <f>INPUT!CR142</f>
        <v>-0.60512543551277931</v>
      </c>
      <c r="E193" s="191">
        <f>INPUT!CS142</f>
        <v>0.000649453098666768</v>
      </c>
      <c r="F193" s="191">
        <f>INPUT!CT142</f>
        <v>0.00072819558301501176</v>
      </c>
      <c r="G193" s="442" t="str">
        <f>IF(OR(INPUT!E142="Exterior Support",INPUT!E142="Interior Support",INPUT!E142="Cross Beam"),"X","O")</f>
        <v>X</v>
      </c>
      <c r="H193" s="442" t="str">
        <f>IF(OR(INPUT!E142="",INPUT!E142="Section Changed"),"O","X")</f>
        <v>X</v>
      </c>
      <c r="I193" s="446" t="e">
        <f>IF(H193="X",IF(MAX(E193,F193)&lt;=$M$38,"OK","NG"),"-")</f>
        <v>#DIV/0!</v>
      </c>
      <c r="J193" s="443"/>
      <c r="K193" s="446" t="str">
        <f>IF(G193="O",IF(AND(C193&lt;0,ABS(C193)&gt;=2*E193),"검토 필요없음",IF(E193&lt;=$M$40,"OK","NG")),"-")</f>
        <v>-</v>
      </c>
      <c r="L193" s="444"/>
      <c r="M193" s="446" t="e">
        <f>IF(AND(C193&lt;0,ABS(C193)&gt;=2*E193),"검토 필요없음",IF(E193&lt;=$M$42,"OK","NG"))</f>
        <v>#DIV/0!</v>
      </c>
      <c r="N193" s="86"/>
      <c r="P193" s="4"/>
    </row>
    <row r="194">
      <c r="A194" s="187">
        <f>INPUT!D143</f>
        <v>101</v>
      </c>
      <c r="B194" s="191" t="str">
        <f>IF(INPUT!AR143&lt;=0,"Positive","Negative")</f>
        <v>Negative</v>
      </c>
      <c r="C194" s="191">
        <f>INPUT!CQ143</f>
        <v>0.64323709751425051</v>
      </c>
      <c r="D194" s="343">
        <f>INPUT!CR143</f>
        <v>-0.60512543551277931</v>
      </c>
      <c r="E194" s="191">
        <f>INPUT!CS143</f>
        <v>0.000649453098666768</v>
      </c>
      <c r="F194" s="191">
        <f>INPUT!CT143</f>
        <v>0.00072819558301501176</v>
      </c>
      <c r="G194" s="442" t="str">
        <f>IF(OR(INPUT!E143="Exterior Support",INPUT!E143="Interior Support",INPUT!E143="Cross Beam"),"X","O")</f>
        <v>X</v>
      </c>
      <c r="H194" s="442" t="str">
        <f>IF(OR(INPUT!E143="",INPUT!E143="Section Changed"),"O","X")</f>
        <v>X</v>
      </c>
      <c r="I194" s="446" t="e">
        <f>IF(H194="X",IF(MAX(E194,F194)&lt;=$M$38,"OK","NG"),"-")</f>
        <v>#DIV/0!</v>
      </c>
      <c r="J194" s="443"/>
      <c r="K194" s="446" t="str">
        <f>IF(G194="O",IF(AND(C194&lt;0,ABS(C194)&gt;=2*E194),"검토 필요없음",IF(E194&lt;=$M$40,"OK","NG")),"-")</f>
        <v>-</v>
      </c>
      <c r="L194" s="444"/>
      <c r="M194" s="446" t="e">
        <f>IF(AND(C194&lt;0,ABS(C194)&gt;=2*E194),"검토 필요없음",IF(E194&lt;=$M$42,"OK","NG"))</f>
        <v>#DIV/0!</v>
      </c>
      <c r="N194" s="86"/>
      <c r="P194" s="4"/>
    </row>
    <row r="195">
      <c r="A195" s="187">
        <f>INPUT!D144</f>
        <v>101</v>
      </c>
      <c r="B195" s="191" t="str">
        <f>IF(INPUT!AR144&lt;=0,"Positive","Negative")</f>
        <v>Negative</v>
      </c>
      <c r="C195" s="191">
        <f>INPUT!CQ144</f>
        <v>0.64323709751425051</v>
      </c>
      <c r="D195" s="343">
        <f>INPUT!CR144</f>
        <v>-0.60512543551277931</v>
      </c>
      <c r="E195" s="191">
        <f>INPUT!CS144</f>
        <v>0.000649453098666768</v>
      </c>
      <c r="F195" s="191">
        <f>INPUT!CT144</f>
        <v>0.00072819558301501176</v>
      </c>
      <c r="G195" s="442" t="str">
        <f>IF(OR(INPUT!E144="Exterior Support",INPUT!E144="Interior Support",INPUT!E144="Cross Beam"),"X","O")</f>
        <v>X</v>
      </c>
      <c r="H195" s="442" t="str">
        <f>IF(OR(INPUT!E144="",INPUT!E144="Section Changed"),"O","X")</f>
        <v>X</v>
      </c>
      <c r="I195" s="446" t="e">
        <f>IF(H195="X",IF(MAX(E195,F195)&lt;=$M$38,"OK","NG"),"-")</f>
        <v>#DIV/0!</v>
      </c>
      <c r="J195" s="443"/>
      <c r="K195" s="446" t="str">
        <f>IF(G195="O",IF(AND(C195&lt;0,ABS(C195)&gt;=2*E195),"검토 필요없음",IF(E195&lt;=$M$40,"OK","NG")),"-")</f>
        <v>-</v>
      </c>
      <c r="L195" s="444"/>
      <c r="M195" s="446" t="e">
        <f>IF(AND(C195&lt;0,ABS(C195)&gt;=2*E195),"검토 필요없음",IF(E195&lt;=$M$42,"OK","NG"))</f>
        <v>#DIV/0!</v>
      </c>
      <c r="N195" s="86"/>
      <c r="P195" s="4"/>
    </row>
    <row r="196">
      <c r="A196" s="187">
        <f>INPUT!D145</f>
        <v>101</v>
      </c>
      <c r="B196" s="191" t="str">
        <f>IF(INPUT!AR145&lt;=0,"Positive","Negative")</f>
        <v>Negative</v>
      </c>
      <c r="C196" s="191">
        <f>INPUT!CQ145</f>
        <v>0.64323709751425051</v>
      </c>
      <c r="D196" s="343">
        <f>INPUT!CR145</f>
        <v>-0.60512543551277931</v>
      </c>
      <c r="E196" s="191">
        <f>INPUT!CS145</f>
        <v>0.000649453098666768</v>
      </c>
      <c r="F196" s="191">
        <f>INPUT!CT145</f>
        <v>0.00072819558301501176</v>
      </c>
      <c r="G196" s="442" t="str">
        <f>IF(OR(INPUT!E145="Exterior Support",INPUT!E145="Interior Support",INPUT!E145="Cross Beam"),"X","O")</f>
        <v>X</v>
      </c>
      <c r="H196" s="442" t="str">
        <f>IF(OR(INPUT!E145="",INPUT!E145="Section Changed"),"O","X")</f>
        <v>X</v>
      </c>
      <c r="I196" s="446" t="e">
        <f>IF(H196="X",IF(MAX(E196,F196)&lt;=$M$38,"OK","NG"),"-")</f>
        <v>#DIV/0!</v>
      </c>
      <c r="J196" s="443"/>
      <c r="K196" s="446" t="str">
        <f>IF(G196="O",IF(AND(C196&lt;0,ABS(C196)&gt;=2*E196),"검토 필요없음",IF(E196&lt;=$M$40,"OK","NG")),"-")</f>
        <v>-</v>
      </c>
      <c r="L196" s="444"/>
      <c r="M196" s="446" t="e">
        <f>IF(AND(C196&lt;0,ABS(C196)&gt;=2*E196),"검토 필요없음",IF(E196&lt;=$M$42,"OK","NG"))</f>
        <v>#DIV/0!</v>
      </c>
      <c r="N196" s="86"/>
      <c r="P196" s="4"/>
    </row>
    <row r="197">
      <c r="A197" s="187">
        <f>INPUT!D146</f>
        <v>101</v>
      </c>
      <c r="B197" s="191" t="str">
        <f>IF(INPUT!AR146&lt;=0,"Positive","Negative")</f>
        <v>Negative</v>
      </c>
      <c r="C197" s="191">
        <f>INPUT!CQ146</f>
        <v>0.64323709751425051</v>
      </c>
      <c r="D197" s="343">
        <f>INPUT!CR146</f>
        <v>-0.60512543551277931</v>
      </c>
      <c r="E197" s="191">
        <f>INPUT!CS146</f>
        <v>0.000649453098666768</v>
      </c>
      <c r="F197" s="191">
        <f>INPUT!CT146</f>
        <v>0.00072819558301501176</v>
      </c>
      <c r="G197" s="442" t="str">
        <f>IF(OR(INPUT!E146="Exterior Support",INPUT!E146="Interior Support",INPUT!E146="Cross Beam"),"X","O")</f>
        <v>X</v>
      </c>
      <c r="H197" s="442" t="str">
        <f>IF(OR(INPUT!E146="",INPUT!E146="Section Changed"),"O","X")</f>
        <v>X</v>
      </c>
      <c r="I197" s="446" t="e">
        <f>IF(H197="X",IF(MAX(E197,F197)&lt;=$M$38,"OK","NG"),"-")</f>
        <v>#DIV/0!</v>
      </c>
      <c r="J197" s="443"/>
      <c r="K197" s="446" t="str">
        <f>IF(G197="O",IF(AND(C197&lt;0,ABS(C197)&gt;=2*E197),"검토 필요없음",IF(E197&lt;=$M$40,"OK","NG")),"-")</f>
        <v>-</v>
      </c>
      <c r="L197" s="444"/>
      <c r="M197" s="446" t="e">
        <f>IF(AND(C197&lt;0,ABS(C197)&gt;=2*E197),"검토 필요없음",IF(E197&lt;=$M$42,"OK","NG"))</f>
        <v>#DIV/0!</v>
      </c>
      <c r="N197" s="86"/>
      <c r="P197" s="4"/>
    </row>
    <row r="198">
      <c r="A198" s="187">
        <f>INPUT!D147</f>
        <v>101</v>
      </c>
      <c r="B198" s="191" t="str">
        <f>IF(INPUT!AR147&lt;=0,"Positive","Negative")</f>
        <v>Negative</v>
      </c>
      <c r="C198" s="191">
        <f>INPUT!CQ147</f>
        <v>0.64323709751425051</v>
      </c>
      <c r="D198" s="343">
        <f>INPUT!CR147</f>
        <v>-0.60512543551277931</v>
      </c>
      <c r="E198" s="191">
        <f>INPUT!CS147</f>
        <v>0.000649453098666768</v>
      </c>
      <c r="F198" s="191">
        <f>INPUT!CT147</f>
        <v>0.00072819558301501176</v>
      </c>
      <c r="G198" s="442" t="str">
        <f>IF(OR(INPUT!E147="Exterior Support",INPUT!E147="Interior Support",INPUT!E147="Cross Beam"),"X","O")</f>
        <v>X</v>
      </c>
      <c r="H198" s="442" t="str">
        <f>IF(OR(INPUT!E147="",INPUT!E147="Section Changed"),"O","X")</f>
        <v>X</v>
      </c>
      <c r="I198" s="446" t="e">
        <f>IF(H198="X",IF(MAX(E198,F198)&lt;=$M$38,"OK","NG"),"-")</f>
        <v>#DIV/0!</v>
      </c>
      <c r="J198" s="443"/>
      <c r="K198" s="446" t="str">
        <f>IF(G198="O",IF(AND(C198&lt;0,ABS(C198)&gt;=2*E198),"검토 필요없음",IF(E198&lt;=$M$40,"OK","NG")),"-")</f>
        <v>-</v>
      </c>
      <c r="L198" s="444"/>
      <c r="M198" s="446" t="e">
        <f>IF(AND(C198&lt;0,ABS(C198)&gt;=2*E198),"검토 필요없음",IF(E198&lt;=$M$42,"OK","NG"))</f>
        <v>#DIV/0!</v>
      </c>
      <c r="N198" s="86"/>
      <c r="P198" s="4"/>
    </row>
    <row r="199">
      <c r="A199" s="187">
        <f>INPUT!D148</f>
        <v>101</v>
      </c>
      <c r="B199" s="191" t="str">
        <f>IF(INPUT!AR148&lt;=0,"Positive","Negative")</f>
        <v>Negative</v>
      </c>
      <c r="C199" s="191">
        <f>INPUT!CQ148</f>
        <v>0.64323709751425051</v>
      </c>
      <c r="D199" s="343">
        <f>INPUT!CR148</f>
        <v>-0.60512543551277931</v>
      </c>
      <c r="E199" s="191">
        <f>INPUT!CS148</f>
        <v>0.000649453098666768</v>
      </c>
      <c r="F199" s="191">
        <f>INPUT!CT148</f>
        <v>0.00072819558301501176</v>
      </c>
      <c r="G199" s="442" t="str">
        <f>IF(OR(INPUT!E148="Exterior Support",INPUT!E148="Interior Support",INPUT!E148="Cross Beam"),"X","O")</f>
        <v>X</v>
      </c>
      <c r="H199" s="442" t="str">
        <f>IF(OR(INPUT!E148="",INPUT!E148="Section Changed"),"O","X")</f>
        <v>X</v>
      </c>
      <c r="I199" s="446" t="e">
        <f>IF(H199="X",IF(MAX(E199,F199)&lt;=$M$38,"OK","NG"),"-")</f>
        <v>#DIV/0!</v>
      </c>
      <c r="J199" s="443"/>
      <c r="K199" s="446" t="str">
        <f>IF(G199="O",IF(AND(C199&lt;0,ABS(C199)&gt;=2*E199),"검토 필요없음",IF(E199&lt;=$M$40,"OK","NG")),"-")</f>
        <v>-</v>
      </c>
      <c r="L199" s="444"/>
      <c r="M199" s="446" t="e">
        <f>IF(AND(C199&lt;0,ABS(C199)&gt;=2*E199),"검토 필요없음",IF(E199&lt;=$M$42,"OK","NG"))</f>
        <v>#DIV/0!</v>
      </c>
      <c r="N199" s="86"/>
      <c r="P199" s="4"/>
    </row>
    <row r="200">
      <c r="A200" s="187">
        <f>INPUT!D149</f>
        <v>101</v>
      </c>
      <c r="B200" s="191" t="str">
        <f>IF(INPUT!AR149&lt;=0,"Positive","Negative")</f>
        <v>Negative</v>
      </c>
      <c r="C200" s="191">
        <f>INPUT!CQ149</f>
        <v>0.64323709751425051</v>
      </c>
      <c r="D200" s="343">
        <f>INPUT!CR149</f>
        <v>-0.60512543551277931</v>
      </c>
      <c r="E200" s="191">
        <f>INPUT!CS149</f>
        <v>0.000649453098666768</v>
      </c>
      <c r="F200" s="191">
        <f>INPUT!CT149</f>
        <v>0.00072819558301501176</v>
      </c>
      <c r="G200" s="442" t="str">
        <f>IF(OR(INPUT!E149="Exterior Support",INPUT!E149="Interior Support",INPUT!E149="Cross Beam"),"X","O")</f>
        <v>X</v>
      </c>
      <c r="H200" s="442" t="str">
        <f>IF(OR(INPUT!E149="",INPUT!E149="Section Changed"),"O","X")</f>
        <v>X</v>
      </c>
      <c r="I200" s="446" t="e">
        <f>IF(H200="X",IF(MAX(E200,F200)&lt;=$M$38,"OK","NG"),"-")</f>
        <v>#DIV/0!</v>
      </c>
      <c r="J200" s="443"/>
      <c r="K200" s="446" t="str">
        <f>IF(G200="O",IF(AND(C200&lt;0,ABS(C200)&gt;=2*E200),"검토 필요없음",IF(E200&lt;=$M$40,"OK","NG")),"-")</f>
        <v>-</v>
      </c>
      <c r="L200" s="444"/>
      <c r="M200" s="446" t="e">
        <f>IF(AND(C200&lt;0,ABS(C200)&gt;=2*E200),"검토 필요없음",IF(E200&lt;=$M$42,"OK","NG"))</f>
        <v>#DIV/0!</v>
      </c>
      <c r="N200" s="86"/>
      <c r="P200" s="4"/>
    </row>
    <row r="201">
      <c r="A201" s="187">
        <f>INPUT!D150</f>
        <v>101</v>
      </c>
      <c r="B201" s="191" t="str">
        <f>IF(INPUT!AR150&lt;=0,"Positive","Negative")</f>
        <v>Negative</v>
      </c>
      <c r="C201" s="191">
        <f>INPUT!CQ150</f>
        <v>0.64323709751425051</v>
      </c>
      <c r="D201" s="343">
        <f>INPUT!CR150</f>
        <v>-0.60512543551277931</v>
      </c>
      <c r="E201" s="191">
        <f>INPUT!CS150</f>
        <v>0.000649453098666768</v>
      </c>
      <c r="F201" s="191">
        <f>INPUT!CT150</f>
        <v>0.00072819558301501176</v>
      </c>
      <c r="G201" s="442" t="str">
        <f>IF(OR(INPUT!E150="Exterior Support",INPUT!E150="Interior Support",INPUT!E150="Cross Beam"),"X","O")</f>
        <v>X</v>
      </c>
      <c r="H201" s="442" t="str">
        <f>IF(OR(INPUT!E150="",INPUT!E150="Section Changed"),"O","X")</f>
        <v>X</v>
      </c>
      <c r="I201" s="446" t="e">
        <f>IF(H201="X",IF(MAX(E201,F201)&lt;=$M$38,"OK","NG"),"-")</f>
        <v>#DIV/0!</v>
      </c>
      <c r="J201" s="443"/>
      <c r="K201" s="446" t="str">
        <f>IF(G201="O",IF(AND(C201&lt;0,ABS(C201)&gt;=2*E201),"검토 필요없음",IF(E201&lt;=$M$40,"OK","NG")),"-")</f>
        <v>-</v>
      </c>
      <c r="L201" s="444"/>
      <c r="M201" s="446" t="e">
        <f>IF(AND(C201&lt;0,ABS(C201)&gt;=2*E201),"검토 필요없음",IF(E201&lt;=$M$42,"OK","NG"))</f>
        <v>#DIV/0!</v>
      </c>
      <c r="N201" s="86"/>
      <c r="P201" s="4"/>
    </row>
    <row r="202">
      <c r="A202" s="187">
        <f>INPUT!D151</f>
        <v>101</v>
      </c>
      <c r="B202" s="191" t="str">
        <f>IF(INPUT!AR151&lt;=0,"Positive","Negative")</f>
        <v>Negative</v>
      </c>
      <c r="C202" s="191">
        <f>INPUT!CQ151</f>
        <v>0.64323709751425051</v>
      </c>
      <c r="D202" s="343">
        <f>INPUT!CR151</f>
        <v>-0.60512543551277931</v>
      </c>
      <c r="E202" s="191">
        <f>INPUT!CS151</f>
        <v>0.000649453098666768</v>
      </c>
      <c r="F202" s="191">
        <f>INPUT!CT151</f>
        <v>0.00072819558301501176</v>
      </c>
      <c r="G202" s="442" t="str">
        <f>IF(OR(INPUT!E151="Exterior Support",INPUT!E151="Interior Support",INPUT!E151="Cross Beam"),"X","O")</f>
        <v>X</v>
      </c>
      <c r="H202" s="442" t="str">
        <f>IF(OR(INPUT!E151="",INPUT!E151="Section Changed"),"O","X")</f>
        <v>X</v>
      </c>
      <c r="I202" s="446" t="e">
        <f>IF(H202="X",IF(MAX(E202,F202)&lt;=$M$38,"OK","NG"),"-")</f>
        <v>#DIV/0!</v>
      </c>
      <c r="J202" s="443"/>
      <c r="K202" s="446" t="str">
        <f>IF(G202="O",IF(AND(C202&lt;0,ABS(C202)&gt;=2*E202),"검토 필요없음",IF(E202&lt;=$M$40,"OK","NG")),"-")</f>
        <v>-</v>
      </c>
      <c r="L202" s="444"/>
      <c r="M202" s="446" t="e">
        <f>IF(AND(C202&lt;0,ABS(C202)&gt;=2*E202),"검토 필요없음",IF(E202&lt;=$M$42,"OK","NG"))</f>
        <v>#DIV/0!</v>
      </c>
      <c r="N202" s="86"/>
      <c r="P202" s="4"/>
    </row>
    <row r="203">
      <c r="A203" s="187">
        <f>INPUT!D152</f>
        <v>101</v>
      </c>
      <c r="B203" s="191" t="str">
        <f>IF(INPUT!AR152&lt;=0,"Positive","Negative")</f>
        <v>Negative</v>
      </c>
      <c r="C203" s="191">
        <f>INPUT!CQ152</f>
        <v>0.64323709751425051</v>
      </c>
      <c r="D203" s="343">
        <f>INPUT!CR152</f>
        <v>-0.60512543551277931</v>
      </c>
      <c r="E203" s="191">
        <f>INPUT!CS152</f>
        <v>0.000649453098666768</v>
      </c>
      <c r="F203" s="191">
        <f>INPUT!CT152</f>
        <v>0.00072819558301501176</v>
      </c>
      <c r="G203" s="442" t="str">
        <f>IF(OR(INPUT!E152="Exterior Support",INPUT!E152="Interior Support",INPUT!E152="Cross Beam"),"X","O")</f>
        <v>X</v>
      </c>
      <c r="H203" s="442" t="str">
        <f>IF(OR(INPUT!E152="",INPUT!E152="Section Changed"),"O","X")</f>
        <v>X</v>
      </c>
      <c r="I203" s="446" t="e">
        <f>IF(H203="X",IF(MAX(E203,F203)&lt;=$M$38,"OK","NG"),"-")</f>
        <v>#DIV/0!</v>
      </c>
      <c r="J203" s="443"/>
      <c r="K203" s="446" t="str">
        <f>IF(G203="O",IF(AND(C203&lt;0,ABS(C203)&gt;=2*E203),"검토 필요없음",IF(E203&lt;=$M$40,"OK","NG")),"-")</f>
        <v>-</v>
      </c>
      <c r="L203" s="444"/>
      <c r="M203" s="446" t="e">
        <f>IF(AND(C203&lt;0,ABS(C203)&gt;=2*E203),"검토 필요없음",IF(E203&lt;=$M$42,"OK","NG"))</f>
        <v>#DIV/0!</v>
      </c>
      <c r="N203" s="86"/>
      <c r="P203" s="4"/>
    </row>
    <row r="204">
      <c r="A204" s="187">
        <f>INPUT!D153</f>
        <v>101</v>
      </c>
      <c r="B204" s="191" t="str">
        <f>IF(INPUT!AR153&lt;=0,"Positive","Negative")</f>
        <v>Negative</v>
      </c>
      <c r="C204" s="191">
        <f>INPUT!CQ153</f>
        <v>0.64323709751425051</v>
      </c>
      <c r="D204" s="343">
        <f>INPUT!CR153</f>
        <v>-0.60512543551277931</v>
      </c>
      <c r="E204" s="191">
        <f>INPUT!CS153</f>
        <v>0.000649453098666768</v>
      </c>
      <c r="F204" s="191">
        <f>INPUT!CT153</f>
        <v>0.00072819558301501176</v>
      </c>
      <c r="G204" s="442" t="str">
        <f>IF(OR(INPUT!E153="Exterior Support",INPUT!E153="Interior Support",INPUT!E153="Cross Beam"),"X","O")</f>
        <v>X</v>
      </c>
      <c r="H204" s="442" t="str">
        <f>IF(OR(INPUT!E153="",INPUT!E153="Section Changed"),"O","X")</f>
        <v>X</v>
      </c>
      <c r="I204" s="446" t="e">
        <f>IF(H204="X",IF(MAX(E204,F204)&lt;=$M$38,"OK","NG"),"-")</f>
        <v>#DIV/0!</v>
      </c>
      <c r="J204" s="443"/>
      <c r="K204" s="446" t="str">
        <f>IF(G204="O",IF(AND(C204&lt;0,ABS(C204)&gt;=2*E204),"검토 필요없음",IF(E204&lt;=$M$40,"OK","NG")),"-")</f>
        <v>-</v>
      </c>
      <c r="L204" s="444"/>
      <c r="M204" s="446" t="e">
        <f>IF(AND(C204&lt;0,ABS(C204)&gt;=2*E204),"검토 필요없음",IF(E204&lt;=$M$42,"OK","NG"))</f>
        <v>#DIV/0!</v>
      </c>
      <c r="N204" s="86"/>
      <c r="P204" s="4"/>
    </row>
    <row r="205">
      <c r="A205" s="187">
        <f>INPUT!D154</f>
        <v>101</v>
      </c>
      <c r="B205" s="191" t="str">
        <f>IF(INPUT!AR154&lt;=0,"Positive","Negative")</f>
        <v>Negative</v>
      </c>
      <c r="C205" s="191">
        <f>INPUT!CQ154</f>
        <v>0.64323709751425051</v>
      </c>
      <c r="D205" s="343">
        <f>INPUT!CR154</f>
        <v>-0.60512543551277931</v>
      </c>
      <c r="E205" s="191">
        <f>INPUT!CS154</f>
        <v>0.000649453098666768</v>
      </c>
      <c r="F205" s="191">
        <f>INPUT!CT154</f>
        <v>0.00072819558301501176</v>
      </c>
      <c r="G205" s="442" t="str">
        <f>IF(OR(INPUT!E154="Exterior Support",INPUT!E154="Interior Support",INPUT!E154="Cross Beam"),"X","O")</f>
        <v>X</v>
      </c>
      <c r="H205" s="442" t="str">
        <f>IF(OR(INPUT!E154="",INPUT!E154="Section Changed"),"O","X")</f>
        <v>X</v>
      </c>
      <c r="I205" s="446" t="e">
        <f>IF(H205="X",IF(MAX(E205,F205)&lt;=$M$38,"OK","NG"),"-")</f>
        <v>#DIV/0!</v>
      </c>
      <c r="J205" s="443"/>
      <c r="K205" s="446" t="str">
        <f>IF(G205="O",IF(AND(C205&lt;0,ABS(C205)&gt;=2*E205),"검토 필요없음",IF(E205&lt;=$M$40,"OK","NG")),"-")</f>
        <v>-</v>
      </c>
      <c r="L205" s="444"/>
      <c r="M205" s="446" t="e">
        <f>IF(AND(C205&lt;0,ABS(C205)&gt;=2*E205),"검토 필요없음",IF(E205&lt;=$M$42,"OK","NG"))</f>
        <v>#DIV/0!</v>
      </c>
      <c r="N205" s="86"/>
      <c r="P205" s="4"/>
    </row>
    <row r="206" ht="15" customHeight="1" s="4" customFormat="1">
      <c r="A206" s="372"/>
      <c r="B206" s="372"/>
      <c r="N206" s="372"/>
      <c r="O206" s="296"/>
      <c r="AB206" s="412"/>
    </row>
    <row r="207" ht="15" customHeight="1" s="4" customFormat="1">
      <c r="A207" s="372"/>
      <c r="B207" s="372"/>
      <c r="N207" s="372"/>
      <c r="O207" s="296"/>
      <c r="AB207" s="412"/>
    </row>
    <row r="208" ht="15" customHeight="1" s="4" customFormat="1">
      <c r="A208" s="372"/>
      <c r="B208" s="372"/>
      <c r="N208" s="372"/>
      <c r="O208" s="296"/>
      <c r="AB208" s="412"/>
    </row>
    <row r="209" ht="15" customHeight="1" s="4" customFormat="1">
      <c r="A209" s="39" t="s">
        <v>1121</v>
      </c>
      <c r="L209" s="372"/>
      <c r="N209" s="68" t="s">
        <v>1122</v>
      </c>
      <c r="O209" s="296"/>
      <c r="X209" s="372"/>
      <c r="Z209" s="372"/>
      <c r="AP209" s="30"/>
    </row>
    <row r="210" ht="15" customHeight="1" s="4" customFormat="1">
      <c r="A210" s="372"/>
      <c r="B210" s="372"/>
      <c r="C210" s="19"/>
      <c r="N210" s="372"/>
      <c r="O210" s="296"/>
      <c r="AB210" s="412"/>
    </row>
    <row r="211" ht="20.1" customHeight="1" s="366" customFormat="1">
      <c r="A211" s="40"/>
      <c r="B211" s="19"/>
      <c r="C211" s="41"/>
      <c r="D211" s="42"/>
      <c r="E211" s="43" t="s">
        <v>1066</v>
      </c>
      <c r="F211" s="42"/>
      <c r="G211" s="44"/>
      <c r="H211" s="45"/>
      <c r="I211" s="4"/>
      <c r="J211" s="4"/>
      <c r="K211" s="4"/>
      <c r="L211" s="372"/>
      <c r="M211" s="4"/>
      <c r="N211" s="65"/>
      <c r="O211" s="383"/>
    </row>
    <row r="212" ht="20.1" customHeight="1" s="366" customFormat="1">
      <c r="A212" s="40"/>
      <c r="B212" s="373" t="s">
        <v>171</v>
      </c>
      <c r="C212" s="81"/>
      <c r="D212" s="80"/>
      <c r="E212" s="441"/>
      <c r="F212" s="80"/>
      <c r="G212" s="402"/>
      <c r="H212" s="80"/>
      <c r="I212" s="4"/>
      <c r="J212" s="4"/>
      <c r="K212" s="4"/>
      <c r="L212" s="372"/>
      <c r="M212" s="4"/>
      <c r="N212" s="65"/>
      <c r="O212" s="383"/>
    </row>
    <row r="213" ht="15" customHeight="1" s="4" customFormat="1">
      <c r="B213" s="375" t="s">
        <v>197</v>
      </c>
      <c r="C213" s="4" t="s">
        <v>521</v>
      </c>
      <c r="D213" s="30" t="s">
        <v>173</v>
      </c>
      <c r="E213" s="4" t="s">
        <v>1123</v>
      </c>
      <c r="N213" s="372"/>
      <c r="O213" s="296"/>
      <c r="AB213" s="412"/>
    </row>
    <row r="214" ht="15" customHeight="1" s="4" customFormat="1">
      <c r="A214" s="372"/>
      <c r="C214" s="429" t="s">
        <v>1000</v>
      </c>
      <c r="D214" s="30" t="s">
        <v>173</v>
      </c>
      <c r="E214" s="4" t="s">
        <v>1124</v>
      </c>
      <c r="N214" s="372"/>
      <c r="O214" s="296"/>
      <c r="AB214" s="412"/>
    </row>
    <row r="215" ht="15" customHeight="1" s="4" customFormat="1">
      <c r="A215" s="372"/>
      <c r="C215" s="4" t="s">
        <v>519</v>
      </c>
      <c r="D215" s="30" t="s">
        <v>173</v>
      </c>
      <c r="E215" s="4" t="s">
        <v>1125</v>
      </c>
      <c r="N215" s="372"/>
      <c r="O215" s="296"/>
      <c r="AB215" s="412"/>
    </row>
    <row r="216" ht="15" customHeight="1" s="4" customFormat="1">
      <c r="A216" s="372"/>
      <c r="C216" s="4" t="s">
        <v>1126</v>
      </c>
      <c r="D216" s="30" t="s">
        <v>173</v>
      </c>
      <c r="E216" s="4" t="s">
        <v>1127</v>
      </c>
      <c r="N216" s="372"/>
      <c r="O216" s="296"/>
      <c r="AB216" s="412"/>
    </row>
    <row r="217" ht="15" customHeight="1" s="4" customFormat="1">
      <c r="A217" s="372"/>
      <c r="C217" s="4" t="s">
        <v>1128</v>
      </c>
      <c r="D217" s="30" t="s">
        <v>173</v>
      </c>
      <c r="E217" s="4" t="s">
        <v>1129</v>
      </c>
      <c r="N217" s="372"/>
      <c r="O217" s="296"/>
      <c r="AB217" s="412"/>
    </row>
    <row r="218" ht="15" customHeight="1" s="4" customFormat="1">
      <c r="A218" s="372"/>
      <c r="B218" s="372"/>
      <c r="N218" s="372"/>
      <c r="O218" s="296"/>
      <c r="AB218" s="412"/>
    </row>
    <row r="219" ht="15" customHeight="1" s="4" customFormat="1">
      <c r="A219" s="372"/>
      <c r="B219" s="375" t="s">
        <v>197</v>
      </c>
      <c r="C219" s="4" t="s">
        <v>509</v>
      </c>
      <c r="D219" s="105"/>
      <c r="E219" s="19"/>
      <c r="F219" s="105"/>
      <c r="G219" s="105"/>
      <c r="H219" s="105"/>
      <c r="N219" s="68" t="s">
        <v>977</v>
      </c>
      <c r="O219" s="296"/>
      <c r="X219" s="372"/>
      <c r="Z219" s="372"/>
    </row>
    <row r="220" ht="20.1" customHeight="1" s="4" customFormat="1">
      <c r="A220" s="372"/>
      <c r="B220" s="372"/>
      <c r="C220" s="46" t="s">
        <v>163</v>
      </c>
      <c r="D220" s="47"/>
      <c r="E220" s="46"/>
      <c r="F220" s="46"/>
      <c r="G220" s="46"/>
      <c r="H220" s="47"/>
      <c r="I220" s="46" t="s">
        <v>510</v>
      </c>
      <c r="J220" s="47"/>
      <c r="K220" s="47"/>
      <c r="L220" s="47"/>
      <c r="O220" s="296"/>
      <c r="X220" s="372"/>
    </row>
    <row r="221" ht="20.1" customHeight="1" s="4" customFormat="1">
      <c r="A221" s="372"/>
      <c r="B221" s="372"/>
      <c r="C221" s="4" t="s">
        <v>511</v>
      </c>
      <c r="I221" s="54">
        <v>1</v>
      </c>
      <c r="O221" s="296"/>
      <c r="X221" s="372"/>
    </row>
    <row r="222" ht="20.1" customHeight="1" s="4" customFormat="1">
      <c r="A222" s="372"/>
      <c r="B222" s="372"/>
      <c r="C222" s="4" t="s">
        <v>512</v>
      </c>
      <c r="E222" s="19"/>
      <c r="I222" s="4" t="s">
        <v>513</v>
      </c>
      <c r="O222" s="296"/>
      <c r="X222" s="372"/>
    </row>
    <row r="223" ht="20.1" customHeight="1" s="4" customFormat="1">
      <c r="A223" s="372"/>
      <c r="B223" s="372"/>
      <c r="C223" s="22" t="s">
        <v>514</v>
      </c>
      <c r="D223" s="22"/>
      <c r="E223" s="22"/>
      <c r="F223" s="22"/>
      <c r="G223" s="22"/>
      <c r="H223" s="22"/>
      <c r="I223" s="22" t="s">
        <v>1130</v>
      </c>
      <c r="J223" s="22"/>
      <c r="K223" s="22"/>
      <c r="L223" s="22"/>
      <c r="O223" s="296"/>
      <c r="X223" s="372"/>
    </row>
    <row r="224" ht="15" customHeight="1" s="4" customFormat="1">
      <c r="A224" s="372"/>
      <c r="B224" s="372"/>
      <c r="O224" s="296"/>
      <c r="X224" s="372"/>
    </row>
    <row r="225" ht="15" customHeight="1" s="4" customFormat="1">
      <c r="B225" s="375" t="s">
        <v>197</v>
      </c>
      <c r="C225" s="4" t="s">
        <v>1131</v>
      </c>
      <c r="D225" s="105"/>
      <c r="E225" s="19"/>
      <c r="F225" s="105"/>
      <c r="G225" s="105"/>
      <c r="H225" s="105"/>
      <c r="O225" s="296"/>
      <c r="P225" s="430" t="s">
        <v>1132</v>
      </c>
      <c r="Q225" s="16"/>
      <c r="R225" s="16"/>
      <c r="S225" s="16"/>
      <c r="T225" s="16"/>
      <c r="U225" s="16"/>
      <c r="V225" s="16"/>
      <c r="W225" s="16"/>
      <c r="X225" s="16"/>
      <c r="Y225" s="17"/>
    </row>
    <row r="226" ht="20.1" customHeight="1" s="4" customFormat="1">
      <c r="C226" s="46" t="s">
        <v>163</v>
      </c>
      <c r="D226" s="47"/>
      <c r="E226" s="46"/>
      <c r="F226" s="46"/>
      <c r="G226" s="46"/>
      <c r="H226" s="47"/>
      <c r="I226" s="46" t="s">
        <v>334</v>
      </c>
      <c r="J226" s="47"/>
      <c r="K226" s="47"/>
      <c r="L226" s="47"/>
      <c r="O226" s="296"/>
      <c r="P226" s="431" t="s">
        <v>1133</v>
      </c>
      <c r="Y226" s="86"/>
    </row>
    <row r="227" ht="20.1" customHeight="1" s="4" customFormat="1">
      <c r="C227" s="4" t="s">
        <v>970</v>
      </c>
      <c r="I227" s="54">
        <v>5</v>
      </c>
      <c r="O227" s="296"/>
      <c r="P227" s="431" t="s">
        <v>1134</v>
      </c>
      <c r="Y227" s="86"/>
    </row>
    <row r="228" ht="20.1" customHeight="1" s="4" customFormat="1">
      <c r="C228" s="22" t="s">
        <v>973</v>
      </c>
      <c r="D228" s="22"/>
      <c r="E228" s="23"/>
      <c r="F228" s="22"/>
      <c r="G228" s="22"/>
      <c r="H228" s="22"/>
      <c r="I228" s="22" t="s">
        <v>987</v>
      </c>
      <c r="J228" s="22"/>
      <c r="K228" s="22"/>
      <c r="L228" s="22"/>
      <c r="O228" s="296"/>
      <c r="P228" s="432" t="s">
        <v>1135</v>
      </c>
      <c r="Y228" s="86"/>
    </row>
    <row r="229" ht="15" customHeight="1" s="4" customFormat="1">
      <c r="A229" s="372"/>
      <c r="B229" s="372"/>
      <c r="C229" s="4" t="s">
        <v>517</v>
      </c>
      <c r="O229" s="296"/>
      <c r="P229" s="433" t="s">
        <v>1136</v>
      </c>
      <c r="Q229" s="35"/>
      <c r="R229" s="35"/>
      <c r="S229" s="35"/>
      <c r="T229" s="35"/>
      <c r="U229" s="35"/>
      <c r="V229" s="35"/>
      <c r="W229" s="35"/>
      <c r="X229" s="35"/>
      <c r="Y229" s="37"/>
    </row>
    <row r="230" ht="15" customHeight="1" s="4" customFormat="1">
      <c r="A230" s="372"/>
      <c r="B230" s="372"/>
      <c r="O230" s="296"/>
      <c r="X230" s="372"/>
    </row>
    <row r="231" ht="15" customHeight="1" s="4" customFormat="1">
      <c r="A231" s="333" t="s">
        <v>1137</v>
      </c>
      <c r="B231" s="372"/>
      <c r="H231" s="38"/>
      <c r="M231" s="372"/>
      <c r="O231" s="296"/>
      <c r="X231" s="372"/>
    </row>
    <row r="232" ht="15" customHeight="1" s="4" customFormat="1">
      <c r="A232" s="72" t="s">
        <v>230</v>
      </c>
      <c r="B232" s="376" t="s">
        <v>1126</v>
      </c>
      <c r="C232" s="494" t="s">
        <v>1138</v>
      </c>
      <c r="D232" s="498"/>
      <c r="E232" s="498"/>
      <c r="F232" s="498"/>
      <c r="G232" s="495"/>
      <c r="H232" s="494" t="s">
        <v>1139</v>
      </c>
      <c r="I232" s="495"/>
      <c r="J232" s="73" t="s">
        <v>519</v>
      </c>
      <c r="K232" s="73" t="s">
        <v>521</v>
      </c>
      <c r="L232" s="485" t="s">
        <v>246</v>
      </c>
      <c r="M232" s="74" t="s">
        <v>247</v>
      </c>
      <c r="O232" s="296"/>
    </row>
    <row r="233" ht="15" customHeight="1" s="4" customFormat="1">
      <c r="A233" s="75"/>
      <c r="B233" s="377"/>
      <c r="C233" s="377" t="s">
        <v>385</v>
      </c>
      <c r="D233" s="377" t="s">
        <v>386</v>
      </c>
      <c r="E233" s="377" t="s">
        <v>387</v>
      </c>
      <c r="F233" s="377" t="s">
        <v>926</v>
      </c>
      <c r="G233" s="377" t="s">
        <v>927</v>
      </c>
      <c r="H233" s="377" t="s">
        <v>928</v>
      </c>
      <c r="I233" s="377" t="s">
        <v>929</v>
      </c>
      <c r="J233" s="76"/>
      <c r="K233" s="76"/>
      <c r="L233" s="453"/>
      <c r="M233" s="77"/>
      <c r="O233" s="296"/>
    </row>
    <row r="234" ht="15" customHeight="1">
      <c r="A234" s="187">
        <f>A54</f>
        <v>101</v>
      </c>
      <c r="B234" s="191">
        <f>INPUT!CU3</f>
        <v>2406.7982716579568</v>
      </c>
      <c r="C234" s="191">
        <f>INPUT!BB3</f>
        <v>-683.35517469674232</v>
      </c>
      <c r="D234" s="191">
        <f>INPUT!BC3</f>
        <v>-0.91059939832501868</v>
      </c>
      <c r="E234" s="191">
        <f>INPUT!BD3</f>
        <v>-1194.0301894616568</v>
      </c>
      <c r="F234" s="191">
        <f>INPUT!CJ3</f>
        <v>-436.06870446189714</v>
      </c>
      <c r="G234" s="191">
        <f>INPUT!CK3</f>
        <v>-314.94994178543857</v>
      </c>
      <c r="H234" s="191">
        <f>0.75*INPUT!CV3</f>
        <v>11.551097862036368</v>
      </c>
      <c r="I234" s="191">
        <f>0.75*INPUT!CW3</f>
        <v>-212.85135393178524</v>
      </c>
      <c r="J234" s="445">
        <f>(IF(C234&gt;=0,H234,I234)*2+SUM(C234:G234))/2</f>
        <v>-1527.5086588338152</v>
      </c>
      <c r="K234" s="184">
        <f>J234/COS(INPUT!P3)</f>
        <v>-1539.5205101613674</v>
      </c>
      <c r="L234" s="489" t="str">
        <f>IF(ABS(K234)&lt;=B234,"OK","NG")</f>
        <v>OK</v>
      </c>
      <c r="M234" s="391">
        <f>B234/ABS(K234)</f>
        <v>1.5633427783340699</v>
      </c>
      <c r="N234" s="4"/>
    </row>
    <row r="235">
      <c r="A235" s="187">
        <f>A55</f>
        <v>101</v>
      </c>
      <c r="B235" s="191">
        <f>INPUT!CU4</f>
        <v>2406.7982716579568</v>
      </c>
      <c r="C235" s="191">
        <f>INPUT!BB4</f>
        <v>-683.35517469674232</v>
      </c>
      <c r="D235" s="191">
        <f>INPUT!BC4</f>
        <v>-0.91059939832501868</v>
      </c>
      <c r="E235" s="191">
        <f>INPUT!BD4</f>
        <v>-1194.0301894616568</v>
      </c>
      <c r="F235" s="191">
        <f>INPUT!CJ4</f>
        <v>-436.06870446189714</v>
      </c>
      <c r="G235" s="191">
        <f>INPUT!CK4</f>
        <v>-314.94994178543857</v>
      </c>
      <c r="H235" s="191">
        <f>0.75*INPUT!CV4</f>
        <v>11.551097862036368</v>
      </c>
      <c r="I235" s="191">
        <f>0.75*INPUT!CW4</f>
        <v>-212.85135393178524</v>
      </c>
      <c r="J235" s="445">
        <f>(IF(C235&gt;=0,H235,I235)*2+SUM(C235:G235))/2</f>
        <v>-1527.5086588338152</v>
      </c>
      <c r="K235" s="184">
        <f>J235/COS(INPUT!P4)</f>
        <v>-1539.5205101613674</v>
      </c>
      <c r="L235" s="489" t="str">
        <f>IF(ABS(K235)&lt;=B235,"OK","NG")</f>
        <v>OK</v>
      </c>
      <c r="M235" s="391">
        <f>B235/ABS(K235)</f>
        <v>1.5633427783340699</v>
      </c>
      <c r="N235" s="4"/>
    </row>
    <row r="236">
      <c r="A236" s="187">
        <f>A56</f>
        <v>101</v>
      </c>
      <c r="B236" s="191">
        <f>INPUT!CU5</f>
        <v>2406.7982716579568</v>
      </c>
      <c r="C236" s="191">
        <f>INPUT!BB5</f>
        <v>-683.35517469674232</v>
      </c>
      <c r="D236" s="191">
        <f>INPUT!BC5</f>
        <v>-0.91059939832501868</v>
      </c>
      <c r="E236" s="191">
        <f>INPUT!BD5</f>
        <v>-1194.0301894616568</v>
      </c>
      <c r="F236" s="191">
        <f>INPUT!CJ5</f>
        <v>-436.06870446189714</v>
      </c>
      <c r="G236" s="191">
        <f>INPUT!CK5</f>
        <v>-314.94994178543857</v>
      </c>
      <c r="H236" s="191">
        <f>0.75*INPUT!CV5</f>
        <v>11.551097862036368</v>
      </c>
      <c r="I236" s="191">
        <f>0.75*INPUT!CW5</f>
        <v>-212.85135393178524</v>
      </c>
      <c r="J236" s="445">
        <f>(IF(C236&gt;=0,H236,I236)*2+SUM(C236:G236))/2</f>
        <v>-1527.5086588338152</v>
      </c>
      <c r="K236" s="184">
        <f>J236/COS(INPUT!P5)</f>
        <v>-1539.5205101613674</v>
      </c>
      <c r="L236" s="489" t="str">
        <f>IF(ABS(K236)&lt;=B236,"OK","NG")</f>
        <v>OK</v>
      </c>
      <c r="M236" s="391">
        <f>B236/ABS(K236)</f>
        <v>1.5633427783340699</v>
      </c>
      <c r="N236" s="4"/>
    </row>
    <row r="237">
      <c r="A237" s="187">
        <f>A57</f>
        <v>101</v>
      </c>
      <c r="B237" s="191">
        <f>INPUT!CU6</f>
        <v>2406.7982716579568</v>
      </c>
      <c r="C237" s="191">
        <f>INPUT!BB6</f>
        <v>-683.35517469674232</v>
      </c>
      <c r="D237" s="191">
        <f>INPUT!BC6</f>
        <v>-0.91059939832501868</v>
      </c>
      <c r="E237" s="191">
        <f>INPUT!BD6</f>
        <v>-1194.0301894616568</v>
      </c>
      <c r="F237" s="191">
        <f>INPUT!CJ6</f>
        <v>-436.06870446189714</v>
      </c>
      <c r="G237" s="191">
        <f>INPUT!CK6</f>
        <v>-314.94994178543857</v>
      </c>
      <c r="H237" s="191">
        <f>0.75*INPUT!CV6</f>
        <v>11.551097862036368</v>
      </c>
      <c r="I237" s="191">
        <f>0.75*INPUT!CW6</f>
        <v>-212.85135393178524</v>
      </c>
      <c r="J237" s="445">
        <f>(IF(C237&gt;=0,H237,I237)*2+SUM(C237:G237))/2</f>
        <v>-1527.5086588338152</v>
      </c>
      <c r="K237" s="184">
        <f>J237/COS(INPUT!P6)</f>
        <v>-1539.5205101613674</v>
      </c>
      <c r="L237" s="489" t="str">
        <f>IF(ABS(K237)&lt;=B237,"OK","NG")</f>
        <v>OK</v>
      </c>
      <c r="M237" s="391">
        <f>B237/ABS(K237)</f>
        <v>1.5633427783340699</v>
      </c>
      <c r="N237" s="4"/>
    </row>
    <row r="238">
      <c r="A238" s="187">
        <f>A58</f>
        <v>101</v>
      </c>
      <c r="B238" s="191">
        <f>INPUT!CU7</f>
        <v>2406.7982716579568</v>
      </c>
      <c r="C238" s="191">
        <f>INPUT!BB7</f>
        <v>-683.35517469674232</v>
      </c>
      <c r="D238" s="191">
        <f>INPUT!BC7</f>
        <v>-0.91059939832501868</v>
      </c>
      <c r="E238" s="191">
        <f>INPUT!BD7</f>
        <v>-1194.0301894616568</v>
      </c>
      <c r="F238" s="191">
        <f>INPUT!CJ7</f>
        <v>-436.06870446189714</v>
      </c>
      <c r="G238" s="191">
        <f>INPUT!CK7</f>
        <v>-314.94994178543857</v>
      </c>
      <c r="H238" s="191">
        <f>0.75*INPUT!CV7</f>
        <v>11.551097862036368</v>
      </c>
      <c r="I238" s="191">
        <f>0.75*INPUT!CW7</f>
        <v>-212.85135393178524</v>
      </c>
      <c r="J238" s="445">
        <f>(IF(C238&gt;=0,H238,I238)*2+SUM(C238:G238))/2</f>
        <v>-1527.5086588338152</v>
      </c>
      <c r="K238" s="184">
        <f>J238/COS(INPUT!P7)</f>
        <v>-1539.5205101613674</v>
      </c>
      <c r="L238" s="489" t="str">
        <f>IF(ABS(K238)&lt;=B238,"OK","NG")</f>
        <v>OK</v>
      </c>
      <c r="M238" s="391">
        <f>B238/ABS(K238)</f>
        <v>1.5633427783340699</v>
      </c>
      <c r="N238" s="4"/>
    </row>
    <row r="239">
      <c r="A239" s="187">
        <f>A59</f>
        <v>101</v>
      </c>
      <c r="B239" s="191">
        <f>INPUT!CU8</f>
        <v>2406.7982716579568</v>
      </c>
      <c r="C239" s="191">
        <f>INPUT!BB8</f>
        <v>-683.35517469674232</v>
      </c>
      <c r="D239" s="191">
        <f>INPUT!BC8</f>
        <v>-0.91059939832501868</v>
      </c>
      <c r="E239" s="191">
        <f>INPUT!BD8</f>
        <v>-1194.0301894616568</v>
      </c>
      <c r="F239" s="191">
        <f>INPUT!CJ8</f>
        <v>-436.06870446189714</v>
      </c>
      <c r="G239" s="191">
        <f>INPUT!CK8</f>
        <v>-314.94994178543857</v>
      </c>
      <c r="H239" s="191">
        <f>0.75*INPUT!CV8</f>
        <v>11.551097862036368</v>
      </c>
      <c r="I239" s="191">
        <f>0.75*INPUT!CW8</f>
        <v>-212.85135393178524</v>
      </c>
      <c r="J239" s="445">
        <f>(IF(C239&gt;=0,H239,I239)*2+SUM(C239:G239))/2</f>
        <v>-1527.5086588338152</v>
      </c>
      <c r="K239" s="184">
        <f>J239/COS(INPUT!P8)</f>
        <v>-1539.5205101613674</v>
      </c>
      <c r="L239" s="489" t="str">
        <f>IF(ABS(K239)&lt;=B239,"OK","NG")</f>
        <v>OK</v>
      </c>
      <c r="M239" s="391">
        <f>B239/ABS(K239)</f>
        <v>1.5633427783340699</v>
      </c>
      <c r="N239" s="4"/>
    </row>
    <row r="240">
      <c r="A240" s="187">
        <f>A60</f>
        <v>101</v>
      </c>
      <c r="B240" s="191">
        <f>INPUT!CU9</f>
        <v>2406.7982716579568</v>
      </c>
      <c r="C240" s="191">
        <f>INPUT!BB9</f>
        <v>-683.35517469674232</v>
      </c>
      <c r="D240" s="191">
        <f>INPUT!BC9</f>
        <v>-0.91059939832501868</v>
      </c>
      <c r="E240" s="191">
        <f>INPUT!BD9</f>
        <v>-1194.0301894616568</v>
      </c>
      <c r="F240" s="191">
        <f>INPUT!CJ9</f>
        <v>-436.06870446189714</v>
      </c>
      <c r="G240" s="191">
        <f>INPUT!CK9</f>
        <v>-314.94994178543857</v>
      </c>
      <c r="H240" s="191">
        <f>0.75*INPUT!CV9</f>
        <v>11.551097862036368</v>
      </c>
      <c r="I240" s="191">
        <f>0.75*INPUT!CW9</f>
        <v>-212.85135393178524</v>
      </c>
      <c r="J240" s="445">
        <f>(IF(C240&gt;=0,H240,I240)*2+SUM(C240:G240))/2</f>
        <v>-1527.5086588338152</v>
      </c>
      <c r="K240" s="184">
        <f>J240/COS(INPUT!P9)</f>
        <v>-1539.5205101613674</v>
      </c>
      <c r="L240" s="489" t="str">
        <f>IF(ABS(K240)&lt;=B240,"OK","NG")</f>
        <v>OK</v>
      </c>
      <c r="M240" s="391">
        <f>B240/ABS(K240)</f>
        <v>1.5633427783340699</v>
      </c>
      <c r="N240" s="4"/>
    </row>
    <row r="241">
      <c r="A241" s="187">
        <f>A61</f>
        <v>101</v>
      </c>
      <c r="B241" s="191">
        <f>INPUT!CU10</f>
        <v>2406.7982716579568</v>
      </c>
      <c r="C241" s="191">
        <f>INPUT!BB10</f>
        <v>-683.35517469674232</v>
      </c>
      <c r="D241" s="191">
        <f>INPUT!BC10</f>
        <v>-0.91059939832501868</v>
      </c>
      <c r="E241" s="191">
        <f>INPUT!BD10</f>
        <v>-1194.0301894616568</v>
      </c>
      <c r="F241" s="191">
        <f>INPUT!CJ10</f>
        <v>-436.06870446189714</v>
      </c>
      <c r="G241" s="191">
        <f>INPUT!CK10</f>
        <v>-314.94994178543857</v>
      </c>
      <c r="H241" s="191">
        <f>0.75*INPUT!CV10</f>
        <v>11.551097862036368</v>
      </c>
      <c r="I241" s="191">
        <f>0.75*INPUT!CW10</f>
        <v>-212.85135393178524</v>
      </c>
      <c r="J241" s="445">
        <f>(IF(C241&gt;=0,H241,I241)*2+SUM(C241:G241))/2</f>
        <v>-1527.5086588338152</v>
      </c>
      <c r="K241" s="184">
        <f>J241/COS(INPUT!P10)</f>
        <v>-1539.5205101613674</v>
      </c>
      <c r="L241" s="489" t="str">
        <f>IF(ABS(K241)&lt;=B241,"OK","NG")</f>
        <v>OK</v>
      </c>
      <c r="M241" s="391">
        <f>B241/ABS(K241)</f>
        <v>1.5633427783340699</v>
      </c>
      <c r="N241" s="4"/>
    </row>
    <row r="242">
      <c r="A242" s="187">
        <f>A62</f>
        <v>101</v>
      </c>
      <c r="B242" s="191">
        <f>INPUT!CU11</f>
        <v>2406.7982716579568</v>
      </c>
      <c r="C242" s="191">
        <f>INPUT!BB11</f>
        <v>-683.35517469674232</v>
      </c>
      <c r="D242" s="191">
        <f>INPUT!BC11</f>
        <v>-0.91059939832501868</v>
      </c>
      <c r="E242" s="191">
        <f>INPUT!BD11</f>
        <v>-1194.0301894616568</v>
      </c>
      <c r="F242" s="191">
        <f>INPUT!CJ11</f>
        <v>-436.06870446189714</v>
      </c>
      <c r="G242" s="191">
        <f>INPUT!CK11</f>
        <v>-314.94994178543857</v>
      </c>
      <c r="H242" s="191">
        <f>0.75*INPUT!CV11</f>
        <v>11.551097862036368</v>
      </c>
      <c r="I242" s="191">
        <f>0.75*INPUT!CW11</f>
        <v>-212.85135393178524</v>
      </c>
      <c r="J242" s="445">
        <f>(IF(C242&gt;=0,H242,I242)*2+SUM(C242:G242))/2</f>
        <v>-1527.5086588338152</v>
      </c>
      <c r="K242" s="184">
        <f>J242/COS(INPUT!P11)</f>
        <v>-1539.5205101613674</v>
      </c>
      <c r="L242" s="489" t="str">
        <f>IF(ABS(K242)&lt;=B242,"OK","NG")</f>
        <v>OK</v>
      </c>
      <c r="M242" s="391">
        <f>B242/ABS(K242)</f>
        <v>1.5633427783340699</v>
      </c>
      <c r="N242" s="4"/>
    </row>
    <row r="243">
      <c r="A243" s="187">
        <f>A63</f>
        <v>101</v>
      </c>
      <c r="B243" s="191">
        <f>INPUT!CU12</f>
        <v>2406.7982716579568</v>
      </c>
      <c r="C243" s="191">
        <f>INPUT!BB12</f>
        <v>-683.35517469674232</v>
      </c>
      <c r="D243" s="191">
        <f>INPUT!BC12</f>
        <v>-0.91059939832501868</v>
      </c>
      <c r="E243" s="191">
        <f>INPUT!BD12</f>
        <v>-1194.0301894616568</v>
      </c>
      <c r="F243" s="191">
        <f>INPUT!CJ12</f>
        <v>-436.06870446189714</v>
      </c>
      <c r="G243" s="191">
        <f>INPUT!CK12</f>
        <v>-314.94994178543857</v>
      </c>
      <c r="H243" s="191">
        <f>0.75*INPUT!CV12</f>
        <v>11.551097862036368</v>
      </c>
      <c r="I243" s="191">
        <f>0.75*INPUT!CW12</f>
        <v>-212.85135393178524</v>
      </c>
      <c r="J243" s="445">
        <f>(IF(C243&gt;=0,H243,I243)*2+SUM(C243:G243))/2</f>
        <v>-1527.5086588338152</v>
      </c>
      <c r="K243" s="184">
        <f>J243/COS(INPUT!P12)</f>
        <v>-1539.5205101613674</v>
      </c>
      <c r="L243" s="489" t="str">
        <f>IF(ABS(K243)&lt;=B243,"OK","NG")</f>
        <v>OK</v>
      </c>
      <c r="M243" s="391">
        <f>B243/ABS(K243)</f>
        <v>1.5633427783340699</v>
      </c>
      <c r="N243" s="4"/>
    </row>
    <row r="244">
      <c r="A244" s="187">
        <f>A64</f>
        <v>101</v>
      </c>
      <c r="B244" s="191">
        <f>INPUT!CU13</f>
        <v>2406.7982716579568</v>
      </c>
      <c r="C244" s="191">
        <f>INPUT!BB13</f>
        <v>-683.35517469674232</v>
      </c>
      <c r="D244" s="191">
        <f>INPUT!BC13</f>
        <v>-0.91059939832501868</v>
      </c>
      <c r="E244" s="191">
        <f>INPUT!BD13</f>
        <v>-1194.0301894616568</v>
      </c>
      <c r="F244" s="191">
        <f>INPUT!CJ13</f>
        <v>-436.06870446189714</v>
      </c>
      <c r="G244" s="191">
        <f>INPUT!CK13</f>
        <v>-314.94994178543857</v>
      </c>
      <c r="H244" s="191">
        <f>0.75*INPUT!CV13</f>
        <v>11.551097862036368</v>
      </c>
      <c r="I244" s="191">
        <f>0.75*INPUT!CW13</f>
        <v>-212.85135393178524</v>
      </c>
      <c r="J244" s="445">
        <f>(IF(C244&gt;=0,H244,I244)*2+SUM(C244:G244))/2</f>
        <v>-1527.5086588338152</v>
      </c>
      <c r="K244" s="184">
        <f>J244/COS(INPUT!P13)</f>
        <v>-1539.5205101613674</v>
      </c>
      <c r="L244" s="489" t="str">
        <f>IF(ABS(K244)&lt;=B244,"OK","NG")</f>
        <v>OK</v>
      </c>
      <c r="M244" s="391">
        <f>B244/ABS(K244)</f>
        <v>1.5633427783340699</v>
      </c>
      <c r="N244" s="4"/>
    </row>
    <row r="245">
      <c r="A245" s="187">
        <f>A65</f>
        <v>101</v>
      </c>
      <c r="B245" s="191">
        <f>INPUT!CU14</f>
        <v>2406.7982716579568</v>
      </c>
      <c r="C245" s="191">
        <f>INPUT!BB14</f>
        <v>-683.35517469674232</v>
      </c>
      <c r="D245" s="191">
        <f>INPUT!BC14</f>
        <v>-0.91059939832501868</v>
      </c>
      <c r="E245" s="191">
        <f>INPUT!BD14</f>
        <v>-1194.0301894616568</v>
      </c>
      <c r="F245" s="191">
        <f>INPUT!CJ14</f>
        <v>-436.06870446189714</v>
      </c>
      <c r="G245" s="191">
        <f>INPUT!CK14</f>
        <v>-314.94994178543857</v>
      </c>
      <c r="H245" s="191">
        <f>0.75*INPUT!CV14</f>
        <v>11.551097862036368</v>
      </c>
      <c r="I245" s="191">
        <f>0.75*INPUT!CW14</f>
        <v>-212.85135393178524</v>
      </c>
      <c r="J245" s="445">
        <f>(IF(C245&gt;=0,H245,I245)*2+SUM(C245:G245))/2</f>
        <v>-1527.5086588338152</v>
      </c>
      <c r="K245" s="184">
        <f>J245/COS(INPUT!P14)</f>
        <v>-1539.5205101613674</v>
      </c>
      <c r="L245" s="489" t="str">
        <f>IF(ABS(K245)&lt;=B245,"OK","NG")</f>
        <v>OK</v>
      </c>
      <c r="M245" s="391">
        <f>B245/ABS(K245)</f>
        <v>1.5633427783340699</v>
      </c>
      <c r="N245" s="4"/>
    </row>
    <row r="246">
      <c r="A246" s="187">
        <f>A66</f>
        <v>101</v>
      </c>
      <c r="B246" s="191">
        <f>INPUT!CU15</f>
        <v>2406.7982716579568</v>
      </c>
      <c r="C246" s="191">
        <f>INPUT!BB15</f>
        <v>-683.35517469674232</v>
      </c>
      <c r="D246" s="191">
        <f>INPUT!BC15</f>
        <v>-0.91059939832501868</v>
      </c>
      <c r="E246" s="191">
        <f>INPUT!BD15</f>
        <v>-1194.0301894616568</v>
      </c>
      <c r="F246" s="191">
        <f>INPUT!CJ15</f>
        <v>-436.06870446189714</v>
      </c>
      <c r="G246" s="191">
        <f>INPUT!CK15</f>
        <v>-314.94994178543857</v>
      </c>
      <c r="H246" s="191">
        <f>0.75*INPUT!CV15</f>
        <v>11.551097862036368</v>
      </c>
      <c r="I246" s="191">
        <f>0.75*INPUT!CW15</f>
        <v>-212.85135393178524</v>
      </c>
      <c r="J246" s="445">
        <f>(IF(C246&gt;=0,H246,I246)*2+SUM(C246:G246))/2</f>
        <v>-1527.5086588338152</v>
      </c>
      <c r="K246" s="184">
        <f>J246/COS(INPUT!P15)</f>
        <v>-1539.5205101613674</v>
      </c>
      <c r="L246" s="489" t="str">
        <f>IF(ABS(K246)&lt;=B246,"OK","NG")</f>
        <v>OK</v>
      </c>
      <c r="M246" s="391">
        <f>B246/ABS(K246)</f>
        <v>1.5633427783340699</v>
      </c>
      <c r="N246" s="4"/>
    </row>
    <row r="247">
      <c r="A247" s="187">
        <f>A67</f>
        <v>101</v>
      </c>
      <c r="B247" s="191">
        <f>INPUT!CU16</f>
        <v>2406.7982716579568</v>
      </c>
      <c r="C247" s="191">
        <f>INPUT!BB16</f>
        <v>-683.35517469674232</v>
      </c>
      <c r="D247" s="191">
        <f>INPUT!BC16</f>
        <v>-0.91059939832501868</v>
      </c>
      <c r="E247" s="191">
        <f>INPUT!BD16</f>
        <v>-1194.0301894616568</v>
      </c>
      <c r="F247" s="191">
        <f>INPUT!CJ16</f>
        <v>-436.06870446189714</v>
      </c>
      <c r="G247" s="191">
        <f>INPUT!CK16</f>
        <v>-314.94994178543857</v>
      </c>
      <c r="H247" s="191">
        <f>0.75*INPUT!CV16</f>
        <v>11.551097862036368</v>
      </c>
      <c r="I247" s="191">
        <f>0.75*INPUT!CW16</f>
        <v>-212.85135393178524</v>
      </c>
      <c r="J247" s="445">
        <f>(IF(C247&gt;=0,H247,I247)*2+SUM(C247:G247))/2</f>
        <v>-1527.5086588338152</v>
      </c>
      <c r="K247" s="184">
        <f>J247/COS(INPUT!P16)</f>
        <v>-1539.5205101613674</v>
      </c>
      <c r="L247" s="489" t="str">
        <f>IF(ABS(K247)&lt;=B247,"OK","NG")</f>
        <v>OK</v>
      </c>
      <c r="M247" s="391">
        <f>B247/ABS(K247)</f>
        <v>1.5633427783340699</v>
      </c>
      <c r="N247" s="4"/>
    </row>
    <row r="248">
      <c r="A248" s="187">
        <f>A68</f>
        <v>101</v>
      </c>
      <c r="B248" s="191">
        <f>INPUT!CU17</f>
        <v>2406.7982716579568</v>
      </c>
      <c r="C248" s="191">
        <f>INPUT!BB17</f>
        <v>-683.35517469674232</v>
      </c>
      <c r="D248" s="191">
        <f>INPUT!BC17</f>
        <v>-0.91059939832501868</v>
      </c>
      <c r="E248" s="191">
        <f>INPUT!BD17</f>
        <v>-1194.0301894616568</v>
      </c>
      <c r="F248" s="191">
        <f>INPUT!CJ17</f>
        <v>-436.06870446189714</v>
      </c>
      <c r="G248" s="191">
        <f>INPUT!CK17</f>
        <v>-314.94994178543857</v>
      </c>
      <c r="H248" s="191">
        <f>0.75*INPUT!CV17</f>
        <v>11.551097862036368</v>
      </c>
      <c r="I248" s="191">
        <f>0.75*INPUT!CW17</f>
        <v>-212.85135393178524</v>
      </c>
      <c r="J248" s="445">
        <f>(IF(C248&gt;=0,H248,I248)*2+SUM(C248:G248))/2</f>
        <v>-1527.5086588338152</v>
      </c>
      <c r="K248" s="184">
        <f>J248/COS(INPUT!P17)</f>
        <v>-1539.5205101613674</v>
      </c>
      <c r="L248" s="489" t="str">
        <f>IF(ABS(K248)&lt;=B248,"OK","NG")</f>
        <v>OK</v>
      </c>
      <c r="M248" s="391">
        <f>B248/ABS(K248)</f>
        <v>1.5633427783340699</v>
      </c>
      <c r="N248" s="4"/>
    </row>
    <row r="249">
      <c r="A249" s="187">
        <f>A69</f>
        <v>101</v>
      </c>
      <c r="B249" s="191">
        <f>INPUT!CU18</f>
        <v>2406.7982716579568</v>
      </c>
      <c r="C249" s="191">
        <f>INPUT!BB18</f>
        <v>-683.35517469674232</v>
      </c>
      <c r="D249" s="191">
        <f>INPUT!BC18</f>
        <v>-0.91059939832501868</v>
      </c>
      <c r="E249" s="191">
        <f>INPUT!BD18</f>
        <v>-1194.0301894616568</v>
      </c>
      <c r="F249" s="191">
        <f>INPUT!CJ18</f>
        <v>-436.06870446189714</v>
      </c>
      <c r="G249" s="191">
        <f>INPUT!CK18</f>
        <v>-314.94994178543857</v>
      </c>
      <c r="H249" s="191">
        <f>0.75*INPUT!CV18</f>
        <v>11.551097862036368</v>
      </c>
      <c r="I249" s="191">
        <f>0.75*INPUT!CW18</f>
        <v>-212.85135393178524</v>
      </c>
      <c r="J249" s="445">
        <f>(IF(C249&gt;=0,H249,I249)*2+SUM(C249:G249))/2</f>
        <v>-1527.5086588338152</v>
      </c>
      <c r="K249" s="184">
        <f>J249/COS(INPUT!P18)</f>
        <v>-1539.5205101613674</v>
      </c>
      <c r="L249" s="489" t="str">
        <f>IF(ABS(K249)&lt;=B249,"OK","NG")</f>
        <v>OK</v>
      </c>
      <c r="M249" s="391">
        <f>B249/ABS(K249)</f>
        <v>1.5633427783340699</v>
      </c>
      <c r="N249" s="4"/>
    </row>
    <row r="250">
      <c r="A250" s="187">
        <f>A70</f>
        <v>101</v>
      </c>
      <c r="B250" s="191">
        <f>INPUT!CU19</f>
        <v>2406.7982716579568</v>
      </c>
      <c r="C250" s="191">
        <f>INPUT!BB19</f>
        <v>-683.35517469674232</v>
      </c>
      <c r="D250" s="191">
        <f>INPUT!BC19</f>
        <v>-0.91059939832501868</v>
      </c>
      <c r="E250" s="191">
        <f>INPUT!BD19</f>
        <v>-1194.0301894616568</v>
      </c>
      <c r="F250" s="191">
        <f>INPUT!CJ19</f>
        <v>-436.06870446189714</v>
      </c>
      <c r="G250" s="191">
        <f>INPUT!CK19</f>
        <v>-314.94994178543857</v>
      </c>
      <c r="H250" s="191">
        <f>0.75*INPUT!CV19</f>
        <v>11.551097862036368</v>
      </c>
      <c r="I250" s="191">
        <f>0.75*INPUT!CW19</f>
        <v>-212.85135393178524</v>
      </c>
      <c r="J250" s="445">
        <f>(IF(C250&gt;=0,H250,I250)*2+SUM(C250:G250))/2</f>
        <v>-1527.5086588338152</v>
      </c>
      <c r="K250" s="184">
        <f>J250/COS(INPUT!P19)</f>
        <v>-1539.5205101613674</v>
      </c>
      <c r="L250" s="489" t="str">
        <f>IF(ABS(K250)&lt;=B250,"OK","NG")</f>
        <v>OK</v>
      </c>
      <c r="M250" s="391">
        <f>B250/ABS(K250)</f>
        <v>1.5633427783340699</v>
      </c>
      <c r="N250" s="4"/>
    </row>
    <row r="251">
      <c r="A251" s="187">
        <f>A71</f>
        <v>101</v>
      </c>
      <c r="B251" s="191">
        <f>INPUT!CU20</f>
        <v>2406.7982716579568</v>
      </c>
      <c r="C251" s="191">
        <f>INPUT!BB20</f>
        <v>-683.35517469674232</v>
      </c>
      <c r="D251" s="191">
        <f>INPUT!BC20</f>
        <v>-0.91059939832501868</v>
      </c>
      <c r="E251" s="191">
        <f>INPUT!BD20</f>
        <v>-1194.0301894616568</v>
      </c>
      <c r="F251" s="191">
        <f>INPUT!CJ20</f>
        <v>-436.06870446189714</v>
      </c>
      <c r="G251" s="191">
        <f>INPUT!CK20</f>
        <v>-314.94994178543857</v>
      </c>
      <c r="H251" s="191">
        <f>0.75*INPUT!CV20</f>
        <v>11.551097862036368</v>
      </c>
      <c r="I251" s="191">
        <f>0.75*INPUT!CW20</f>
        <v>-212.85135393178524</v>
      </c>
      <c r="J251" s="445">
        <f>(IF(C251&gt;=0,H251,I251)*2+SUM(C251:G251))/2</f>
        <v>-1527.5086588338152</v>
      </c>
      <c r="K251" s="184">
        <f>J251/COS(INPUT!P20)</f>
        <v>-1539.5205101613674</v>
      </c>
      <c r="L251" s="489" t="str">
        <f>IF(ABS(K251)&lt;=B251,"OK","NG")</f>
        <v>OK</v>
      </c>
      <c r="M251" s="391">
        <f>B251/ABS(K251)</f>
        <v>1.5633427783340699</v>
      </c>
      <c r="N251" s="4"/>
    </row>
    <row r="252">
      <c r="A252" s="187">
        <f>A72</f>
        <v>101</v>
      </c>
      <c r="B252" s="191">
        <f>INPUT!CU21</f>
        <v>2406.7982716579568</v>
      </c>
      <c r="C252" s="191">
        <f>INPUT!BB21</f>
        <v>-683.35517469674232</v>
      </c>
      <c r="D252" s="191">
        <f>INPUT!BC21</f>
        <v>-0.91059939832501868</v>
      </c>
      <c r="E252" s="191">
        <f>INPUT!BD21</f>
        <v>-1194.0301894616568</v>
      </c>
      <c r="F252" s="191">
        <f>INPUT!CJ21</f>
        <v>-436.06870446189714</v>
      </c>
      <c r="G252" s="191">
        <f>INPUT!CK21</f>
        <v>-314.94994178543857</v>
      </c>
      <c r="H252" s="191">
        <f>0.75*INPUT!CV21</f>
        <v>11.551097862036368</v>
      </c>
      <c r="I252" s="191">
        <f>0.75*INPUT!CW21</f>
        <v>-212.85135393178524</v>
      </c>
      <c r="J252" s="445">
        <f>(IF(C252&gt;=0,H252,I252)*2+SUM(C252:G252))/2</f>
        <v>-1527.5086588338152</v>
      </c>
      <c r="K252" s="184">
        <f>J252/COS(INPUT!P21)</f>
        <v>-1539.5205101613674</v>
      </c>
      <c r="L252" s="489" t="str">
        <f>IF(ABS(K252)&lt;=B252,"OK","NG")</f>
        <v>OK</v>
      </c>
      <c r="M252" s="391">
        <f>B252/ABS(K252)</f>
        <v>1.5633427783340699</v>
      </c>
      <c r="N252" s="4"/>
    </row>
    <row r="253">
      <c r="A253" s="187">
        <f>A73</f>
        <v>101</v>
      </c>
      <c r="B253" s="191">
        <f>INPUT!CU22</f>
        <v>2406.7982716579568</v>
      </c>
      <c r="C253" s="191">
        <f>INPUT!BB22</f>
        <v>-683.35517469674232</v>
      </c>
      <c r="D253" s="191">
        <f>INPUT!BC22</f>
        <v>-0.91059939832501868</v>
      </c>
      <c r="E253" s="191">
        <f>INPUT!BD22</f>
        <v>-1194.0301894616568</v>
      </c>
      <c r="F253" s="191">
        <f>INPUT!CJ22</f>
        <v>-436.06870446189714</v>
      </c>
      <c r="G253" s="191">
        <f>INPUT!CK22</f>
        <v>-314.94994178543857</v>
      </c>
      <c r="H253" s="191">
        <f>0.75*INPUT!CV22</f>
        <v>11.551097862036368</v>
      </c>
      <c r="I253" s="191">
        <f>0.75*INPUT!CW22</f>
        <v>-212.85135393178524</v>
      </c>
      <c r="J253" s="445">
        <f>(IF(C253&gt;=0,H253,I253)*2+SUM(C253:G253))/2</f>
        <v>-1527.5086588338152</v>
      </c>
      <c r="K253" s="184">
        <f>J253/COS(INPUT!P22)</f>
        <v>-1539.5205101613674</v>
      </c>
      <c r="L253" s="489" t="str">
        <f>IF(ABS(K253)&lt;=B253,"OK","NG")</f>
        <v>OK</v>
      </c>
      <c r="M253" s="391">
        <f>B253/ABS(K253)</f>
        <v>1.5633427783340699</v>
      </c>
      <c r="N253" s="4"/>
    </row>
    <row r="254">
      <c r="A254" s="187">
        <f>A74</f>
        <v>101</v>
      </c>
      <c r="B254" s="191">
        <f>INPUT!CU23</f>
        <v>2406.7982716579568</v>
      </c>
      <c r="C254" s="191">
        <f>INPUT!BB23</f>
        <v>-683.35517469674232</v>
      </c>
      <c r="D254" s="191">
        <f>INPUT!BC23</f>
        <v>-0.91059939832501868</v>
      </c>
      <c r="E254" s="191">
        <f>INPUT!BD23</f>
        <v>-1194.0301894616568</v>
      </c>
      <c r="F254" s="191">
        <f>INPUT!CJ23</f>
        <v>-436.06870446189714</v>
      </c>
      <c r="G254" s="191">
        <f>INPUT!CK23</f>
        <v>-314.94994178543857</v>
      </c>
      <c r="H254" s="191">
        <f>0.75*INPUT!CV23</f>
        <v>11.551097862036368</v>
      </c>
      <c r="I254" s="191">
        <f>0.75*INPUT!CW23</f>
        <v>-212.85135393178524</v>
      </c>
      <c r="J254" s="445">
        <f>(IF(C254&gt;=0,H254,I254)*2+SUM(C254:G254))/2</f>
        <v>-1527.5086588338152</v>
      </c>
      <c r="K254" s="184">
        <f>J254/COS(INPUT!P23)</f>
        <v>-1539.5205101613674</v>
      </c>
      <c r="L254" s="489" t="str">
        <f>IF(ABS(K254)&lt;=B254,"OK","NG")</f>
        <v>OK</v>
      </c>
      <c r="M254" s="391">
        <f>B254/ABS(K254)</f>
        <v>1.5633427783340699</v>
      </c>
      <c r="N254" s="4"/>
    </row>
    <row r="255">
      <c r="A255" s="187">
        <f>A75</f>
        <v>101</v>
      </c>
      <c r="B255" s="191">
        <f>INPUT!CU24</f>
        <v>2406.7982716579568</v>
      </c>
      <c r="C255" s="191">
        <f>INPUT!BB24</f>
        <v>-683.35517469674232</v>
      </c>
      <c r="D255" s="191">
        <f>INPUT!BC24</f>
        <v>-0.91059939832501868</v>
      </c>
      <c r="E255" s="191">
        <f>INPUT!BD24</f>
        <v>-1194.0301894616568</v>
      </c>
      <c r="F255" s="191">
        <f>INPUT!CJ24</f>
        <v>-436.06870446189714</v>
      </c>
      <c r="G255" s="191">
        <f>INPUT!CK24</f>
        <v>-314.94994178543857</v>
      </c>
      <c r="H255" s="191">
        <f>0.75*INPUT!CV24</f>
        <v>11.551097862036368</v>
      </c>
      <c r="I255" s="191">
        <f>0.75*INPUT!CW24</f>
        <v>-212.85135393178524</v>
      </c>
      <c r="J255" s="445">
        <f>(IF(C255&gt;=0,H255,I255)*2+SUM(C255:G255))/2</f>
        <v>-1527.5086588338152</v>
      </c>
      <c r="K255" s="184">
        <f>J255/COS(INPUT!P24)</f>
        <v>-1539.5205101613674</v>
      </c>
      <c r="L255" s="489" t="str">
        <f>IF(ABS(K255)&lt;=B255,"OK","NG")</f>
        <v>OK</v>
      </c>
      <c r="M255" s="391">
        <f>B255/ABS(K255)</f>
        <v>1.5633427783340699</v>
      </c>
      <c r="N255" s="4"/>
    </row>
    <row r="256">
      <c r="A256" s="187">
        <f>A76</f>
        <v>101</v>
      </c>
      <c r="B256" s="191">
        <f>INPUT!CU25</f>
        <v>2406.7982716579568</v>
      </c>
      <c r="C256" s="191">
        <f>INPUT!BB25</f>
        <v>-683.35517469674232</v>
      </c>
      <c r="D256" s="191">
        <f>INPUT!BC25</f>
        <v>-0.91059939832501868</v>
      </c>
      <c r="E256" s="191">
        <f>INPUT!BD25</f>
        <v>-1194.0301894616568</v>
      </c>
      <c r="F256" s="191">
        <f>INPUT!CJ25</f>
        <v>-436.06870446189714</v>
      </c>
      <c r="G256" s="191">
        <f>INPUT!CK25</f>
        <v>-314.94994178543857</v>
      </c>
      <c r="H256" s="191">
        <f>0.75*INPUT!CV25</f>
        <v>11.551097862036368</v>
      </c>
      <c r="I256" s="191">
        <f>0.75*INPUT!CW25</f>
        <v>-212.85135393178524</v>
      </c>
      <c r="J256" s="445">
        <f>(IF(C256&gt;=0,H256,I256)*2+SUM(C256:G256))/2</f>
        <v>-1527.5086588338152</v>
      </c>
      <c r="K256" s="184">
        <f>J256/COS(INPUT!P25)</f>
        <v>-1539.5205101613674</v>
      </c>
      <c r="L256" s="489" t="str">
        <f>IF(ABS(K256)&lt;=B256,"OK","NG")</f>
        <v>OK</v>
      </c>
      <c r="M256" s="391">
        <f>B256/ABS(K256)</f>
        <v>1.5633427783340699</v>
      </c>
      <c r="N256" s="4"/>
    </row>
    <row r="257">
      <c r="A257" s="187">
        <f>A77</f>
        <v>101</v>
      </c>
      <c r="B257" s="191">
        <f>INPUT!CU26</f>
        <v>2406.7982716579568</v>
      </c>
      <c r="C257" s="191">
        <f>INPUT!BB26</f>
        <v>-683.35517469674232</v>
      </c>
      <c r="D257" s="191">
        <f>INPUT!BC26</f>
        <v>-0.91059939832501868</v>
      </c>
      <c r="E257" s="191">
        <f>INPUT!BD26</f>
        <v>-1194.0301894616568</v>
      </c>
      <c r="F257" s="191">
        <f>INPUT!CJ26</f>
        <v>-436.06870446189714</v>
      </c>
      <c r="G257" s="191">
        <f>INPUT!CK26</f>
        <v>-314.94994178543857</v>
      </c>
      <c r="H257" s="191">
        <f>0.75*INPUT!CV26</f>
        <v>11.551097862036368</v>
      </c>
      <c r="I257" s="191">
        <f>0.75*INPUT!CW26</f>
        <v>-212.85135393178524</v>
      </c>
      <c r="J257" s="445">
        <f>(IF(C257&gt;=0,H257,I257)*2+SUM(C257:G257))/2</f>
        <v>-1527.5086588338152</v>
      </c>
      <c r="K257" s="184">
        <f>J257/COS(INPUT!P26)</f>
        <v>-1539.5205101613674</v>
      </c>
      <c r="L257" s="489" t="str">
        <f>IF(ABS(K257)&lt;=B257,"OK","NG")</f>
        <v>OK</v>
      </c>
      <c r="M257" s="391">
        <f>B257/ABS(K257)</f>
        <v>1.5633427783340699</v>
      </c>
      <c r="N257" s="4"/>
    </row>
    <row r="258">
      <c r="A258" s="187">
        <f>A78</f>
        <v>101</v>
      </c>
      <c r="B258" s="191">
        <f>INPUT!CU27</f>
        <v>2406.7982716579568</v>
      </c>
      <c r="C258" s="191">
        <f>INPUT!BB27</f>
        <v>-683.35517469674232</v>
      </c>
      <c r="D258" s="191">
        <f>INPUT!BC27</f>
        <v>-0.91059939832501868</v>
      </c>
      <c r="E258" s="191">
        <f>INPUT!BD27</f>
        <v>-1194.0301894616568</v>
      </c>
      <c r="F258" s="191">
        <f>INPUT!CJ27</f>
        <v>-436.06870446189714</v>
      </c>
      <c r="G258" s="191">
        <f>INPUT!CK27</f>
        <v>-314.94994178543857</v>
      </c>
      <c r="H258" s="191">
        <f>0.75*INPUT!CV27</f>
        <v>11.551097862036368</v>
      </c>
      <c r="I258" s="191">
        <f>0.75*INPUT!CW27</f>
        <v>-212.85135393178524</v>
      </c>
      <c r="J258" s="445">
        <f>(IF(C258&gt;=0,H258,I258)*2+SUM(C258:G258))/2</f>
        <v>-1527.5086588338152</v>
      </c>
      <c r="K258" s="184">
        <f>J258/COS(INPUT!P27)</f>
        <v>-1539.5205101613674</v>
      </c>
      <c r="L258" s="489" t="str">
        <f>IF(ABS(K258)&lt;=B258,"OK","NG")</f>
        <v>OK</v>
      </c>
      <c r="M258" s="391">
        <f>B258/ABS(K258)</f>
        <v>1.5633427783340699</v>
      </c>
      <c r="N258" s="4"/>
    </row>
    <row r="259">
      <c r="A259" s="187">
        <f>A79</f>
        <v>101</v>
      </c>
      <c r="B259" s="191">
        <f>INPUT!CU28</f>
        <v>2406.7982716579568</v>
      </c>
      <c r="C259" s="191">
        <f>INPUT!BB28</f>
        <v>-683.35517469674232</v>
      </c>
      <c r="D259" s="191">
        <f>INPUT!BC28</f>
        <v>-0.91059939832501868</v>
      </c>
      <c r="E259" s="191">
        <f>INPUT!BD28</f>
        <v>-1194.0301894616568</v>
      </c>
      <c r="F259" s="191">
        <f>INPUT!CJ28</f>
        <v>-436.06870446189714</v>
      </c>
      <c r="G259" s="191">
        <f>INPUT!CK28</f>
        <v>-314.94994178543857</v>
      </c>
      <c r="H259" s="191">
        <f>0.75*INPUT!CV28</f>
        <v>11.551097862036368</v>
      </c>
      <c r="I259" s="191">
        <f>0.75*INPUT!CW28</f>
        <v>-212.85135393178524</v>
      </c>
      <c r="J259" s="445">
        <f>(IF(C259&gt;=0,H259,I259)*2+SUM(C259:G259))/2</f>
        <v>-1527.5086588338152</v>
      </c>
      <c r="K259" s="184">
        <f>J259/COS(INPUT!P28)</f>
        <v>-1539.5205101613674</v>
      </c>
      <c r="L259" s="489" t="str">
        <f>IF(ABS(K259)&lt;=B259,"OK","NG")</f>
        <v>OK</v>
      </c>
      <c r="M259" s="391">
        <f>B259/ABS(K259)</f>
        <v>1.5633427783340699</v>
      </c>
      <c r="N259" s="4"/>
    </row>
    <row r="260">
      <c r="A260" s="187">
        <f>A80</f>
        <v>101</v>
      </c>
      <c r="B260" s="191">
        <f>INPUT!CU29</f>
        <v>2406.7982716579568</v>
      </c>
      <c r="C260" s="191">
        <f>INPUT!BB29</f>
        <v>-683.35517469674232</v>
      </c>
      <c r="D260" s="191">
        <f>INPUT!BC29</f>
        <v>-0.91059939832501868</v>
      </c>
      <c r="E260" s="191">
        <f>INPUT!BD29</f>
        <v>-1194.0301894616568</v>
      </c>
      <c r="F260" s="191">
        <f>INPUT!CJ29</f>
        <v>-436.06870446189714</v>
      </c>
      <c r="G260" s="191">
        <f>INPUT!CK29</f>
        <v>-314.94994178543857</v>
      </c>
      <c r="H260" s="191">
        <f>0.75*INPUT!CV29</f>
        <v>11.551097862036368</v>
      </c>
      <c r="I260" s="191">
        <f>0.75*INPUT!CW29</f>
        <v>-212.85135393178524</v>
      </c>
      <c r="J260" s="445">
        <f>(IF(C260&gt;=0,H260,I260)*2+SUM(C260:G260))/2</f>
        <v>-1527.5086588338152</v>
      </c>
      <c r="K260" s="184">
        <f>J260/COS(INPUT!P29)</f>
        <v>-1539.5205101613674</v>
      </c>
      <c r="L260" s="489" t="str">
        <f>IF(ABS(K260)&lt;=B260,"OK","NG")</f>
        <v>OK</v>
      </c>
      <c r="M260" s="391">
        <f>B260/ABS(K260)</f>
        <v>1.5633427783340699</v>
      </c>
      <c r="N260" s="4"/>
    </row>
    <row r="261">
      <c r="A261" s="187">
        <f>A81</f>
        <v>101</v>
      </c>
      <c r="B261" s="191">
        <f>INPUT!CU30</f>
        <v>2406.7982716579568</v>
      </c>
      <c r="C261" s="191">
        <f>INPUT!BB30</f>
        <v>-683.35517469674232</v>
      </c>
      <c r="D261" s="191">
        <f>INPUT!BC30</f>
        <v>-0.91059939832501868</v>
      </c>
      <c r="E261" s="191">
        <f>INPUT!BD30</f>
        <v>-1194.0301894616568</v>
      </c>
      <c r="F261" s="191">
        <f>INPUT!CJ30</f>
        <v>-436.06870446189714</v>
      </c>
      <c r="G261" s="191">
        <f>INPUT!CK30</f>
        <v>-314.94994178543857</v>
      </c>
      <c r="H261" s="191">
        <f>0.75*INPUT!CV30</f>
        <v>11.551097862036368</v>
      </c>
      <c r="I261" s="191">
        <f>0.75*INPUT!CW30</f>
        <v>-212.85135393178524</v>
      </c>
      <c r="J261" s="445">
        <f>(IF(C261&gt;=0,H261,I261)*2+SUM(C261:G261))/2</f>
        <v>-1527.5086588338152</v>
      </c>
      <c r="K261" s="184">
        <f>J261/COS(INPUT!P30)</f>
        <v>-1539.5205101613674</v>
      </c>
      <c r="L261" s="489" t="str">
        <f>IF(ABS(K261)&lt;=B261,"OK","NG")</f>
        <v>OK</v>
      </c>
      <c r="M261" s="391">
        <f>B261/ABS(K261)</f>
        <v>1.5633427783340699</v>
      </c>
      <c r="N261" s="4"/>
    </row>
    <row r="262">
      <c r="A262" s="187">
        <f>A82</f>
        <v>101</v>
      </c>
      <c r="B262" s="191">
        <f>INPUT!CU31</f>
        <v>2406.7982716579568</v>
      </c>
      <c r="C262" s="191">
        <f>INPUT!BB31</f>
        <v>-683.35517469674232</v>
      </c>
      <c r="D262" s="191">
        <f>INPUT!BC31</f>
        <v>-0.91059939832501868</v>
      </c>
      <c r="E262" s="191">
        <f>INPUT!BD31</f>
        <v>-1194.0301894616568</v>
      </c>
      <c r="F262" s="191">
        <f>INPUT!CJ31</f>
        <v>-436.06870446189714</v>
      </c>
      <c r="G262" s="191">
        <f>INPUT!CK31</f>
        <v>-314.94994178543857</v>
      </c>
      <c r="H262" s="191">
        <f>0.75*INPUT!CV31</f>
        <v>11.551097862036368</v>
      </c>
      <c r="I262" s="191">
        <f>0.75*INPUT!CW31</f>
        <v>-212.85135393178524</v>
      </c>
      <c r="J262" s="445">
        <f>(IF(C262&gt;=0,H262,I262)*2+SUM(C262:G262))/2</f>
        <v>-1527.5086588338152</v>
      </c>
      <c r="K262" s="184">
        <f>J262/COS(INPUT!P31)</f>
        <v>-1539.5205101613674</v>
      </c>
      <c r="L262" s="489" t="str">
        <f>IF(ABS(K262)&lt;=B262,"OK","NG")</f>
        <v>OK</v>
      </c>
      <c r="M262" s="391">
        <f>B262/ABS(K262)</f>
        <v>1.5633427783340699</v>
      </c>
      <c r="N262" s="4"/>
    </row>
    <row r="263">
      <c r="A263" s="187">
        <f>A83</f>
        <v>101</v>
      </c>
      <c r="B263" s="191">
        <f>INPUT!CU32</f>
        <v>2406.7982716579568</v>
      </c>
      <c r="C263" s="191">
        <f>INPUT!BB32</f>
        <v>-683.35517469674232</v>
      </c>
      <c r="D263" s="191">
        <f>INPUT!BC32</f>
        <v>-0.91059939832501868</v>
      </c>
      <c r="E263" s="191">
        <f>INPUT!BD32</f>
        <v>-1194.0301894616568</v>
      </c>
      <c r="F263" s="191">
        <f>INPUT!CJ32</f>
        <v>-436.06870446189714</v>
      </c>
      <c r="G263" s="191">
        <f>INPUT!CK32</f>
        <v>-314.94994178543857</v>
      </c>
      <c r="H263" s="191">
        <f>0.75*INPUT!CV32</f>
        <v>11.551097862036368</v>
      </c>
      <c r="I263" s="191">
        <f>0.75*INPUT!CW32</f>
        <v>-212.85135393178524</v>
      </c>
      <c r="J263" s="445">
        <f>(IF(C263&gt;=0,H263,I263)*2+SUM(C263:G263))/2</f>
        <v>-1527.5086588338152</v>
      </c>
      <c r="K263" s="184">
        <f>J263/COS(INPUT!P32)</f>
        <v>-1539.5205101613674</v>
      </c>
      <c r="L263" s="489" t="str">
        <f>IF(ABS(K263)&lt;=B263,"OK","NG")</f>
        <v>OK</v>
      </c>
      <c r="M263" s="391">
        <f>B263/ABS(K263)</f>
        <v>1.5633427783340699</v>
      </c>
      <c r="N263" s="4"/>
    </row>
    <row r="264">
      <c r="A264" s="187">
        <f>A84</f>
        <v>101</v>
      </c>
      <c r="B264" s="191">
        <f>INPUT!CU33</f>
        <v>2406.7982716579568</v>
      </c>
      <c r="C264" s="191">
        <f>INPUT!BB33</f>
        <v>-683.35517469674232</v>
      </c>
      <c r="D264" s="191">
        <f>INPUT!BC33</f>
        <v>-0.91059939832501868</v>
      </c>
      <c r="E264" s="191">
        <f>INPUT!BD33</f>
        <v>-1194.0301894616568</v>
      </c>
      <c r="F264" s="191">
        <f>INPUT!CJ33</f>
        <v>-436.06870446189714</v>
      </c>
      <c r="G264" s="191">
        <f>INPUT!CK33</f>
        <v>-314.94994178543857</v>
      </c>
      <c r="H264" s="191">
        <f>0.75*INPUT!CV33</f>
        <v>11.551097862036368</v>
      </c>
      <c r="I264" s="191">
        <f>0.75*INPUT!CW33</f>
        <v>-212.85135393178524</v>
      </c>
      <c r="J264" s="445">
        <f>(IF(C264&gt;=0,H264,I264)*2+SUM(C264:G264))/2</f>
        <v>-1527.5086588338152</v>
      </c>
      <c r="K264" s="184">
        <f>J264/COS(INPUT!P33)</f>
        <v>-1539.5205101613674</v>
      </c>
      <c r="L264" s="489" t="str">
        <f>IF(ABS(K264)&lt;=B264,"OK","NG")</f>
        <v>OK</v>
      </c>
      <c r="M264" s="391">
        <f>B264/ABS(K264)</f>
        <v>1.5633427783340699</v>
      </c>
      <c r="N264" s="4"/>
    </row>
    <row r="265">
      <c r="A265" s="187">
        <f>A85</f>
        <v>101</v>
      </c>
      <c r="B265" s="191">
        <f>INPUT!CU34</f>
        <v>2406.7982716579568</v>
      </c>
      <c r="C265" s="191">
        <f>INPUT!BB34</f>
        <v>-683.35517469674232</v>
      </c>
      <c r="D265" s="191">
        <f>INPUT!BC34</f>
        <v>-0.91059939832501868</v>
      </c>
      <c r="E265" s="191">
        <f>INPUT!BD34</f>
        <v>-1194.0301894616568</v>
      </c>
      <c r="F265" s="191">
        <f>INPUT!CJ34</f>
        <v>-436.06870446189714</v>
      </c>
      <c r="G265" s="191">
        <f>INPUT!CK34</f>
        <v>-314.94994178543857</v>
      </c>
      <c r="H265" s="191">
        <f>0.75*INPUT!CV34</f>
        <v>11.551097862036368</v>
      </c>
      <c r="I265" s="191">
        <f>0.75*INPUT!CW34</f>
        <v>-212.85135393178524</v>
      </c>
      <c r="J265" s="445">
        <f>(IF(C265&gt;=0,H265,I265)*2+SUM(C265:G265))/2</f>
        <v>-1527.5086588338152</v>
      </c>
      <c r="K265" s="184">
        <f>J265/COS(INPUT!P34)</f>
        <v>-1539.5205101613674</v>
      </c>
      <c r="L265" s="489" t="str">
        <f>IF(ABS(K265)&lt;=B265,"OK","NG")</f>
        <v>OK</v>
      </c>
      <c r="M265" s="391">
        <f>B265/ABS(K265)</f>
        <v>1.5633427783340699</v>
      </c>
      <c r="N265" s="4"/>
    </row>
    <row r="266">
      <c r="A266" s="187">
        <f>A86</f>
        <v>101</v>
      </c>
      <c r="B266" s="191">
        <f>INPUT!CU35</f>
        <v>2406.7982716579568</v>
      </c>
      <c r="C266" s="191">
        <f>INPUT!BB35</f>
        <v>-683.35517469674232</v>
      </c>
      <c r="D266" s="191">
        <f>INPUT!BC35</f>
        <v>-0.91059939832501868</v>
      </c>
      <c r="E266" s="191">
        <f>INPUT!BD35</f>
        <v>-1194.0301894616568</v>
      </c>
      <c r="F266" s="191">
        <f>INPUT!CJ35</f>
        <v>-436.06870446189714</v>
      </c>
      <c r="G266" s="191">
        <f>INPUT!CK35</f>
        <v>-314.94994178543857</v>
      </c>
      <c r="H266" s="191">
        <f>0.75*INPUT!CV35</f>
        <v>11.551097862036368</v>
      </c>
      <c r="I266" s="191">
        <f>0.75*INPUT!CW35</f>
        <v>-212.85135393178524</v>
      </c>
      <c r="J266" s="445">
        <f>(IF(C266&gt;=0,H266,I266)*2+SUM(C266:G266))/2</f>
        <v>-1527.5086588338152</v>
      </c>
      <c r="K266" s="184">
        <f>J266/COS(INPUT!P35)</f>
        <v>-1539.5205101613674</v>
      </c>
      <c r="L266" s="489" t="str">
        <f>IF(ABS(K266)&lt;=B266,"OK","NG")</f>
        <v>OK</v>
      </c>
      <c r="M266" s="391">
        <f>B266/ABS(K266)</f>
        <v>1.5633427783340699</v>
      </c>
      <c r="N266" s="4"/>
    </row>
    <row r="267">
      <c r="A267" s="187">
        <f>A87</f>
        <v>101</v>
      </c>
      <c r="B267" s="191">
        <f>INPUT!CU36</f>
        <v>2406.7982716579568</v>
      </c>
      <c r="C267" s="191">
        <f>INPUT!BB36</f>
        <v>-683.35517469674232</v>
      </c>
      <c r="D267" s="191">
        <f>INPUT!BC36</f>
        <v>-0.91059939832501868</v>
      </c>
      <c r="E267" s="191">
        <f>INPUT!BD36</f>
        <v>-1194.0301894616568</v>
      </c>
      <c r="F267" s="191">
        <f>INPUT!CJ36</f>
        <v>-436.06870446189714</v>
      </c>
      <c r="G267" s="191">
        <f>INPUT!CK36</f>
        <v>-314.94994178543857</v>
      </c>
      <c r="H267" s="191">
        <f>0.75*INPUT!CV36</f>
        <v>11.551097862036368</v>
      </c>
      <c r="I267" s="191">
        <f>0.75*INPUT!CW36</f>
        <v>-212.85135393178524</v>
      </c>
      <c r="J267" s="445">
        <f>(IF(C267&gt;=0,H267,I267)*2+SUM(C267:G267))/2</f>
        <v>-1527.5086588338152</v>
      </c>
      <c r="K267" s="184">
        <f>J267/COS(INPUT!P36)</f>
        <v>-1539.5205101613674</v>
      </c>
      <c r="L267" s="489" t="str">
        <f>IF(ABS(K267)&lt;=B267,"OK","NG")</f>
        <v>OK</v>
      </c>
      <c r="M267" s="391">
        <f>B267/ABS(K267)</f>
        <v>1.5633427783340699</v>
      </c>
      <c r="N267" s="4"/>
    </row>
    <row r="268">
      <c r="A268" s="187">
        <f>A88</f>
        <v>101</v>
      </c>
      <c r="B268" s="191">
        <f>INPUT!CU37</f>
        <v>2406.7982716579568</v>
      </c>
      <c r="C268" s="191">
        <f>INPUT!BB37</f>
        <v>-683.35517469674232</v>
      </c>
      <c r="D268" s="191">
        <f>INPUT!BC37</f>
        <v>-0.91059939832501868</v>
      </c>
      <c r="E268" s="191">
        <f>INPUT!BD37</f>
        <v>-1194.0301894616568</v>
      </c>
      <c r="F268" s="191">
        <f>INPUT!CJ37</f>
        <v>-436.06870446189714</v>
      </c>
      <c r="G268" s="191">
        <f>INPUT!CK37</f>
        <v>-314.94994178543857</v>
      </c>
      <c r="H268" s="191">
        <f>0.75*INPUT!CV37</f>
        <v>11.551097862036368</v>
      </c>
      <c r="I268" s="191">
        <f>0.75*INPUT!CW37</f>
        <v>-212.85135393178524</v>
      </c>
      <c r="J268" s="445">
        <f>(IF(C268&gt;=0,H268,I268)*2+SUM(C268:G268))/2</f>
        <v>-1527.5086588338152</v>
      </c>
      <c r="K268" s="184">
        <f>J268/COS(INPUT!P37)</f>
        <v>-1539.5205101613674</v>
      </c>
      <c r="L268" s="489" t="str">
        <f>IF(ABS(K268)&lt;=B268,"OK","NG")</f>
        <v>OK</v>
      </c>
      <c r="M268" s="391">
        <f>B268/ABS(K268)</f>
        <v>1.5633427783340699</v>
      </c>
      <c r="N268" s="4"/>
    </row>
    <row r="269">
      <c r="A269" s="187">
        <f>A89</f>
        <v>101</v>
      </c>
      <c r="B269" s="191">
        <f>INPUT!CU38</f>
        <v>2406.7982716579568</v>
      </c>
      <c r="C269" s="191">
        <f>INPUT!BB38</f>
        <v>-683.35517469674232</v>
      </c>
      <c r="D269" s="191">
        <f>INPUT!BC38</f>
        <v>-0.91059939832501868</v>
      </c>
      <c r="E269" s="191">
        <f>INPUT!BD38</f>
        <v>-1194.0301894616568</v>
      </c>
      <c r="F269" s="191">
        <f>INPUT!CJ38</f>
        <v>-436.06870446189714</v>
      </c>
      <c r="G269" s="191">
        <f>INPUT!CK38</f>
        <v>-314.94994178543857</v>
      </c>
      <c r="H269" s="191">
        <f>0.75*INPUT!CV38</f>
        <v>11.551097862036368</v>
      </c>
      <c r="I269" s="191">
        <f>0.75*INPUT!CW38</f>
        <v>-212.85135393178524</v>
      </c>
      <c r="J269" s="445">
        <f>(IF(C269&gt;=0,H269,I269)*2+SUM(C269:G269))/2</f>
        <v>-1527.5086588338152</v>
      </c>
      <c r="K269" s="184">
        <f>J269/COS(INPUT!P38)</f>
        <v>-1539.5205101613674</v>
      </c>
      <c r="L269" s="489" t="str">
        <f>IF(ABS(K269)&lt;=B269,"OK","NG")</f>
        <v>OK</v>
      </c>
      <c r="M269" s="391">
        <f>B269/ABS(K269)</f>
        <v>1.5633427783340699</v>
      </c>
      <c r="N269" s="4"/>
    </row>
    <row r="270">
      <c r="A270" s="187">
        <f>A90</f>
        <v>101</v>
      </c>
      <c r="B270" s="191">
        <f>INPUT!CU39</f>
        <v>2406.7982716579568</v>
      </c>
      <c r="C270" s="191">
        <f>INPUT!BB39</f>
        <v>-683.35517469674232</v>
      </c>
      <c r="D270" s="191">
        <f>INPUT!BC39</f>
        <v>-0.91059939832501868</v>
      </c>
      <c r="E270" s="191">
        <f>INPUT!BD39</f>
        <v>-1194.0301894616568</v>
      </c>
      <c r="F270" s="191">
        <f>INPUT!CJ39</f>
        <v>-436.06870446189714</v>
      </c>
      <c r="G270" s="191">
        <f>INPUT!CK39</f>
        <v>-314.94994178543857</v>
      </c>
      <c r="H270" s="191">
        <f>0.75*INPUT!CV39</f>
        <v>11.551097862036368</v>
      </c>
      <c r="I270" s="191">
        <f>0.75*INPUT!CW39</f>
        <v>-212.85135393178524</v>
      </c>
      <c r="J270" s="445">
        <f>(IF(C270&gt;=0,H270,I270)*2+SUM(C270:G270))/2</f>
        <v>-1527.5086588338152</v>
      </c>
      <c r="K270" s="184">
        <f>J270/COS(INPUT!P39)</f>
        <v>-1539.5205101613674</v>
      </c>
      <c r="L270" s="489" t="str">
        <f>IF(ABS(K270)&lt;=B270,"OK","NG")</f>
        <v>OK</v>
      </c>
      <c r="M270" s="391">
        <f>B270/ABS(K270)</f>
        <v>1.5633427783340699</v>
      </c>
      <c r="N270" s="4"/>
    </row>
    <row r="271">
      <c r="A271" s="187">
        <f>A91</f>
        <v>101</v>
      </c>
      <c r="B271" s="191">
        <f>INPUT!CU40</f>
        <v>2406.7982716579568</v>
      </c>
      <c r="C271" s="191">
        <f>INPUT!BB40</f>
        <v>-683.35517469674232</v>
      </c>
      <c r="D271" s="191">
        <f>INPUT!BC40</f>
        <v>-0.91059939832501868</v>
      </c>
      <c r="E271" s="191">
        <f>INPUT!BD40</f>
        <v>-1194.0301894616568</v>
      </c>
      <c r="F271" s="191">
        <f>INPUT!CJ40</f>
        <v>-436.06870446189714</v>
      </c>
      <c r="G271" s="191">
        <f>INPUT!CK40</f>
        <v>-314.94994178543857</v>
      </c>
      <c r="H271" s="191">
        <f>0.75*INPUT!CV40</f>
        <v>11.551097862036368</v>
      </c>
      <c r="I271" s="191">
        <f>0.75*INPUT!CW40</f>
        <v>-212.85135393178524</v>
      </c>
      <c r="J271" s="445">
        <f>(IF(C271&gt;=0,H271,I271)*2+SUM(C271:G271))/2</f>
        <v>-1527.5086588338152</v>
      </c>
      <c r="K271" s="184">
        <f>J271/COS(INPUT!P40)</f>
        <v>-1539.5205101613674</v>
      </c>
      <c r="L271" s="489" t="str">
        <f>IF(ABS(K271)&lt;=B271,"OK","NG")</f>
        <v>OK</v>
      </c>
      <c r="M271" s="391">
        <f>B271/ABS(K271)</f>
        <v>1.5633427783340699</v>
      </c>
      <c r="N271" s="4"/>
    </row>
    <row r="272">
      <c r="A272" s="187">
        <f>A92</f>
        <v>101</v>
      </c>
      <c r="B272" s="191">
        <f>INPUT!CU41</f>
        <v>2406.7982716579568</v>
      </c>
      <c r="C272" s="191">
        <f>INPUT!BB41</f>
        <v>-683.35517469674232</v>
      </c>
      <c r="D272" s="191">
        <f>INPUT!BC41</f>
        <v>-0.91059939832501868</v>
      </c>
      <c r="E272" s="191">
        <f>INPUT!BD41</f>
        <v>-1194.0301894616568</v>
      </c>
      <c r="F272" s="191">
        <f>INPUT!CJ41</f>
        <v>-436.06870446189714</v>
      </c>
      <c r="G272" s="191">
        <f>INPUT!CK41</f>
        <v>-314.94994178543857</v>
      </c>
      <c r="H272" s="191">
        <f>0.75*INPUT!CV41</f>
        <v>11.551097862036368</v>
      </c>
      <c r="I272" s="191">
        <f>0.75*INPUT!CW41</f>
        <v>-212.85135393178524</v>
      </c>
      <c r="J272" s="445">
        <f>(IF(C272&gt;=0,H272,I272)*2+SUM(C272:G272))/2</f>
        <v>-1527.5086588338152</v>
      </c>
      <c r="K272" s="184">
        <f>J272/COS(INPUT!P41)</f>
        <v>-1539.5205101613674</v>
      </c>
      <c r="L272" s="489" t="str">
        <f>IF(ABS(K272)&lt;=B272,"OK","NG")</f>
        <v>OK</v>
      </c>
      <c r="M272" s="391">
        <f>B272/ABS(K272)</f>
        <v>1.5633427783340699</v>
      </c>
      <c r="N272" s="4"/>
    </row>
    <row r="273">
      <c r="A273" s="187">
        <f>A93</f>
        <v>101</v>
      </c>
      <c r="B273" s="191">
        <f>INPUT!CU42</f>
        <v>2406.7982716579568</v>
      </c>
      <c r="C273" s="191">
        <f>INPUT!BB42</f>
        <v>-683.35517469674232</v>
      </c>
      <c r="D273" s="191">
        <f>INPUT!BC42</f>
        <v>-0.91059939832501868</v>
      </c>
      <c r="E273" s="191">
        <f>INPUT!BD42</f>
        <v>-1194.0301894616568</v>
      </c>
      <c r="F273" s="191">
        <f>INPUT!CJ42</f>
        <v>-436.06870446189714</v>
      </c>
      <c r="G273" s="191">
        <f>INPUT!CK42</f>
        <v>-314.94994178543857</v>
      </c>
      <c r="H273" s="191">
        <f>0.75*INPUT!CV42</f>
        <v>11.551097862036368</v>
      </c>
      <c r="I273" s="191">
        <f>0.75*INPUT!CW42</f>
        <v>-212.85135393178524</v>
      </c>
      <c r="J273" s="445">
        <f>(IF(C273&gt;=0,H273,I273)*2+SUM(C273:G273))/2</f>
        <v>-1527.5086588338152</v>
      </c>
      <c r="K273" s="184">
        <f>J273/COS(INPUT!P42)</f>
        <v>-1539.5205101613674</v>
      </c>
      <c r="L273" s="489" t="str">
        <f>IF(ABS(K273)&lt;=B273,"OK","NG")</f>
        <v>OK</v>
      </c>
      <c r="M273" s="391">
        <f>B273/ABS(K273)</f>
        <v>1.5633427783340699</v>
      </c>
      <c r="N273" s="4"/>
    </row>
    <row r="274">
      <c r="A274" s="187">
        <f>A94</f>
        <v>101</v>
      </c>
      <c r="B274" s="191">
        <f>INPUT!CU43</f>
        <v>2406.7982716579568</v>
      </c>
      <c r="C274" s="191">
        <f>INPUT!BB43</f>
        <v>-683.35517469674232</v>
      </c>
      <c r="D274" s="191">
        <f>INPUT!BC43</f>
        <v>-0.91059939832501868</v>
      </c>
      <c r="E274" s="191">
        <f>INPUT!BD43</f>
        <v>-1194.0301894616568</v>
      </c>
      <c r="F274" s="191">
        <f>INPUT!CJ43</f>
        <v>-436.06870446189714</v>
      </c>
      <c r="G274" s="191">
        <f>INPUT!CK43</f>
        <v>-314.94994178543857</v>
      </c>
      <c r="H274" s="191">
        <f>0.75*INPUT!CV43</f>
        <v>11.551097862036368</v>
      </c>
      <c r="I274" s="191">
        <f>0.75*INPUT!CW43</f>
        <v>-212.85135393178524</v>
      </c>
      <c r="J274" s="445">
        <f>(IF(C274&gt;=0,H274,I274)*2+SUM(C274:G274))/2</f>
        <v>-1527.5086588338152</v>
      </c>
      <c r="K274" s="184">
        <f>J274/COS(INPUT!P43)</f>
        <v>-1539.5205101613674</v>
      </c>
      <c r="L274" s="489" t="str">
        <f>IF(ABS(K274)&lt;=B274,"OK","NG")</f>
        <v>OK</v>
      </c>
      <c r="M274" s="391">
        <f>B274/ABS(K274)</f>
        <v>1.5633427783340699</v>
      </c>
      <c r="N274" s="4"/>
    </row>
    <row r="275">
      <c r="A275" s="187">
        <f>A95</f>
        <v>101</v>
      </c>
      <c r="B275" s="191">
        <f>INPUT!CU44</f>
        <v>2406.7982716579568</v>
      </c>
      <c r="C275" s="191">
        <f>INPUT!BB44</f>
        <v>-683.35517469674232</v>
      </c>
      <c r="D275" s="191">
        <f>INPUT!BC44</f>
        <v>-0.91059939832501868</v>
      </c>
      <c r="E275" s="191">
        <f>INPUT!BD44</f>
        <v>-1194.0301894616568</v>
      </c>
      <c r="F275" s="191">
        <f>INPUT!CJ44</f>
        <v>-436.06870446189714</v>
      </c>
      <c r="G275" s="191">
        <f>INPUT!CK44</f>
        <v>-314.94994178543857</v>
      </c>
      <c r="H275" s="191">
        <f>0.75*INPUT!CV44</f>
        <v>11.551097862036368</v>
      </c>
      <c r="I275" s="191">
        <f>0.75*INPUT!CW44</f>
        <v>-212.85135393178524</v>
      </c>
      <c r="J275" s="445">
        <f>(IF(C275&gt;=0,H275,I275)*2+SUM(C275:G275))/2</f>
        <v>-1527.5086588338152</v>
      </c>
      <c r="K275" s="184">
        <f>J275/COS(INPUT!P44)</f>
        <v>-1539.5205101613674</v>
      </c>
      <c r="L275" s="489" t="str">
        <f>IF(ABS(K275)&lt;=B275,"OK","NG")</f>
        <v>OK</v>
      </c>
      <c r="M275" s="391">
        <f>B275/ABS(K275)</f>
        <v>1.5633427783340699</v>
      </c>
      <c r="N275" s="4"/>
    </row>
    <row r="276">
      <c r="A276" s="187">
        <f>A96</f>
        <v>101</v>
      </c>
      <c r="B276" s="191">
        <f>INPUT!CU45</f>
        <v>2406.7982716579568</v>
      </c>
      <c r="C276" s="191">
        <f>INPUT!BB45</f>
        <v>-683.35517469674232</v>
      </c>
      <c r="D276" s="191">
        <f>INPUT!BC45</f>
        <v>-0.91059939832501868</v>
      </c>
      <c r="E276" s="191">
        <f>INPUT!BD45</f>
        <v>-1194.0301894616568</v>
      </c>
      <c r="F276" s="191">
        <f>INPUT!CJ45</f>
        <v>-436.06870446189714</v>
      </c>
      <c r="G276" s="191">
        <f>INPUT!CK45</f>
        <v>-314.94994178543857</v>
      </c>
      <c r="H276" s="191">
        <f>0.75*INPUT!CV45</f>
        <v>11.551097862036368</v>
      </c>
      <c r="I276" s="191">
        <f>0.75*INPUT!CW45</f>
        <v>-212.85135393178524</v>
      </c>
      <c r="J276" s="445">
        <f>(IF(C276&gt;=0,H276,I276)*2+SUM(C276:G276))/2</f>
        <v>-1527.5086588338152</v>
      </c>
      <c r="K276" s="184">
        <f>J276/COS(INPUT!P45)</f>
        <v>-1539.5205101613674</v>
      </c>
      <c r="L276" s="489" t="str">
        <f>IF(ABS(K276)&lt;=B276,"OK","NG")</f>
        <v>OK</v>
      </c>
      <c r="M276" s="391">
        <f>B276/ABS(K276)</f>
        <v>1.5633427783340699</v>
      </c>
      <c r="N276" s="4"/>
    </row>
    <row r="277">
      <c r="A277" s="187">
        <f>A97</f>
        <v>101</v>
      </c>
      <c r="B277" s="191">
        <f>INPUT!CU46</f>
        <v>2406.7982716579568</v>
      </c>
      <c r="C277" s="191">
        <f>INPUT!BB46</f>
        <v>-683.35517469674232</v>
      </c>
      <c r="D277" s="191">
        <f>INPUT!BC46</f>
        <v>-0.91059939832501868</v>
      </c>
      <c r="E277" s="191">
        <f>INPUT!BD46</f>
        <v>-1194.0301894616568</v>
      </c>
      <c r="F277" s="191">
        <f>INPUT!CJ46</f>
        <v>-436.06870446189714</v>
      </c>
      <c r="G277" s="191">
        <f>INPUT!CK46</f>
        <v>-314.94994178543857</v>
      </c>
      <c r="H277" s="191">
        <f>0.75*INPUT!CV46</f>
        <v>11.551097862036368</v>
      </c>
      <c r="I277" s="191">
        <f>0.75*INPUT!CW46</f>
        <v>-212.85135393178524</v>
      </c>
      <c r="J277" s="445">
        <f>(IF(C277&gt;=0,H277,I277)*2+SUM(C277:G277))/2</f>
        <v>-1527.5086588338152</v>
      </c>
      <c r="K277" s="184">
        <f>J277/COS(INPUT!P46)</f>
        <v>-1539.5205101613674</v>
      </c>
      <c r="L277" s="489" t="str">
        <f>IF(ABS(K277)&lt;=B277,"OK","NG")</f>
        <v>OK</v>
      </c>
      <c r="M277" s="391">
        <f>B277/ABS(K277)</f>
        <v>1.5633427783340699</v>
      </c>
      <c r="N277" s="4"/>
    </row>
    <row r="278">
      <c r="A278" s="187">
        <f>A98</f>
        <v>101</v>
      </c>
      <c r="B278" s="191">
        <f>INPUT!CU47</f>
        <v>2406.7982716579568</v>
      </c>
      <c r="C278" s="191">
        <f>INPUT!BB47</f>
        <v>-683.35517469674232</v>
      </c>
      <c r="D278" s="191">
        <f>INPUT!BC47</f>
        <v>-0.91059939832501868</v>
      </c>
      <c r="E278" s="191">
        <f>INPUT!BD47</f>
        <v>-1194.0301894616568</v>
      </c>
      <c r="F278" s="191">
        <f>INPUT!CJ47</f>
        <v>-436.06870446189714</v>
      </c>
      <c r="G278" s="191">
        <f>INPUT!CK47</f>
        <v>-314.94994178543857</v>
      </c>
      <c r="H278" s="191">
        <f>0.75*INPUT!CV47</f>
        <v>11.551097862036368</v>
      </c>
      <c r="I278" s="191">
        <f>0.75*INPUT!CW47</f>
        <v>-212.85135393178524</v>
      </c>
      <c r="J278" s="445">
        <f>(IF(C278&gt;=0,H278,I278)*2+SUM(C278:G278))/2</f>
        <v>-1527.5086588338152</v>
      </c>
      <c r="K278" s="184">
        <f>J278/COS(INPUT!P47)</f>
        <v>-1539.5205101613674</v>
      </c>
      <c r="L278" s="489" t="str">
        <f>IF(ABS(K278)&lt;=B278,"OK","NG")</f>
        <v>OK</v>
      </c>
      <c r="M278" s="391">
        <f>B278/ABS(K278)</f>
        <v>1.5633427783340699</v>
      </c>
      <c r="N278" s="4"/>
    </row>
    <row r="279">
      <c r="A279" s="187">
        <f>A99</f>
        <v>101</v>
      </c>
      <c r="B279" s="191">
        <f>INPUT!CU48</f>
        <v>2406.7982716579568</v>
      </c>
      <c r="C279" s="191">
        <f>INPUT!BB48</f>
        <v>-683.35517469674232</v>
      </c>
      <c r="D279" s="191">
        <f>INPUT!BC48</f>
        <v>-0.91059939832501868</v>
      </c>
      <c r="E279" s="191">
        <f>INPUT!BD48</f>
        <v>-1194.0301894616568</v>
      </c>
      <c r="F279" s="191">
        <f>INPUT!CJ48</f>
        <v>-436.06870446189714</v>
      </c>
      <c r="G279" s="191">
        <f>INPUT!CK48</f>
        <v>-314.94994178543857</v>
      </c>
      <c r="H279" s="191">
        <f>0.75*INPUT!CV48</f>
        <v>11.551097862036368</v>
      </c>
      <c r="I279" s="191">
        <f>0.75*INPUT!CW48</f>
        <v>-212.85135393178524</v>
      </c>
      <c r="J279" s="445">
        <f>(IF(C279&gt;=0,H279,I279)*2+SUM(C279:G279))/2</f>
        <v>-1527.5086588338152</v>
      </c>
      <c r="K279" s="184">
        <f>J279/COS(INPUT!P48)</f>
        <v>-1539.5205101613674</v>
      </c>
      <c r="L279" s="489" t="str">
        <f>IF(ABS(K279)&lt;=B279,"OK","NG")</f>
        <v>OK</v>
      </c>
      <c r="M279" s="391">
        <f>B279/ABS(K279)</f>
        <v>1.5633427783340699</v>
      </c>
      <c r="N279" s="4"/>
    </row>
    <row r="280">
      <c r="A280" s="187">
        <f>A100</f>
        <v>101</v>
      </c>
      <c r="B280" s="191">
        <f>INPUT!CU49</f>
        <v>2406.7982716579568</v>
      </c>
      <c r="C280" s="191">
        <f>INPUT!BB49</f>
        <v>-683.35517469674232</v>
      </c>
      <c r="D280" s="191">
        <f>INPUT!BC49</f>
        <v>-0.91059939832501868</v>
      </c>
      <c r="E280" s="191">
        <f>INPUT!BD49</f>
        <v>-1194.0301894616568</v>
      </c>
      <c r="F280" s="191">
        <f>INPUT!CJ49</f>
        <v>-436.06870446189714</v>
      </c>
      <c r="G280" s="191">
        <f>INPUT!CK49</f>
        <v>-314.94994178543857</v>
      </c>
      <c r="H280" s="191">
        <f>0.75*INPUT!CV49</f>
        <v>11.551097862036368</v>
      </c>
      <c r="I280" s="191">
        <f>0.75*INPUT!CW49</f>
        <v>-212.85135393178524</v>
      </c>
      <c r="J280" s="445">
        <f>(IF(C280&gt;=0,H280,I280)*2+SUM(C280:G280))/2</f>
        <v>-1527.5086588338152</v>
      </c>
      <c r="K280" s="184">
        <f>J280/COS(INPUT!P49)</f>
        <v>-1539.5205101613674</v>
      </c>
      <c r="L280" s="489" t="str">
        <f>IF(ABS(K280)&lt;=B280,"OK","NG")</f>
        <v>OK</v>
      </c>
      <c r="M280" s="391">
        <f>B280/ABS(K280)</f>
        <v>1.5633427783340699</v>
      </c>
      <c r="N280" s="4"/>
    </row>
    <row r="281">
      <c r="A281" s="187">
        <f>A101</f>
        <v>101</v>
      </c>
      <c r="B281" s="191">
        <f>INPUT!CU50</f>
        <v>2406.7982716579568</v>
      </c>
      <c r="C281" s="191">
        <f>INPUT!BB50</f>
        <v>-683.35517469674232</v>
      </c>
      <c r="D281" s="191">
        <f>INPUT!BC50</f>
        <v>-0.91059939832501868</v>
      </c>
      <c r="E281" s="191">
        <f>INPUT!BD50</f>
        <v>-1194.0301894616568</v>
      </c>
      <c r="F281" s="191">
        <f>INPUT!CJ50</f>
        <v>-436.06870446189714</v>
      </c>
      <c r="G281" s="191">
        <f>INPUT!CK50</f>
        <v>-314.94994178543857</v>
      </c>
      <c r="H281" s="191">
        <f>0.75*INPUT!CV50</f>
        <v>11.551097862036368</v>
      </c>
      <c r="I281" s="191">
        <f>0.75*INPUT!CW50</f>
        <v>-212.85135393178524</v>
      </c>
      <c r="J281" s="445">
        <f>(IF(C281&gt;=0,H281,I281)*2+SUM(C281:G281))/2</f>
        <v>-1527.5086588338152</v>
      </c>
      <c r="K281" s="184">
        <f>J281/COS(INPUT!P50)</f>
        <v>-1539.5205101613674</v>
      </c>
      <c r="L281" s="489" t="str">
        <f>IF(ABS(K281)&lt;=B281,"OK","NG")</f>
        <v>OK</v>
      </c>
      <c r="M281" s="391">
        <f>B281/ABS(K281)</f>
        <v>1.5633427783340699</v>
      </c>
      <c r="N281" s="4"/>
    </row>
    <row r="282">
      <c r="A282" s="187">
        <f>A102</f>
        <v>101</v>
      </c>
      <c r="B282" s="191">
        <f>INPUT!CU51</f>
        <v>2406.7982716579568</v>
      </c>
      <c r="C282" s="191">
        <f>INPUT!BB51</f>
        <v>-683.35517469674232</v>
      </c>
      <c r="D282" s="191">
        <f>INPUT!BC51</f>
        <v>-0.91059939832501868</v>
      </c>
      <c r="E282" s="191">
        <f>INPUT!BD51</f>
        <v>-1194.0301894616568</v>
      </c>
      <c r="F282" s="191">
        <f>INPUT!CJ51</f>
        <v>-436.06870446189714</v>
      </c>
      <c r="G282" s="191">
        <f>INPUT!CK51</f>
        <v>-314.94994178543857</v>
      </c>
      <c r="H282" s="191">
        <f>0.75*INPUT!CV51</f>
        <v>11.551097862036368</v>
      </c>
      <c r="I282" s="191">
        <f>0.75*INPUT!CW51</f>
        <v>-212.85135393178524</v>
      </c>
      <c r="J282" s="445">
        <f>(IF(C282&gt;=0,H282,I282)*2+SUM(C282:G282))/2</f>
        <v>-1527.5086588338152</v>
      </c>
      <c r="K282" s="184">
        <f>J282/COS(INPUT!P51)</f>
        <v>-1539.5205101613674</v>
      </c>
      <c r="L282" s="489" t="str">
        <f>IF(ABS(K282)&lt;=B282,"OK","NG")</f>
        <v>OK</v>
      </c>
      <c r="M282" s="391">
        <f>B282/ABS(K282)</f>
        <v>1.5633427783340699</v>
      </c>
      <c r="N282" s="4"/>
    </row>
    <row r="283">
      <c r="A283" s="187">
        <f>A103</f>
        <v>101</v>
      </c>
      <c r="B283" s="191">
        <f>INPUT!CU52</f>
        <v>2406.7982716579568</v>
      </c>
      <c r="C283" s="191">
        <f>INPUT!BB52</f>
        <v>-683.35517469674232</v>
      </c>
      <c r="D283" s="191">
        <f>INPUT!BC52</f>
        <v>-0.91059939832501868</v>
      </c>
      <c r="E283" s="191">
        <f>INPUT!BD52</f>
        <v>-1194.0301894616568</v>
      </c>
      <c r="F283" s="191">
        <f>INPUT!CJ52</f>
        <v>-436.06870446189714</v>
      </c>
      <c r="G283" s="191">
        <f>INPUT!CK52</f>
        <v>-314.94994178543857</v>
      </c>
      <c r="H283" s="191">
        <f>0.75*INPUT!CV52</f>
        <v>11.551097862036368</v>
      </c>
      <c r="I283" s="191">
        <f>0.75*INPUT!CW52</f>
        <v>-212.85135393178524</v>
      </c>
      <c r="J283" s="445">
        <f>(IF(C283&gt;=0,H283,I283)*2+SUM(C283:G283))/2</f>
        <v>-1527.5086588338152</v>
      </c>
      <c r="K283" s="184">
        <f>J283/COS(INPUT!P52)</f>
        <v>-1539.5205101613674</v>
      </c>
      <c r="L283" s="489" t="str">
        <f>IF(ABS(K283)&lt;=B283,"OK","NG")</f>
        <v>OK</v>
      </c>
      <c r="M283" s="391">
        <f>B283/ABS(K283)</f>
        <v>1.5633427783340699</v>
      </c>
      <c r="N283" s="4"/>
    </row>
    <row r="284">
      <c r="A284" s="187">
        <f>A104</f>
        <v>101</v>
      </c>
      <c r="B284" s="191">
        <f>INPUT!CU53</f>
        <v>2406.7982716579568</v>
      </c>
      <c r="C284" s="191">
        <f>INPUT!BB53</f>
        <v>-683.35517469674232</v>
      </c>
      <c r="D284" s="191">
        <f>INPUT!BC53</f>
        <v>-0.91059939832501868</v>
      </c>
      <c r="E284" s="191">
        <f>INPUT!BD53</f>
        <v>-1194.0301894616568</v>
      </c>
      <c r="F284" s="191">
        <f>INPUT!CJ53</f>
        <v>-436.06870446189714</v>
      </c>
      <c r="G284" s="191">
        <f>INPUT!CK53</f>
        <v>-314.94994178543857</v>
      </c>
      <c r="H284" s="191">
        <f>0.75*INPUT!CV53</f>
        <v>11.551097862036368</v>
      </c>
      <c r="I284" s="191">
        <f>0.75*INPUT!CW53</f>
        <v>-212.85135393178524</v>
      </c>
      <c r="J284" s="445">
        <f>(IF(C284&gt;=0,H284,I284)*2+SUM(C284:G284))/2</f>
        <v>-1527.5086588338152</v>
      </c>
      <c r="K284" s="184">
        <f>J284/COS(INPUT!P53)</f>
        <v>-1539.5205101613674</v>
      </c>
      <c r="L284" s="489" t="str">
        <f>IF(ABS(K284)&lt;=B284,"OK","NG")</f>
        <v>OK</v>
      </c>
      <c r="M284" s="391">
        <f>B284/ABS(K284)</f>
        <v>1.5633427783340699</v>
      </c>
      <c r="N284" s="4"/>
    </row>
    <row r="285">
      <c r="A285" s="187">
        <f>A105</f>
        <v>101</v>
      </c>
      <c r="B285" s="191">
        <f>INPUT!CU54</f>
        <v>2406.7982716579568</v>
      </c>
      <c r="C285" s="191">
        <f>INPUT!BB54</f>
        <v>-683.35517469674232</v>
      </c>
      <c r="D285" s="191">
        <f>INPUT!BC54</f>
        <v>-0.91059939832501868</v>
      </c>
      <c r="E285" s="191">
        <f>INPUT!BD54</f>
        <v>-1194.0301894616568</v>
      </c>
      <c r="F285" s="191">
        <f>INPUT!CJ54</f>
        <v>-436.06870446189714</v>
      </c>
      <c r="G285" s="191">
        <f>INPUT!CK54</f>
        <v>-314.94994178543857</v>
      </c>
      <c r="H285" s="191">
        <f>0.75*INPUT!CV54</f>
        <v>11.551097862036368</v>
      </c>
      <c r="I285" s="191">
        <f>0.75*INPUT!CW54</f>
        <v>-212.85135393178524</v>
      </c>
      <c r="J285" s="445">
        <f>(IF(C285&gt;=0,H285,I285)*2+SUM(C285:G285))/2</f>
        <v>-1527.5086588338152</v>
      </c>
      <c r="K285" s="184">
        <f>J285/COS(INPUT!P54)</f>
        <v>-1539.5205101613674</v>
      </c>
      <c r="L285" s="489" t="str">
        <f>IF(ABS(K285)&lt;=B285,"OK","NG")</f>
        <v>OK</v>
      </c>
      <c r="M285" s="391">
        <f>B285/ABS(K285)</f>
        <v>1.5633427783340699</v>
      </c>
      <c r="N285" s="4"/>
    </row>
    <row r="286">
      <c r="A286" s="187">
        <f>A106</f>
        <v>101</v>
      </c>
      <c r="B286" s="191">
        <f>INPUT!CU55</f>
        <v>2406.7982716579568</v>
      </c>
      <c r="C286" s="191">
        <f>INPUT!BB55</f>
        <v>-683.35517469674232</v>
      </c>
      <c r="D286" s="191">
        <f>INPUT!BC55</f>
        <v>-0.91059939832501868</v>
      </c>
      <c r="E286" s="191">
        <f>INPUT!BD55</f>
        <v>-1194.0301894616568</v>
      </c>
      <c r="F286" s="191">
        <f>INPUT!CJ55</f>
        <v>-436.06870446189714</v>
      </c>
      <c r="G286" s="191">
        <f>INPUT!CK55</f>
        <v>-314.94994178543857</v>
      </c>
      <c r="H286" s="191">
        <f>0.75*INPUT!CV55</f>
        <v>11.551097862036368</v>
      </c>
      <c r="I286" s="191">
        <f>0.75*INPUT!CW55</f>
        <v>-212.85135393178524</v>
      </c>
      <c r="J286" s="445">
        <f>(IF(C286&gt;=0,H286,I286)*2+SUM(C286:G286))/2</f>
        <v>-1527.5086588338152</v>
      </c>
      <c r="K286" s="184">
        <f>J286/COS(INPUT!P55)</f>
        <v>-1539.5205101613674</v>
      </c>
      <c r="L286" s="489" t="str">
        <f>IF(ABS(K286)&lt;=B286,"OK","NG")</f>
        <v>OK</v>
      </c>
      <c r="M286" s="391">
        <f>B286/ABS(K286)</f>
        <v>1.5633427783340699</v>
      </c>
      <c r="N286" s="4"/>
    </row>
    <row r="287">
      <c r="A287" s="187">
        <f>A107</f>
        <v>101</v>
      </c>
      <c r="B287" s="191">
        <f>INPUT!CU56</f>
        <v>2406.7982716579568</v>
      </c>
      <c r="C287" s="191">
        <f>INPUT!BB56</f>
        <v>-683.35517469674232</v>
      </c>
      <c r="D287" s="191">
        <f>INPUT!BC56</f>
        <v>-0.91059939832501868</v>
      </c>
      <c r="E287" s="191">
        <f>INPUT!BD56</f>
        <v>-1194.0301894616568</v>
      </c>
      <c r="F287" s="191">
        <f>INPUT!CJ56</f>
        <v>-436.06870446189714</v>
      </c>
      <c r="G287" s="191">
        <f>INPUT!CK56</f>
        <v>-314.94994178543857</v>
      </c>
      <c r="H287" s="191">
        <f>0.75*INPUT!CV56</f>
        <v>11.551097862036368</v>
      </c>
      <c r="I287" s="191">
        <f>0.75*INPUT!CW56</f>
        <v>-212.85135393178524</v>
      </c>
      <c r="J287" s="445">
        <f>(IF(C287&gt;=0,H287,I287)*2+SUM(C287:G287))/2</f>
        <v>-1527.5086588338152</v>
      </c>
      <c r="K287" s="184">
        <f>J287/COS(INPUT!P56)</f>
        <v>-1539.5205101613674</v>
      </c>
      <c r="L287" s="489" t="str">
        <f>IF(ABS(K287)&lt;=B287,"OK","NG")</f>
        <v>OK</v>
      </c>
      <c r="M287" s="391">
        <f>B287/ABS(K287)</f>
        <v>1.5633427783340699</v>
      </c>
      <c r="N287" s="4"/>
    </row>
    <row r="288">
      <c r="A288" s="187">
        <f>A108</f>
        <v>101</v>
      </c>
      <c r="B288" s="191">
        <f>INPUT!CU57</f>
        <v>2406.7982716579568</v>
      </c>
      <c r="C288" s="191">
        <f>INPUT!BB57</f>
        <v>-683.35517469674232</v>
      </c>
      <c r="D288" s="191">
        <f>INPUT!BC57</f>
        <v>-0.91059939832501868</v>
      </c>
      <c r="E288" s="191">
        <f>INPUT!BD57</f>
        <v>-1194.0301894616568</v>
      </c>
      <c r="F288" s="191">
        <f>INPUT!CJ57</f>
        <v>-436.06870446189714</v>
      </c>
      <c r="G288" s="191">
        <f>INPUT!CK57</f>
        <v>-314.94994178543857</v>
      </c>
      <c r="H288" s="191">
        <f>0.75*INPUT!CV57</f>
        <v>11.551097862036368</v>
      </c>
      <c r="I288" s="191">
        <f>0.75*INPUT!CW57</f>
        <v>-212.85135393178524</v>
      </c>
      <c r="J288" s="445">
        <f>(IF(C288&gt;=0,H288,I288)*2+SUM(C288:G288))/2</f>
        <v>-1527.5086588338152</v>
      </c>
      <c r="K288" s="184">
        <f>J288/COS(INPUT!P57)</f>
        <v>-1539.5205101613674</v>
      </c>
      <c r="L288" s="489" t="str">
        <f>IF(ABS(K288)&lt;=B288,"OK","NG")</f>
        <v>OK</v>
      </c>
      <c r="M288" s="391">
        <f>B288/ABS(K288)</f>
        <v>1.5633427783340699</v>
      </c>
      <c r="N288" s="4"/>
    </row>
    <row r="289">
      <c r="A289" s="187">
        <f>A109</f>
        <v>101</v>
      </c>
      <c r="B289" s="191">
        <f>INPUT!CU58</f>
        <v>2406.7982716579568</v>
      </c>
      <c r="C289" s="191">
        <f>INPUT!BB58</f>
        <v>-683.35517469674232</v>
      </c>
      <c r="D289" s="191">
        <f>INPUT!BC58</f>
        <v>-0.91059939832501868</v>
      </c>
      <c r="E289" s="191">
        <f>INPUT!BD58</f>
        <v>-1194.0301894616568</v>
      </c>
      <c r="F289" s="191">
        <f>INPUT!CJ58</f>
        <v>-436.06870446189714</v>
      </c>
      <c r="G289" s="191">
        <f>INPUT!CK58</f>
        <v>-314.94994178543857</v>
      </c>
      <c r="H289" s="191">
        <f>0.75*INPUT!CV58</f>
        <v>11.551097862036368</v>
      </c>
      <c r="I289" s="191">
        <f>0.75*INPUT!CW58</f>
        <v>-212.85135393178524</v>
      </c>
      <c r="J289" s="445">
        <f>(IF(C289&gt;=0,H289,I289)*2+SUM(C289:G289))/2</f>
        <v>-1527.5086588338152</v>
      </c>
      <c r="K289" s="184">
        <f>J289/COS(INPUT!P58)</f>
        <v>-1539.5205101613674</v>
      </c>
      <c r="L289" s="489" t="str">
        <f>IF(ABS(K289)&lt;=B289,"OK","NG")</f>
        <v>OK</v>
      </c>
      <c r="M289" s="391">
        <f>B289/ABS(K289)</f>
        <v>1.5633427783340699</v>
      </c>
      <c r="N289" s="4"/>
    </row>
    <row r="290">
      <c r="A290" s="187">
        <f>A110</f>
        <v>101</v>
      </c>
      <c r="B290" s="191">
        <f>INPUT!CU59</f>
        <v>2406.7982716579568</v>
      </c>
      <c r="C290" s="191">
        <f>INPUT!BB59</f>
        <v>-683.35517469674232</v>
      </c>
      <c r="D290" s="191">
        <f>INPUT!BC59</f>
        <v>-0.91059939832501868</v>
      </c>
      <c r="E290" s="191">
        <f>INPUT!BD59</f>
        <v>-1194.0301894616568</v>
      </c>
      <c r="F290" s="191">
        <f>INPUT!CJ59</f>
        <v>-436.06870446189714</v>
      </c>
      <c r="G290" s="191">
        <f>INPUT!CK59</f>
        <v>-314.94994178543857</v>
      </c>
      <c r="H290" s="191">
        <f>0.75*INPUT!CV59</f>
        <v>11.551097862036368</v>
      </c>
      <c r="I290" s="191">
        <f>0.75*INPUT!CW59</f>
        <v>-212.85135393178524</v>
      </c>
      <c r="J290" s="445">
        <f>(IF(C290&gt;=0,H290,I290)*2+SUM(C290:G290))/2</f>
        <v>-1527.5086588338152</v>
      </c>
      <c r="K290" s="184">
        <f>J290/COS(INPUT!P59)</f>
        <v>-1539.5205101613674</v>
      </c>
      <c r="L290" s="489" t="str">
        <f>IF(ABS(K290)&lt;=B290,"OK","NG")</f>
        <v>OK</v>
      </c>
      <c r="M290" s="391">
        <f>B290/ABS(K290)</f>
        <v>1.5633427783340699</v>
      </c>
      <c r="N290" s="4"/>
    </row>
    <row r="291">
      <c r="A291" s="187">
        <f>A111</f>
        <v>101</v>
      </c>
      <c r="B291" s="191">
        <f>INPUT!CU60</f>
        <v>2406.7982716579568</v>
      </c>
      <c r="C291" s="191">
        <f>INPUT!BB60</f>
        <v>-683.35517469674232</v>
      </c>
      <c r="D291" s="191">
        <f>INPUT!BC60</f>
        <v>-0.91059939832501868</v>
      </c>
      <c r="E291" s="191">
        <f>INPUT!BD60</f>
        <v>-1194.0301894616568</v>
      </c>
      <c r="F291" s="191">
        <f>INPUT!CJ60</f>
        <v>-436.06870446189714</v>
      </c>
      <c r="G291" s="191">
        <f>INPUT!CK60</f>
        <v>-314.94994178543857</v>
      </c>
      <c r="H291" s="191">
        <f>0.75*INPUT!CV60</f>
        <v>11.551097862036368</v>
      </c>
      <c r="I291" s="191">
        <f>0.75*INPUT!CW60</f>
        <v>-212.85135393178524</v>
      </c>
      <c r="J291" s="445">
        <f>(IF(C291&gt;=0,H291,I291)*2+SUM(C291:G291))/2</f>
        <v>-1527.5086588338152</v>
      </c>
      <c r="K291" s="184">
        <f>J291/COS(INPUT!P60)</f>
        <v>-1539.5205101613674</v>
      </c>
      <c r="L291" s="489" t="str">
        <f>IF(ABS(K291)&lt;=B291,"OK","NG")</f>
        <v>OK</v>
      </c>
      <c r="M291" s="391">
        <f>B291/ABS(K291)</f>
        <v>1.5633427783340699</v>
      </c>
      <c r="N291" s="4"/>
    </row>
    <row r="292">
      <c r="A292" s="187">
        <f>A112</f>
        <v>101</v>
      </c>
      <c r="B292" s="191">
        <f>INPUT!CU61</f>
        <v>2406.7982716579568</v>
      </c>
      <c r="C292" s="191">
        <f>INPUT!BB61</f>
        <v>-683.35517469674232</v>
      </c>
      <c r="D292" s="191">
        <f>INPUT!BC61</f>
        <v>-0.91059939832501868</v>
      </c>
      <c r="E292" s="191">
        <f>INPUT!BD61</f>
        <v>-1194.0301894616568</v>
      </c>
      <c r="F292" s="191">
        <f>INPUT!CJ61</f>
        <v>-436.06870446189714</v>
      </c>
      <c r="G292" s="191">
        <f>INPUT!CK61</f>
        <v>-314.94994178543857</v>
      </c>
      <c r="H292" s="191">
        <f>0.75*INPUT!CV61</f>
        <v>11.551097862036368</v>
      </c>
      <c r="I292" s="191">
        <f>0.75*INPUT!CW61</f>
        <v>-212.85135393178524</v>
      </c>
      <c r="J292" s="445">
        <f>(IF(C292&gt;=0,H292,I292)*2+SUM(C292:G292))/2</f>
        <v>-1527.5086588338152</v>
      </c>
      <c r="K292" s="184">
        <f>J292/COS(INPUT!P61)</f>
        <v>-1539.5205101613674</v>
      </c>
      <c r="L292" s="489" t="str">
        <f>IF(ABS(K292)&lt;=B292,"OK","NG")</f>
        <v>OK</v>
      </c>
      <c r="M292" s="391">
        <f>B292/ABS(K292)</f>
        <v>1.5633427783340699</v>
      </c>
      <c r="N292" s="4"/>
    </row>
    <row r="293">
      <c r="A293" s="187">
        <f>A113</f>
        <v>101</v>
      </c>
      <c r="B293" s="191">
        <f>INPUT!CU62</f>
        <v>2406.7982716579568</v>
      </c>
      <c r="C293" s="191">
        <f>INPUT!BB62</f>
        <v>-683.35517469674232</v>
      </c>
      <c r="D293" s="191">
        <f>INPUT!BC62</f>
        <v>-0.91059939832501868</v>
      </c>
      <c r="E293" s="191">
        <f>INPUT!BD62</f>
        <v>-1194.0301894616568</v>
      </c>
      <c r="F293" s="191">
        <f>INPUT!CJ62</f>
        <v>-436.06870446189714</v>
      </c>
      <c r="G293" s="191">
        <f>INPUT!CK62</f>
        <v>-314.94994178543857</v>
      </c>
      <c r="H293" s="191">
        <f>0.75*INPUT!CV62</f>
        <v>11.551097862036368</v>
      </c>
      <c r="I293" s="191">
        <f>0.75*INPUT!CW62</f>
        <v>-212.85135393178524</v>
      </c>
      <c r="J293" s="445">
        <f>(IF(C293&gt;=0,H293,I293)*2+SUM(C293:G293))/2</f>
        <v>-1527.5086588338152</v>
      </c>
      <c r="K293" s="184">
        <f>J293/COS(INPUT!P62)</f>
        <v>-1539.5205101613674</v>
      </c>
      <c r="L293" s="489" t="str">
        <f>IF(ABS(K293)&lt;=B293,"OK","NG")</f>
        <v>OK</v>
      </c>
      <c r="M293" s="391">
        <f>B293/ABS(K293)</f>
        <v>1.5633427783340699</v>
      </c>
      <c r="N293" s="4"/>
    </row>
    <row r="294">
      <c r="A294" s="187">
        <f>A114</f>
        <v>101</v>
      </c>
      <c r="B294" s="191">
        <f>INPUT!CU63</f>
        <v>2406.7982716579568</v>
      </c>
      <c r="C294" s="191">
        <f>INPUT!BB63</f>
        <v>-683.35517469674232</v>
      </c>
      <c r="D294" s="191">
        <f>INPUT!BC63</f>
        <v>-0.91059939832501868</v>
      </c>
      <c r="E294" s="191">
        <f>INPUT!BD63</f>
        <v>-1194.0301894616568</v>
      </c>
      <c r="F294" s="191">
        <f>INPUT!CJ63</f>
        <v>-436.06870446189714</v>
      </c>
      <c r="G294" s="191">
        <f>INPUT!CK63</f>
        <v>-314.94994178543857</v>
      </c>
      <c r="H294" s="191">
        <f>0.75*INPUT!CV63</f>
        <v>11.551097862036368</v>
      </c>
      <c r="I294" s="191">
        <f>0.75*INPUT!CW63</f>
        <v>-212.85135393178524</v>
      </c>
      <c r="J294" s="445">
        <f>(IF(C294&gt;=0,H294,I294)*2+SUM(C294:G294))/2</f>
        <v>-1527.5086588338152</v>
      </c>
      <c r="K294" s="184">
        <f>J294/COS(INPUT!P63)</f>
        <v>-1539.5205101613674</v>
      </c>
      <c r="L294" s="489" t="str">
        <f>IF(ABS(K294)&lt;=B294,"OK","NG")</f>
        <v>OK</v>
      </c>
      <c r="M294" s="391">
        <f>B294/ABS(K294)</f>
        <v>1.5633427783340699</v>
      </c>
      <c r="N294" s="4"/>
    </row>
    <row r="295">
      <c r="A295" s="187">
        <f>A115</f>
        <v>101</v>
      </c>
      <c r="B295" s="191">
        <f>INPUT!CU64</f>
        <v>2406.7982716579568</v>
      </c>
      <c r="C295" s="191">
        <f>INPUT!BB64</f>
        <v>-683.35517469674232</v>
      </c>
      <c r="D295" s="191">
        <f>INPUT!BC64</f>
        <v>-0.91059939832501868</v>
      </c>
      <c r="E295" s="191">
        <f>INPUT!BD64</f>
        <v>-1194.0301894616568</v>
      </c>
      <c r="F295" s="191">
        <f>INPUT!CJ64</f>
        <v>-436.06870446189714</v>
      </c>
      <c r="G295" s="191">
        <f>INPUT!CK64</f>
        <v>-314.94994178543857</v>
      </c>
      <c r="H295" s="191">
        <f>0.75*INPUT!CV64</f>
        <v>11.551097862036368</v>
      </c>
      <c r="I295" s="191">
        <f>0.75*INPUT!CW64</f>
        <v>-212.85135393178524</v>
      </c>
      <c r="J295" s="445">
        <f>(IF(C295&gt;=0,H295,I295)*2+SUM(C295:G295))/2</f>
        <v>-1527.5086588338152</v>
      </c>
      <c r="K295" s="184">
        <f>J295/COS(INPUT!P64)</f>
        <v>-1539.5205101613674</v>
      </c>
      <c r="L295" s="489" t="str">
        <f>IF(ABS(K295)&lt;=B295,"OK","NG")</f>
        <v>OK</v>
      </c>
      <c r="M295" s="391">
        <f>B295/ABS(K295)</f>
        <v>1.5633427783340699</v>
      </c>
      <c r="N295" s="4"/>
    </row>
    <row r="296">
      <c r="A296" s="187">
        <f>A116</f>
        <v>101</v>
      </c>
      <c r="B296" s="191">
        <f>INPUT!CU65</f>
        <v>2406.7982716579568</v>
      </c>
      <c r="C296" s="191">
        <f>INPUT!BB65</f>
        <v>-683.35517469674232</v>
      </c>
      <c r="D296" s="191">
        <f>INPUT!BC65</f>
        <v>-0.91059939832501868</v>
      </c>
      <c r="E296" s="191">
        <f>INPUT!BD65</f>
        <v>-1194.0301894616568</v>
      </c>
      <c r="F296" s="191">
        <f>INPUT!CJ65</f>
        <v>-436.06870446189714</v>
      </c>
      <c r="G296" s="191">
        <f>INPUT!CK65</f>
        <v>-314.94994178543857</v>
      </c>
      <c r="H296" s="191">
        <f>0.75*INPUT!CV65</f>
        <v>11.551097862036368</v>
      </c>
      <c r="I296" s="191">
        <f>0.75*INPUT!CW65</f>
        <v>-212.85135393178524</v>
      </c>
      <c r="J296" s="445">
        <f>(IF(C296&gt;=0,H296,I296)*2+SUM(C296:G296))/2</f>
        <v>-1527.5086588338152</v>
      </c>
      <c r="K296" s="184">
        <f>J296/COS(INPUT!P65)</f>
        <v>-1539.5205101613674</v>
      </c>
      <c r="L296" s="489" t="str">
        <f>IF(ABS(K296)&lt;=B296,"OK","NG")</f>
        <v>OK</v>
      </c>
      <c r="M296" s="391">
        <f>B296/ABS(K296)</f>
        <v>1.5633427783340699</v>
      </c>
      <c r="N296" s="4"/>
    </row>
    <row r="297">
      <c r="A297" s="187">
        <f>A117</f>
        <v>101</v>
      </c>
      <c r="B297" s="191">
        <f>INPUT!CU66</f>
        <v>2406.7982716579568</v>
      </c>
      <c r="C297" s="191">
        <f>INPUT!BB66</f>
        <v>-683.35517469674232</v>
      </c>
      <c r="D297" s="191">
        <f>INPUT!BC66</f>
        <v>-0.91059939832501868</v>
      </c>
      <c r="E297" s="191">
        <f>INPUT!BD66</f>
        <v>-1194.0301894616568</v>
      </c>
      <c r="F297" s="191">
        <f>INPUT!CJ66</f>
        <v>-436.06870446189714</v>
      </c>
      <c r="G297" s="191">
        <f>INPUT!CK66</f>
        <v>-314.94994178543857</v>
      </c>
      <c r="H297" s="191">
        <f>0.75*INPUT!CV66</f>
        <v>11.551097862036368</v>
      </c>
      <c r="I297" s="191">
        <f>0.75*INPUT!CW66</f>
        <v>-212.85135393178524</v>
      </c>
      <c r="J297" s="445">
        <f>(IF(C297&gt;=0,H297,I297)*2+SUM(C297:G297))/2</f>
        <v>-1527.5086588338152</v>
      </c>
      <c r="K297" s="184">
        <f>J297/COS(INPUT!P66)</f>
        <v>-1539.5205101613674</v>
      </c>
      <c r="L297" s="489" t="str">
        <f>IF(ABS(K297)&lt;=B297,"OK","NG")</f>
        <v>OK</v>
      </c>
      <c r="M297" s="391">
        <f>B297/ABS(K297)</f>
        <v>1.5633427783340699</v>
      </c>
      <c r="N297" s="4"/>
    </row>
    <row r="298">
      <c r="A298" s="187">
        <f>A118</f>
        <v>101</v>
      </c>
      <c r="B298" s="191">
        <f>INPUT!CU67</f>
        <v>2406.7982716579568</v>
      </c>
      <c r="C298" s="191">
        <f>INPUT!BB67</f>
        <v>-683.35517469674232</v>
      </c>
      <c r="D298" s="191">
        <f>INPUT!BC67</f>
        <v>-0.91059939832501868</v>
      </c>
      <c r="E298" s="191">
        <f>INPUT!BD67</f>
        <v>-1194.0301894616568</v>
      </c>
      <c r="F298" s="191">
        <f>INPUT!CJ67</f>
        <v>-436.06870446189714</v>
      </c>
      <c r="G298" s="191">
        <f>INPUT!CK67</f>
        <v>-314.94994178543857</v>
      </c>
      <c r="H298" s="191">
        <f>0.75*INPUT!CV67</f>
        <v>11.551097862036368</v>
      </c>
      <c r="I298" s="191">
        <f>0.75*INPUT!CW67</f>
        <v>-212.85135393178524</v>
      </c>
      <c r="J298" s="445">
        <f>(IF(C298&gt;=0,H298,I298)*2+SUM(C298:G298))/2</f>
        <v>-1527.5086588338152</v>
      </c>
      <c r="K298" s="184">
        <f>J298/COS(INPUT!P67)</f>
        <v>-1539.5205101613674</v>
      </c>
      <c r="L298" s="489" t="str">
        <f>IF(ABS(K298)&lt;=B298,"OK","NG")</f>
        <v>OK</v>
      </c>
      <c r="M298" s="391">
        <f>B298/ABS(K298)</f>
        <v>1.5633427783340699</v>
      </c>
      <c r="N298" s="4"/>
    </row>
    <row r="299">
      <c r="A299" s="187">
        <f>A119</f>
        <v>101</v>
      </c>
      <c r="B299" s="191">
        <f>INPUT!CU68</f>
        <v>2406.7982716579568</v>
      </c>
      <c r="C299" s="191">
        <f>INPUT!BB68</f>
        <v>-683.35517469674232</v>
      </c>
      <c r="D299" s="191">
        <f>INPUT!BC68</f>
        <v>-0.91059939832501868</v>
      </c>
      <c r="E299" s="191">
        <f>INPUT!BD68</f>
        <v>-1194.0301894616568</v>
      </c>
      <c r="F299" s="191">
        <f>INPUT!CJ68</f>
        <v>-436.06870446189714</v>
      </c>
      <c r="G299" s="191">
        <f>INPUT!CK68</f>
        <v>-314.94994178543857</v>
      </c>
      <c r="H299" s="191">
        <f>0.75*INPUT!CV68</f>
        <v>11.551097862036368</v>
      </c>
      <c r="I299" s="191">
        <f>0.75*INPUT!CW68</f>
        <v>-212.85135393178524</v>
      </c>
      <c r="J299" s="445">
        <f>(IF(C299&gt;=0,H299,I299)*2+SUM(C299:G299))/2</f>
        <v>-1527.5086588338152</v>
      </c>
      <c r="K299" s="184">
        <f>J299/COS(INPUT!P68)</f>
        <v>-1539.5205101613674</v>
      </c>
      <c r="L299" s="489" t="str">
        <f>IF(ABS(K299)&lt;=B299,"OK","NG")</f>
        <v>OK</v>
      </c>
      <c r="M299" s="391">
        <f>B299/ABS(K299)</f>
        <v>1.5633427783340699</v>
      </c>
      <c r="N299" s="4"/>
    </row>
    <row r="300">
      <c r="A300" s="187">
        <f>A120</f>
        <v>101</v>
      </c>
      <c r="B300" s="191">
        <f>INPUT!CU69</f>
        <v>2406.7982716579568</v>
      </c>
      <c r="C300" s="191">
        <f>INPUT!BB69</f>
        <v>-683.35517469674232</v>
      </c>
      <c r="D300" s="191">
        <f>INPUT!BC69</f>
        <v>-0.91059939832501868</v>
      </c>
      <c r="E300" s="191">
        <f>INPUT!BD69</f>
        <v>-1194.0301894616568</v>
      </c>
      <c r="F300" s="191">
        <f>INPUT!CJ69</f>
        <v>-436.06870446189714</v>
      </c>
      <c r="G300" s="191">
        <f>INPUT!CK69</f>
        <v>-314.94994178543857</v>
      </c>
      <c r="H300" s="191">
        <f>0.75*INPUT!CV69</f>
        <v>11.551097862036368</v>
      </c>
      <c r="I300" s="191">
        <f>0.75*INPUT!CW69</f>
        <v>-212.85135393178524</v>
      </c>
      <c r="J300" s="445">
        <f>(IF(C300&gt;=0,H300,I300)*2+SUM(C300:G300))/2</f>
        <v>-1527.5086588338152</v>
      </c>
      <c r="K300" s="184">
        <f>J300/COS(INPUT!P69)</f>
        <v>-1539.5205101613674</v>
      </c>
      <c r="L300" s="489" t="str">
        <f>IF(ABS(K300)&lt;=B300,"OK","NG")</f>
        <v>OK</v>
      </c>
      <c r="M300" s="391">
        <f>B300/ABS(K300)</f>
        <v>1.5633427783340699</v>
      </c>
      <c r="N300" s="4"/>
    </row>
    <row r="301">
      <c r="A301" s="187">
        <f>A121</f>
        <v>101</v>
      </c>
      <c r="B301" s="191">
        <f>INPUT!CU70</f>
        <v>2406.7982716579568</v>
      </c>
      <c r="C301" s="191">
        <f>INPUT!BB70</f>
        <v>-683.35517469674232</v>
      </c>
      <c r="D301" s="191">
        <f>INPUT!BC70</f>
        <v>-0.91059939832501868</v>
      </c>
      <c r="E301" s="191">
        <f>INPUT!BD70</f>
        <v>-1194.0301894616568</v>
      </c>
      <c r="F301" s="191">
        <f>INPUT!CJ70</f>
        <v>-436.06870446189714</v>
      </c>
      <c r="G301" s="191">
        <f>INPUT!CK70</f>
        <v>-314.94994178543857</v>
      </c>
      <c r="H301" s="191">
        <f>0.75*INPUT!CV70</f>
        <v>11.551097862036368</v>
      </c>
      <c r="I301" s="191">
        <f>0.75*INPUT!CW70</f>
        <v>-212.85135393178524</v>
      </c>
      <c r="J301" s="445">
        <f>(IF(C301&gt;=0,H301,I301)*2+SUM(C301:G301))/2</f>
        <v>-1527.5086588338152</v>
      </c>
      <c r="K301" s="184">
        <f>J301/COS(INPUT!P70)</f>
        <v>-1539.5205101613674</v>
      </c>
      <c r="L301" s="489" t="str">
        <f>IF(ABS(K301)&lt;=B301,"OK","NG")</f>
        <v>OK</v>
      </c>
      <c r="M301" s="391">
        <f>B301/ABS(K301)</f>
        <v>1.5633427783340699</v>
      </c>
      <c r="N301" s="4"/>
    </row>
    <row r="302">
      <c r="A302" s="187">
        <f>A122</f>
        <v>101</v>
      </c>
      <c r="B302" s="191">
        <f>INPUT!CU71</f>
        <v>2406.7982716579568</v>
      </c>
      <c r="C302" s="191">
        <f>INPUT!BB71</f>
        <v>-683.35517469674232</v>
      </c>
      <c r="D302" s="191">
        <f>INPUT!BC71</f>
        <v>-0.91059939832501868</v>
      </c>
      <c r="E302" s="191">
        <f>INPUT!BD71</f>
        <v>-1194.0301894616568</v>
      </c>
      <c r="F302" s="191">
        <f>INPUT!CJ71</f>
        <v>-436.06870446189714</v>
      </c>
      <c r="G302" s="191">
        <f>INPUT!CK71</f>
        <v>-314.94994178543857</v>
      </c>
      <c r="H302" s="191">
        <f>0.75*INPUT!CV71</f>
        <v>11.551097862036368</v>
      </c>
      <c r="I302" s="191">
        <f>0.75*INPUT!CW71</f>
        <v>-212.85135393178524</v>
      </c>
      <c r="J302" s="445">
        <f>(IF(C302&gt;=0,H302,I302)*2+SUM(C302:G302))/2</f>
        <v>-1527.5086588338152</v>
      </c>
      <c r="K302" s="184">
        <f>J302/COS(INPUT!P71)</f>
        <v>-1539.5205101613674</v>
      </c>
      <c r="L302" s="489" t="str">
        <f>IF(ABS(K302)&lt;=B302,"OK","NG")</f>
        <v>OK</v>
      </c>
      <c r="M302" s="391">
        <f>B302/ABS(K302)</f>
        <v>1.5633427783340699</v>
      </c>
      <c r="N302" s="4"/>
    </row>
    <row r="303">
      <c r="A303" s="187">
        <f>A123</f>
        <v>101</v>
      </c>
      <c r="B303" s="191">
        <f>INPUT!CU72</f>
        <v>2406.7982716579568</v>
      </c>
      <c r="C303" s="191">
        <f>INPUT!BB72</f>
        <v>-683.35517469674232</v>
      </c>
      <c r="D303" s="191">
        <f>INPUT!BC72</f>
        <v>-0.91059939832501868</v>
      </c>
      <c r="E303" s="191">
        <f>INPUT!BD72</f>
        <v>-1194.0301894616568</v>
      </c>
      <c r="F303" s="191">
        <f>INPUT!CJ72</f>
        <v>-436.06870446189714</v>
      </c>
      <c r="G303" s="191">
        <f>INPUT!CK72</f>
        <v>-314.94994178543857</v>
      </c>
      <c r="H303" s="191">
        <f>0.75*INPUT!CV72</f>
        <v>11.551097862036368</v>
      </c>
      <c r="I303" s="191">
        <f>0.75*INPUT!CW72</f>
        <v>-212.85135393178524</v>
      </c>
      <c r="J303" s="445">
        <f>(IF(C303&gt;=0,H303,I303)*2+SUM(C303:G303))/2</f>
        <v>-1527.5086588338152</v>
      </c>
      <c r="K303" s="184">
        <f>J303/COS(INPUT!P72)</f>
        <v>-1539.5205101613674</v>
      </c>
      <c r="L303" s="489" t="str">
        <f>IF(ABS(K303)&lt;=B303,"OK","NG")</f>
        <v>OK</v>
      </c>
      <c r="M303" s="391">
        <f>B303/ABS(K303)</f>
        <v>1.5633427783340699</v>
      </c>
      <c r="N303" s="4"/>
    </row>
    <row r="304">
      <c r="A304" s="187">
        <f>A124</f>
        <v>101</v>
      </c>
      <c r="B304" s="191">
        <f>INPUT!CU73</f>
        <v>2406.7982716579568</v>
      </c>
      <c r="C304" s="191">
        <f>INPUT!BB73</f>
        <v>-683.35517469674232</v>
      </c>
      <c r="D304" s="191">
        <f>INPUT!BC73</f>
        <v>-0.91059939832501868</v>
      </c>
      <c r="E304" s="191">
        <f>INPUT!BD73</f>
        <v>-1194.0301894616568</v>
      </c>
      <c r="F304" s="191">
        <f>INPUT!CJ73</f>
        <v>-436.06870446189714</v>
      </c>
      <c r="G304" s="191">
        <f>INPUT!CK73</f>
        <v>-314.94994178543857</v>
      </c>
      <c r="H304" s="191">
        <f>0.75*INPUT!CV73</f>
        <v>11.551097862036368</v>
      </c>
      <c r="I304" s="191">
        <f>0.75*INPUT!CW73</f>
        <v>-212.85135393178524</v>
      </c>
      <c r="J304" s="445">
        <f>(IF(C304&gt;=0,H304,I304)*2+SUM(C304:G304))/2</f>
        <v>-1527.5086588338152</v>
      </c>
      <c r="K304" s="184">
        <f>J304/COS(INPUT!P73)</f>
        <v>-1539.5205101613674</v>
      </c>
      <c r="L304" s="489" t="str">
        <f>IF(ABS(K304)&lt;=B304,"OK","NG")</f>
        <v>OK</v>
      </c>
      <c r="M304" s="391">
        <f>B304/ABS(K304)</f>
        <v>1.5633427783340699</v>
      </c>
      <c r="N304" s="4"/>
    </row>
    <row r="305">
      <c r="A305" s="187">
        <f>A125</f>
        <v>101</v>
      </c>
      <c r="B305" s="191">
        <f>INPUT!CU74</f>
        <v>2406.7982716579568</v>
      </c>
      <c r="C305" s="191">
        <f>INPUT!BB74</f>
        <v>-683.35517469674232</v>
      </c>
      <c r="D305" s="191">
        <f>INPUT!BC74</f>
        <v>-0.91059939832501868</v>
      </c>
      <c r="E305" s="191">
        <f>INPUT!BD74</f>
        <v>-1194.0301894616568</v>
      </c>
      <c r="F305" s="191">
        <f>INPUT!CJ74</f>
        <v>-436.06870446189714</v>
      </c>
      <c r="G305" s="191">
        <f>INPUT!CK74</f>
        <v>-314.94994178543857</v>
      </c>
      <c r="H305" s="191">
        <f>0.75*INPUT!CV74</f>
        <v>11.551097862036368</v>
      </c>
      <c r="I305" s="191">
        <f>0.75*INPUT!CW74</f>
        <v>-212.85135393178524</v>
      </c>
      <c r="J305" s="445">
        <f>(IF(C305&gt;=0,H305,I305)*2+SUM(C305:G305))/2</f>
        <v>-1527.5086588338152</v>
      </c>
      <c r="K305" s="184">
        <f>J305/COS(INPUT!P74)</f>
        <v>-1539.5205101613674</v>
      </c>
      <c r="L305" s="489" t="str">
        <f>IF(ABS(K305)&lt;=B305,"OK","NG")</f>
        <v>OK</v>
      </c>
      <c r="M305" s="391">
        <f>B305/ABS(K305)</f>
        <v>1.5633427783340699</v>
      </c>
      <c r="N305" s="4"/>
    </row>
    <row r="306">
      <c r="A306" s="187">
        <f>A126</f>
        <v>101</v>
      </c>
      <c r="B306" s="191">
        <f>INPUT!CU75</f>
        <v>2406.7982716579568</v>
      </c>
      <c r="C306" s="191">
        <f>INPUT!BB75</f>
        <v>-683.35517469674232</v>
      </c>
      <c r="D306" s="191">
        <f>INPUT!BC75</f>
        <v>-0.91059939832501868</v>
      </c>
      <c r="E306" s="191">
        <f>INPUT!BD75</f>
        <v>-1194.0301894616568</v>
      </c>
      <c r="F306" s="191">
        <f>INPUT!CJ75</f>
        <v>-436.06870446189714</v>
      </c>
      <c r="G306" s="191">
        <f>INPUT!CK75</f>
        <v>-314.94994178543857</v>
      </c>
      <c r="H306" s="191">
        <f>0.75*INPUT!CV75</f>
        <v>11.551097862036368</v>
      </c>
      <c r="I306" s="191">
        <f>0.75*INPUT!CW75</f>
        <v>-212.85135393178524</v>
      </c>
      <c r="J306" s="445">
        <f>(IF(C306&gt;=0,H306,I306)*2+SUM(C306:G306))/2</f>
        <v>-1527.5086588338152</v>
      </c>
      <c r="K306" s="184">
        <f>J306/COS(INPUT!P75)</f>
        <v>-1539.5205101613674</v>
      </c>
      <c r="L306" s="489" t="str">
        <f>IF(ABS(K306)&lt;=B306,"OK","NG")</f>
        <v>OK</v>
      </c>
      <c r="M306" s="391">
        <f>B306/ABS(K306)</f>
        <v>1.5633427783340699</v>
      </c>
      <c r="N306" s="4"/>
    </row>
    <row r="307">
      <c r="A307" s="187">
        <f>A127</f>
        <v>101</v>
      </c>
      <c r="B307" s="191">
        <f>INPUT!CU76</f>
        <v>2406.7982716579568</v>
      </c>
      <c r="C307" s="191">
        <f>INPUT!BB76</f>
        <v>-683.35517469674232</v>
      </c>
      <c r="D307" s="191">
        <f>INPUT!BC76</f>
        <v>-0.91059939832501868</v>
      </c>
      <c r="E307" s="191">
        <f>INPUT!BD76</f>
        <v>-1194.0301894616568</v>
      </c>
      <c r="F307" s="191">
        <f>INPUT!CJ76</f>
        <v>-436.06870446189714</v>
      </c>
      <c r="G307" s="191">
        <f>INPUT!CK76</f>
        <v>-314.94994178543857</v>
      </c>
      <c r="H307" s="191">
        <f>0.75*INPUT!CV76</f>
        <v>11.551097862036368</v>
      </c>
      <c r="I307" s="191">
        <f>0.75*INPUT!CW76</f>
        <v>-212.85135393178524</v>
      </c>
      <c r="J307" s="445">
        <f>(IF(C307&gt;=0,H307,I307)*2+SUM(C307:G307))/2</f>
        <v>-1527.5086588338152</v>
      </c>
      <c r="K307" s="184">
        <f>J307/COS(INPUT!P76)</f>
        <v>-1539.5205101613674</v>
      </c>
      <c r="L307" s="489" t="str">
        <f>IF(ABS(K307)&lt;=B307,"OK","NG")</f>
        <v>OK</v>
      </c>
      <c r="M307" s="391">
        <f>B307/ABS(K307)</f>
        <v>1.5633427783340699</v>
      </c>
      <c r="N307" s="4"/>
    </row>
    <row r="308">
      <c r="A308" s="187">
        <f>A128</f>
        <v>101</v>
      </c>
      <c r="B308" s="191">
        <f>INPUT!CU77</f>
        <v>2406.7982716579568</v>
      </c>
      <c r="C308" s="191">
        <f>INPUT!BB77</f>
        <v>-683.35517469674232</v>
      </c>
      <c r="D308" s="191">
        <f>INPUT!BC77</f>
        <v>-0.91059939832501868</v>
      </c>
      <c r="E308" s="191">
        <f>INPUT!BD77</f>
        <v>-1194.0301894616568</v>
      </c>
      <c r="F308" s="191">
        <f>INPUT!CJ77</f>
        <v>-436.06870446189714</v>
      </c>
      <c r="G308" s="191">
        <f>INPUT!CK77</f>
        <v>-314.94994178543857</v>
      </c>
      <c r="H308" s="191">
        <f>0.75*INPUT!CV77</f>
        <v>11.551097862036368</v>
      </c>
      <c r="I308" s="191">
        <f>0.75*INPUT!CW77</f>
        <v>-212.85135393178524</v>
      </c>
      <c r="J308" s="445">
        <f>(IF(C308&gt;=0,H308,I308)*2+SUM(C308:G308))/2</f>
        <v>-1527.5086588338152</v>
      </c>
      <c r="K308" s="184">
        <f>J308/COS(INPUT!P77)</f>
        <v>-1539.5205101613674</v>
      </c>
      <c r="L308" s="489" t="str">
        <f>IF(ABS(K308)&lt;=B308,"OK","NG")</f>
        <v>OK</v>
      </c>
      <c r="M308" s="391">
        <f>B308/ABS(K308)</f>
        <v>1.5633427783340699</v>
      </c>
      <c r="N308" s="4"/>
    </row>
    <row r="309">
      <c r="A309" s="187">
        <f>A129</f>
        <v>101</v>
      </c>
      <c r="B309" s="191">
        <f>INPUT!CU78</f>
        <v>2406.7982716579568</v>
      </c>
      <c r="C309" s="191">
        <f>INPUT!BB78</f>
        <v>-683.35517469674232</v>
      </c>
      <c r="D309" s="191">
        <f>INPUT!BC78</f>
        <v>-0.91059939832501868</v>
      </c>
      <c r="E309" s="191">
        <f>INPUT!BD78</f>
        <v>-1194.0301894616568</v>
      </c>
      <c r="F309" s="191">
        <f>INPUT!CJ78</f>
        <v>-436.06870446189714</v>
      </c>
      <c r="G309" s="191">
        <f>INPUT!CK78</f>
        <v>-314.94994178543857</v>
      </c>
      <c r="H309" s="191">
        <f>0.75*INPUT!CV78</f>
        <v>11.551097862036368</v>
      </c>
      <c r="I309" s="191">
        <f>0.75*INPUT!CW78</f>
        <v>-212.85135393178524</v>
      </c>
      <c r="J309" s="445">
        <f>(IF(C309&gt;=0,H309,I309)*2+SUM(C309:G309))/2</f>
        <v>-1527.5086588338152</v>
      </c>
      <c r="K309" s="184">
        <f>J309/COS(INPUT!P78)</f>
        <v>-1539.5205101613674</v>
      </c>
      <c r="L309" s="489" t="str">
        <f>IF(ABS(K309)&lt;=B309,"OK","NG")</f>
        <v>OK</v>
      </c>
      <c r="M309" s="391">
        <f>B309/ABS(K309)</f>
        <v>1.5633427783340699</v>
      </c>
      <c r="N309" s="4"/>
    </row>
    <row r="310">
      <c r="A310" s="187">
        <f>A130</f>
        <v>101</v>
      </c>
      <c r="B310" s="191">
        <f>INPUT!CU79</f>
        <v>2406.7982716579568</v>
      </c>
      <c r="C310" s="191">
        <f>INPUT!BB79</f>
        <v>-683.35517469674232</v>
      </c>
      <c r="D310" s="191">
        <f>INPUT!BC79</f>
        <v>-0.91059939832501868</v>
      </c>
      <c r="E310" s="191">
        <f>INPUT!BD79</f>
        <v>-1194.0301894616568</v>
      </c>
      <c r="F310" s="191">
        <f>INPUT!CJ79</f>
        <v>-436.06870446189714</v>
      </c>
      <c r="G310" s="191">
        <f>INPUT!CK79</f>
        <v>-314.94994178543857</v>
      </c>
      <c r="H310" s="191">
        <f>0.75*INPUT!CV79</f>
        <v>11.551097862036368</v>
      </c>
      <c r="I310" s="191">
        <f>0.75*INPUT!CW79</f>
        <v>-212.85135393178524</v>
      </c>
      <c r="J310" s="445">
        <f>(IF(C310&gt;=0,H310,I310)*2+SUM(C310:G310))/2</f>
        <v>-1527.5086588338152</v>
      </c>
      <c r="K310" s="184">
        <f>J310/COS(INPUT!P79)</f>
        <v>-1539.5205101613674</v>
      </c>
      <c r="L310" s="489" t="str">
        <f>IF(ABS(K310)&lt;=B310,"OK","NG")</f>
        <v>OK</v>
      </c>
      <c r="M310" s="391">
        <f>B310/ABS(K310)</f>
        <v>1.5633427783340699</v>
      </c>
      <c r="N310" s="4"/>
    </row>
    <row r="311">
      <c r="A311" s="187">
        <f>A131</f>
        <v>101</v>
      </c>
      <c r="B311" s="191">
        <f>INPUT!CU80</f>
        <v>2406.7982716579568</v>
      </c>
      <c r="C311" s="191">
        <f>INPUT!BB80</f>
        <v>-683.35517469674232</v>
      </c>
      <c r="D311" s="191">
        <f>INPUT!BC80</f>
        <v>-0.91059939832501868</v>
      </c>
      <c r="E311" s="191">
        <f>INPUT!BD80</f>
        <v>-1194.0301894616568</v>
      </c>
      <c r="F311" s="191">
        <f>INPUT!CJ80</f>
        <v>-436.06870446189714</v>
      </c>
      <c r="G311" s="191">
        <f>INPUT!CK80</f>
        <v>-314.94994178543857</v>
      </c>
      <c r="H311" s="191">
        <f>0.75*INPUT!CV80</f>
        <v>11.551097862036368</v>
      </c>
      <c r="I311" s="191">
        <f>0.75*INPUT!CW80</f>
        <v>-212.85135393178524</v>
      </c>
      <c r="J311" s="445">
        <f>(IF(C311&gt;=0,H311,I311)*2+SUM(C311:G311))/2</f>
        <v>-1527.5086588338152</v>
      </c>
      <c r="K311" s="184">
        <f>J311/COS(INPUT!P80)</f>
        <v>-1539.5205101613674</v>
      </c>
      <c r="L311" s="489" t="str">
        <f>IF(ABS(K311)&lt;=B311,"OK","NG")</f>
        <v>OK</v>
      </c>
      <c r="M311" s="391">
        <f>B311/ABS(K311)</f>
        <v>1.5633427783340699</v>
      </c>
      <c r="N311" s="4"/>
    </row>
    <row r="312">
      <c r="A312" s="187">
        <f>A132</f>
        <v>101</v>
      </c>
      <c r="B312" s="191">
        <f>INPUT!CU81</f>
        <v>2406.7982716579568</v>
      </c>
      <c r="C312" s="191">
        <f>INPUT!BB81</f>
        <v>-683.35517469674232</v>
      </c>
      <c r="D312" s="191">
        <f>INPUT!BC81</f>
        <v>-0.91059939832501868</v>
      </c>
      <c r="E312" s="191">
        <f>INPUT!BD81</f>
        <v>-1194.0301894616568</v>
      </c>
      <c r="F312" s="191">
        <f>INPUT!CJ81</f>
        <v>-436.06870446189714</v>
      </c>
      <c r="G312" s="191">
        <f>INPUT!CK81</f>
        <v>-314.94994178543857</v>
      </c>
      <c r="H312" s="191">
        <f>0.75*INPUT!CV81</f>
        <v>11.551097862036368</v>
      </c>
      <c r="I312" s="191">
        <f>0.75*INPUT!CW81</f>
        <v>-212.85135393178524</v>
      </c>
      <c r="J312" s="445">
        <f>(IF(C312&gt;=0,H312,I312)*2+SUM(C312:G312))/2</f>
        <v>-1527.5086588338152</v>
      </c>
      <c r="K312" s="184">
        <f>J312/COS(INPUT!P81)</f>
        <v>-1539.5205101613674</v>
      </c>
      <c r="L312" s="489" t="str">
        <f>IF(ABS(K312)&lt;=B312,"OK","NG")</f>
        <v>OK</v>
      </c>
      <c r="M312" s="391">
        <f>B312/ABS(K312)</f>
        <v>1.5633427783340699</v>
      </c>
      <c r="N312" s="4"/>
    </row>
    <row r="313">
      <c r="A313" s="187">
        <f>A133</f>
        <v>101</v>
      </c>
      <c r="B313" s="191">
        <f>INPUT!CU82</f>
        <v>2406.7982716579568</v>
      </c>
      <c r="C313" s="191">
        <f>INPUT!BB82</f>
        <v>-683.35517469674232</v>
      </c>
      <c r="D313" s="191">
        <f>INPUT!BC82</f>
        <v>-0.91059939832501868</v>
      </c>
      <c r="E313" s="191">
        <f>INPUT!BD82</f>
        <v>-1194.0301894616568</v>
      </c>
      <c r="F313" s="191">
        <f>INPUT!CJ82</f>
        <v>-436.06870446189714</v>
      </c>
      <c r="G313" s="191">
        <f>INPUT!CK82</f>
        <v>-314.94994178543857</v>
      </c>
      <c r="H313" s="191">
        <f>0.75*INPUT!CV82</f>
        <v>11.551097862036368</v>
      </c>
      <c r="I313" s="191">
        <f>0.75*INPUT!CW82</f>
        <v>-212.85135393178524</v>
      </c>
      <c r="J313" s="445">
        <f>(IF(C313&gt;=0,H313,I313)*2+SUM(C313:G313))/2</f>
        <v>-1527.5086588338152</v>
      </c>
      <c r="K313" s="184">
        <f>J313/COS(INPUT!P82)</f>
        <v>-1539.5205101613674</v>
      </c>
      <c r="L313" s="489" t="str">
        <f>IF(ABS(K313)&lt;=B313,"OK","NG")</f>
        <v>OK</v>
      </c>
      <c r="M313" s="391">
        <f>B313/ABS(K313)</f>
        <v>1.5633427783340699</v>
      </c>
      <c r="N313" s="4"/>
    </row>
    <row r="314">
      <c r="A314" s="187">
        <f>A134</f>
        <v>101</v>
      </c>
      <c r="B314" s="191">
        <f>INPUT!CU83</f>
        <v>2406.7982716579568</v>
      </c>
      <c r="C314" s="191">
        <f>INPUT!BB83</f>
        <v>-683.35517469674232</v>
      </c>
      <c r="D314" s="191">
        <f>INPUT!BC83</f>
        <v>-0.91059939832501868</v>
      </c>
      <c r="E314" s="191">
        <f>INPUT!BD83</f>
        <v>-1194.0301894616568</v>
      </c>
      <c r="F314" s="191">
        <f>INPUT!CJ83</f>
        <v>-436.06870446189714</v>
      </c>
      <c r="G314" s="191">
        <f>INPUT!CK83</f>
        <v>-314.94994178543857</v>
      </c>
      <c r="H314" s="191">
        <f>0.75*INPUT!CV83</f>
        <v>11.551097862036368</v>
      </c>
      <c r="I314" s="191">
        <f>0.75*INPUT!CW83</f>
        <v>-212.85135393178524</v>
      </c>
      <c r="J314" s="445">
        <f>(IF(C314&gt;=0,H314,I314)*2+SUM(C314:G314))/2</f>
        <v>-1527.5086588338152</v>
      </c>
      <c r="K314" s="184">
        <f>J314/COS(INPUT!P83)</f>
        <v>-1539.5205101613674</v>
      </c>
      <c r="L314" s="489" t="str">
        <f>IF(ABS(K314)&lt;=B314,"OK","NG")</f>
        <v>OK</v>
      </c>
      <c r="M314" s="391">
        <f>B314/ABS(K314)</f>
        <v>1.5633427783340699</v>
      </c>
      <c r="N314" s="4"/>
    </row>
    <row r="315">
      <c r="A315" s="187">
        <f>A135</f>
        <v>101</v>
      </c>
      <c r="B315" s="191">
        <f>INPUT!CU84</f>
        <v>2406.7982716579568</v>
      </c>
      <c r="C315" s="191">
        <f>INPUT!BB84</f>
        <v>-683.35517469674232</v>
      </c>
      <c r="D315" s="191">
        <f>INPUT!BC84</f>
        <v>-0.91059939832501868</v>
      </c>
      <c r="E315" s="191">
        <f>INPUT!BD84</f>
        <v>-1194.0301894616568</v>
      </c>
      <c r="F315" s="191">
        <f>INPUT!CJ84</f>
        <v>-436.06870446189714</v>
      </c>
      <c r="G315" s="191">
        <f>INPUT!CK84</f>
        <v>-314.94994178543857</v>
      </c>
      <c r="H315" s="191">
        <f>0.75*INPUT!CV84</f>
        <v>11.551097862036368</v>
      </c>
      <c r="I315" s="191">
        <f>0.75*INPUT!CW84</f>
        <v>-212.85135393178524</v>
      </c>
      <c r="J315" s="445">
        <f>(IF(C315&gt;=0,H315,I315)*2+SUM(C315:G315))/2</f>
        <v>-1527.5086588338152</v>
      </c>
      <c r="K315" s="184">
        <f>J315/COS(INPUT!P84)</f>
        <v>-1539.5205101613674</v>
      </c>
      <c r="L315" s="489" t="str">
        <f>IF(ABS(K315)&lt;=B315,"OK","NG")</f>
        <v>OK</v>
      </c>
      <c r="M315" s="391">
        <f>B315/ABS(K315)</f>
        <v>1.5633427783340699</v>
      </c>
      <c r="N315" s="4"/>
    </row>
    <row r="316">
      <c r="A316" s="187">
        <f>A136</f>
        <v>101</v>
      </c>
      <c r="B316" s="191">
        <f>INPUT!CU85</f>
        <v>2406.7982716579568</v>
      </c>
      <c r="C316" s="191">
        <f>INPUT!BB85</f>
        <v>-683.35517469674232</v>
      </c>
      <c r="D316" s="191">
        <f>INPUT!BC85</f>
        <v>-0.91059939832501868</v>
      </c>
      <c r="E316" s="191">
        <f>INPUT!BD85</f>
        <v>-1194.0301894616568</v>
      </c>
      <c r="F316" s="191">
        <f>INPUT!CJ85</f>
        <v>-436.06870446189714</v>
      </c>
      <c r="G316" s="191">
        <f>INPUT!CK85</f>
        <v>-314.94994178543857</v>
      </c>
      <c r="H316" s="191">
        <f>0.75*INPUT!CV85</f>
        <v>11.551097862036368</v>
      </c>
      <c r="I316" s="191">
        <f>0.75*INPUT!CW85</f>
        <v>-212.85135393178524</v>
      </c>
      <c r="J316" s="445">
        <f>(IF(C316&gt;=0,H316,I316)*2+SUM(C316:G316))/2</f>
        <v>-1527.5086588338152</v>
      </c>
      <c r="K316" s="184">
        <f>J316/COS(INPUT!P85)</f>
        <v>-1539.5205101613674</v>
      </c>
      <c r="L316" s="489" t="str">
        <f>IF(ABS(K316)&lt;=B316,"OK","NG")</f>
        <v>OK</v>
      </c>
      <c r="M316" s="391">
        <f>B316/ABS(K316)</f>
        <v>1.5633427783340699</v>
      </c>
      <c r="N316" s="4"/>
    </row>
    <row r="317">
      <c r="A317" s="187">
        <f>A137</f>
        <v>101</v>
      </c>
      <c r="B317" s="191">
        <f>INPUT!CU86</f>
        <v>2406.7982716579568</v>
      </c>
      <c r="C317" s="191">
        <f>INPUT!BB86</f>
        <v>-683.35517469674232</v>
      </c>
      <c r="D317" s="191">
        <f>INPUT!BC86</f>
        <v>-0.91059939832501868</v>
      </c>
      <c r="E317" s="191">
        <f>INPUT!BD86</f>
        <v>-1194.0301894616568</v>
      </c>
      <c r="F317" s="191">
        <f>INPUT!CJ86</f>
        <v>-436.06870446189714</v>
      </c>
      <c r="G317" s="191">
        <f>INPUT!CK86</f>
        <v>-314.94994178543857</v>
      </c>
      <c r="H317" s="191">
        <f>0.75*INPUT!CV86</f>
        <v>11.551097862036368</v>
      </c>
      <c r="I317" s="191">
        <f>0.75*INPUT!CW86</f>
        <v>-212.85135393178524</v>
      </c>
      <c r="J317" s="445">
        <f>(IF(C317&gt;=0,H317,I317)*2+SUM(C317:G317))/2</f>
        <v>-1527.5086588338152</v>
      </c>
      <c r="K317" s="184">
        <f>J317/COS(INPUT!P86)</f>
        <v>-1539.5205101613674</v>
      </c>
      <c r="L317" s="489" t="str">
        <f>IF(ABS(K317)&lt;=B317,"OK","NG")</f>
        <v>OK</v>
      </c>
      <c r="M317" s="391">
        <f>B317/ABS(K317)</f>
        <v>1.5633427783340699</v>
      </c>
      <c r="N317" s="4"/>
    </row>
    <row r="318">
      <c r="A318" s="187">
        <f>A138</f>
        <v>101</v>
      </c>
      <c r="B318" s="191">
        <f>INPUT!CU87</f>
        <v>2406.7982716579568</v>
      </c>
      <c r="C318" s="191">
        <f>INPUT!BB87</f>
        <v>-683.35517469674232</v>
      </c>
      <c r="D318" s="191">
        <f>INPUT!BC87</f>
        <v>-0.91059939832501868</v>
      </c>
      <c r="E318" s="191">
        <f>INPUT!BD87</f>
        <v>-1194.0301894616568</v>
      </c>
      <c r="F318" s="191">
        <f>INPUT!CJ87</f>
        <v>-436.06870446189714</v>
      </c>
      <c r="G318" s="191">
        <f>INPUT!CK87</f>
        <v>-314.94994178543857</v>
      </c>
      <c r="H318" s="191">
        <f>0.75*INPUT!CV87</f>
        <v>11.551097862036368</v>
      </c>
      <c r="I318" s="191">
        <f>0.75*INPUT!CW87</f>
        <v>-212.85135393178524</v>
      </c>
      <c r="J318" s="445">
        <f>(IF(C318&gt;=0,H318,I318)*2+SUM(C318:G318))/2</f>
        <v>-1527.5086588338152</v>
      </c>
      <c r="K318" s="184">
        <f>J318/COS(INPUT!P87)</f>
        <v>-1539.5205101613674</v>
      </c>
      <c r="L318" s="489" t="str">
        <f>IF(ABS(K318)&lt;=B318,"OK","NG")</f>
        <v>OK</v>
      </c>
      <c r="M318" s="391">
        <f>B318/ABS(K318)</f>
        <v>1.5633427783340699</v>
      </c>
      <c r="N318" s="4"/>
    </row>
    <row r="319">
      <c r="A319" s="187">
        <f>A139</f>
        <v>101</v>
      </c>
      <c r="B319" s="191">
        <f>INPUT!CU88</f>
        <v>2406.7982716579568</v>
      </c>
      <c r="C319" s="191">
        <f>INPUT!BB88</f>
        <v>-683.35517469674232</v>
      </c>
      <c r="D319" s="191">
        <f>INPUT!BC88</f>
        <v>-0.91059939832501868</v>
      </c>
      <c r="E319" s="191">
        <f>INPUT!BD88</f>
        <v>-1194.0301894616568</v>
      </c>
      <c r="F319" s="191">
        <f>INPUT!CJ88</f>
        <v>-436.06870446189714</v>
      </c>
      <c r="G319" s="191">
        <f>INPUT!CK88</f>
        <v>-314.94994178543857</v>
      </c>
      <c r="H319" s="191">
        <f>0.75*INPUT!CV88</f>
        <v>11.551097862036368</v>
      </c>
      <c r="I319" s="191">
        <f>0.75*INPUT!CW88</f>
        <v>-212.85135393178524</v>
      </c>
      <c r="J319" s="445">
        <f>(IF(C319&gt;=0,H319,I319)*2+SUM(C319:G319))/2</f>
        <v>-1527.5086588338152</v>
      </c>
      <c r="K319" s="184">
        <f>J319/COS(INPUT!P88)</f>
        <v>-1539.5205101613674</v>
      </c>
      <c r="L319" s="489" t="str">
        <f>IF(ABS(K319)&lt;=B319,"OK","NG")</f>
        <v>OK</v>
      </c>
      <c r="M319" s="391">
        <f>B319/ABS(K319)</f>
        <v>1.5633427783340699</v>
      </c>
      <c r="N319" s="4"/>
    </row>
    <row r="320">
      <c r="A320" s="187">
        <f>A140</f>
        <v>101</v>
      </c>
      <c r="B320" s="191">
        <f>INPUT!CU89</f>
        <v>2406.7982716579568</v>
      </c>
      <c r="C320" s="191">
        <f>INPUT!BB89</f>
        <v>-683.35517469674232</v>
      </c>
      <c r="D320" s="191">
        <f>INPUT!BC89</f>
        <v>-0.91059939832501868</v>
      </c>
      <c r="E320" s="191">
        <f>INPUT!BD89</f>
        <v>-1194.0301894616568</v>
      </c>
      <c r="F320" s="191">
        <f>INPUT!CJ89</f>
        <v>-436.06870446189714</v>
      </c>
      <c r="G320" s="191">
        <f>INPUT!CK89</f>
        <v>-314.94994178543857</v>
      </c>
      <c r="H320" s="191">
        <f>0.75*INPUT!CV89</f>
        <v>11.551097862036368</v>
      </c>
      <c r="I320" s="191">
        <f>0.75*INPUT!CW89</f>
        <v>-212.85135393178524</v>
      </c>
      <c r="J320" s="445">
        <f>(IF(C320&gt;=0,H320,I320)*2+SUM(C320:G320))/2</f>
        <v>-1527.5086588338152</v>
      </c>
      <c r="K320" s="184">
        <f>J320/COS(INPUT!P89)</f>
        <v>-1539.5205101613674</v>
      </c>
      <c r="L320" s="489" t="str">
        <f>IF(ABS(K320)&lt;=B320,"OK","NG")</f>
        <v>OK</v>
      </c>
      <c r="M320" s="391">
        <f>B320/ABS(K320)</f>
        <v>1.5633427783340699</v>
      </c>
      <c r="N320" s="4"/>
    </row>
    <row r="321">
      <c r="A321" s="187">
        <f>A141</f>
        <v>101</v>
      </c>
      <c r="B321" s="191">
        <f>INPUT!CU90</f>
        <v>2406.7982716579568</v>
      </c>
      <c r="C321" s="191">
        <f>INPUT!BB90</f>
        <v>-683.35517469674232</v>
      </c>
      <c r="D321" s="191">
        <f>INPUT!BC90</f>
        <v>-0.91059939832501868</v>
      </c>
      <c r="E321" s="191">
        <f>INPUT!BD90</f>
        <v>-1194.0301894616568</v>
      </c>
      <c r="F321" s="191">
        <f>INPUT!CJ90</f>
        <v>-436.06870446189714</v>
      </c>
      <c r="G321" s="191">
        <f>INPUT!CK90</f>
        <v>-314.94994178543857</v>
      </c>
      <c r="H321" s="191">
        <f>0.75*INPUT!CV90</f>
        <v>11.551097862036368</v>
      </c>
      <c r="I321" s="191">
        <f>0.75*INPUT!CW90</f>
        <v>-212.85135393178524</v>
      </c>
      <c r="J321" s="445">
        <f>(IF(C321&gt;=0,H321,I321)*2+SUM(C321:G321))/2</f>
        <v>-1527.5086588338152</v>
      </c>
      <c r="K321" s="184">
        <f>J321/COS(INPUT!P90)</f>
        <v>-1539.5205101613674</v>
      </c>
      <c r="L321" s="489" t="str">
        <f>IF(ABS(K321)&lt;=B321,"OK","NG")</f>
        <v>OK</v>
      </c>
      <c r="M321" s="391">
        <f>B321/ABS(K321)</f>
        <v>1.5633427783340699</v>
      </c>
      <c r="N321" s="4"/>
    </row>
    <row r="322">
      <c r="A322" s="187">
        <f>A142</f>
        <v>101</v>
      </c>
      <c r="B322" s="191">
        <f>INPUT!CU91</f>
        <v>2406.7982716579568</v>
      </c>
      <c r="C322" s="191">
        <f>INPUT!BB91</f>
        <v>-683.35517469674232</v>
      </c>
      <c r="D322" s="191">
        <f>INPUT!BC91</f>
        <v>-0.91059939832501868</v>
      </c>
      <c r="E322" s="191">
        <f>INPUT!BD91</f>
        <v>-1194.0301894616568</v>
      </c>
      <c r="F322" s="191">
        <f>INPUT!CJ91</f>
        <v>-436.06870446189714</v>
      </c>
      <c r="G322" s="191">
        <f>INPUT!CK91</f>
        <v>-314.94994178543857</v>
      </c>
      <c r="H322" s="191">
        <f>0.75*INPUT!CV91</f>
        <v>11.551097862036368</v>
      </c>
      <c r="I322" s="191">
        <f>0.75*INPUT!CW91</f>
        <v>-212.85135393178524</v>
      </c>
      <c r="J322" s="445">
        <f>(IF(C322&gt;=0,H322,I322)*2+SUM(C322:G322))/2</f>
        <v>-1527.5086588338152</v>
      </c>
      <c r="K322" s="184">
        <f>J322/COS(INPUT!P91)</f>
        <v>-1539.5205101613674</v>
      </c>
      <c r="L322" s="489" t="str">
        <f>IF(ABS(K322)&lt;=B322,"OK","NG")</f>
        <v>OK</v>
      </c>
      <c r="M322" s="391">
        <f>B322/ABS(K322)</f>
        <v>1.5633427783340699</v>
      </c>
      <c r="N322" s="4"/>
    </row>
    <row r="323">
      <c r="A323" s="187">
        <f>A143</f>
        <v>101</v>
      </c>
      <c r="B323" s="191">
        <f>INPUT!CU92</f>
        <v>2406.7982716579568</v>
      </c>
      <c r="C323" s="191">
        <f>INPUT!BB92</f>
        <v>-683.35517469674232</v>
      </c>
      <c r="D323" s="191">
        <f>INPUT!BC92</f>
        <v>-0.91059939832501868</v>
      </c>
      <c r="E323" s="191">
        <f>INPUT!BD92</f>
        <v>-1194.0301894616568</v>
      </c>
      <c r="F323" s="191">
        <f>INPUT!CJ92</f>
        <v>-436.06870446189714</v>
      </c>
      <c r="G323" s="191">
        <f>INPUT!CK92</f>
        <v>-314.94994178543857</v>
      </c>
      <c r="H323" s="191">
        <f>0.75*INPUT!CV92</f>
        <v>11.551097862036368</v>
      </c>
      <c r="I323" s="191">
        <f>0.75*INPUT!CW92</f>
        <v>-212.85135393178524</v>
      </c>
      <c r="J323" s="445">
        <f>(IF(C323&gt;=0,H323,I323)*2+SUM(C323:G323))/2</f>
        <v>-1527.5086588338152</v>
      </c>
      <c r="K323" s="184">
        <f>J323/COS(INPUT!P92)</f>
        <v>-1539.5205101613674</v>
      </c>
      <c r="L323" s="489" t="str">
        <f>IF(ABS(K323)&lt;=B323,"OK","NG")</f>
        <v>OK</v>
      </c>
      <c r="M323" s="391">
        <f>B323/ABS(K323)</f>
        <v>1.5633427783340699</v>
      </c>
      <c r="N323" s="4"/>
    </row>
    <row r="324">
      <c r="A324" s="187">
        <f>A144</f>
        <v>101</v>
      </c>
      <c r="B324" s="191">
        <f>INPUT!CU93</f>
        <v>2406.7982716579568</v>
      </c>
      <c r="C324" s="191">
        <f>INPUT!BB93</f>
        <v>-683.35517469674232</v>
      </c>
      <c r="D324" s="191">
        <f>INPUT!BC93</f>
        <v>-0.91059939832501868</v>
      </c>
      <c r="E324" s="191">
        <f>INPUT!BD93</f>
        <v>-1194.0301894616568</v>
      </c>
      <c r="F324" s="191">
        <f>INPUT!CJ93</f>
        <v>-436.06870446189714</v>
      </c>
      <c r="G324" s="191">
        <f>INPUT!CK93</f>
        <v>-314.94994178543857</v>
      </c>
      <c r="H324" s="191">
        <f>0.75*INPUT!CV93</f>
        <v>11.551097862036368</v>
      </c>
      <c r="I324" s="191">
        <f>0.75*INPUT!CW93</f>
        <v>-212.85135393178524</v>
      </c>
      <c r="J324" s="445">
        <f>(IF(C324&gt;=0,H324,I324)*2+SUM(C324:G324))/2</f>
        <v>-1527.5086588338152</v>
      </c>
      <c r="K324" s="184">
        <f>J324/COS(INPUT!P93)</f>
        <v>-1539.5205101613674</v>
      </c>
      <c r="L324" s="489" t="str">
        <f>IF(ABS(K324)&lt;=B324,"OK","NG")</f>
        <v>OK</v>
      </c>
      <c r="M324" s="391">
        <f>B324/ABS(K324)</f>
        <v>1.5633427783340699</v>
      </c>
      <c r="N324" s="4"/>
    </row>
    <row r="325">
      <c r="A325" s="187">
        <f>A145</f>
        <v>101</v>
      </c>
      <c r="B325" s="191">
        <f>INPUT!CU94</f>
        <v>2406.7982716579568</v>
      </c>
      <c r="C325" s="191">
        <f>INPUT!BB94</f>
        <v>-683.35517469674232</v>
      </c>
      <c r="D325" s="191">
        <f>INPUT!BC94</f>
        <v>-0.91059939832501868</v>
      </c>
      <c r="E325" s="191">
        <f>INPUT!BD94</f>
        <v>-1194.0301894616568</v>
      </c>
      <c r="F325" s="191">
        <f>INPUT!CJ94</f>
        <v>-436.06870446189714</v>
      </c>
      <c r="G325" s="191">
        <f>INPUT!CK94</f>
        <v>-314.94994178543857</v>
      </c>
      <c r="H325" s="191">
        <f>0.75*INPUT!CV94</f>
        <v>11.551097862036368</v>
      </c>
      <c r="I325" s="191">
        <f>0.75*INPUT!CW94</f>
        <v>-212.85135393178524</v>
      </c>
      <c r="J325" s="445">
        <f>(IF(C325&gt;=0,H325,I325)*2+SUM(C325:G325))/2</f>
        <v>-1527.5086588338152</v>
      </c>
      <c r="K325" s="184">
        <f>J325/COS(INPUT!P94)</f>
        <v>-1539.5205101613674</v>
      </c>
      <c r="L325" s="489" t="str">
        <f>IF(ABS(K325)&lt;=B325,"OK","NG")</f>
        <v>OK</v>
      </c>
      <c r="M325" s="391">
        <f>B325/ABS(K325)</f>
        <v>1.5633427783340699</v>
      </c>
      <c r="N325" s="4"/>
    </row>
    <row r="326">
      <c r="A326" s="187">
        <f>A146</f>
        <v>101</v>
      </c>
      <c r="B326" s="191">
        <f>INPUT!CU95</f>
        <v>2406.7982716579568</v>
      </c>
      <c r="C326" s="191">
        <f>INPUT!BB95</f>
        <v>-683.35517469674232</v>
      </c>
      <c r="D326" s="191">
        <f>INPUT!BC95</f>
        <v>-0.91059939832501868</v>
      </c>
      <c r="E326" s="191">
        <f>INPUT!BD95</f>
        <v>-1194.0301894616568</v>
      </c>
      <c r="F326" s="191">
        <f>INPUT!CJ95</f>
        <v>-436.06870446189714</v>
      </c>
      <c r="G326" s="191">
        <f>INPUT!CK95</f>
        <v>-314.94994178543857</v>
      </c>
      <c r="H326" s="191">
        <f>0.75*INPUT!CV95</f>
        <v>11.551097862036368</v>
      </c>
      <c r="I326" s="191">
        <f>0.75*INPUT!CW95</f>
        <v>-212.85135393178524</v>
      </c>
      <c r="J326" s="445">
        <f>(IF(C326&gt;=0,H326,I326)*2+SUM(C326:G326))/2</f>
        <v>-1527.5086588338152</v>
      </c>
      <c r="K326" s="184">
        <f>J326/COS(INPUT!P95)</f>
        <v>-1539.5205101613674</v>
      </c>
      <c r="L326" s="489" t="str">
        <f>IF(ABS(K326)&lt;=B326,"OK","NG")</f>
        <v>OK</v>
      </c>
      <c r="M326" s="391">
        <f>B326/ABS(K326)</f>
        <v>1.5633427783340699</v>
      </c>
      <c r="N326" s="4"/>
    </row>
    <row r="327">
      <c r="A327" s="187">
        <f>A147</f>
        <v>101</v>
      </c>
      <c r="B327" s="191">
        <f>INPUT!CU96</f>
        <v>2406.7982716579568</v>
      </c>
      <c r="C327" s="191">
        <f>INPUT!BB96</f>
        <v>-683.35517469674232</v>
      </c>
      <c r="D327" s="191">
        <f>INPUT!BC96</f>
        <v>-0.91059939832501868</v>
      </c>
      <c r="E327" s="191">
        <f>INPUT!BD96</f>
        <v>-1194.0301894616568</v>
      </c>
      <c r="F327" s="191">
        <f>INPUT!CJ96</f>
        <v>-436.06870446189714</v>
      </c>
      <c r="G327" s="191">
        <f>INPUT!CK96</f>
        <v>-314.94994178543857</v>
      </c>
      <c r="H327" s="191">
        <f>0.75*INPUT!CV96</f>
        <v>11.551097862036368</v>
      </c>
      <c r="I327" s="191">
        <f>0.75*INPUT!CW96</f>
        <v>-212.85135393178524</v>
      </c>
      <c r="J327" s="445">
        <f>(IF(C327&gt;=0,H327,I327)*2+SUM(C327:G327))/2</f>
        <v>-1527.5086588338152</v>
      </c>
      <c r="K327" s="184">
        <f>J327/COS(INPUT!P96)</f>
        <v>-1539.5205101613674</v>
      </c>
      <c r="L327" s="489" t="str">
        <f>IF(ABS(K327)&lt;=B327,"OK","NG")</f>
        <v>OK</v>
      </c>
      <c r="M327" s="391">
        <f>B327/ABS(K327)</f>
        <v>1.5633427783340699</v>
      </c>
      <c r="N327" s="4"/>
    </row>
    <row r="328">
      <c r="A328" s="187">
        <f>A148</f>
        <v>101</v>
      </c>
      <c r="B328" s="191">
        <f>INPUT!CU97</f>
        <v>2406.7982716579568</v>
      </c>
      <c r="C328" s="191">
        <f>INPUT!BB97</f>
        <v>-683.35517469674232</v>
      </c>
      <c r="D328" s="191">
        <f>INPUT!BC97</f>
        <v>-0.91059939832501868</v>
      </c>
      <c r="E328" s="191">
        <f>INPUT!BD97</f>
        <v>-1194.0301894616568</v>
      </c>
      <c r="F328" s="191">
        <f>INPUT!CJ97</f>
        <v>-436.06870446189714</v>
      </c>
      <c r="G328" s="191">
        <f>INPUT!CK97</f>
        <v>-314.94994178543857</v>
      </c>
      <c r="H328" s="191">
        <f>0.75*INPUT!CV97</f>
        <v>11.551097862036368</v>
      </c>
      <c r="I328" s="191">
        <f>0.75*INPUT!CW97</f>
        <v>-212.85135393178524</v>
      </c>
      <c r="J328" s="445">
        <f>(IF(C328&gt;=0,H328,I328)*2+SUM(C328:G328))/2</f>
        <v>-1527.5086588338152</v>
      </c>
      <c r="K328" s="184">
        <f>J328/COS(INPUT!P97)</f>
        <v>-1539.5205101613674</v>
      </c>
      <c r="L328" s="489" t="str">
        <f>IF(ABS(K328)&lt;=B328,"OK","NG")</f>
        <v>OK</v>
      </c>
      <c r="M328" s="391">
        <f>B328/ABS(K328)</f>
        <v>1.5633427783340699</v>
      </c>
      <c r="N328" s="4"/>
    </row>
    <row r="329">
      <c r="A329" s="187">
        <f>A149</f>
        <v>101</v>
      </c>
      <c r="B329" s="191">
        <f>INPUT!CU98</f>
        <v>2406.7982716579568</v>
      </c>
      <c r="C329" s="191">
        <f>INPUT!BB98</f>
        <v>-683.35517469674232</v>
      </c>
      <c r="D329" s="191">
        <f>INPUT!BC98</f>
        <v>-0.91059939832501868</v>
      </c>
      <c r="E329" s="191">
        <f>INPUT!BD98</f>
        <v>-1194.0301894616568</v>
      </c>
      <c r="F329" s="191">
        <f>INPUT!CJ98</f>
        <v>-436.06870446189714</v>
      </c>
      <c r="G329" s="191">
        <f>INPUT!CK98</f>
        <v>-314.94994178543857</v>
      </c>
      <c r="H329" s="191">
        <f>0.75*INPUT!CV98</f>
        <v>11.551097862036368</v>
      </c>
      <c r="I329" s="191">
        <f>0.75*INPUT!CW98</f>
        <v>-212.85135393178524</v>
      </c>
      <c r="J329" s="445">
        <f>(IF(C329&gt;=0,H329,I329)*2+SUM(C329:G329))/2</f>
        <v>-1527.5086588338152</v>
      </c>
      <c r="K329" s="184">
        <f>J329/COS(INPUT!P98)</f>
        <v>-1539.5205101613674</v>
      </c>
      <c r="L329" s="489" t="str">
        <f>IF(ABS(K329)&lt;=B329,"OK","NG")</f>
        <v>OK</v>
      </c>
      <c r="M329" s="391">
        <f>B329/ABS(K329)</f>
        <v>1.5633427783340699</v>
      </c>
      <c r="N329" s="4"/>
    </row>
    <row r="330">
      <c r="A330" s="187">
        <f>A150</f>
        <v>101</v>
      </c>
      <c r="B330" s="191">
        <f>INPUT!CU99</f>
        <v>2406.7982716579568</v>
      </c>
      <c r="C330" s="191">
        <f>INPUT!BB99</f>
        <v>-683.35517469674232</v>
      </c>
      <c r="D330" s="191">
        <f>INPUT!BC99</f>
        <v>-0.91059939832501868</v>
      </c>
      <c r="E330" s="191">
        <f>INPUT!BD99</f>
        <v>-1194.0301894616568</v>
      </c>
      <c r="F330" s="191">
        <f>INPUT!CJ99</f>
        <v>-436.06870446189714</v>
      </c>
      <c r="G330" s="191">
        <f>INPUT!CK99</f>
        <v>-314.94994178543857</v>
      </c>
      <c r="H330" s="191">
        <f>0.75*INPUT!CV99</f>
        <v>11.551097862036368</v>
      </c>
      <c r="I330" s="191">
        <f>0.75*INPUT!CW99</f>
        <v>-212.85135393178524</v>
      </c>
      <c r="J330" s="445">
        <f>(IF(C330&gt;=0,H330,I330)*2+SUM(C330:G330))/2</f>
        <v>-1527.5086588338152</v>
      </c>
      <c r="K330" s="184">
        <f>J330/COS(INPUT!P99)</f>
        <v>-1539.5205101613674</v>
      </c>
      <c r="L330" s="489" t="str">
        <f>IF(ABS(K330)&lt;=B330,"OK","NG")</f>
        <v>OK</v>
      </c>
      <c r="M330" s="391">
        <f>B330/ABS(K330)</f>
        <v>1.5633427783340699</v>
      </c>
      <c r="N330" s="4"/>
    </row>
    <row r="331">
      <c r="A331" s="187">
        <f>A151</f>
        <v>101</v>
      </c>
      <c r="B331" s="191">
        <f>INPUT!CU100</f>
        <v>2406.7982716579568</v>
      </c>
      <c r="C331" s="191">
        <f>INPUT!BB100</f>
        <v>-683.35517469674232</v>
      </c>
      <c r="D331" s="191">
        <f>INPUT!BC100</f>
        <v>-0.91059939832501868</v>
      </c>
      <c r="E331" s="191">
        <f>INPUT!BD100</f>
        <v>-1194.0301894616568</v>
      </c>
      <c r="F331" s="191">
        <f>INPUT!CJ100</f>
        <v>-436.06870446189714</v>
      </c>
      <c r="G331" s="191">
        <f>INPUT!CK100</f>
        <v>-314.94994178543857</v>
      </c>
      <c r="H331" s="191">
        <f>0.75*INPUT!CV100</f>
        <v>11.551097862036368</v>
      </c>
      <c r="I331" s="191">
        <f>0.75*INPUT!CW100</f>
        <v>-212.85135393178524</v>
      </c>
      <c r="J331" s="445">
        <f>(IF(C331&gt;=0,H331,I331)*2+SUM(C331:G331))/2</f>
        <v>-1527.5086588338152</v>
      </c>
      <c r="K331" s="184">
        <f>J331/COS(INPUT!P100)</f>
        <v>-1539.5205101613674</v>
      </c>
      <c r="L331" s="489" t="str">
        <f>IF(ABS(K331)&lt;=B331,"OK","NG")</f>
        <v>OK</v>
      </c>
      <c r="M331" s="391">
        <f>B331/ABS(K331)</f>
        <v>1.5633427783340699</v>
      </c>
      <c r="N331" s="4"/>
    </row>
    <row r="332">
      <c r="A332" s="187">
        <f>A152</f>
        <v>101</v>
      </c>
      <c r="B332" s="191">
        <f>INPUT!CU101</f>
        <v>2406.7982716579568</v>
      </c>
      <c r="C332" s="191">
        <f>INPUT!BB101</f>
        <v>-683.35517469674232</v>
      </c>
      <c r="D332" s="191">
        <f>INPUT!BC101</f>
        <v>-0.91059939832501868</v>
      </c>
      <c r="E332" s="191">
        <f>INPUT!BD101</f>
        <v>-1194.0301894616568</v>
      </c>
      <c r="F332" s="191">
        <f>INPUT!CJ101</f>
        <v>-436.06870446189714</v>
      </c>
      <c r="G332" s="191">
        <f>INPUT!CK101</f>
        <v>-314.94994178543857</v>
      </c>
      <c r="H332" s="191">
        <f>0.75*INPUT!CV101</f>
        <v>11.551097862036368</v>
      </c>
      <c r="I332" s="191">
        <f>0.75*INPUT!CW101</f>
        <v>-212.85135393178524</v>
      </c>
      <c r="J332" s="445">
        <f>(IF(C332&gt;=0,H332,I332)*2+SUM(C332:G332))/2</f>
        <v>-1527.5086588338152</v>
      </c>
      <c r="K332" s="184">
        <f>J332/COS(INPUT!P101)</f>
        <v>-1539.5205101613674</v>
      </c>
      <c r="L332" s="489" t="str">
        <f>IF(ABS(K332)&lt;=B332,"OK","NG")</f>
        <v>OK</v>
      </c>
      <c r="M332" s="391">
        <f>B332/ABS(K332)</f>
        <v>1.5633427783340699</v>
      </c>
      <c r="N332" s="4"/>
    </row>
    <row r="333">
      <c r="A333" s="187">
        <f>A153</f>
        <v>101</v>
      </c>
      <c r="B333" s="191">
        <f>INPUT!CU102</f>
        <v>2406.7982716579568</v>
      </c>
      <c r="C333" s="191">
        <f>INPUT!BB102</f>
        <v>-683.35517469674232</v>
      </c>
      <c r="D333" s="191">
        <f>INPUT!BC102</f>
        <v>-0.91059939832501868</v>
      </c>
      <c r="E333" s="191">
        <f>INPUT!BD102</f>
        <v>-1194.0301894616568</v>
      </c>
      <c r="F333" s="191">
        <f>INPUT!CJ102</f>
        <v>-436.06870446189714</v>
      </c>
      <c r="G333" s="191">
        <f>INPUT!CK102</f>
        <v>-314.94994178543857</v>
      </c>
      <c r="H333" s="191">
        <f>0.75*INPUT!CV102</f>
        <v>11.551097862036368</v>
      </c>
      <c r="I333" s="191">
        <f>0.75*INPUT!CW102</f>
        <v>-212.85135393178524</v>
      </c>
      <c r="J333" s="445">
        <f>(IF(C333&gt;=0,H333,I333)*2+SUM(C333:G333))/2</f>
        <v>-1527.5086588338152</v>
      </c>
      <c r="K333" s="184">
        <f>J333/COS(INPUT!P102)</f>
        <v>-1539.5205101613674</v>
      </c>
      <c r="L333" s="489" t="str">
        <f>IF(ABS(K333)&lt;=B333,"OK","NG")</f>
        <v>OK</v>
      </c>
      <c r="M333" s="391">
        <f>B333/ABS(K333)</f>
        <v>1.5633427783340699</v>
      </c>
      <c r="N333" s="4"/>
    </row>
    <row r="334">
      <c r="A334" s="187">
        <f>A154</f>
        <v>101</v>
      </c>
      <c r="B334" s="191">
        <f>INPUT!CU103</f>
        <v>2406.7982716579568</v>
      </c>
      <c r="C334" s="191">
        <f>INPUT!BB103</f>
        <v>-683.35517469674232</v>
      </c>
      <c r="D334" s="191">
        <f>INPUT!BC103</f>
        <v>-0.91059939832501868</v>
      </c>
      <c r="E334" s="191">
        <f>INPUT!BD103</f>
        <v>-1194.0301894616568</v>
      </c>
      <c r="F334" s="191">
        <f>INPUT!CJ103</f>
        <v>-436.06870446189714</v>
      </c>
      <c r="G334" s="191">
        <f>INPUT!CK103</f>
        <v>-314.94994178543857</v>
      </c>
      <c r="H334" s="191">
        <f>0.75*INPUT!CV103</f>
        <v>11.551097862036368</v>
      </c>
      <c r="I334" s="191">
        <f>0.75*INPUT!CW103</f>
        <v>-212.85135393178524</v>
      </c>
      <c r="J334" s="445">
        <f>(IF(C334&gt;=0,H334,I334)*2+SUM(C334:G334))/2</f>
        <v>-1527.5086588338152</v>
      </c>
      <c r="K334" s="184">
        <f>J334/COS(INPUT!P103)</f>
        <v>-1539.5205101613674</v>
      </c>
      <c r="L334" s="489" t="str">
        <f>IF(ABS(K334)&lt;=B334,"OK","NG")</f>
        <v>OK</v>
      </c>
      <c r="M334" s="391">
        <f>B334/ABS(K334)</f>
        <v>1.5633427783340699</v>
      </c>
      <c r="N334" s="4"/>
    </row>
    <row r="335">
      <c r="A335" s="187">
        <f>A155</f>
        <v>101</v>
      </c>
      <c r="B335" s="191">
        <f>INPUT!CU104</f>
        <v>2406.7982716579568</v>
      </c>
      <c r="C335" s="191">
        <f>INPUT!BB104</f>
        <v>-683.35517469674232</v>
      </c>
      <c r="D335" s="191">
        <f>INPUT!BC104</f>
        <v>-0.91059939832501868</v>
      </c>
      <c r="E335" s="191">
        <f>INPUT!BD104</f>
        <v>-1194.0301894616568</v>
      </c>
      <c r="F335" s="191">
        <f>INPUT!CJ104</f>
        <v>-436.06870446189714</v>
      </c>
      <c r="G335" s="191">
        <f>INPUT!CK104</f>
        <v>-314.94994178543857</v>
      </c>
      <c r="H335" s="191">
        <f>0.75*INPUT!CV104</f>
        <v>11.551097862036368</v>
      </c>
      <c r="I335" s="191">
        <f>0.75*INPUT!CW104</f>
        <v>-212.85135393178524</v>
      </c>
      <c r="J335" s="445">
        <f>(IF(C335&gt;=0,H335,I335)*2+SUM(C335:G335))/2</f>
        <v>-1527.5086588338152</v>
      </c>
      <c r="K335" s="184">
        <f>J335/COS(INPUT!P104)</f>
        <v>-1539.5205101613674</v>
      </c>
      <c r="L335" s="489" t="str">
        <f>IF(ABS(K335)&lt;=B335,"OK","NG")</f>
        <v>OK</v>
      </c>
      <c r="M335" s="391">
        <f>B335/ABS(K335)</f>
        <v>1.5633427783340699</v>
      </c>
      <c r="N335" s="4"/>
    </row>
    <row r="336">
      <c r="A336" s="187">
        <f>A156</f>
        <v>101</v>
      </c>
      <c r="B336" s="191">
        <f>INPUT!CU105</f>
        <v>2406.7982716579568</v>
      </c>
      <c r="C336" s="191">
        <f>INPUT!BB105</f>
        <v>-683.35517469674232</v>
      </c>
      <c r="D336" s="191">
        <f>INPUT!BC105</f>
        <v>-0.91059939832501868</v>
      </c>
      <c r="E336" s="191">
        <f>INPUT!BD105</f>
        <v>-1194.0301894616568</v>
      </c>
      <c r="F336" s="191">
        <f>INPUT!CJ105</f>
        <v>-436.06870446189714</v>
      </c>
      <c r="G336" s="191">
        <f>INPUT!CK105</f>
        <v>-314.94994178543857</v>
      </c>
      <c r="H336" s="191">
        <f>0.75*INPUT!CV105</f>
        <v>11.551097862036368</v>
      </c>
      <c r="I336" s="191">
        <f>0.75*INPUT!CW105</f>
        <v>-212.85135393178524</v>
      </c>
      <c r="J336" s="445">
        <f>(IF(C336&gt;=0,H336,I336)*2+SUM(C336:G336))/2</f>
        <v>-1527.5086588338152</v>
      </c>
      <c r="K336" s="184">
        <f>J336/COS(INPUT!P105)</f>
        <v>-1539.5205101613674</v>
      </c>
      <c r="L336" s="489" t="str">
        <f>IF(ABS(K336)&lt;=B336,"OK","NG")</f>
        <v>OK</v>
      </c>
      <c r="M336" s="391">
        <f>B336/ABS(K336)</f>
        <v>1.5633427783340699</v>
      </c>
      <c r="N336" s="4"/>
    </row>
    <row r="337">
      <c r="A337" s="187">
        <f>A157</f>
        <v>101</v>
      </c>
      <c r="B337" s="191">
        <f>INPUT!CU106</f>
        <v>2406.7982716579568</v>
      </c>
      <c r="C337" s="191">
        <f>INPUT!BB106</f>
        <v>-683.35517469674232</v>
      </c>
      <c r="D337" s="191">
        <f>INPUT!BC106</f>
        <v>-0.91059939832501868</v>
      </c>
      <c r="E337" s="191">
        <f>INPUT!BD106</f>
        <v>-1194.0301894616568</v>
      </c>
      <c r="F337" s="191">
        <f>INPUT!CJ106</f>
        <v>-436.06870446189714</v>
      </c>
      <c r="G337" s="191">
        <f>INPUT!CK106</f>
        <v>-314.94994178543857</v>
      </c>
      <c r="H337" s="191">
        <f>0.75*INPUT!CV106</f>
        <v>11.551097862036368</v>
      </c>
      <c r="I337" s="191">
        <f>0.75*INPUT!CW106</f>
        <v>-212.85135393178524</v>
      </c>
      <c r="J337" s="445">
        <f>(IF(C337&gt;=0,H337,I337)*2+SUM(C337:G337))/2</f>
        <v>-1527.5086588338152</v>
      </c>
      <c r="K337" s="184">
        <f>J337/COS(INPUT!P106)</f>
        <v>-1539.5205101613674</v>
      </c>
      <c r="L337" s="489" t="str">
        <f>IF(ABS(K337)&lt;=B337,"OK","NG")</f>
        <v>OK</v>
      </c>
      <c r="M337" s="391">
        <f>B337/ABS(K337)</f>
        <v>1.5633427783340699</v>
      </c>
      <c r="N337" s="4"/>
    </row>
    <row r="338">
      <c r="A338" s="187">
        <f>A158</f>
        <v>101</v>
      </c>
      <c r="B338" s="191">
        <f>INPUT!CU107</f>
        <v>2406.7982716579568</v>
      </c>
      <c r="C338" s="191">
        <f>INPUT!BB107</f>
        <v>-683.35517469674232</v>
      </c>
      <c r="D338" s="191">
        <f>INPUT!BC107</f>
        <v>-0.91059939832501868</v>
      </c>
      <c r="E338" s="191">
        <f>INPUT!BD107</f>
        <v>-1194.0301894616568</v>
      </c>
      <c r="F338" s="191">
        <f>INPUT!CJ107</f>
        <v>-436.06870446189714</v>
      </c>
      <c r="G338" s="191">
        <f>INPUT!CK107</f>
        <v>-314.94994178543857</v>
      </c>
      <c r="H338" s="191">
        <f>0.75*INPUT!CV107</f>
        <v>11.551097862036368</v>
      </c>
      <c r="I338" s="191">
        <f>0.75*INPUT!CW107</f>
        <v>-212.85135393178524</v>
      </c>
      <c r="J338" s="445">
        <f>(IF(C338&gt;=0,H338,I338)*2+SUM(C338:G338))/2</f>
        <v>-1527.5086588338152</v>
      </c>
      <c r="K338" s="184">
        <f>J338/COS(INPUT!P107)</f>
        <v>-1539.5205101613674</v>
      </c>
      <c r="L338" s="489" t="str">
        <f>IF(ABS(K338)&lt;=B338,"OK","NG")</f>
        <v>OK</v>
      </c>
      <c r="M338" s="391">
        <f>B338/ABS(K338)</f>
        <v>1.5633427783340699</v>
      </c>
      <c r="N338" s="4"/>
    </row>
    <row r="339">
      <c r="A339" s="187">
        <f>A159</f>
        <v>101</v>
      </c>
      <c r="B339" s="191">
        <f>INPUT!CU108</f>
        <v>2406.7982716579568</v>
      </c>
      <c r="C339" s="191">
        <f>INPUT!BB108</f>
        <v>-683.35517469674232</v>
      </c>
      <c r="D339" s="191">
        <f>INPUT!BC108</f>
        <v>-0.91059939832501868</v>
      </c>
      <c r="E339" s="191">
        <f>INPUT!BD108</f>
        <v>-1194.0301894616568</v>
      </c>
      <c r="F339" s="191">
        <f>INPUT!CJ108</f>
        <v>-436.06870446189714</v>
      </c>
      <c r="G339" s="191">
        <f>INPUT!CK108</f>
        <v>-314.94994178543857</v>
      </c>
      <c r="H339" s="191">
        <f>0.75*INPUT!CV108</f>
        <v>11.551097862036368</v>
      </c>
      <c r="I339" s="191">
        <f>0.75*INPUT!CW108</f>
        <v>-212.85135393178524</v>
      </c>
      <c r="J339" s="445">
        <f>(IF(C339&gt;=0,H339,I339)*2+SUM(C339:G339))/2</f>
        <v>-1527.5086588338152</v>
      </c>
      <c r="K339" s="184">
        <f>J339/COS(INPUT!P108)</f>
        <v>-1539.5205101613674</v>
      </c>
      <c r="L339" s="489" t="str">
        <f>IF(ABS(K339)&lt;=B339,"OK","NG")</f>
        <v>OK</v>
      </c>
      <c r="M339" s="391">
        <f>B339/ABS(K339)</f>
        <v>1.5633427783340699</v>
      </c>
      <c r="N339" s="4"/>
    </row>
    <row r="340">
      <c r="A340" s="187">
        <f>A160</f>
        <v>101</v>
      </c>
      <c r="B340" s="191">
        <f>INPUT!CU109</f>
        <v>2406.7982716579568</v>
      </c>
      <c r="C340" s="191">
        <f>INPUT!BB109</f>
        <v>-683.35517469674232</v>
      </c>
      <c r="D340" s="191">
        <f>INPUT!BC109</f>
        <v>-0.91059939832501868</v>
      </c>
      <c r="E340" s="191">
        <f>INPUT!BD109</f>
        <v>-1194.0301894616568</v>
      </c>
      <c r="F340" s="191">
        <f>INPUT!CJ109</f>
        <v>-436.06870446189714</v>
      </c>
      <c r="G340" s="191">
        <f>INPUT!CK109</f>
        <v>-314.94994178543857</v>
      </c>
      <c r="H340" s="191">
        <f>0.75*INPUT!CV109</f>
        <v>11.551097862036368</v>
      </c>
      <c r="I340" s="191">
        <f>0.75*INPUT!CW109</f>
        <v>-212.85135393178524</v>
      </c>
      <c r="J340" s="445">
        <f>(IF(C340&gt;=0,H340,I340)*2+SUM(C340:G340))/2</f>
        <v>-1527.5086588338152</v>
      </c>
      <c r="K340" s="184">
        <f>J340/COS(INPUT!P109)</f>
        <v>-1539.5205101613674</v>
      </c>
      <c r="L340" s="489" t="str">
        <f>IF(ABS(K340)&lt;=B340,"OK","NG")</f>
        <v>OK</v>
      </c>
      <c r="M340" s="391">
        <f>B340/ABS(K340)</f>
        <v>1.5633427783340699</v>
      </c>
      <c r="N340" s="4"/>
    </row>
    <row r="341">
      <c r="A341" s="187">
        <f>A161</f>
        <v>101</v>
      </c>
      <c r="B341" s="191">
        <f>INPUT!CU110</f>
        <v>2406.7982716579568</v>
      </c>
      <c r="C341" s="191">
        <f>INPUT!BB110</f>
        <v>-683.35517469674232</v>
      </c>
      <c r="D341" s="191">
        <f>INPUT!BC110</f>
        <v>-0.91059939832501868</v>
      </c>
      <c r="E341" s="191">
        <f>INPUT!BD110</f>
        <v>-1194.0301894616568</v>
      </c>
      <c r="F341" s="191">
        <f>INPUT!CJ110</f>
        <v>-436.06870446189714</v>
      </c>
      <c r="G341" s="191">
        <f>INPUT!CK110</f>
        <v>-314.94994178543857</v>
      </c>
      <c r="H341" s="191">
        <f>0.75*INPUT!CV110</f>
        <v>11.551097862036368</v>
      </c>
      <c r="I341" s="191">
        <f>0.75*INPUT!CW110</f>
        <v>-212.85135393178524</v>
      </c>
      <c r="J341" s="445">
        <f>(IF(C341&gt;=0,H341,I341)*2+SUM(C341:G341))/2</f>
        <v>-1527.5086588338152</v>
      </c>
      <c r="K341" s="184">
        <f>J341/COS(INPUT!P110)</f>
        <v>-1539.5205101613674</v>
      </c>
      <c r="L341" s="489" t="str">
        <f>IF(ABS(K341)&lt;=B341,"OK","NG")</f>
        <v>OK</v>
      </c>
      <c r="M341" s="391">
        <f>B341/ABS(K341)</f>
        <v>1.5633427783340699</v>
      </c>
      <c r="N341" s="4"/>
    </row>
    <row r="342">
      <c r="A342" s="187">
        <f>A162</f>
        <v>101</v>
      </c>
      <c r="B342" s="191">
        <f>INPUT!CU111</f>
        <v>2406.7982716579568</v>
      </c>
      <c r="C342" s="191">
        <f>INPUT!BB111</f>
        <v>-683.35517469674232</v>
      </c>
      <c r="D342" s="191">
        <f>INPUT!BC111</f>
        <v>-0.91059939832501868</v>
      </c>
      <c r="E342" s="191">
        <f>INPUT!BD111</f>
        <v>-1194.0301894616568</v>
      </c>
      <c r="F342" s="191">
        <f>INPUT!CJ111</f>
        <v>-436.06870446189714</v>
      </c>
      <c r="G342" s="191">
        <f>INPUT!CK111</f>
        <v>-314.94994178543857</v>
      </c>
      <c r="H342" s="191">
        <f>0.75*INPUT!CV111</f>
        <v>11.551097862036368</v>
      </c>
      <c r="I342" s="191">
        <f>0.75*INPUT!CW111</f>
        <v>-212.85135393178524</v>
      </c>
      <c r="J342" s="445">
        <f>(IF(C342&gt;=0,H342,I342)*2+SUM(C342:G342))/2</f>
        <v>-1527.5086588338152</v>
      </c>
      <c r="K342" s="184">
        <f>J342/COS(INPUT!P111)</f>
        <v>-1539.5205101613674</v>
      </c>
      <c r="L342" s="489" t="str">
        <f>IF(ABS(K342)&lt;=B342,"OK","NG")</f>
        <v>OK</v>
      </c>
      <c r="M342" s="391">
        <f>B342/ABS(K342)</f>
        <v>1.5633427783340699</v>
      </c>
      <c r="N342" s="4"/>
    </row>
    <row r="343">
      <c r="A343" s="187">
        <f>A163</f>
        <v>101</v>
      </c>
      <c r="B343" s="191">
        <f>INPUT!CU112</f>
        <v>2406.7982716579568</v>
      </c>
      <c r="C343" s="191">
        <f>INPUT!BB112</f>
        <v>-683.35517469674232</v>
      </c>
      <c r="D343" s="191">
        <f>INPUT!BC112</f>
        <v>-0.91059939832501868</v>
      </c>
      <c r="E343" s="191">
        <f>INPUT!BD112</f>
        <v>-1194.0301894616568</v>
      </c>
      <c r="F343" s="191">
        <f>INPUT!CJ112</f>
        <v>-436.06870446189714</v>
      </c>
      <c r="G343" s="191">
        <f>INPUT!CK112</f>
        <v>-314.94994178543857</v>
      </c>
      <c r="H343" s="191">
        <f>0.75*INPUT!CV112</f>
        <v>11.551097862036368</v>
      </c>
      <c r="I343" s="191">
        <f>0.75*INPUT!CW112</f>
        <v>-212.85135393178524</v>
      </c>
      <c r="J343" s="445">
        <f>(IF(C343&gt;=0,H343,I343)*2+SUM(C343:G343))/2</f>
        <v>-1527.5086588338152</v>
      </c>
      <c r="K343" s="184">
        <f>J343/COS(INPUT!P112)</f>
        <v>-1539.5205101613674</v>
      </c>
      <c r="L343" s="489" t="str">
        <f>IF(ABS(K343)&lt;=B343,"OK","NG")</f>
        <v>OK</v>
      </c>
      <c r="M343" s="391">
        <f>B343/ABS(K343)</f>
        <v>1.5633427783340699</v>
      </c>
      <c r="N343" s="4"/>
    </row>
    <row r="344">
      <c r="A344" s="187">
        <f>A164</f>
        <v>101</v>
      </c>
      <c r="B344" s="191">
        <f>INPUT!CU113</f>
        <v>2406.7982716579568</v>
      </c>
      <c r="C344" s="191">
        <f>INPUT!BB113</f>
        <v>-683.35517469674232</v>
      </c>
      <c r="D344" s="191">
        <f>INPUT!BC113</f>
        <v>-0.91059939832501868</v>
      </c>
      <c r="E344" s="191">
        <f>INPUT!BD113</f>
        <v>-1194.0301894616568</v>
      </c>
      <c r="F344" s="191">
        <f>INPUT!CJ113</f>
        <v>-436.06870446189714</v>
      </c>
      <c r="G344" s="191">
        <f>INPUT!CK113</f>
        <v>-314.94994178543857</v>
      </c>
      <c r="H344" s="191">
        <f>0.75*INPUT!CV113</f>
        <v>11.551097862036368</v>
      </c>
      <c r="I344" s="191">
        <f>0.75*INPUT!CW113</f>
        <v>-212.85135393178524</v>
      </c>
      <c r="J344" s="445">
        <f>(IF(C344&gt;=0,H344,I344)*2+SUM(C344:G344))/2</f>
        <v>-1527.5086588338152</v>
      </c>
      <c r="K344" s="184">
        <f>J344/COS(INPUT!P113)</f>
        <v>-1539.5205101613674</v>
      </c>
      <c r="L344" s="489" t="str">
        <f>IF(ABS(K344)&lt;=B344,"OK","NG")</f>
        <v>OK</v>
      </c>
      <c r="M344" s="391">
        <f>B344/ABS(K344)</f>
        <v>1.5633427783340699</v>
      </c>
      <c r="N344" s="4"/>
    </row>
    <row r="345">
      <c r="A345" s="187">
        <f>A165</f>
        <v>101</v>
      </c>
      <c r="B345" s="191">
        <f>INPUT!CU114</f>
        <v>2406.7982716579568</v>
      </c>
      <c r="C345" s="191">
        <f>INPUT!BB114</f>
        <v>-683.35517469674232</v>
      </c>
      <c r="D345" s="191">
        <f>INPUT!BC114</f>
        <v>-0.91059939832501868</v>
      </c>
      <c r="E345" s="191">
        <f>INPUT!BD114</f>
        <v>-1194.0301894616568</v>
      </c>
      <c r="F345" s="191">
        <f>INPUT!CJ114</f>
        <v>-436.06870446189714</v>
      </c>
      <c r="G345" s="191">
        <f>INPUT!CK114</f>
        <v>-314.94994178543857</v>
      </c>
      <c r="H345" s="191">
        <f>0.75*INPUT!CV114</f>
        <v>11.551097862036368</v>
      </c>
      <c r="I345" s="191">
        <f>0.75*INPUT!CW114</f>
        <v>-212.85135393178524</v>
      </c>
      <c r="J345" s="445">
        <f>(IF(C345&gt;=0,H345,I345)*2+SUM(C345:G345))/2</f>
        <v>-1527.5086588338152</v>
      </c>
      <c r="K345" s="184">
        <f>J345/COS(INPUT!P114)</f>
        <v>-1539.5205101613674</v>
      </c>
      <c r="L345" s="489" t="str">
        <f>IF(ABS(K345)&lt;=B345,"OK","NG")</f>
        <v>OK</v>
      </c>
      <c r="M345" s="391">
        <f>B345/ABS(K345)</f>
        <v>1.5633427783340699</v>
      </c>
      <c r="N345" s="4"/>
    </row>
    <row r="346">
      <c r="A346" s="187">
        <f>A166</f>
        <v>101</v>
      </c>
      <c r="B346" s="191">
        <f>INPUT!CU115</f>
        <v>2406.7982716579568</v>
      </c>
      <c r="C346" s="191">
        <f>INPUT!BB115</f>
        <v>-683.35517469674232</v>
      </c>
      <c r="D346" s="191">
        <f>INPUT!BC115</f>
        <v>-0.91059939832501868</v>
      </c>
      <c r="E346" s="191">
        <f>INPUT!BD115</f>
        <v>-1194.0301894616568</v>
      </c>
      <c r="F346" s="191">
        <f>INPUT!CJ115</f>
        <v>-436.06870446189714</v>
      </c>
      <c r="G346" s="191">
        <f>INPUT!CK115</f>
        <v>-314.94994178543857</v>
      </c>
      <c r="H346" s="191">
        <f>0.75*INPUT!CV115</f>
        <v>11.551097862036368</v>
      </c>
      <c r="I346" s="191">
        <f>0.75*INPUT!CW115</f>
        <v>-212.85135393178524</v>
      </c>
      <c r="J346" s="445">
        <f>(IF(C346&gt;=0,H346,I346)*2+SUM(C346:G346))/2</f>
        <v>-1527.5086588338152</v>
      </c>
      <c r="K346" s="184">
        <f>J346/COS(INPUT!P115)</f>
        <v>-1539.5205101613674</v>
      </c>
      <c r="L346" s="489" t="str">
        <f>IF(ABS(K346)&lt;=B346,"OK","NG")</f>
        <v>OK</v>
      </c>
      <c r="M346" s="391">
        <f>B346/ABS(K346)</f>
        <v>1.5633427783340699</v>
      </c>
      <c r="N346" s="4"/>
    </row>
    <row r="347">
      <c r="A347" s="187">
        <f>A167</f>
        <v>101</v>
      </c>
      <c r="B347" s="191">
        <f>INPUT!CU116</f>
        <v>2406.7982716579568</v>
      </c>
      <c r="C347" s="191">
        <f>INPUT!BB116</f>
        <v>-683.35517469674232</v>
      </c>
      <c r="D347" s="191">
        <f>INPUT!BC116</f>
        <v>-0.91059939832501868</v>
      </c>
      <c r="E347" s="191">
        <f>INPUT!BD116</f>
        <v>-1194.0301894616568</v>
      </c>
      <c r="F347" s="191">
        <f>INPUT!CJ116</f>
        <v>-436.06870446189714</v>
      </c>
      <c r="G347" s="191">
        <f>INPUT!CK116</f>
        <v>-314.94994178543857</v>
      </c>
      <c r="H347" s="191">
        <f>0.75*INPUT!CV116</f>
        <v>11.551097862036368</v>
      </c>
      <c r="I347" s="191">
        <f>0.75*INPUT!CW116</f>
        <v>-212.85135393178524</v>
      </c>
      <c r="J347" s="445">
        <f>(IF(C347&gt;=0,H347,I347)*2+SUM(C347:G347))/2</f>
        <v>-1527.5086588338152</v>
      </c>
      <c r="K347" s="184">
        <f>J347/COS(INPUT!P116)</f>
        <v>-1539.5205101613674</v>
      </c>
      <c r="L347" s="489" t="str">
        <f>IF(ABS(K347)&lt;=B347,"OK","NG")</f>
        <v>OK</v>
      </c>
      <c r="M347" s="391">
        <f>B347/ABS(K347)</f>
        <v>1.5633427783340699</v>
      </c>
      <c r="N347" s="4"/>
    </row>
    <row r="348">
      <c r="A348" s="187">
        <f>A168</f>
        <v>101</v>
      </c>
      <c r="B348" s="191">
        <f>INPUT!CU117</f>
        <v>2406.7982716579568</v>
      </c>
      <c r="C348" s="191">
        <f>INPUT!BB117</f>
        <v>-683.35517469674232</v>
      </c>
      <c r="D348" s="191">
        <f>INPUT!BC117</f>
        <v>-0.91059939832501868</v>
      </c>
      <c r="E348" s="191">
        <f>INPUT!BD117</f>
        <v>-1194.0301894616568</v>
      </c>
      <c r="F348" s="191">
        <f>INPUT!CJ117</f>
        <v>-436.06870446189714</v>
      </c>
      <c r="G348" s="191">
        <f>INPUT!CK117</f>
        <v>-314.94994178543857</v>
      </c>
      <c r="H348" s="191">
        <f>0.75*INPUT!CV117</f>
        <v>11.551097862036368</v>
      </c>
      <c r="I348" s="191">
        <f>0.75*INPUT!CW117</f>
        <v>-212.85135393178524</v>
      </c>
      <c r="J348" s="445">
        <f>(IF(C348&gt;=0,H348,I348)*2+SUM(C348:G348))/2</f>
        <v>-1527.5086588338152</v>
      </c>
      <c r="K348" s="184">
        <f>J348/COS(INPUT!P117)</f>
        <v>-1539.5205101613674</v>
      </c>
      <c r="L348" s="489" t="str">
        <f>IF(ABS(K348)&lt;=B348,"OK","NG")</f>
        <v>OK</v>
      </c>
      <c r="M348" s="391">
        <f>B348/ABS(K348)</f>
        <v>1.5633427783340699</v>
      </c>
      <c r="N348" s="4"/>
    </row>
    <row r="349">
      <c r="A349" s="187">
        <f>A169</f>
        <v>101</v>
      </c>
      <c r="B349" s="191">
        <f>INPUT!CU118</f>
        <v>2406.7982716579568</v>
      </c>
      <c r="C349" s="191">
        <f>INPUT!BB118</f>
        <v>-683.35517469674232</v>
      </c>
      <c r="D349" s="191">
        <f>INPUT!BC118</f>
        <v>-0.91059939832501868</v>
      </c>
      <c r="E349" s="191">
        <f>INPUT!BD118</f>
        <v>-1194.0301894616568</v>
      </c>
      <c r="F349" s="191">
        <f>INPUT!CJ118</f>
        <v>-436.06870446189714</v>
      </c>
      <c r="G349" s="191">
        <f>INPUT!CK118</f>
        <v>-314.94994178543857</v>
      </c>
      <c r="H349" s="191">
        <f>0.75*INPUT!CV118</f>
        <v>11.551097862036368</v>
      </c>
      <c r="I349" s="191">
        <f>0.75*INPUT!CW118</f>
        <v>-212.85135393178524</v>
      </c>
      <c r="J349" s="445">
        <f>(IF(C349&gt;=0,H349,I349)*2+SUM(C349:G349))/2</f>
        <v>-1527.5086588338152</v>
      </c>
      <c r="K349" s="184">
        <f>J349/COS(INPUT!P118)</f>
        <v>-1539.5205101613674</v>
      </c>
      <c r="L349" s="489" t="str">
        <f>IF(ABS(K349)&lt;=B349,"OK","NG")</f>
        <v>OK</v>
      </c>
      <c r="M349" s="391">
        <f>B349/ABS(K349)</f>
        <v>1.5633427783340699</v>
      </c>
      <c r="N349" s="4"/>
    </row>
    <row r="350">
      <c r="A350" s="187">
        <f>A170</f>
        <v>101</v>
      </c>
      <c r="B350" s="191">
        <f>INPUT!CU119</f>
        <v>2406.7982716579568</v>
      </c>
      <c r="C350" s="191">
        <f>INPUT!BB119</f>
        <v>-683.35517469674232</v>
      </c>
      <c r="D350" s="191">
        <f>INPUT!BC119</f>
        <v>-0.91059939832501868</v>
      </c>
      <c r="E350" s="191">
        <f>INPUT!BD119</f>
        <v>-1194.0301894616568</v>
      </c>
      <c r="F350" s="191">
        <f>INPUT!CJ119</f>
        <v>-436.06870446189714</v>
      </c>
      <c r="G350" s="191">
        <f>INPUT!CK119</f>
        <v>-314.94994178543857</v>
      </c>
      <c r="H350" s="191">
        <f>0.75*INPUT!CV119</f>
        <v>11.551097862036368</v>
      </c>
      <c r="I350" s="191">
        <f>0.75*INPUT!CW119</f>
        <v>-212.85135393178524</v>
      </c>
      <c r="J350" s="445">
        <f>(IF(C350&gt;=0,H350,I350)*2+SUM(C350:G350))/2</f>
        <v>-1527.5086588338152</v>
      </c>
      <c r="K350" s="184">
        <f>J350/COS(INPUT!P119)</f>
        <v>-1539.5205101613674</v>
      </c>
      <c r="L350" s="489" t="str">
        <f>IF(ABS(K350)&lt;=B350,"OK","NG")</f>
        <v>OK</v>
      </c>
      <c r="M350" s="391">
        <f>B350/ABS(K350)</f>
        <v>1.5633427783340699</v>
      </c>
      <c r="N350" s="4"/>
    </row>
    <row r="351">
      <c r="A351" s="187">
        <f>A171</f>
        <v>101</v>
      </c>
      <c r="B351" s="191">
        <f>INPUT!CU120</f>
        <v>2406.7982716579568</v>
      </c>
      <c r="C351" s="191">
        <f>INPUT!BB120</f>
        <v>-683.35517469674232</v>
      </c>
      <c r="D351" s="191">
        <f>INPUT!BC120</f>
        <v>-0.91059939832501868</v>
      </c>
      <c r="E351" s="191">
        <f>INPUT!BD120</f>
        <v>-1194.0301894616568</v>
      </c>
      <c r="F351" s="191">
        <f>INPUT!CJ120</f>
        <v>-436.06870446189714</v>
      </c>
      <c r="G351" s="191">
        <f>INPUT!CK120</f>
        <v>-314.94994178543857</v>
      </c>
      <c r="H351" s="191">
        <f>0.75*INPUT!CV120</f>
        <v>11.551097862036368</v>
      </c>
      <c r="I351" s="191">
        <f>0.75*INPUT!CW120</f>
        <v>-212.85135393178524</v>
      </c>
      <c r="J351" s="445">
        <f>(IF(C351&gt;=0,H351,I351)*2+SUM(C351:G351))/2</f>
        <v>-1527.5086588338152</v>
      </c>
      <c r="K351" s="184">
        <f>J351/COS(INPUT!P120)</f>
        <v>-1539.5205101613674</v>
      </c>
      <c r="L351" s="489" t="str">
        <f>IF(ABS(K351)&lt;=B351,"OK","NG")</f>
        <v>OK</v>
      </c>
      <c r="M351" s="391">
        <f>B351/ABS(K351)</f>
        <v>1.5633427783340699</v>
      </c>
      <c r="N351" s="4"/>
    </row>
    <row r="352">
      <c r="A352" s="187">
        <f>A172</f>
        <v>101</v>
      </c>
      <c r="B352" s="191">
        <f>INPUT!CU121</f>
        <v>2406.7982716579568</v>
      </c>
      <c r="C352" s="191">
        <f>INPUT!BB121</f>
        <v>-683.35517469674232</v>
      </c>
      <c r="D352" s="191">
        <f>INPUT!BC121</f>
        <v>-0.91059939832501868</v>
      </c>
      <c r="E352" s="191">
        <f>INPUT!BD121</f>
        <v>-1194.0301894616568</v>
      </c>
      <c r="F352" s="191">
        <f>INPUT!CJ121</f>
        <v>-436.06870446189714</v>
      </c>
      <c r="G352" s="191">
        <f>INPUT!CK121</f>
        <v>-314.94994178543857</v>
      </c>
      <c r="H352" s="191">
        <f>0.75*INPUT!CV121</f>
        <v>11.551097862036368</v>
      </c>
      <c r="I352" s="191">
        <f>0.75*INPUT!CW121</f>
        <v>-212.85135393178524</v>
      </c>
      <c r="J352" s="445">
        <f>(IF(C352&gt;=0,H352,I352)*2+SUM(C352:G352))/2</f>
        <v>-1527.5086588338152</v>
      </c>
      <c r="K352" s="184">
        <f>J352/COS(INPUT!P121)</f>
        <v>-1539.5205101613674</v>
      </c>
      <c r="L352" s="489" t="str">
        <f>IF(ABS(K352)&lt;=B352,"OK","NG")</f>
        <v>OK</v>
      </c>
      <c r="M352" s="391">
        <f>B352/ABS(K352)</f>
        <v>1.5633427783340699</v>
      </c>
      <c r="N352" s="4"/>
    </row>
    <row r="353">
      <c r="A353" s="187">
        <f>A173</f>
        <v>101</v>
      </c>
      <c r="B353" s="191">
        <f>INPUT!CU122</f>
        <v>2406.7982716579568</v>
      </c>
      <c r="C353" s="191">
        <f>INPUT!BB122</f>
        <v>-683.35517469674232</v>
      </c>
      <c r="D353" s="191">
        <f>INPUT!BC122</f>
        <v>-0.91059939832501868</v>
      </c>
      <c r="E353" s="191">
        <f>INPUT!BD122</f>
        <v>-1194.0301894616568</v>
      </c>
      <c r="F353" s="191">
        <f>INPUT!CJ122</f>
        <v>-436.06870446189714</v>
      </c>
      <c r="G353" s="191">
        <f>INPUT!CK122</f>
        <v>-314.94994178543857</v>
      </c>
      <c r="H353" s="191">
        <f>0.75*INPUT!CV122</f>
        <v>11.551097862036368</v>
      </c>
      <c r="I353" s="191">
        <f>0.75*INPUT!CW122</f>
        <v>-212.85135393178524</v>
      </c>
      <c r="J353" s="445">
        <f>(IF(C353&gt;=0,H353,I353)*2+SUM(C353:G353))/2</f>
        <v>-1527.5086588338152</v>
      </c>
      <c r="K353" s="184">
        <f>J353/COS(INPUT!P122)</f>
        <v>-1539.5205101613674</v>
      </c>
      <c r="L353" s="489" t="str">
        <f>IF(ABS(K353)&lt;=B353,"OK","NG")</f>
        <v>OK</v>
      </c>
      <c r="M353" s="391">
        <f>B353/ABS(K353)</f>
        <v>1.5633427783340699</v>
      </c>
      <c r="N353" s="4"/>
    </row>
    <row r="354">
      <c r="A354" s="187">
        <f>A174</f>
        <v>101</v>
      </c>
      <c r="B354" s="191">
        <f>INPUT!CU123</f>
        <v>2406.7982716579568</v>
      </c>
      <c r="C354" s="191">
        <f>INPUT!BB123</f>
        <v>-683.35517469674232</v>
      </c>
      <c r="D354" s="191">
        <f>INPUT!BC123</f>
        <v>-0.91059939832501868</v>
      </c>
      <c r="E354" s="191">
        <f>INPUT!BD123</f>
        <v>-1194.0301894616568</v>
      </c>
      <c r="F354" s="191">
        <f>INPUT!CJ123</f>
        <v>-436.06870446189714</v>
      </c>
      <c r="G354" s="191">
        <f>INPUT!CK123</f>
        <v>-314.94994178543857</v>
      </c>
      <c r="H354" s="191">
        <f>0.75*INPUT!CV123</f>
        <v>11.551097862036368</v>
      </c>
      <c r="I354" s="191">
        <f>0.75*INPUT!CW123</f>
        <v>-212.85135393178524</v>
      </c>
      <c r="J354" s="445">
        <f>(IF(C354&gt;=0,H354,I354)*2+SUM(C354:G354))/2</f>
        <v>-1527.5086588338152</v>
      </c>
      <c r="K354" s="184">
        <f>J354/COS(INPUT!P123)</f>
        <v>-1539.5205101613674</v>
      </c>
      <c r="L354" s="489" t="str">
        <f>IF(ABS(K354)&lt;=B354,"OK","NG")</f>
        <v>OK</v>
      </c>
      <c r="M354" s="391">
        <f>B354/ABS(K354)</f>
        <v>1.5633427783340699</v>
      </c>
      <c r="N354" s="4"/>
    </row>
    <row r="355">
      <c r="A355" s="187">
        <f>A175</f>
        <v>101</v>
      </c>
      <c r="B355" s="191">
        <f>INPUT!CU124</f>
        <v>2406.7982716579568</v>
      </c>
      <c r="C355" s="191">
        <f>INPUT!BB124</f>
        <v>-683.35517469674232</v>
      </c>
      <c r="D355" s="191">
        <f>INPUT!BC124</f>
        <v>-0.91059939832501868</v>
      </c>
      <c r="E355" s="191">
        <f>INPUT!BD124</f>
        <v>-1194.0301894616568</v>
      </c>
      <c r="F355" s="191">
        <f>INPUT!CJ124</f>
        <v>-436.06870446189714</v>
      </c>
      <c r="G355" s="191">
        <f>INPUT!CK124</f>
        <v>-314.94994178543857</v>
      </c>
      <c r="H355" s="191">
        <f>0.75*INPUT!CV124</f>
        <v>11.551097862036368</v>
      </c>
      <c r="I355" s="191">
        <f>0.75*INPUT!CW124</f>
        <v>-212.85135393178524</v>
      </c>
      <c r="J355" s="445">
        <f>(IF(C355&gt;=0,H355,I355)*2+SUM(C355:G355))/2</f>
        <v>-1527.5086588338152</v>
      </c>
      <c r="K355" s="184">
        <f>J355/COS(INPUT!P124)</f>
        <v>-1539.5205101613674</v>
      </c>
      <c r="L355" s="489" t="str">
        <f>IF(ABS(K355)&lt;=B355,"OK","NG")</f>
        <v>OK</v>
      </c>
      <c r="M355" s="391">
        <f>B355/ABS(K355)</f>
        <v>1.5633427783340699</v>
      </c>
      <c r="N355" s="4"/>
    </row>
    <row r="356">
      <c r="A356" s="187">
        <f>A176</f>
        <v>101</v>
      </c>
      <c r="B356" s="191">
        <f>INPUT!CU125</f>
        <v>2406.7982716579568</v>
      </c>
      <c r="C356" s="191">
        <f>INPUT!BB125</f>
        <v>-683.35517469674232</v>
      </c>
      <c r="D356" s="191">
        <f>INPUT!BC125</f>
        <v>-0.91059939832501868</v>
      </c>
      <c r="E356" s="191">
        <f>INPUT!BD125</f>
        <v>-1194.0301894616568</v>
      </c>
      <c r="F356" s="191">
        <f>INPUT!CJ125</f>
        <v>-436.06870446189714</v>
      </c>
      <c r="G356" s="191">
        <f>INPUT!CK125</f>
        <v>-314.94994178543857</v>
      </c>
      <c r="H356" s="191">
        <f>0.75*INPUT!CV125</f>
        <v>11.551097862036368</v>
      </c>
      <c r="I356" s="191">
        <f>0.75*INPUT!CW125</f>
        <v>-212.85135393178524</v>
      </c>
      <c r="J356" s="445">
        <f>(IF(C356&gt;=0,H356,I356)*2+SUM(C356:G356))/2</f>
        <v>-1527.5086588338152</v>
      </c>
      <c r="K356" s="184">
        <f>J356/COS(INPUT!P125)</f>
        <v>-1539.5205101613674</v>
      </c>
      <c r="L356" s="489" t="str">
        <f>IF(ABS(K356)&lt;=B356,"OK","NG")</f>
        <v>OK</v>
      </c>
      <c r="M356" s="391">
        <f>B356/ABS(K356)</f>
        <v>1.5633427783340699</v>
      </c>
      <c r="N356" s="4"/>
    </row>
    <row r="357">
      <c r="A357" s="187">
        <f>A177</f>
        <v>101</v>
      </c>
      <c r="B357" s="191">
        <f>INPUT!CU126</f>
        <v>2406.7982716579568</v>
      </c>
      <c r="C357" s="191">
        <f>INPUT!BB126</f>
        <v>-683.35517469674232</v>
      </c>
      <c r="D357" s="191">
        <f>INPUT!BC126</f>
        <v>-0.91059939832501868</v>
      </c>
      <c r="E357" s="191">
        <f>INPUT!BD126</f>
        <v>-1194.0301894616568</v>
      </c>
      <c r="F357" s="191">
        <f>INPUT!CJ126</f>
        <v>-436.06870446189714</v>
      </c>
      <c r="G357" s="191">
        <f>INPUT!CK126</f>
        <v>-314.94994178543857</v>
      </c>
      <c r="H357" s="191">
        <f>0.75*INPUT!CV126</f>
        <v>11.551097862036368</v>
      </c>
      <c r="I357" s="191">
        <f>0.75*INPUT!CW126</f>
        <v>-212.85135393178524</v>
      </c>
      <c r="J357" s="445">
        <f>(IF(C357&gt;=0,H357,I357)*2+SUM(C357:G357))/2</f>
        <v>-1527.5086588338152</v>
      </c>
      <c r="K357" s="184">
        <f>J357/COS(INPUT!P126)</f>
        <v>-1539.5205101613674</v>
      </c>
      <c r="L357" s="489" t="str">
        <f>IF(ABS(K357)&lt;=B357,"OK","NG")</f>
        <v>OK</v>
      </c>
      <c r="M357" s="391">
        <f>B357/ABS(K357)</f>
        <v>1.5633427783340699</v>
      </c>
      <c r="N357" s="4"/>
    </row>
    <row r="358">
      <c r="A358" s="187">
        <f>A178</f>
        <v>101</v>
      </c>
      <c r="B358" s="191">
        <f>INPUT!CU127</f>
        <v>2406.7982716579568</v>
      </c>
      <c r="C358" s="191">
        <f>INPUT!BB127</f>
        <v>-683.35517469674232</v>
      </c>
      <c r="D358" s="191">
        <f>INPUT!BC127</f>
        <v>-0.91059939832501868</v>
      </c>
      <c r="E358" s="191">
        <f>INPUT!BD127</f>
        <v>-1194.0301894616568</v>
      </c>
      <c r="F358" s="191">
        <f>INPUT!CJ127</f>
        <v>-436.06870446189714</v>
      </c>
      <c r="G358" s="191">
        <f>INPUT!CK127</f>
        <v>-314.94994178543857</v>
      </c>
      <c r="H358" s="191">
        <f>0.75*INPUT!CV127</f>
        <v>11.551097862036368</v>
      </c>
      <c r="I358" s="191">
        <f>0.75*INPUT!CW127</f>
        <v>-212.85135393178524</v>
      </c>
      <c r="J358" s="445">
        <f>(IF(C358&gt;=0,H358,I358)*2+SUM(C358:G358))/2</f>
        <v>-1527.5086588338152</v>
      </c>
      <c r="K358" s="184">
        <f>J358/COS(INPUT!P127)</f>
        <v>-1539.5205101613674</v>
      </c>
      <c r="L358" s="489" t="str">
        <f>IF(ABS(K358)&lt;=B358,"OK","NG")</f>
        <v>OK</v>
      </c>
      <c r="M358" s="391">
        <f>B358/ABS(K358)</f>
        <v>1.5633427783340699</v>
      </c>
      <c r="N358" s="4"/>
    </row>
    <row r="359">
      <c r="A359" s="187">
        <f>A179</f>
        <v>101</v>
      </c>
      <c r="B359" s="191">
        <f>INPUT!CU128</f>
        <v>2406.7982716579568</v>
      </c>
      <c r="C359" s="191">
        <f>INPUT!BB128</f>
        <v>-683.35517469674232</v>
      </c>
      <c r="D359" s="191">
        <f>INPUT!BC128</f>
        <v>-0.91059939832501868</v>
      </c>
      <c r="E359" s="191">
        <f>INPUT!BD128</f>
        <v>-1194.0301894616568</v>
      </c>
      <c r="F359" s="191">
        <f>INPUT!CJ128</f>
        <v>-436.06870446189714</v>
      </c>
      <c r="G359" s="191">
        <f>INPUT!CK128</f>
        <v>-314.94994178543857</v>
      </c>
      <c r="H359" s="191">
        <f>0.75*INPUT!CV128</f>
        <v>11.551097862036368</v>
      </c>
      <c r="I359" s="191">
        <f>0.75*INPUT!CW128</f>
        <v>-212.85135393178524</v>
      </c>
      <c r="J359" s="445">
        <f>(IF(C359&gt;=0,H359,I359)*2+SUM(C359:G359))/2</f>
        <v>-1527.5086588338152</v>
      </c>
      <c r="K359" s="184">
        <f>J359/COS(INPUT!P128)</f>
        <v>-1539.5205101613674</v>
      </c>
      <c r="L359" s="489" t="str">
        <f>IF(ABS(K359)&lt;=B359,"OK","NG")</f>
        <v>OK</v>
      </c>
      <c r="M359" s="391">
        <f>B359/ABS(K359)</f>
        <v>1.5633427783340699</v>
      </c>
      <c r="N359" s="4"/>
    </row>
    <row r="360">
      <c r="A360" s="187">
        <f>A180</f>
        <v>101</v>
      </c>
      <c r="B360" s="191">
        <f>INPUT!CU129</f>
        <v>2406.7982716579568</v>
      </c>
      <c r="C360" s="191">
        <f>INPUT!BB129</f>
        <v>-683.35517469674232</v>
      </c>
      <c r="D360" s="191">
        <f>INPUT!BC129</f>
        <v>-0.91059939832501868</v>
      </c>
      <c r="E360" s="191">
        <f>INPUT!BD129</f>
        <v>-1194.0301894616568</v>
      </c>
      <c r="F360" s="191">
        <f>INPUT!CJ129</f>
        <v>-436.06870446189714</v>
      </c>
      <c r="G360" s="191">
        <f>INPUT!CK129</f>
        <v>-314.94994178543857</v>
      </c>
      <c r="H360" s="191">
        <f>0.75*INPUT!CV129</f>
        <v>11.551097862036368</v>
      </c>
      <c r="I360" s="191">
        <f>0.75*INPUT!CW129</f>
        <v>-212.85135393178524</v>
      </c>
      <c r="J360" s="445">
        <f>(IF(C360&gt;=0,H360,I360)*2+SUM(C360:G360))/2</f>
        <v>-1527.5086588338152</v>
      </c>
      <c r="K360" s="184">
        <f>J360/COS(INPUT!P129)</f>
        <v>-1539.5205101613674</v>
      </c>
      <c r="L360" s="489" t="str">
        <f>IF(ABS(K360)&lt;=B360,"OK","NG")</f>
        <v>OK</v>
      </c>
      <c r="M360" s="391">
        <f>B360/ABS(K360)</f>
        <v>1.5633427783340699</v>
      </c>
      <c r="N360" s="4"/>
    </row>
    <row r="361">
      <c r="A361" s="187">
        <f>A181</f>
        <v>101</v>
      </c>
      <c r="B361" s="191">
        <f>INPUT!CU130</f>
        <v>2406.7982716579568</v>
      </c>
      <c r="C361" s="191">
        <f>INPUT!BB130</f>
        <v>-683.35517469674232</v>
      </c>
      <c r="D361" s="191">
        <f>INPUT!BC130</f>
        <v>-0.91059939832501868</v>
      </c>
      <c r="E361" s="191">
        <f>INPUT!BD130</f>
        <v>-1194.0301894616568</v>
      </c>
      <c r="F361" s="191">
        <f>INPUT!CJ130</f>
        <v>-436.06870446189714</v>
      </c>
      <c r="G361" s="191">
        <f>INPUT!CK130</f>
        <v>-314.94994178543857</v>
      </c>
      <c r="H361" s="191">
        <f>0.75*INPUT!CV130</f>
        <v>11.551097862036368</v>
      </c>
      <c r="I361" s="191">
        <f>0.75*INPUT!CW130</f>
        <v>-212.85135393178524</v>
      </c>
      <c r="J361" s="445">
        <f>(IF(C361&gt;=0,H361,I361)*2+SUM(C361:G361))/2</f>
        <v>-1527.5086588338152</v>
      </c>
      <c r="K361" s="184">
        <f>J361/COS(INPUT!P130)</f>
        <v>-1539.5205101613674</v>
      </c>
      <c r="L361" s="489" t="str">
        <f>IF(ABS(K361)&lt;=B361,"OK","NG")</f>
        <v>OK</v>
      </c>
      <c r="M361" s="391">
        <f>B361/ABS(K361)</f>
        <v>1.5633427783340699</v>
      </c>
      <c r="N361" s="4"/>
    </row>
    <row r="362">
      <c r="A362" s="187">
        <f>A182</f>
        <v>101</v>
      </c>
      <c r="B362" s="191">
        <f>INPUT!CU131</f>
        <v>2406.7982716579568</v>
      </c>
      <c r="C362" s="191">
        <f>INPUT!BB131</f>
        <v>-683.35517469674232</v>
      </c>
      <c r="D362" s="191">
        <f>INPUT!BC131</f>
        <v>-0.91059939832501868</v>
      </c>
      <c r="E362" s="191">
        <f>INPUT!BD131</f>
        <v>-1194.0301894616568</v>
      </c>
      <c r="F362" s="191">
        <f>INPUT!CJ131</f>
        <v>-436.06870446189714</v>
      </c>
      <c r="G362" s="191">
        <f>INPUT!CK131</f>
        <v>-314.94994178543857</v>
      </c>
      <c r="H362" s="191">
        <f>0.75*INPUT!CV131</f>
        <v>11.551097862036368</v>
      </c>
      <c r="I362" s="191">
        <f>0.75*INPUT!CW131</f>
        <v>-212.85135393178524</v>
      </c>
      <c r="J362" s="445">
        <f>(IF(C362&gt;=0,H362,I362)*2+SUM(C362:G362))/2</f>
        <v>-1527.5086588338152</v>
      </c>
      <c r="K362" s="184">
        <f>J362/COS(INPUT!P131)</f>
        <v>-1539.5205101613674</v>
      </c>
      <c r="L362" s="489" t="str">
        <f>IF(ABS(K362)&lt;=B362,"OK","NG")</f>
        <v>OK</v>
      </c>
      <c r="M362" s="391">
        <f>B362/ABS(K362)</f>
        <v>1.5633427783340699</v>
      </c>
      <c r="N362" s="4"/>
    </row>
    <row r="363">
      <c r="A363" s="187">
        <f>A183</f>
        <v>101</v>
      </c>
      <c r="B363" s="191">
        <f>INPUT!CU132</f>
        <v>2406.7982716579568</v>
      </c>
      <c r="C363" s="191">
        <f>INPUT!BB132</f>
        <v>-683.35517469674232</v>
      </c>
      <c r="D363" s="191">
        <f>INPUT!BC132</f>
        <v>-0.91059939832501868</v>
      </c>
      <c r="E363" s="191">
        <f>INPUT!BD132</f>
        <v>-1194.0301894616568</v>
      </c>
      <c r="F363" s="191">
        <f>INPUT!CJ132</f>
        <v>-436.06870446189714</v>
      </c>
      <c r="G363" s="191">
        <f>INPUT!CK132</f>
        <v>-314.94994178543857</v>
      </c>
      <c r="H363" s="191">
        <f>0.75*INPUT!CV132</f>
        <v>11.551097862036368</v>
      </c>
      <c r="I363" s="191">
        <f>0.75*INPUT!CW132</f>
        <v>-212.85135393178524</v>
      </c>
      <c r="J363" s="445">
        <f>(IF(C363&gt;=0,H363,I363)*2+SUM(C363:G363))/2</f>
        <v>-1527.5086588338152</v>
      </c>
      <c r="K363" s="184">
        <f>J363/COS(INPUT!P132)</f>
        <v>-1539.5205101613674</v>
      </c>
      <c r="L363" s="489" t="str">
        <f>IF(ABS(K363)&lt;=B363,"OK","NG")</f>
        <v>OK</v>
      </c>
      <c r="M363" s="391">
        <f>B363/ABS(K363)</f>
        <v>1.5633427783340699</v>
      </c>
      <c r="N363" s="4"/>
    </row>
    <row r="364">
      <c r="A364" s="187">
        <f>A184</f>
        <v>101</v>
      </c>
      <c r="B364" s="191">
        <f>INPUT!CU133</f>
        <v>2406.7982716579568</v>
      </c>
      <c r="C364" s="191">
        <f>INPUT!BB133</f>
        <v>-683.35517469674232</v>
      </c>
      <c r="D364" s="191">
        <f>INPUT!BC133</f>
        <v>-0.91059939832501868</v>
      </c>
      <c r="E364" s="191">
        <f>INPUT!BD133</f>
        <v>-1194.0301894616568</v>
      </c>
      <c r="F364" s="191">
        <f>INPUT!CJ133</f>
        <v>-436.06870446189714</v>
      </c>
      <c r="G364" s="191">
        <f>INPUT!CK133</f>
        <v>-314.94994178543857</v>
      </c>
      <c r="H364" s="191">
        <f>0.75*INPUT!CV133</f>
        <v>11.551097862036368</v>
      </c>
      <c r="I364" s="191">
        <f>0.75*INPUT!CW133</f>
        <v>-212.85135393178524</v>
      </c>
      <c r="J364" s="445">
        <f>(IF(C364&gt;=0,H364,I364)*2+SUM(C364:G364))/2</f>
        <v>-1527.5086588338152</v>
      </c>
      <c r="K364" s="184">
        <f>J364/COS(INPUT!P133)</f>
        <v>-1539.5205101613674</v>
      </c>
      <c r="L364" s="489" t="str">
        <f>IF(ABS(K364)&lt;=B364,"OK","NG")</f>
        <v>OK</v>
      </c>
      <c r="M364" s="391">
        <f>B364/ABS(K364)</f>
        <v>1.5633427783340699</v>
      </c>
      <c r="N364" s="4"/>
    </row>
    <row r="365">
      <c r="A365" s="187">
        <f>A185</f>
        <v>101</v>
      </c>
      <c r="B365" s="191">
        <f>INPUT!CU134</f>
        <v>2406.7982716579568</v>
      </c>
      <c r="C365" s="191">
        <f>INPUT!BB134</f>
        <v>-683.35517469674232</v>
      </c>
      <c r="D365" s="191">
        <f>INPUT!BC134</f>
        <v>-0.91059939832501868</v>
      </c>
      <c r="E365" s="191">
        <f>INPUT!BD134</f>
        <v>-1194.0301894616568</v>
      </c>
      <c r="F365" s="191">
        <f>INPUT!CJ134</f>
        <v>-436.06870446189714</v>
      </c>
      <c r="G365" s="191">
        <f>INPUT!CK134</f>
        <v>-314.94994178543857</v>
      </c>
      <c r="H365" s="191">
        <f>0.75*INPUT!CV134</f>
        <v>11.551097862036368</v>
      </c>
      <c r="I365" s="191">
        <f>0.75*INPUT!CW134</f>
        <v>-212.85135393178524</v>
      </c>
      <c r="J365" s="445">
        <f>(IF(C365&gt;=0,H365,I365)*2+SUM(C365:G365))/2</f>
        <v>-1527.5086588338152</v>
      </c>
      <c r="K365" s="184">
        <f>J365/COS(INPUT!P134)</f>
        <v>-1539.5205101613674</v>
      </c>
      <c r="L365" s="489" t="str">
        <f>IF(ABS(K365)&lt;=B365,"OK","NG")</f>
        <v>OK</v>
      </c>
      <c r="M365" s="391">
        <f>B365/ABS(K365)</f>
        <v>1.5633427783340699</v>
      </c>
      <c r="N365" s="4"/>
    </row>
    <row r="366">
      <c r="A366" s="187">
        <f>A186</f>
        <v>101</v>
      </c>
      <c r="B366" s="191">
        <f>INPUT!CU135</f>
        <v>2406.7982716579568</v>
      </c>
      <c r="C366" s="191">
        <f>INPUT!BB135</f>
        <v>-683.35517469674232</v>
      </c>
      <c r="D366" s="191">
        <f>INPUT!BC135</f>
        <v>-0.91059939832501868</v>
      </c>
      <c r="E366" s="191">
        <f>INPUT!BD135</f>
        <v>-1194.0301894616568</v>
      </c>
      <c r="F366" s="191">
        <f>INPUT!CJ135</f>
        <v>-436.06870446189714</v>
      </c>
      <c r="G366" s="191">
        <f>INPUT!CK135</f>
        <v>-314.94994178543857</v>
      </c>
      <c r="H366" s="191">
        <f>0.75*INPUT!CV135</f>
        <v>11.551097862036368</v>
      </c>
      <c r="I366" s="191">
        <f>0.75*INPUT!CW135</f>
        <v>-212.85135393178524</v>
      </c>
      <c r="J366" s="445">
        <f>(IF(C366&gt;=0,H366,I366)*2+SUM(C366:G366))/2</f>
        <v>-1527.5086588338152</v>
      </c>
      <c r="K366" s="184">
        <f>J366/COS(INPUT!P135)</f>
        <v>-1539.5205101613674</v>
      </c>
      <c r="L366" s="489" t="str">
        <f>IF(ABS(K366)&lt;=B366,"OK","NG")</f>
        <v>OK</v>
      </c>
      <c r="M366" s="391">
        <f>B366/ABS(K366)</f>
        <v>1.5633427783340699</v>
      </c>
      <c r="N366" s="4"/>
    </row>
    <row r="367">
      <c r="A367" s="187">
        <f>A187</f>
        <v>101</v>
      </c>
      <c r="B367" s="191">
        <f>INPUT!CU136</f>
        <v>2406.7982716579568</v>
      </c>
      <c r="C367" s="191">
        <f>INPUT!BB136</f>
        <v>-683.35517469674232</v>
      </c>
      <c r="D367" s="191">
        <f>INPUT!BC136</f>
        <v>-0.91059939832501868</v>
      </c>
      <c r="E367" s="191">
        <f>INPUT!BD136</f>
        <v>-1194.0301894616568</v>
      </c>
      <c r="F367" s="191">
        <f>INPUT!CJ136</f>
        <v>-436.06870446189714</v>
      </c>
      <c r="G367" s="191">
        <f>INPUT!CK136</f>
        <v>-314.94994178543857</v>
      </c>
      <c r="H367" s="191">
        <f>0.75*INPUT!CV136</f>
        <v>11.551097862036368</v>
      </c>
      <c r="I367" s="191">
        <f>0.75*INPUT!CW136</f>
        <v>-212.85135393178524</v>
      </c>
      <c r="J367" s="445">
        <f>(IF(C367&gt;=0,H367,I367)*2+SUM(C367:G367))/2</f>
        <v>-1527.5086588338152</v>
      </c>
      <c r="K367" s="184">
        <f>J367/COS(INPUT!P136)</f>
        <v>-1539.5205101613674</v>
      </c>
      <c r="L367" s="489" t="str">
        <f>IF(ABS(K367)&lt;=B367,"OK","NG")</f>
        <v>OK</v>
      </c>
      <c r="M367" s="391">
        <f>B367/ABS(K367)</f>
        <v>1.5633427783340699</v>
      </c>
      <c r="N367" s="4"/>
    </row>
    <row r="368">
      <c r="A368" s="187">
        <f>A188</f>
        <v>101</v>
      </c>
      <c r="B368" s="191">
        <f>INPUT!CU137</f>
        <v>2406.7982716579568</v>
      </c>
      <c r="C368" s="191">
        <f>INPUT!BB137</f>
        <v>-683.35517469674232</v>
      </c>
      <c r="D368" s="191">
        <f>INPUT!BC137</f>
        <v>-0.91059939832501868</v>
      </c>
      <c r="E368" s="191">
        <f>INPUT!BD137</f>
        <v>-1194.0301894616568</v>
      </c>
      <c r="F368" s="191">
        <f>INPUT!CJ137</f>
        <v>-436.06870446189714</v>
      </c>
      <c r="G368" s="191">
        <f>INPUT!CK137</f>
        <v>-314.94994178543857</v>
      </c>
      <c r="H368" s="191">
        <f>0.75*INPUT!CV137</f>
        <v>11.551097862036368</v>
      </c>
      <c r="I368" s="191">
        <f>0.75*INPUT!CW137</f>
        <v>-212.85135393178524</v>
      </c>
      <c r="J368" s="445">
        <f>(IF(C368&gt;=0,H368,I368)*2+SUM(C368:G368))/2</f>
        <v>-1527.5086588338152</v>
      </c>
      <c r="K368" s="184">
        <f>J368/COS(INPUT!P137)</f>
        <v>-1539.5205101613674</v>
      </c>
      <c r="L368" s="489" t="str">
        <f>IF(ABS(K368)&lt;=B368,"OK","NG")</f>
        <v>OK</v>
      </c>
      <c r="M368" s="391">
        <f>B368/ABS(K368)</f>
        <v>1.5633427783340699</v>
      </c>
      <c r="N368" s="4"/>
    </row>
    <row r="369">
      <c r="A369" s="187">
        <f>A189</f>
        <v>101</v>
      </c>
      <c r="B369" s="191">
        <f>INPUT!CU138</f>
        <v>2406.7982716579568</v>
      </c>
      <c r="C369" s="191">
        <f>INPUT!BB138</f>
        <v>-683.35517469674232</v>
      </c>
      <c r="D369" s="191">
        <f>INPUT!BC138</f>
        <v>-0.91059939832501868</v>
      </c>
      <c r="E369" s="191">
        <f>INPUT!BD138</f>
        <v>-1194.0301894616568</v>
      </c>
      <c r="F369" s="191">
        <f>INPUT!CJ138</f>
        <v>-436.06870446189714</v>
      </c>
      <c r="G369" s="191">
        <f>INPUT!CK138</f>
        <v>-314.94994178543857</v>
      </c>
      <c r="H369" s="191">
        <f>0.75*INPUT!CV138</f>
        <v>11.551097862036368</v>
      </c>
      <c r="I369" s="191">
        <f>0.75*INPUT!CW138</f>
        <v>-212.85135393178524</v>
      </c>
      <c r="J369" s="445">
        <f>(IF(C369&gt;=0,H369,I369)*2+SUM(C369:G369))/2</f>
        <v>-1527.5086588338152</v>
      </c>
      <c r="K369" s="184">
        <f>J369/COS(INPUT!P138)</f>
        <v>-1539.5205101613674</v>
      </c>
      <c r="L369" s="489" t="str">
        <f>IF(ABS(K369)&lt;=B369,"OK","NG")</f>
        <v>OK</v>
      </c>
      <c r="M369" s="391">
        <f>B369/ABS(K369)</f>
        <v>1.5633427783340699</v>
      </c>
      <c r="N369" s="4"/>
    </row>
    <row r="370">
      <c r="A370" s="187">
        <f>A190</f>
        <v>101</v>
      </c>
      <c r="B370" s="191">
        <f>INPUT!CU139</f>
        <v>2406.7982716579568</v>
      </c>
      <c r="C370" s="191">
        <f>INPUT!BB139</f>
        <v>-683.35517469674232</v>
      </c>
      <c r="D370" s="191">
        <f>INPUT!BC139</f>
        <v>-0.91059939832501868</v>
      </c>
      <c r="E370" s="191">
        <f>INPUT!BD139</f>
        <v>-1194.0301894616568</v>
      </c>
      <c r="F370" s="191">
        <f>INPUT!CJ139</f>
        <v>-436.06870446189714</v>
      </c>
      <c r="G370" s="191">
        <f>INPUT!CK139</f>
        <v>-314.94994178543857</v>
      </c>
      <c r="H370" s="191">
        <f>0.75*INPUT!CV139</f>
        <v>11.551097862036368</v>
      </c>
      <c r="I370" s="191">
        <f>0.75*INPUT!CW139</f>
        <v>-212.85135393178524</v>
      </c>
      <c r="J370" s="445">
        <f>(IF(C370&gt;=0,H370,I370)*2+SUM(C370:G370))/2</f>
        <v>-1527.5086588338152</v>
      </c>
      <c r="K370" s="184">
        <f>J370/COS(INPUT!P139)</f>
        <v>-1539.5205101613674</v>
      </c>
      <c r="L370" s="489" t="str">
        <f>IF(ABS(K370)&lt;=B370,"OK","NG")</f>
        <v>OK</v>
      </c>
      <c r="M370" s="391">
        <f>B370/ABS(K370)</f>
        <v>1.5633427783340699</v>
      </c>
      <c r="N370" s="4"/>
    </row>
    <row r="371">
      <c r="A371" s="187">
        <f>A191</f>
        <v>101</v>
      </c>
      <c r="B371" s="191">
        <f>INPUT!CU140</f>
        <v>2406.7982716579568</v>
      </c>
      <c r="C371" s="191">
        <f>INPUT!BB140</f>
        <v>-683.35517469674232</v>
      </c>
      <c r="D371" s="191">
        <f>INPUT!BC140</f>
        <v>-0.91059939832501868</v>
      </c>
      <c r="E371" s="191">
        <f>INPUT!BD140</f>
        <v>-1194.0301894616568</v>
      </c>
      <c r="F371" s="191">
        <f>INPUT!CJ140</f>
        <v>-436.06870446189714</v>
      </c>
      <c r="G371" s="191">
        <f>INPUT!CK140</f>
        <v>-314.94994178543857</v>
      </c>
      <c r="H371" s="191">
        <f>0.75*INPUT!CV140</f>
        <v>11.551097862036368</v>
      </c>
      <c r="I371" s="191">
        <f>0.75*INPUT!CW140</f>
        <v>-212.85135393178524</v>
      </c>
      <c r="J371" s="445">
        <f>(IF(C371&gt;=0,H371,I371)*2+SUM(C371:G371))/2</f>
        <v>-1527.5086588338152</v>
      </c>
      <c r="K371" s="184">
        <f>J371/COS(INPUT!P140)</f>
        <v>-1539.5205101613674</v>
      </c>
      <c r="L371" s="489" t="str">
        <f>IF(ABS(K371)&lt;=B371,"OK","NG")</f>
        <v>OK</v>
      </c>
      <c r="M371" s="391">
        <f>B371/ABS(K371)</f>
        <v>1.5633427783340699</v>
      </c>
      <c r="N371" s="4"/>
    </row>
    <row r="372">
      <c r="A372" s="187">
        <f>A192</f>
        <v>101</v>
      </c>
      <c r="B372" s="191">
        <f>INPUT!CU141</f>
        <v>2406.7982716579568</v>
      </c>
      <c r="C372" s="191">
        <f>INPUT!BB141</f>
        <v>-683.35517469674232</v>
      </c>
      <c r="D372" s="191">
        <f>INPUT!BC141</f>
        <v>-0.91059939832501868</v>
      </c>
      <c r="E372" s="191">
        <f>INPUT!BD141</f>
        <v>-1194.0301894616568</v>
      </c>
      <c r="F372" s="191">
        <f>INPUT!CJ141</f>
        <v>-436.06870446189714</v>
      </c>
      <c r="G372" s="191">
        <f>INPUT!CK141</f>
        <v>-314.94994178543857</v>
      </c>
      <c r="H372" s="191">
        <f>0.75*INPUT!CV141</f>
        <v>11.551097862036368</v>
      </c>
      <c r="I372" s="191">
        <f>0.75*INPUT!CW141</f>
        <v>-212.85135393178524</v>
      </c>
      <c r="J372" s="445">
        <f>(IF(C372&gt;=0,H372,I372)*2+SUM(C372:G372))/2</f>
        <v>-1527.5086588338152</v>
      </c>
      <c r="K372" s="184">
        <f>J372/COS(INPUT!P141)</f>
        <v>-1539.5205101613674</v>
      </c>
      <c r="L372" s="489" t="str">
        <f>IF(ABS(K372)&lt;=B372,"OK","NG")</f>
        <v>OK</v>
      </c>
      <c r="M372" s="391">
        <f>B372/ABS(K372)</f>
        <v>1.5633427783340699</v>
      </c>
      <c r="N372" s="4"/>
    </row>
    <row r="373">
      <c r="A373" s="187">
        <f>A193</f>
        <v>101</v>
      </c>
      <c r="B373" s="191">
        <f>INPUT!CU142</f>
        <v>2406.7982716579568</v>
      </c>
      <c r="C373" s="191">
        <f>INPUT!BB142</f>
        <v>-683.35517469674232</v>
      </c>
      <c r="D373" s="191">
        <f>INPUT!BC142</f>
        <v>-0.91059939832501868</v>
      </c>
      <c r="E373" s="191">
        <f>INPUT!BD142</f>
        <v>-1194.0301894616568</v>
      </c>
      <c r="F373" s="191">
        <f>INPUT!CJ142</f>
        <v>-436.06870446189714</v>
      </c>
      <c r="G373" s="191">
        <f>INPUT!CK142</f>
        <v>-314.94994178543857</v>
      </c>
      <c r="H373" s="191">
        <f>0.75*INPUT!CV142</f>
        <v>11.551097862036368</v>
      </c>
      <c r="I373" s="191">
        <f>0.75*INPUT!CW142</f>
        <v>-212.85135393178524</v>
      </c>
      <c r="J373" s="445">
        <f>(IF(C373&gt;=0,H373,I373)*2+SUM(C373:G373))/2</f>
        <v>-1527.5086588338152</v>
      </c>
      <c r="K373" s="184">
        <f>J373/COS(INPUT!P142)</f>
        <v>-1539.5205101613674</v>
      </c>
      <c r="L373" s="489" t="str">
        <f>IF(ABS(K373)&lt;=B373,"OK","NG")</f>
        <v>OK</v>
      </c>
      <c r="M373" s="391">
        <f>B373/ABS(K373)</f>
        <v>1.5633427783340699</v>
      </c>
      <c r="N373" s="4"/>
    </row>
    <row r="374">
      <c r="A374" s="187">
        <f>A194</f>
        <v>101</v>
      </c>
      <c r="B374" s="191">
        <f>INPUT!CU143</f>
        <v>2406.7982716579568</v>
      </c>
      <c r="C374" s="191">
        <f>INPUT!BB143</f>
        <v>-683.35517469674232</v>
      </c>
      <c r="D374" s="191">
        <f>INPUT!BC143</f>
        <v>-0.91059939832501868</v>
      </c>
      <c r="E374" s="191">
        <f>INPUT!BD143</f>
        <v>-1194.0301894616568</v>
      </c>
      <c r="F374" s="191">
        <f>INPUT!CJ143</f>
        <v>-436.06870446189714</v>
      </c>
      <c r="G374" s="191">
        <f>INPUT!CK143</f>
        <v>-314.94994178543857</v>
      </c>
      <c r="H374" s="191">
        <f>0.75*INPUT!CV143</f>
        <v>11.551097862036368</v>
      </c>
      <c r="I374" s="191">
        <f>0.75*INPUT!CW143</f>
        <v>-212.85135393178524</v>
      </c>
      <c r="J374" s="445">
        <f>(IF(C374&gt;=0,H374,I374)*2+SUM(C374:G374))/2</f>
        <v>-1527.5086588338152</v>
      </c>
      <c r="K374" s="184">
        <f>J374/COS(INPUT!P143)</f>
        <v>-1539.5205101613674</v>
      </c>
      <c r="L374" s="489" t="str">
        <f>IF(ABS(K374)&lt;=B374,"OK","NG")</f>
        <v>OK</v>
      </c>
      <c r="M374" s="391">
        <f>B374/ABS(K374)</f>
        <v>1.5633427783340699</v>
      </c>
      <c r="N374" s="4"/>
    </row>
    <row r="375">
      <c r="A375" s="187">
        <f>A195</f>
        <v>101</v>
      </c>
      <c r="B375" s="191">
        <f>INPUT!CU144</f>
        <v>2406.7982716579568</v>
      </c>
      <c r="C375" s="191">
        <f>INPUT!BB144</f>
        <v>-683.35517469674232</v>
      </c>
      <c r="D375" s="191">
        <f>INPUT!BC144</f>
        <v>-0.91059939832501868</v>
      </c>
      <c r="E375" s="191">
        <f>INPUT!BD144</f>
        <v>-1194.0301894616568</v>
      </c>
      <c r="F375" s="191">
        <f>INPUT!CJ144</f>
        <v>-436.06870446189714</v>
      </c>
      <c r="G375" s="191">
        <f>INPUT!CK144</f>
        <v>-314.94994178543857</v>
      </c>
      <c r="H375" s="191">
        <f>0.75*INPUT!CV144</f>
        <v>11.551097862036368</v>
      </c>
      <c r="I375" s="191">
        <f>0.75*INPUT!CW144</f>
        <v>-212.85135393178524</v>
      </c>
      <c r="J375" s="445">
        <f>(IF(C375&gt;=0,H375,I375)*2+SUM(C375:G375))/2</f>
        <v>-1527.5086588338152</v>
      </c>
      <c r="K375" s="184">
        <f>J375/COS(INPUT!P144)</f>
        <v>-1539.5205101613674</v>
      </c>
      <c r="L375" s="489" t="str">
        <f>IF(ABS(K375)&lt;=B375,"OK","NG")</f>
        <v>OK</v>
      </c>
      <c r="M375" s="391">
        <f>B375/ABS(K375)</f>
        <v>1.5633427783340699</v>
      </c>
      <c r="N375" s="4"/>
    </row>
    <row r="376">
      <c r="A376" s="187">
        <f>A196</f>
        <v>101</v>
      </c>
      <c r="B376" s="191">
        <f>INPUT!CU145</f>
        <v>2406.7982716579568</v>
      </c>
      <c r="C376" s="191">
        <f>INPUT!BB145</f>
        <v>-683.35517469674232</v>
      </c>
      <c r="D376" s="191">
        <f>INPUT!BC145</f>
        <v>-0.91059939832501868</v>
      </c>
      <c r="E376" s="191">
        <f>INPUT!BD145</f>
        <v>-1194.0301894616568</v>
      </c>
      <c r="F376" s="191">
        <f>INPUT!CJ145</f>
        <v>-436.06870446189714</v>
      </c>
      <c r="G376" s="191">
        <f>INPUT!CK145</f>
        <v>-314.94994178543857</v>
      </c>
      <c r="H376" s="191">
        <f>0.75*INPUT!CV145</f>
        <v>11.551097862036368</v>
      </c>
      <c r="I376" s="191">
        <f>0.75*INPUT!CW145</f>
        <v>-212.85135393178524</v>
      </c>
      <c r="J376" s="445">
        <f>(IF(C376&gt;=0,H376,I376)*2+SUM(C376:G376))/2</f>
        <v>-1527.5086588338152</v>
      </c>
      <c r="K376" s="184">
        <f>J376/COS(INPUT!P145)</f>
        <v>-1539.5205101613674</v>
      </c>
      <c r="L376" s="489" t="str">
        <f>IF(ABS(K376)&lt;=B376,"OK","NG")</f>
        <v>OK</v>
      </c>
      <c r="M376" s="391">
        <f>B376/ABS(K376)</f>
        <v>1.5633427783340699</v>
      </c>
      <c r="N376" s="4"/>
    </row>
    <row r="377">
      <c r="A377" s="187">
        <f>A197</f>
        <v>101</v>
      </c>
      <c r="B377" s="191">
        <f>INPUT!CU146</f>
        <v>2406.7982716579568</v>
      </c>
      <c r="C377" s="191">
        <f>INPUT!BB146</f>
        <v>-683.35517469674232</v>
      </c>
      <c r="D377" s="191">
        <f>INPUT!BC146</f>
        <v>-0.91059939832501868</v>
      </c>
      <c r="E377" s="191">
        <f>INPUT!BD146</f>
        <v>-1194.0301894616568</v>
      </c>
      <c r="F377" s="191">
        <f>INPUT!CJ146</f>
        <v>-436.06870446189714</v>
      </c>
      <c r="G377" s="191">
        <f>INPUT!CK146</f>
        <v>-314.94994178543857</v>
      </c>
      <c r="H377" s="191">
        <f>0.75*INPUT!CV146</f>
        <v>11.551097862036368</v>
      </c>
      <c r="I377" s="191">
        <f>0.75*INPUT!CW146</f>
        <v>-212.85135393178524</v>
      </c>
      <c r="J377" s="445">
        <f>(IF(C377&gt;=0,H377,I377)*2+SUM(C377:G377))/2</f>
        <v>-1527.5086588338152</v>
      </c>
      <c r="K377" s="184">
        <f>J377/COS(INPUT!P146)</f>
        <v>-1539.5205101613674</v>
      </c>
      <c r="L377" s="489" t="str">
        <f>IF(ABS(K377)&lt;=B377,"OK","NG")</f>
        <v>OK</v>
      </c>
      <c r="M377" s="391">
        <f>B377/ABS(K377)</f>
        <v>1.5633427783340699</v>
      </c>
      <c r="N377" s="4"/>
    </row>
    <row r="378">
      <c r="A378" s="187">
        <f>A198</f>
        <v>101</v>
      </c>
      <c r="B378" s="191">
        <f>INPUT!CU147</f>
        <v>2406.7982716579568</v>
      </c>
      <c r="C378" s="191">
        <f>INPUT!BB147</f>
        <v>-683.35517469674232</v>
      </c>
      <c r="D378" s="191">
        <f>INPUT!BC147</f>
        <v>-0.91059939832501868</v>
      </c>
      <c r="E378" s="191">
        <f>INPUT!BD147</f>
        <v>-1194.0301894616568</v>
      </c>
      <c r="F378" s="191">
        <f>INPUT!CJ147</f>
        <v>-436.06870446189714</v>
      </c>
      <c r="G378" s="191">
        <f>INPUT!CK147</f>
        <v>-314.94994178543857</v>
      </c>
      <c r="H378" s="191">
        <f>0.75*INPUT!CV147</f>
        <v>11.551097862036368</v>
      </c>
      <c r="I378" s="191">
        <f>0.75*INPUT!CW147</f>
        <v>-212.85135393178524</v>
      </c>
      <c r="J378" s="445">
        <f>(IF(C378&gt;=0,H378,I378)*2+SUM(C378:G378))/2</f>
        <v>-1527.5086588338152</v>
      </c>
      <c r="K378" s="184">
        <f>J378/COS(INPUT!P147)</f>
        <v>-1539.5205101613674</v>
      </c>
      <c r="L378" s="489" t="str">
        <f>IF(ABS(K378)&lt;=B378,"OK","NG")</f>
        <v>OK</v>
      </c>
      <c r="M378" s="391">
        <f>B378/ABS(K378)</f>
        <v>1.5633427783340699</v>
      </c>
      <c r="N378" s="4"/>
    </row>
    <row r="379">
      <c r="A379" s="187">
        <f>A199</f>
        <v>101</v>
      </c>
      <c r="B379" s="191">
        <f>INPUT!CU148</f>
        <v>2406.7982716579568</v>
      </c>
      <c r="C379" s="191">
        <f>INPUT!BB148</f>
        <v>-683.35517469674232</v>
      </c>
      <c r="D379" s="191">
        <f>INPUT!BC148</f>
        <v>-0.91059939832501868</v>
      </c>
      <c r="E379" s="191">
        <f>INPUT!BD148</f>
        <v>-1194.0301894616568</v>
      </c>
      <c r="F379" s="191">
        <f>INPUT!CJ148</f>
        <v>-436.06870446189714</v>
      </c>
      <c r="G379" s="191">
        <f>INPUT!CK148</f>
        <v>-314.94994178543857</v>
      </c>
      <c r="H379" s="191">
        <f>0.75*INPUT!CV148</f>
        <v>11.551097862036368</v>
      </c>
      <c r="I379" s="191">
        <f>0.75*INPUT!CW148</f>
        <v>-212.85135393178524</v>
      </c>
      <c r="J379" s="445">
        <f>(IF(C379&gt;=0,H379,I379)*2+SUM(C379:G379))/2</f>
        <v>-1527.5086588338152</v>
      </c>
      <c r="K379" s="184">
        <f>J379/COS(INPUT!P148)</f>
        <v>-1539.5205101613674</v>
      </c>
      <c r="L379" s="489" t="str">
        <f>IF(ABS(K379)&lt;=B379,"OK","NG")</f>
        <v>OK</v>
      </c>
      <c r="M379" s="391">
        <f>B379/ABS(K379)</f>
        <v>1.5633427783340699</v>
      </c>
      <c r="N379" s="4"/>
    </row>
    <row r="380">
      <c r="A380" s="187">
        <f>A200</f>
        <v>101</v>
      </c>
      <c r="B380" s="191">
        <f>INPUT!CU149</f>
        <v>2406.7982716579568</v>
      </c>
      <c r="C380" s="191">
        <f>INPUT!BB149</f>
        <v>-683.35517469674232</v>
      </c>
      <c r="D380" s="191">
        <f>INPUT!BC149</f>
        <v>-0.91059939832501868</v>
      </c>
      <c r="E380" s="191">
        <f>INPUT!BD149</f>
        <v>-1194.0301894616568</v>
      </c>
      <c r="F380" s="191">
        <f>INPUT!CJ149</f>
        <v>-436.06870446189714</v>
      </c>
      <c r="G380" s="191">
        <f>INPUT!CK149</f>
        <v>-314.94994178543857</v>
      </c>
      <c r="H380" s="191">
        <f>0.75*INPUT!CV149</f>
        <v>11.551097862036368</v>
      </c>
      <c r="I380" s="191">
        <f>0.75*INPUT!CW149</f>
        <v>-212.85135393178524</v>
      </c>
      <c r="J380" s="445">
        <f>(IF(C380&gt;=0,H380,I380)*2+SUM(C380:G380))/2</f>
        <v>-1527.5086588338152</v>
      </c>
      <c r="K380" s="184">
        <f>J380/COS(INPUT!P149)</f>
        <v>-1539.5205101613674</v>
      </c>
      <c r="L380" s="489" t="str">
        <f>IF(ABS(K380)&lt;=B380,"OK","NG")</f>
        <v>OK</v>
      </c>
      <c r="M380" s="391">
        <f>B380/ABS(K380)</f>
        <v>1.5633427783340699</v>
      </c>
      <c r="N380" s="4"/>
    </row>
    <row r="381">
      <c r="A381" s="187">
        <f>A201</f>
        <v>101</v>
      </c>
      <c r="B381" s="191">
        <f>INPUT!CU150</f>
        <v>2406.7982716579568</v>
      </c>
      <c r="C381" s="191">
        <f>INPUT!BB150</f>
        <v>-683.35517469674232</v>
      </c>
      <c r="D381" s="191">
        <f>INPUT!BC150</f>
        <v>-0.91059939832501868</v>
      </c>
      <c r="E381" s="191">
        <f>INPUT!BD150</f>
        <v>-1194.0301894616568</v>
      </c>
      <c r="F381" s="191">
        <f>INPUT!CJ150</f>
        <v>-436.06870446189714</v>
      </c>
      <c r="G381" s="191">
        <f>INPUT!CK150</f>
        <v>-314.94994178543857</v>
      </c>
      <c r="H381" s="191">
        <f>0.75*INPUT!CV150</f>
        <v>11.551097862036368</v>
      </c>
      <c r="I381" s="191">
        <f>0.75*INPUT!CW150</f>
        <v>-212.85135393178524</v>
      </c>
      <c r="J381" s="445">
        <f>(IF(C381&gt;=0,H381,I381)*2+SUM(C381:G381))/2</f>
        <v>-1527.5086588338152</v>
      </c>
      <c r="K381" s="184">
        <f>J381/COS(INPUT!P150)</f>
        <v>-1539.5205101613674</v>
      </c>
      <c r="L381" s="489" t="str">
        <f>IF(ABS(K381)&lt;=B381,"OK","NG")</f>
        <v>OK</v>
      </c>
      <c r="M381" s="391">
        <f>B381/ABS(K381)</f>
        <v>1.5633427783340699</v>
      </c>
      <c r="N381" s="4"/>
    </row>
    <row r="382">
      <c r="A382" s="187">
        <f>A202</f>
        <v>101</v>
      </c>
      <c r="B382" s="191">
        <f>INPUT!CU151</f>
        <v>2406.7982716579568</v>
      </c>
      <c r="C382" s="191">
        <f>INPUT!BB151</f>
        <v>-683.35517469674232</v>
      </c>
      <c r="D382" s="191">
        <f>INPUT!BC151</f>
        <v>-0.91059939832501868</v>
      </c>
      <c r="E382" s="191">
        <f>INPUT!BD151</f>
        <v>-1194.0301894616568</v>
      </c>
      <c r="F382" s="191">
        <f>INPUT!CJ151</f>
        <v>-436.06870446189714</v>
      </c>
      <c r="G382" s="191">
        <f>INPUT!CK151</f>
        <v>-314.94994178543857</v>
      </c>
      <c r="H382" s="191">
        <f>0.75*INPUT!CV151</f>
        <v>11.551097862036368</v>
      </c>
      <c r="I382" s="191">
        <f>0.75*INPUT!CW151</f>
        <v>-212.85135393178524</v>
      </c>
      <c r="J382" s="445">
        <f>(IF(C382&gt;=0,H382,I382)*2+SUM(C382:G382))/2</f>
        <v>-1527.5086588338152</v>
      </c>
      <c r="K382" s="184">
        <f>J382/COS(INPUT!P151)</f>
        <v>-1539.5205101613674</v>
      </c>
      <c r="L382" s="489" t="str">
        <f>IF(ABS(K382)&lt;=B382,"OK","NG")</f>
        <v>OK</v>
      </c>
      <c r="M382" s="391">
        <f>B382/ABS(K382)</f>
        <v>1.5633427783340699</v>
      </c>
      <c r="N382" s="4"/>
    </row>
    <row r="383">
      <c r="A383" s="187">
        <f>A203</f>
        <v>101</v>
      </c>
      <c r="B383" s="191">
        <f>INPUT!CU152</f>
        <v>2406.7982716579568</v>
      </c>
      <c r="C383" s="191">
        <f>INPUT!BB152</f>
        <v>-683.35517469674232</v>
      </c>
      <c r="D383" s="191">
        <f>INPUT!BC152</f>
        <v>-0.91059939832501868</v>
      </c>
      <c r="E383" s="191">
        <f>INPUT!BD152</f>
        <v>-1194.0301894616568</v>
      </c>
      <c r="F383" s="191">
        <f>INPUT!CJ152</f>
        <v>-436.06870446189714</v>
      </c>
      <c r="G383" s="191">
        <f>INPUT!CK152</f>
        <v>-314.94994178543857</v>
      </c>
      <c r="H383" s="191">
        <f>0.75*INPUT!CV152</f>
        <v>11.551097862036368</v>
      </c>
      <c r="I383" s="191">
        <f>0.75*INPUT!CW152</f>
        <v>-212.85135393178524</v>
      </c>
      <c r="J383" s="445">
        <f>(IF(C383&gt;=0,H383,I383)*2+SUM(C383:G383))/2</f>
        <v>-1527.5086588338152</v>
      </c>
      <c r="K383" s="184">
        <f>J383/COS(INPUT!P152)</f>
        <v>-1539.5205101613674</v>
      </c>
      <c r="L383" s="489" t="str">
        <f>IF(ABS(K383)&lt;=B383,"OK","NG")</f>
        <v>OK</v>
      </c>
      <c r="M383" s="391">
        <f>B383/ABS(K383)</f>
        <v>1.5633427783340699</v>
      </c>
      <c r="N383" s="4"/>
    </row>
    <row r="384">
      <c r="A384" s="187">
        <f>A204</f>
        <v>101</v>
      </c>
      <c r="B384" s="191">
        <f>INPUT!CU153</f>
        <v>2406.7982716579568</v>
      </c>
      <c r="C384" s="191">
        <f>INPUT!BB153</f>
        <v>-683.35517469674232</v>
      </c>
      <c r="D384" s="191">
        <f>INPUT!BC153</f>
        <v>-0.91059939832501868</v>
      </c>
      <c r="E384" s="191">
        <f>INPUT!BD153</f>
        <v>-1194.0301894616568</v>
      </c>
      <c r="F384" s="191">
        <f>INPUT!CJ153</f>
        <v>-436.06870446189714</v>
      </c>
      <c r="G384" s="191">
        <f>INPUT!CK153</f>
        <v>-314.94994178543857</v>
      </c>
      <c r="H384" s="191">
        <f>0.75*INPUT!CV153</f>
        <v>11.551097862036368</v>
      </c>
      <c r="I384" s="191">
        <f>0.75*INPUT!CW153</f>
        <v>-212.85135393178524</v>
      </c>
      <c r="J384" s="445">
        <f>(IF(C384&gt;=0,H384,I384)*2+SUM(C384:G384))/2</f>
        <v>-1527.5086588338152</v>
      </c>
      <c r="K384" s="184">
        <f>J384/COS(INPUT!P153)</f>
        <v>-1539.5205101613674</v>
      </c>
      <c r="L384" s="489" t="str">
        <f>IF(ABS(K384)&lt;=B384,"OK","NG")</f>
        <v>OK</v>
      </c>
      <c r="M384" s="391">
        <f>B384/ABS(K384)</f>
        <v>1.5633427783340699</v>
      </c>
      <c r="N384" s="4"/>
    </row>
    <row r="385">
      <c r="A385" s="187">
        <f>A205</f>
        <v>101</v>
      </c>
      <c r="B385" s="191">
        <f>INPUT!CU154</f>
        <v>2406.7982716579568</v>
      </c>
      <c r="C385" s="191">
        <f>INPUT!BB154</f>
        <v>-683.35517469674232</v>
      </c>
      <c r="D385" s="191">
        <f>INPUT!BC154</f>
        <v>-0.91059939832501868</v>
      </c>
      <c r="E385" s="191">
        <f>INPUT!BD154</f>
        <v>-1194.0301894616568</v>
      </c>
      <c r="F385" s="191">
        <f>INPUT!CJ154</f>
        <v>-436.06870446189714</v>
      </c>
      <c r="G385" s="191">
        <f>INPUT!CK154</f>
        <v>-314.94994178543857</v>
      </c>
      <c r="H385" s="191">
        <f>0.75*INPUT!CV154</f>
        <v>11.551097862036368</v>
      </c>
      <c r="I385" s="191">
        <f>0.75*INPUT!CW154</f>
        <v>-212.85135393178524</v>
      </c>
      <c r="J385" s="445">
        <f>(IF(C385&gt;=0,H385,I385)*2+SUM(C385:G385))/2</f>
        <v>-1527.5086588338152</v>
      </c>
      <c r="K385" s="184">
        <f>J385/COS(INPUT!P154)</f>
        <v>-1539.5205101613674</v>
      </c>
      <c r="L385" s="489" t="str">
        <f>IF(ABS(K385)&lt;=B385,"OK","NG")</f>
        <v>OK</v>
      </c>
      <c r="M385" s="391">
        <f>B385/ABS(K385)</f>
        <v>1.5633427783340699</v>
      </c>
      <c r="N385" s="4"/>
    </row>
  </sheetData>
  <mergeCells>
    <mergeCell ref="L28:M28"/>
    <mergeCell ref="A36:A37"/>
    <mergeCell ref="B36:E37"/>
    <mergeCell ref="A38:A39"/>
    <mergeCell ref="F38:F39"/>
    <mergeCell ref="G38:H39"/>
    <mergeCell ref="I38:J39"/>
    <mergeCell ref="V44:X45"/>
    <mergeCell ref="Y44:AA45"/>
    <mergeCell ref="M40:M41"/>
    <mergeCell ref="A42:A43"/>
    <mergeCell ref="F42:F43"/>
    <mergeCell ref="G42:H43"/>
    <mergeCell ref="I42:J43"/>
    <mergeCell ref="K42:K43"/>
    <mergeCell ref="L42:L43"/>
    <mergeCell ref="M42:M43"/>
    <mergeCell ref="A40:A41"/>
    <mergeCell ref="B40:D41"/>
    <mergeCell ref="F40:F41"/>
    <mergeCell ref="G40:H41"/>
    <mergeCell ref="I40:J41"/>
    <mergeCell ref="K40:K41"/>
    <mergeCell ref="C232:G232"/>
    <mergeCell ref="H232:I232"/>
    <mergeCell ref="B38:E39"/>
    <mergeCell ref="B42:E43"/>
    <mergeCell ref="I52:N52"/>
    <mergeCell ref="A44:B45"/>
    <mergeCell ref="C44:J45"/>
    <mergeCell ref="K44:L45"/>
    <mergeCell ref="M44:O45"/>
    <mergeCell ref="K38:K39"/>
    <mergeCell ref="L38:L39"/>
    <mergeCell ref="M38:M39"/>
    <mergeCell ref="L40:L41"/>
    <mergeCell ref="C52:D52"/>
    <mergeCell ref="E52:F52"/>
  </mergeCells>
  <phoneticPr fontId="28" type="noConversion"/>
  <conditionalFormatting sqref="I54 K54 M54">
    <cfRule type="containsText" dxfId="0" priority="5" operator="containsText" text="NG">
      <formula>NOT(ISERROR(SEARCH("NG",I54)))</formula>
    </cfRule>
  </conditionalFormatting>
  <conditionalFormatting sqref="L83">
    <cfRule type="containsText" dxfId="0" priority="4" operator="containsText" text="NG">
      <formula>NOT(ISERROR(SEARCH("NG",L83)))</formula>
    </cfRule>
  </conditionalFormatting>
  <pageMargins left="0.6" right="0.4" top="1" bottom="1" header="0.4" footer="0.4"/>
  <pageSetup paperSize="9" orientation="portrait"/>
  <headerFooter/>
  <rowBreaks count="3" manualBreakCount="3">
    <brk id="50" max="1048575" man="1"/>
    <brk id="208" max="1048575" man="1"/>
    <brk id="230" max="1048575" man="1"/>
  </rowBreaks>
  <colBreaks count="1" manualBreakCount="1">
    <brk id="15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INPUT</vt:lpstr>
      <vt:lpstr>Cons</vt:lpstr>
      <vt:lpstr>ULS</vt:lpstr>
      <vt:lpstr>SLS</vt:lpstr>
      <vt:lpstr>FLS</vt:lpstr>
      <vt:lpstr>Cons!Print_Area</vt:lpstr>
      <vt:lpstr>FLS!Print_Area</vt:lpstr>
      <vt:lpstr>SLS!Print_Area</vt:lpstr>
      <vt:lpstr>ULS!Print_Area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cp:lastPrinted>2020-10-29T11:57:35Z</cp:lastPrinted>
  <dcterms:created xsi:type="dcterms:W3CDTF">2020-04-19T14:35:42Z</dcterms:created>
  <dcterms:modified xsi:type="dcterms:W3CDTF">2020-10-30T12:56:14Z</dcterms:modified>
</cp:coreProperties>
</file>