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2240" windowHeight="9240" firstSheet="3" activeTab="10"/>
  </bookViews>
  <sheets>
    <sheet name="2 Bus" sheetId="4" r:id="rId1"/>
    <sheet name="3 Bus" sheetId="1" r:id="rId2"/>
    <sheet name="3 Bus Debug" sheetId="5" r:id="rId3"/>
    <sheet name="3 Bus ADMM vs New Fcns" sheetId="7" r:id="rId4"/>
    <sheet name="14 Bus DC" sheetId="2" r:id="rId5"/>
    <sheet name="14 Bus Central H" sheetId="8" r:id="rId6"/>
    <sheet name="14 Bus ADMM H" sheetId="9" r:id="rId7"/>
    <sheet name="14 Bus h" sheetId="10" r:id="rId8"/>
    <sheet name="14 Bus AC" sheetId="6" r:id="rId9"/>
    <sheet name="14 Bus Partitions" sheetId="11" r:id="rId10"/>
    <sheet name="Sheet2" sheetId="12" r:id="rId11"/>
  </sheets>
  <calcPr calcId="145621"/>
</workbook>
</file>

<file path=xl/calcChain.xml><?xml version="1.0" encoding="utf-8"?>
<calcChain xmlns="http://schemas.openxmlformats.org/spreadsheetml/2006/main">
  <c r="Q8" i="12" l="1"/>
  <c r="Q14" i="12"/>
  <c r="Q19" i="12"/>
  <c r="Q22" i="12"/>
  <c r="Q24" i="12"/>
  <c r="Q25" i="12"/>
  <c r="Q26" i="12"/>
  <c r="Q28" i="12"/>
  <c r="Q29" i="12"/>
  <c r="L22" i="12"/>
  <c r="L24" i="12"/>
  <c r="L25" i="12"/>
  <c r="L26" i="12"/>
  <c r="L28" i="12"/>
  <c r="L29" i="12"/>
  <c r="L19" i="12"/>
  <c r="L10" i="12"/>
  <c r="Q10" i="12" s="1"/>
  <c r="L8" i="12"/>
  <c r="L11" i="12"/>
  <c r="Q11" i="12" s="1"/>
  <c r="L12" i="12"/>
  <c r="Q12" i="12" s="1"/>
  <c r="L14" i="12"/>
  <c r="L15" i="12"/>
  <c r="Q15" i="12" s="1"/>
  <c r="L5" i="12"/>
  <c r="Q5" i="12" s="1"/>
  <c r="R17" i="11"/>
  <c r="R16" i="11"/>
  <c r="P21" i="12"/>
  <c r="P25" i="12"/>
  <c r="P26" i="12"/>
  <c r="P27" i="12"/>
  <c r="P28" i="12"/>
  <c r="P29" i="12"/>
  <c r="P20" i="12"/>
  <c r="P14" i="12"/>
  <c r="P15" i="12"/>
  <c r="O18" i="12"/>
  <c r="O19" i="12"/>
  <c r="O20" i="12"/>
  <c r="O22" i="12"/>
  <c r="O23" i="12"/>
  <c r="O24" i="12"/>
  <c r="O17" i="12"/>
  <c r="I11" i="12"/>
  <c r="P11" i="12" s="1"/>
  <c r="I12" i="12"/>
  <c r="P12" i="12" s="1"/>
  <c r="I13" i="12"/>
  <c r="P13" i="12" s="1"/>
  <c r="I14" i="12"/>
  <c r="I15" i="12"/>
  <c r="I6" i="12"/>
  <c r="P6" i="12" s="1"/>
  <c r="I7" i="12"/>
  <c r="P7" i="12" s="1"/>
  <c r="M24" i="11"/>
  <c r="M23" i="11"/>
  <c r="M7" i="11"/>
  <c r="M8" i="11"/>
  <c r="N3" i="12"/>
  <c r="N4" i="12"/>
  <c r="N5" i="12"/>
  <c r="N6" i="12"/>
  <c r="N7" i="12"/>
  <c r="N16" i="12"/>
  <c r="N17" i="12"/>
  <c r="N18" i="12"/>
  <c r="N19" i="12"/>
  <c r="N20" i="12"/>
  <c r="N21" i="12"/>
  <c r="N2" i="12"/>
  <c r="F4" i="12" l="1"/>
  <c r="O4" i="12" s="1"/>
  <c r="F5" i="12"/>
  <c r="O5" i="12" s="1"/>
  <c r="F6" i="12"/>
  <c r="O6" i="12" s="1"/>
  <c r="F8" i="12"/>
  <c r="O8" i="12" s="1"/>
  <c r="F9" i="12"/>
  <c r="O9" i="12" s="1"/>
  <c r="F10" i="12"/>
  <c r="O10" i="12" s="1"/>
  <c r="F3" i="12"/>
  <c r="O3" i="12" s="1"/>
  <c r="C8" i="11" l="1"/>
  <c r="C7" i="11"/>
  <c r="M26" i="11" l="1"/>
  <c r="M25" i="11"/>
  <c r="H22" i="11"/>
  <c r="H21" i="11"/>
  <c r="C21" i="11"/>
  <c r="C20" i="11"/>
  <c r="R11" i="11"/>
  <c r="R12" i="11"/>
  <c r="R13" i="11"/>
  <c r="R14" i="11"/>
  <c r="R15" i="11"/>
  <c r="R18" i="11"/>
  <c r="R19" i="11"/>
  <c r="R20" i="11"/>
  <c r="R21" i="11"/>
  <c r="R22" i="11"/>
  <c r="R23" i="11"/>
  <c r="R10" i="11"/>
  <c r="R8" i="11"/>
  <c r="R9" i="11"/>
  <c r="R7" i="11"/>
  <c r="R4" i="11"/>
  <c r="R5" i="11"/>
  <c r="R6" i="11"/>
  <c r="R3" i="11"/>
  <c r="M17" i="11"/>
  <c r="M18" i="11"/>
  <c r="M19" i="11"/>
  <c r="M20" i="11"/>
  <c r="M21" i="11"/>
  <c r="M22" i="11"/>
  <c r="M27" i="11"/>
  <c r="M28" i="11"/>
  <c r="M15" i="11"/>
  <c r="M12" i="11"/>
  <c r="M13" i="11"/>
  <c r="M14" i="11"/>
  <c r="M11" i="11"/>
  <c r="M4" i="11"/>
  <c r="M5" i="11"/>
  <c r="M6" i="11"/>
  <c r="M9" i="11"/>
  <c r="M10" i="11"/>
  <c r="M3" i="11"/>
  <c r="H15" i="11"/>
  <c r="H16" i="11"/>
  <c r="H17" i="11"/>
  <c r="H18" i="11"/>
  <c r="H19" i="11"/>
  <c r="H20" i="11"/>
  <c r="H23" i="11"/>
  <c r="H24" i="11"/>
  <c r="H25" i="11"/>
  <c r="H26" i="11"/>
  <c r="H13" i="11"/>
  <c r="H10" i="11"/>
  <c r="H11" i="11"/>
  <c r="H12" i="11"/>
  <c r="H9" i="11"/>
  <c r="H4" i="11"/>
  <c r="H5" i="11"/>
  <c r="H6" i="11"/>
  <c r="H7" i="11"/>
  <c r="H8" i="11"/>
  <c r="H3" i="11"/>
  <c r="C13" i="11"/>
  <c r="C16" i="11"/>
  <c r="C17" i="11"/>
  <c r="C18" i="11"/>
  <c r="C19" i="11"/>
  <c r="C22" i="11"/>
  <c r="C23" i="11"/>
  <c r="C12" i="11"/>
  <c r="C10" i="11"/>
  <c r="C11" i="11"/>
  <c r="C9" i="11"/>
  <c r="C4" i="11"/>
  <c r="C5" i="11"/>
  <c r="C6" i="11"/>
  <c r="C3" i="11"/>
  <c r="L16" i="11"/>
  <c r="M16" i="11" s="1"/>
  <c r="G14" i="11"/>
  <c r="H14" i="11" s="1"/>
  <c r="B15" i="11"/>
  <c r="C15" i="11" s="1"/>
  <c r="B14" i="11"/>
  <c r="C14" i="11" s="1"/>
  <c r="J13" i="6" l="1"/>
  <c r="J14" i="6"/>
  <c r="J16" i="6"/>
  <c r="J17" i="6"/>
  <c r="J25" i="6"/>
  <c r="J26" i="6"/>
  <c r="J27" i="6"/>
  <c r="J29" i="6"/>
  <c r="J30" i="6"/>
  <c r="J12" i="6"/>
  <c r="I14" i="6"/>
  <c r="I15" i="6"/>
  <c r="I16" i="6"/>
  <c r="I17" i="6"/>
  <c r="I22" i="6"/>
  <c r="I27" i="6"/>
  <c r="I28" i="6"/>
  <c r="I29" i="6"/>
  <c r="I30" i="6"/>
  <c r="I9" i="6"/>
  <c r="H5" i="6"/>
  <c r="H6" i="6"/>
  <c r="H7" i="6"/>
  <c r="H8" i="6"/>
  <c r="H10" i="6"/>
  <c r="H11" i="6"/>
  <c r="H12" i="6"/>
  <c r="H18" i="6"/>
  <c r="H19" i="6"/>
  <c r="H20" i="6"/>
  <c r="H21" i="6"/>
  <c r="H23" i="6"/>
  <c r="H24" i="6"/>
  <c r="H25" i="6"/>
  <c r="G5" i="6"/>
  <c r="G7" i="6"/>
  <c r="G8" i="6"/>
  <c r="G9" i="6"/>
  <c r="G18" i="6"/>
  <c r="G20" i="6"/>
  <c r="G21" i="6"/>
  <c r="G22" i="6"/>
  <c r="G4" i="6"/>
  <c r="O54" i="6"/>
  <c r="O55" i="6"/>
  <c r="O56" i="6"/>
  <c r="O57" i="6"/>
  <c r="O58" i="6"/>
  <c r="O59" i="6"/>
  <c r="O53" i="6"/>
  <c r="O52" i="6"/>
  <c r="O49" i="6" l="1"/>
  <c r="O51" i="6"/>
  <c r="O50" i="6"/>
  <c r="O48" i="6"/>
  <c r="A50" i="9" l="1"/>
  <c r="A51" i="9" s="1"/>
  <c r="A52" i="9" s="1"/>
  <c r="A54" i="9" s="1"/>
  <c r="A55" i="9" s="1"/>
  <c r="A56" i="9" s="1"/>
  <c r="A33" i="9"/>
  <c r="A34" i="9" s="1"/>
  <c r="A35" i="9" s="1"/>
  <c r="A36" i="9" s="1"/>
  <c r="A37" i="9" s="1"/>
  <c r="A38" i="9" s="1"/>
  <c r="A39" i="9" s="1"/>
  <c r="A40" i="9" s="1"/>
  <c r="A41" i="9" s="1"/>
  <c r="A43" i="9" s="1"/>
  <c r="A44" i="9" s="1"/>
  <c r="A45" i="9" s="1"/>
  <c r="P7" i="10"/>
  <c r="P8" i="10" s="1"/>
  <c r="P9" i="10" s="1"/>
  <c r="P3" i="10"/>
  <c r="P4" i="10" s="1"/>
  <c r="P5" i="10" s="1"/>
  <c r="L13" i="10"/>
  <c r="L14" i="10" s="1"/>
  <c r="L15" i="10" s="1"/>
  <c r="L3" i="10"/>
  <c r="L4" i="10" s="1"/>
  <c r="L5" i="10" s="1"/>
  <c r="L6" i="10" s="1"/>
  <c r="L7" i="10" s="1"/>
  <c r="L8" i="10" s="1"/>
  <c r="L9" i="10" s="1"/>
  <c r="L10" i="10" s="1"/>
  <c r="L11" i="10" s="1"/>
  <c r="H9" i="10"/>
  <c r="H10" i="10" s="1"/>
  <c r="H11" i="10" s="1"/>
  <c r="H12" i="10" s="1"/>
  <c r="H13" i="10" s="1"/>
  <c r="H14" i="10" s="1"/>
  <c r="H15" i="10" s="1"/>
  <c r="H3" i="10"/>
  <c r="H4" i="10" s="1"/>
  <c r="H5" i="10" s="1"/>
  <c r="H6" i="10" s="1"/>
  <c r="H7" i="10" s="1"/>
  <c r="D11" i="10"/>
  <c r="D2" i="10"/>
  <c r="D3" i="10" s="1"/>
  <c r="D4" i="10" s="1"/>
  <c r="D5" i="10" s="1"/>
  <c r="D6" i="10" s="1"/>
  <c r="D7" i="10" s="1"/>
  <c r="D8" i="10" s="1"/>
  <c r="D9" i="10" s="1"/>
  <c r="A2" i="10"/>
  <c r="A3" i="10" s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3" i="8"/>
  <c r="G9" i="7" l="1"/>
  <c r="F9" i="7"/>
  <c r="E9" i="7"/>
  <c r="G8" i="7"/>
  <c r="F8" i="7"/>
  <c r="E8" i="7"/>
  <c r="G7" i="7"/>
  <c r="F7" i="7"/>
  <c r="G6" i="7"/>
  <c r="F6" i="7"/>
  <c r="E6" i="7"/>
  <c r="G5" i="7"/>
  <c r="F5" i="7"/>
  <c r="E5" i="7"/>
  <c r="G4" i="7"/>
  <c r="F4" i="7"/>
  <c r="E4" i="7"/>
  <c r="O47" i="6" l="1"/>
  <c r="O46" i="6"/>
  <c r="O45" i="6"/>
  <c r="O44" i="6"/>
  <c r="O43" i="6"/>
  <c r="O42" i="6"/>
  <c r="O41" i="6"/>
  <c r="O40" i="6"/>
  <c r="N39" i="6"/>
  <c r="O39" i="6" s="1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117" i="6" l="1"/>
  <c r="O118" i="6"/>
  <c r="O119" i="6"/>
  <c r="O116" i="6"/>
  <c r="O111" i="6"/>
  <c r="O112" i="6"/>
  <c r="O113" i="6"/>
  <c r="O110" i="6"/>
  <c r="O95" i="6"/>
  <c r="O96" i="6"/>
  <c r="O97" i="6"/>
  <c r="O98" i="6"/>
  <c r="O99" i="6"/>
  <c r="O100" i="6"/>
  <c r="O101" i="6"/>
  <c r="O102" i="6"/>
  <c r="O103" i="6"/>
  <c r="O104" i="6"/>
  <c r="O105" i="6"/>
  <c r="O106" i="6"/>
  <c r="O94" i="6"/>
  <c r="O83" i="6"/>
  <c r="O84" i="6"/>
  <c r="O85" i="6"/>
  <c r="O86" i="6"/>
  <c r="O87" i="6"/>
  <c r="O88" i="6"/>
  <c r="O89" i="6"/>
  <c r="O90" i="6"/>
  <c r="O91" i="6"/>
  <c r="O82" i="6"/>
  <c r="O75" i="6"/>
  <c r="O76" i="6"/>
  <c r="O77" i="6"/>
  <c r="O78" i="6"/>
  <c r="O79" i="6"/>
  <c r="O74" i="6"/>
  <c r="O65" i="6"/>
  <c r="O66" i="6"/>
  <c r="O67" i="6"/>
  <c r="O68" i="6"/>
  <c r="O69" i="6"/>
  <c r="O70" i="6"/>
  <c r="O71" i="6"/>
  <c r="O64" i="6"/>
  <c r="O121" i="6"/>
  <c r="O120" i="6"/>
  <c r="O115" i="6"/>
  <c r="O114" i="6"/>
  <c r="O109" i="6"/>
  <c r="O108" i="6"/>
  <c r="O93" i="6"/>
  <c r="O92" i="6"/>
  <c r="O81" i="6"/>
  <c r="O80" i="6"/>
  <c r="O73" i="6"/>
  <c r="O72" i="6"/>
  <c r="O63" i="6"/>
  <c r="O62" i="6"/>
  <c r="N107" i="6"/>
  <c r="O107" i="6" s="1"/>
  <c r="G35" i="1" l="1"/>
  <c r="F35" i="1"/>
  <c r="E40" i="1"/>
  <c r="E39" i="1"/>
  <c r="E36" i="1"/>
  <c r="E37" i="1"/>
  <c r="G36" i="1"/>
  <c r="G37" i="1"/>
  <c r="G38" i="1"/>
  <c r="G39" i="1"/>
  <c r="G40" i="1"/>
  <c r="F36" i="1"/>
  <c r="F37" i="1"/>
  <c r="F38" i="1"/>
  <c r="F39" i="1"/>
  <c r="F40" i="1"/>
  <c r="E35" i="1"/>
  <c r="T27" i="5" l="1"/>
  <c r="T26" i="5"/>
  <c r="T25" i="5"/>
  <c r="T23" i="5"/>
  <c r="T22" i="5"/>
  <c r="T24" i="5"/>
  <c r="J5" i="4" l="1"/>
  <c r="J4" i="4"/>
  <c r="J3" i="4"/>
  <c r="J2" i="4"/>
  <c r="J7" i="4"/>
  <c r="J6" i="4"/>
  <c r="K37" i="1"/>
  <c r="K36" i="1"/>
  <c r="K35" i="1"/>
  <c r="K34" i="1"/>
  <c r="K33" i="1"/>
  <c r="J47" i="2"/>
  <c r="J48" i="2"/>
  <c r="J49" i="2"/>
  <c r="J51" i="2"/>
  <c r="J46" i="2"/>
  <c r="I48" i="2"/>
  <c r="I49" i="2"/>
  <c r="I50" i="2"/>
  <c r="I51" i="2"/>
  <c r="I43" i="2"/>
  <c r="H41" i="2"/>
  <c r="H42" i="2"/>
  <c r="H44" i="2"/>
  <c r="H45" i="2"/>
  <c r="H46" i="2"/>
  <c r="H40" i="2"/>
  <c r="G42" i="2"/>
  <c r="G43" i="2"/>
  <c r="G41" i="2"/>
  <c r="K15" i="1"/>
  <c r="K17" i="1"/>
  <c r="K16" i="1"/>
  <c r="K14" i="1"/>
  <c r="K13" i="1"/>
  <c r="J17" i="2" l="1"/>
  <c r="J16" i="2"/>
  <c r="J14" i="2"/>
  <c r="J13" i="2"/>
  <c r="J12" i="2"/>
  <c r="I17" i="2"/>
  <c r="I16" i="2"/>
  <c r="I15" i="2"/>
  <c r="I14" i="2"/>
  <c r="I9" i="2"/>
  <c r="H12" i="2"/>
  <c r="H11" i="2"/>
  <c r="H10" i="2"/>
  <c r="H8" i="2"/>
  <c r="H7" i="2"/>
  <c r="H6" i="2"/>
  <c r="H5" i="2"/>
  <c r="G9" i="2"/>
  <c r="G8" i="2"/>
  <c r="G7" i="2"/>
  <c r="G5" i="2"/>
  <c r="H39" i="2"/>
  <c r="G3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1" i="2"/>
  <c r="N30" i="2"/>
  <c r="N28" i="2"/>
  <c r="N27" i="2"/>
  <c r="N20" i="2"/>
  <c r="N21" i="2"/>
  <c r="N22" i="2"/>
  <c r="N23" i="2"/>
  <c r="N24" i="2"/>
  <c r="N25" i="2"/>
  <c r="N19" i="2"/>
  <c r="N14" i="2"/>
  <c r="N15" i="2"/>
  <c r="N16" i="2"/>
  <c r="N17" i="2"/>
  <c r="N13" i="2"/>
  <c r="N10" i="2"/>
  <c r="N11" i="2"/>
  <c r="N9" i="2"/>
  <c r="N4" i="2"/>
  <c r="N5" i="2"/>
  <c r="N6" i="2"/>
  <c r="N7" i="2"/>
  <c r="N3" i="2"/>
  <c r="N32" i="2"/>
  <c r="N29" i="2"/>
  <c r="N26" i="2"/>
  <c r="N18" i="2"/>
  <c r="N12" i="2"/>
  <c r="N8" i="2"/>
</calcChain>
</file>

<file path=xl/sharedStrings.xml><?xml version="1.0" encoding="utf-8"?>
<sst xmlns="http://schemas.openxmlformats.org/spreadsheetml/2006/main" count="951" uniqueCount="278">
  <si>
    <t>Abur 3-Bus Case Measurements (run through SE, rerun new estimate again)</t>
  </si>
  <si>
    <t>Meas Type</t>
  </si>
  <si>
    <t>Init Meas</t>
  </si>
  <si>
    <t>New AC Z</t>
  </si>
  <si>
    <t>New DC Z</t>
  </si>
  <si>
    <t>AC Res</t>
  </si>
  <si>
    <t>DC Res</t>
  </si>
  <si>
    <t>Bus Angle</t>
  </si>
  <si>
    <t>Central</t>
  </si>
  <si>
    <t>ADMM DC h</t>
  </si>
  <si>
    <t>Central - x1</t>
  </si>
  <si>
    <t>Central - x2</t>
  </si>
  <si>
    <t>P12</t>
  </si>
  <si>
    <t>x1</t>
  </si>
  <si>
    <t>x2</t>
  </si>
  <si>
    <t>x1 - x2</t>
  </si>
  <si>
    <t>P13</t>
  </si>
  <si>
    <t>Ang 1</t>
  </si>
  <si>
    <t>P2</t>
  </si>
  <si>
    <t>Ang 2</t>
  </si>
  <si>
    <t>Q12</t>
  </si>
  <si>
    <t>Ang 3</t>
  </si>
  <si>
    <t>Q13</t>
  </si>
  <si>
    <t>V 1</t>
  </si>
  <si>
    <t>Q2</t>
  </si>
  <si>
    <t>V 2</t>
  </si>
  <si>
    <t>V1</t>
  </si>
  <si>
    <t>V 3</t>
  </si>
  <si>
    <t>V2</t>
  </si>
  <si>
    <t>PW AC Z</t>
  </si>
  <si>
    <t>PW DC Z</t>
  </si>
  <si>
    <t>PW AC Res</t>
  </si>
  <si>
    <t>PW DC Res</t>
  </si>
  <si>
    <t>Central AC</t>
  </si>
  <si>
    <t>Central DC</t>
  </si>
  <si>
    <t>Issues:</t>
  </si>
  <si>
    <t>1. How close is close enough for the residuals?</t>
  </si>
  <si>
    <t>Quantity</t>
  </si>
  <si>
    <t>2. 3 bus DC converges in 4 iterations. 3-bus AC does NOT converge in 20 iterations.</t>
  </si>
  <si>
    <t>ADMM AC h (NO converge)</t>
  </si>
  <si>
    <t>Central DC Res</t>
  </si>
  <si>
    <t>th 1</t>
  </si>
  <si>
    <t>x3</t>
  </si>
  <si>
    <t>x4</t>
  </si>
  <si>
    <t>Central - x3</t>
  </si>
  <si>
    <t>Central - x4</t>
  </si>
  <si>
    <t>P1-2</t>
  </si>
  <si>
    <t>P1-5</t>
  </si>
  <si>
    <t>P2-5</t>
  </si>
  <si>
    <t>P1</t>
  </si>
  <si>
    <t>P5-4</t>
  </si>
  <si>
    <t>th 3</t>
  </si>
  <si>
    <t>P3-4</t>
  </si>
  <si>
    <t>P4-7</t>
  </si>
  <si>
    <t>P7-8</t>
  </si>
  <si>
    <t>th 6</t>
  </si>
  <si>
    <t>P6-11</t>
  </si>
  <si>
    <t>P6-12</t>
  </si>
  <si>
    <t>P6-13</t>
  </si>
  <si>
    <t>P12-13</t>
  </si>
  <si>
    <t>th 9</t>
  </si>
  <si>
    <t>P9-10</t>
  </si>
  <si>
    <t>P9-14</t>
  </si>
  <si>
    <t>P5</t>
  </si>
  <si>
    <t>P4-5</t>
  </si>
  <si>
    <t>P4-9</t>
  </si>
  <si>
    <t>P7-9</t>
  </si>
  <si>
    <t>P3</t>
  </si>
  <si>
    <t>P13-14</t>
  </si>
  <si>
    <t>P10-11</t>
  </si>
  <si>
    <t>P14</t>
  </si>
  <si>
    <t>th9</t>
  </si>
  <si>
    <t>PowerWorld IEEE 14-Bus Case (construct DC case, use DCPF results)</t>
  </si>
  <si>
    <t>Scaled PW DC Z</t>
  </si>
  <si>
    <t>Central - Decentral</t>
  </si>
  <si>
    <t>something wrong with the way that Pto-from is calculated</t>
  </si>
  <si>
    <t>Why 0?</t>
  </si>
  <si>
    <t xml:space="preserve"> </t>
  </si>
  <si>
    <t>PowerWorld IEEE 14-Bus Case (construct DC case, use DCPF results); no PMU measurements</t>
  </si>
  <si>
    <t>Created large res</t>
  </si>
  <si>
    <t>PowerWorld 3-Bus Polar Power Flow (construct case, use PF results as measurements)</t>
  </si>
  <si>
    <t>PowerWorld 3-Bus Rect Power Flow (construct case, use PF results as measurements)</t>
  </si>
  <si>
    <t>Simple 2-Bus Case</t>
  </si>
  <si>
    <t>Q1</t>
  </si>
  <si>
    <t>e1</t>
  </si>
  <si>
    <t>e2</t>
  </si>
  <si>
    <t>e3</t>
  </si>
  <si>
    <t>f1</t>
  </si>
  <si>
    <t>f2</t>
  </si>
  <si>
    <t>f3</t>
  </si>
  <si>
    <t>Polar 3 Bus SE Results</t>
  </si>
  <si>
    <t>th1</t>
  </si>
  <si>
    <t>th2</t>
  </si>
  <si>
    <t>th3</t>
  </si>
  <si>
    <t>V3</t>
  </si>
  <si>
    <t>h1</t>
  </si>
  <si>
    <t>h2</t>
  </si>
  <si>
    <t>Iter 1</t>
  </si>
  <si>
    <t>Iter 2</t>
  </si>
  <si>
    <t>Iter 3</t>
  </si>
  <si>
    <t>H1</t>
  </si>
  <si>
    <t>H2</t>
  </si>
  <si>
    <t>Correct Rectangular 3 Bus SE Results</t>
  </si>
  <si>
    <t>h3</t>
  </si>
  <si>
    <t>Correct h's</t>
  </si>
  <si>
    <t>H3</t>
  </si>
  <si>
    <t>Actual Rectangular 3 Bus SE Results</t>
  </si>
  <si>
    <t>Iter 4</t>
  </si>
  <si>
    <t>Actual h's</t>
  </si>
  <si>
    <t>Convert to Polar</t>
  </si>
  <si>
    <t>V1^2</t>
  </si>
  <si>
    <t>V2^2</t>
  </si>
  <si>
    <t>H</t>
  </si>
  <si>
    <t>ADMM AC h (converge in 3 iter)</t>
  </si>
  <si>
    <t>V 6</t>
  </si>
  <si>
    <t>V 9</t>
  </si>
  <si>
    <t>Q1-2</t>
  </si>
  <si>
    <t>Q1-5</t>
  </si>
  <si>
    <t>Q2-5</t>
  </si>
  <si>
    <t>Q3-4</t>
  </si>
  <si>
    <t>Q4-7</t>
  </si>
  <si>
    <t>Q7-8</t>
  </si>
  <si>
    <t>Q6-12</t>
  </si>
  <si>
    <t>Q6-11</t>
  </si>
  <si>
    <t>Q6-13</t>
  </si>
  <si>
    <t>Q12-13</t>
  </si>
  <si>
    <t>Q9-10</t>
  </si>
  <si>
    <t>Q9-14</t>
  </si>
  <si>
    <t>Q5</t>
  </si>
  <si>
    <t>Q4-5</t>
  </si>
  <si>
    <t>Q4-9</t>
  </si>
  <si>
    <t>Q7-9</t>
  </si>
  <si>
    <t>Q3</t>
  </si>
  <si>
    <t>Q13-14</t>
  </si>
  <si>
    <t>Q10-11</t>
  </si>
  <si>
    <t>Q14</t>
  </si>
  <si>
    <t>P5-4 created large res in DC case</t>
  </si>
  <si>
    <t>Scaled PW AC Z</t>
  </si>
  <si>
    <t>Area 1</t>
  </si>
  <si>
    <t>Area 2</t>
  </si>
  <si>
    <t>Area 3</t>
  </si>
  <si>
    <t>Area 4</t>
  </si>
  <si>
    <t>Boundary 1</t>
  </si>
  <si>
    <t>Boundary 2</t>
  </si>
  <si>
    <t>Boundary 3</t>
  </si>
  <si>
    <t>Boundary 4</t>
  </si>
  <si>
    <t>31:36</t>
  </si>
  <si>
    <t>37:38</t>
  </si>
  <si>
    <t>39:48</t>
  </si>
  <si>
    <t>49:54</t>
  </si>
  <si>
    <t>55:60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</si>
  <si>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</si>
  <si>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</si>
  <si>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</si>
  <si>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</si>
  <si>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</si>
  <si>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</si>
  <si>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</si>
  <si>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</si>
  <si>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</si>
  <si>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</si>
  <si>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</si>
  <si>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</si>
  <si>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</si>
  <si>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</si>
  <si>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</si>
  <si>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</si>
  <si>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</si>
  <si>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</si>
  <si>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</si>
  <si>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</si>
  <si>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</si>
  <si>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</si>
  <si>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1:8</t>
  </si>
  <si>
    <t>9:14</t>
  </si>
  <si>
    <t>15:24</t>
  </si>
  <si>
    <t>25:28</t>
  </si>
  <si>
    <t>29:30</t>
  </si>
  <si>
    <t>31:38</t>
  </si>
  <si>
    <t>39:42</t>
  </si>
  <si>
    <t>43:46</t>
  </si>
  <si>
    <t>WRONG</t>
  </si>
  <si>
    <t>CORRECT</t>
  </si>
  <si>
    <t>Correct H1</t>
  </si>
  <si>
    <t>Matches with ADMM H1</t>
  </si>
  <si>
    <t>Correct H2</t>
  </si>
  <si>
    <t>h</t>
  </si>
  <si>
    <t>Measurement</t>
  </si>
  <si>
    <t>ADMM h1</t>
  </si>
  <si>
    <t>ADMM h2</t>
  </si>
  <si>
    <t>ADMM h3</t>
  </si>
  <si>
    <t>ADMM h4</t>
  </si>
  <si>
    <t>Matches with ADMM H2</t>
  </si>
  <si>
    <t>Correct H3</t>
  </si>
  <si>
    <t>Matches with ADMM H3</t>
  </si>
  <si>
    <t>Correct H4</t>
  </si>
  <si>
    <t>Matches with ADMM H4</t>
  </si>
  <si>
    <t>pf</t>
  </si>
  <si>
    <t>qf</t>
  </si>
  <si>
    <t>p</t>
  </si>
  <si>
    <t>q</t>
  </si>
  <si>
    <t>Type</t>
  </si>
  <si>
    <t>Extra Meas</t>
  </si>
  <si>
    <t>Central AC Res</t>
  </si>
  <si>
    <t>P5-6</t>
  </si>
  <si>
    <t>Q5-6</t>
  </si>
  <si>
    <t>P2-3</t>
  </si>
  <si>
    <t>Q2-3</t>
  </si>
  <si>
    <t>Bus Records</t>
  </si>
  <si>
    <t>PU Volt</t>
  </si>
  <si>
    <t>V5</t>
  </si>
  <si>
    <t>V8</t>
  </si>
  <si>
    <t>V12</t>
  </si>
  <si>
    <t>V13</t>
  </si>
  <si>
    <t>V10</t>
  </si>
  <si>
    <t>V9</t>
  </si>
  <si>
    <t>47:58</t>
  </si>
  <si>
    <t>Partition 2</t>
  </si>
  <si>
    <t>Partition 1</t>
  </si>
  <si>
    <t>Partition 3</t>
  </si>
  <si>
    <t>Partition 4</t>
  </si>
  <si>
    <t>PowerWorld IEEE 14-Bus Case (construct AC case, use ACPF results) - Doesn't converge in 10 iterations</t>
  </si>
  <si>
    <t>Partition 1 Measurements</t>
  </si>
  <si>
    <t>Actual Value</t>
  </si>
  <si>
    <t>Per-unit Value</t>
  </si>
  <si>
    <t>Comments</t>
  </si>
  <si>
    <t>Q5-4</t>
  </si>
  <si>
    <t>Boundary, treat as injections</t>
  </si>
  <si>
    <t>Partition 2 Measurements</t>
  </si>
  <si>
    <t>Partition 3 Measurements</t>
  </si>
  <si>
    <t>Partition 4 Measurements</t>
  </si>
  <si>
    <t>V4</t>
  </si>
  <si>
    <t>V7</t>
  </si>
  <si>
    <t>P4</t>
  </si>
  <si>
    <t>Q4</t>
  </si>
  <si>
    <t>P7</t>
  </si>
  <si>
    <t>Q7</t>
  </si>
  <si>
    <t>P8</t>
  </si>
  <si>
    <t>Q8</t>
  </si>
  <si>
    <t>P3-2</t>
  </si>
  <si>
    <t>V6</t>
  </si>
  <si>
    <t>V11</t>
  </si>
  <si>
    <t>P6</t>
  </si>
  <si>
    <t>Q6</t>
  </si>
  <si>
    <t>P11</t>
  </si>
  <si>
    <t>Q11</t>
  </si>
  <si>
    <t>P11-10</t>
  </si>
  <si>
    <t>Q11-10</t>
  </si>
  <si>
    <t>V14</t>
  </si>
  <si>
    <t>P9</t>
  </si>
  <si>
    <t>Q9</t>
  </si>
  <si>
    <t>P10</t>
  </si>
  <si>
    <t>Q10</t>
  </si>
  <si>
    <t>P9-7</t>
  </si>
  <si>
    <t>Q9-7</t>
  </si>
  <si>
    <t>P14-13</t>
  </si>
  <si>
    <t>Q14-13</t>
  </si>
  <si>
    <t>Q3-2</t>
  </si>
  <si>
    <t>P9-4?</t>
  </si>
  <si>
    <t>th4</t>
  </si>
  <si>
    <t>th5</t>
  </si>
  <si>
    <t>th6</t>
  </si>
  <si>
    <t>th7</t>
  </si>
  <si>
    <t>th8</t>
  </si>
  <si>
    <t>th10</t>
  </si>
  <si>
    <t>th11</t>
  </si>
  <si>
    <t>th12</t>
  </si>
  <si>
    <t>th13</t>
  </si>
  <si>
    <t>th14</t>
  </si>
  <si>
    <t>x2 (unscaled)</t>
  </si>
  <si>
    <t>x2 + th3</t>
  </si>
  <si>
    <t>x3 + th6</t>
  </si>
  <si>
    <t>x4 (unscaled)</t>
  </si>
  <si>
    <t>x3 (unscaled)</t>
  </si>
  <si>
    <t>x4 + th9</t>
  </si>
  <si>
    <t>P5-4 does not equal -P4-5</t>
  </si>
  <si>
    <t>P6-5</t>
  </si>
  <si>
    <t>Q6-5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</si>
</sst>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00000000"/>
    <numFmt numFmtId="165" formatCode="0.0000000000"/>
    <numFmt numFmtId="166" formatCode="0.000E+00"/>
    <numFmt numFmtId="167" formatCode="0.000000"/>
    <numFmt numFmtId="168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1" fontId="6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3" borderId="0" xfId="0" applyFont="1" applyFill="1"/>
    <xf numFmtId="11" fontId="0" fillId="0" borderId="0" xfId="0" applyNumberFormat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11" fontId="0" fillId="0" borderId="0" xfId="0" applyNumberFormat="1" applyFill="1"/>
    <xf numFmtId="0" fontId="0" fillId="0" borderId="0" xfId="0" applyFont="1" applyFill="1" applyAlignment="1"/>
    <xf numFmtId="0" fontId="0" fillId="0" borderId="0" xfId="0" applyFont="1"/>
    <xf numFmtId="11" fontId="0" fillId="0" borderId="0" xfId="0" applyNumberFormat="1" applyFont="1" applyFill="1"/>
    <xf numFmtId="0" fontId="0" fillId="2" borderId="0" xfId="0" applyFont="1" applyFill="1" applyAlignment="1"/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/>
    <xf numFmtId="165" fontId="0" fillId="0" borderId="0" xfId="0" applyNumberFormat="1" applyAlignment="1"/>
    <xf numFmtId="165" fontId="0" fillId="0" borderId="0" xfId="0" applyNumberFormat="1" applyBorder="1" applyAlignment="1"/>
    <xf numFmtId="165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20" fontId="0" fillId="0" borderId="0" xfId="0" applyNumberFormat="1"/>
    <xf numFmtId="49" fontId="0" fillId="0" borderId="0" xfId="0" applyNumberFormat="1" applyAlignment="1">
      <alignment horizontal="right"/>
    </xf>
    <xf numFmtId="166" fontId="0" fillId="0" borderId="0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166" fontId="0" fillId="2" borderId="0" xfId="0" applyNumberFormat="1" applyFont="1" applyFill="1" applyAlignment="1">
      <alignment horizontal="center"/>
    </xf>
    <xf numFmtId="49" fontId="0" fillId="0" borderId="0" xfId="0" applyNumberFormat="1"/>
    <xf numFmtId="49" fontId="0" fillId="0" borderId="0" xfId="0" applyNumberForma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64" fontId="0" fillId="0" borderId="0" xfId="0" applyNumberFormat="1" applyBorder="1"/>
    <xf numFmtId="16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1" fontId="0" fillId="2" borderId="0" xfId="0" applyNumberFormat="1" applyFill="1"/>
    <xf numFmtId="168" fontId="0" fillId="0" borderId="0" xfId="0" applyNumberFormat="1" applyFill="1"/>
    <xf numFmtId="0" fontId="0" fillId="0" borderId="5" xfId="0" applyBorder="1"/>
    <xf numFmtId="0" fontId="0" fillId="0" borderId="4" xfId="0" applyBorder="1"/>
    <xf numFmtId="0" fontId="0" fillId="0" borderId="0" xfId="0"/>
    <xf numFmtId="0" fontId="0" fillId="0" borderId="6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2" xfId="0" applyBorder="1"/>
    <xf numFmtId="0" fontId="0" fillId="0" borderId="7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2" borderId="0" xfId="0" applyFill="1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D12" sqref="D12"/>
    </sheetView>
  </sheetViews>
  <sheetFormatPr defaultRowHeight="15" x14ac:dyDescent="0.25"/>
  <cols>
    <col min="1" max="1" width="8.7109375" bestFit="1" customWidth="1"/>
    <col min="2" max="7" width="12.7109375" bestFit="1" customWidth="1"/>
    <col min="9" max="9" width="10.42578125" bestFit="1" customWidth="1"/>
    <col min="10" max="10" width="12" bestFit="1" customWidth="1"/>
    <col min="11" max="11" width="9.42578125" bestFit="1" customWidth="1"/>
  </cols>
  <sheetData>
    <row r="1" spans="1:13" ht="15.75" thickBot="1" x14ac:dyDescent="0.3">
      <c r="A1" s="86" t="s">
        <v>82</v>
      </c>
      <c r="B1" s="86"/>
      <c r="C1" s="86"/>
      <c r="D1" s="86"/>
      <c r="E1" s="86"/>
      <c r="F1" s="86"/>
      <c r="G1" s="86"/>
      <c r="I1" s="6" t="s">
        <v>1</v>
      </c>
      <c r="J1" s="6" t="s">
        <v>3</v>
      </c>
      <c r="K1" s="6" t="s">
        <v>4</v>
      </c>
      <c r="L1" s="6" t="s">
        <v>5</v>
      </c>
      <c r="M1" s="6" t="s">
        <v>6</v>
      </c>
    </row>
    <row r="2" spans="1:13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>
        <f>103.26057736651/100</f>
        <v>1.0326057736651</v>
      </c>
      <c r="K2" s="1"/>
      <c r="L2" s="3">
        <v>-4.09372882814729E-6</v>
      </c>
      <c r="M2" s="3"/>
    </row>
    <row r="3" spans="1:1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20</v>
      </c>
      <c r="J3">
        <f>14.3474275489088/100</f>
        <v>0.143474275489088</v>
      </c>
      <c r="K3" s="1"/>
      <c r="L3" s="3">
        <v>-5.8479390156740401E-6</v>
      </c>
      <c r="M3" s="3"/>
    </row>
    <row r="4" spans="1:13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49</v>
      </c>
      <c r="J4">
        <f>103.260576725006/100</f>
        <v>1.0326057672500601</v>
      </c>
      <c r="K4" s="1"/>
      <c r="L4" s="3">
        <v>-4.1007288289485197E-6</v>
      </c>
      <c r="M4" s="3"/>
    </row>
    <row r="5" spans="1:13" x14ac:dyDescent="0.25">
      <c r="A5" s="1" t="s">
        <v>19</v>
      </c>
      <c r="B5" s="1">
        <v>-3.8391445791322899E-2</v>
      </c>
      <c r="C5" s="1"/>
      <c r="D5" s="1"/>
      <c r="E5" s="1"/>
      <c r="F5" s="1"/>
      <c r="G5" s="1"/>
      <c r="I5" s="8" t="s">
        <v>83</v>
      </c>
      <c r="J5">
        <f>14.3474280834197/100</f>
        <v>0.143474280834197</v>
      </c>
      <c r="K5" s="1"/>
      <c r="L5" s="3">
        <v>-5.8419390149555601E-6</v>
      </c>
      <c r="M5" s="1"/>
    </row>
    <row r="6" spans="1:13" x14ac:dyDescent="0.25">
      <c r="A6" s="1" t="s">
        <v>23</v>
      </c>
      <c r="B6" s="1">
        <v>1.00000000217498</v>
      </c>
      <c r="C6" s="1"/>
      <c r="D6" s="1"/>
      <c r="E6" s="1"/>
      <c r="F6" s="1"/>
      <c r="G6" s="1"/>
      <c r="I6" s="8" t="s">
        <v>18</v>
      </c>
      <c r="J6" s="1">
        <f>-100/100</f>
        <v>-1</v>
      </c>
      <c r="K6" s="1"/>
      <c r="L6" s="3">
        <v>3.76791437384227E-6</v>
      </c>
      <c r="M6" s="1"/>
    </row>
    <row r="7" spans="1:13" x14ac:dyDescent="0.25">
      <c r="A7" s="1" t="s">
        <v>25</v>
      </c>
      <c r="B7" s="1">
        <v>0.96399318557074398</v>
      </c>
      <c r="C7" s="1"/>
      <c r="D7" s="1"/>
      <c r="E7" s="1"/>
      <c r="F7" s="1"/>
      <c r="G7" s="1"/>
      <c r="I7" s="8" t="s">
        <v>24</v>
      </c>
      <c r="J7" s="1">
        <f>-10/100</f>
        <v>-0.1</v>
      </c>
      <c r="K7" s="1"/>
      <c r="L7" s="3">
        <v>5.3231864123454196E-6</v>
      </c>
      <c r="M7" s="1"/>
    </row>
    <row r="8" spans="1:13" x14ac:dyDescent="0.25">
      <c r="A8" s="1"/>
      <c r="B8" s="1"/>
      <c r="C8" s="1"/>
      <c r="D8" s="1"/>
      <c r="E8" s="1"/>
      <c r="F8" s="1"/>
      <c r="G8" s="1"/>
      <c r="I8" s="8" t="s">
        <v>26</v>
      </c>
      <c r="J8" s="1">
        <v>1</v>
      </c>
      <c r="K8" s="1"/>
      <c r="L8" s="3">
        <v>1.4224587097100299E-7</v>
      </c>
      <c r="M8" s="1"/>
    </row>
    <row r="9" spans="1:13" x14ac:dyDescent="0.25">
      <c r="I9" s="8" t="s">
        <v>28</v>
      </c>
      <c r="J9">
        <v>0.96399318562929603</v>
      </c>
      <c r="K9" s="1"/>
      <c r="L9" s="3">
        <v>5.0522178718370704E-7</v>
      </c>
      <c r="M9" s="1"/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opLeftCell="K1" workbookViewId="0">
      <selection activeCell="P23" sqref="P23"/>
    </sheetView>
  </sheetViews>
  <sheetFormatPr defaultRowHeight="15" x14ac:dyDescent="0.25"/>
  <cols>
    <col min="1" max="1" width="10.5703125" bestFit="1" customWidth="1"/>
    <col min="2" max="2" width="12.140625" bestFit="1" customWidth="1"/>
    <col min="3" max="3" width="14" bestFit="1" customWidth="1"/>
    <col min="4" max="4" width="26.7109375" bestFit="1" customWidth="1"/>
    <col min="5" max="5" width="4.7109375" customWidth="1"/>
    <col min="6" max="6" width="10.5703125" bestFit="1" customWidth="1"/>
    <col min="7" max="7" width="12.140625" bestFit="1" customWidth="1"/>
    <col min="8" max="8" width="14" bestFit="1" customWidth="1"/>
    <col min="9" max="9" width="26.7109375" bestFit="1" customWidth="1"/>
    <col min="10" max="10" width="4.7109375" customWidth="1"/>
    <col min="11" max="11" width="10.5703125" bestFit="1" customWidth="1"/>
    <col min="12" max="12" width="12.140625" bestFit="1" customWidth="1"/>
    <col min="13" max="13" width="14" bestFit="1" customWidth="1"/>
    <col min="14" max="14" width="26.7109375" bestFit="1" customWidth="1"/>
    <col min="15" max="15" width="4.7109375" customWidth="1"/>
    <col min="16" max="16" width="10.5703125" bestFit="1" customWidth="1"/>
    <col min="17" max="17" width="12.140625" bestFit="1" customWidth="1"/>
    <col min="18" max="18" width="14" bestFit="1" customWidth="1"/>
    <col min="19" max="19" width="26.7109375" bestFit="1" customWidth="1"/>
  </cols>
  <sheetData>
    <row r="1" spans="1:19" ht="15.75" x14ac:dyDescent="0.25">
      <c r="A1" s="90" t="s">
        <v>222</v>
      </c>
      <c r="B1" s="91"/>
      <c r="C1" s="91"/>
      <c r="D1" s="92"/>
      <c r="F1" s="90" t="s">
        <v>228</v>
      </c>
      <c r="G1" s="91"/>
      <c r="H1" s="91"/>
      <c r="I1" s="92"/>
      <c r="K1" s="90" t="s">
        <v>229</v>
      </c>
      <c r="L1" s="91"/>
      <c r="M1" s="91"/>
      <c r="N1" s="92"/>
      <c r="P1" s="90" t="s">
        <v>230</v>
      </c>
      <c r="Q1" s="91"/>
      <c r="R1" s="91"/>
      <c r="S1" s="92"/>
    </row>
    <row r="2" spans="1:19" ht="15.75" thickBot="1" x14ac:dyDescent="0.3">
      <c r="A2" s="82" t="s">
        <v>1</v>
      </c>
      <c r="B2" s="83" t="s">
        <v>223</v>
      </c>
      <c r="C2" s="83" t="s">
        <v>224</v>
      </c>
      <c r="D2" s="84" t="s">
        <v>225</v>
      </c>
      <c r="F2" s="82" t="s">
        <v>1</v>
      </c>
      <c r="G2" s="83" t="s">
        <v>223</v>
      </c>
      <c r="H2" s="83" t="s">
        <v>224</v>
      </c>
      <c r="I2" s="84" t="s">
        <v>225</v>
      </c>
      <c r="K2" s="82" t="s">
        <v>1</v>
      </c>
      <c r="L2" s="83" t="s">
        <v>223</v>
      </c>
      <c r="M2" s="83" t="s">
        <v>224</v>
      </c>
      <c r="N2" s="84" t="s">
        <v>225</v>
      </c>
      <c r="P2" s="82" t="s">
        <v>1</v>
      </c>
      <c r="Q2" s="83" t="s">
        <v>223</v>
      </c>
      <c r="R2" s="83" t="s">
        <v>224</v>
      </c>
      <c r="S2" s="84" t="s">
        <v>225</v>
      </c>
    </row>
    <row r="3" spans="1:19" x14ac:dyDescent="0.25">
      <c r="A3" s="74" t="s">
        <v>46</v>
      </c>
      <c r="B3" s="72">
        <v>156.440731910842</v>
      </c>
      <c r="C3" s="74">
        <f>B3/100</f>
        <v>1.56440731910842</v>
      </c>
      <c r="D3" s="74"/>
      <c r="F3" s="74" t="s">
        <v>52</v>
      </c>
      <c r="G3" s="72">
        <v>-23.569740833506799</v>
      </c>
      <c r="H3" s="74">
        <f>G3/100</f>
        <v>-0.235697408335068</v>
      </c>
      <c r="I3" s="74"/>
      <c r="K3" t="s">
        <v>56</v>
      </c>
      <c r="L3" s="72">
        <v>6.4193752642371704</v>
      </c>
      <c r="M3">
        <f>L3/100</f>
        <v>6.4193752642371704E-2</v>
      </c>
      <c r="P3" t="s">
        <v>61</v>
      </c>
      <c r="Q3" s="72">
        <v>6.1481308294477897</v>
      </c>
      <c r="R3">
        <f>Q3/100</f>
        <v>6.1481308294477899E-2</v>
      </c>
    </row>
    <row r="4" spans="1:19" x14ac:dyDescent="0.25">
      <c r="A4" s="74" t="s">
        <v>116</v>
      </c>
      <c r="B4" s="72">
        <v>-20.300935880694301</v>
      </c>
      <c r="C4" s="74">
        <f t="shared" ref="C4:C6" si="0">B4/100</f>
        <v>-0.20300935880694301</v>
      </c>
      <c r="D4" s="74"/>
      <c r="F4" s="74" t="s">
        <v>119</v>
      </c>
      <c r="G4" s="72">
        <v>0.96859150246414105</v>
      </c>
      <c r="H4" s="74">
        <f t="shared" ref="H4:H8" si="1">G4/100</f>
        <v>9.6859150246414102E-3</v>
      </c>
      <c r="I4" s="74"/>
      <c r="K4" t="s">
        <v>123</v>
      </c>
      <c r="L4" s="72">
        <v>1.57798981550307</v>
      </c>
      <c r="M4" s="72">
        <f t="shared" ref="M4:M8" si="2">L4/100</f>
        <v>1.5779898155030701E-2</v>
      </c>
      <c r="P4" t="s">
        <v>126</v>
      </c>
      <c r="Q4" s="72">
        <v>6.1776975079165704</v>
      </c>
      <c r="R4" s="72">
        <f t="shared" ref="R4:R6" si="3">Q4/100</f>
        <v>6.1776975079165707E-2</v>
      </c>
    </row>
    <row r="5" spans="1:19" x14ac:dyDescent="0.25">
      <c r="A5" s="74" t="s">
        <v>47</v>
      </c>
      <c r="B5" s="72">
        <v>75.916881283268793</v>
      </c>
      <c r="C5" s="74">
        <f t="shared" si="0"/>
        <v>0.75916881283268789</v>
      </c>
      <c r="D5" s="74"/>
      <c r="F5" s="74" t="s">
        <v>53</v>
      </c>
      <c r="G5" s="72">
        <v>29.247688021076399</v>
      </c>
      <c r="H5" s="74">
        <f t="shared" si="1"/>
        <v>0.29247688021076401</v>
      </c>
      <c r="I5" s="74"/>
      <c r="K5" t="s">
        <v>57</v>
      </c>
      <c r="L5" s="72">
        <v>7.6111237412808599</v>
      </c>
      <c r="M5" s="72">
        <f t="shared" si="2"/>
        <v>7.6111237412808605E-2</v>
      </c>
      <c r="P5" t="s">
        <v>62</v>
      </c>
      <c r="Q5" s="72">
        <v>10.1258308263922</v>
      </c>
      <c r="R5" s="72">
        <f t="shared" si="3"/>
        <v>0.101258308263922</v>
      </c>
    </row>
    <row r="6" spans="1:19" x14ac:dyDescent="0.25">
      <c r="A6" s="74" t="s">
        <v>117</v>
      </c>
      <c r="B6" s="72">
        <v>-0.155506560051652</v>
      </c>
      <c r="C6" s="74">
        <f t="shared" si="0"/>
        <v>-1.55506560051652E-3</v>
      </c>
      <c r="D6" s="74"/>
      <c r="F6" s="20" t="s">
        <v>120</v>
      </c>
      <c r="G6" s="72">
        <v>-10.134384235994199</v>
      </c>
      <c r="H6" s="74">
        <f t="shared" si="1"/>
        <v>-0.101343842359942</v>
      </c>
      <c r="I6" s="74"/>
      <c r="K6" t="s">
        <v>122</v>
      </c>
      <c r="L6" s="72">
        <v>2.2749299623984598</v>
      </c>
      <c r="M6" s="72">
        <f t="shared" si="2"/>
        <v>2.2749299623984597E-2</v>
      </c>
      <c r="P6" t="s">
        <v>127</v>
      </c>
      <c r="Q6" s="72">
        <v>4.8779939913553596</v>
      </c>
      <c r="R6" s="72">
        <f t="shared" si="3"/>
        <v>4.8779939913553595E-2</v>
      </c>
    </row>
    <row r="7" spans="1:19" s="72" customFormat="1" x14ac:dyDescent="0.25">
      <c r="A7" s="20" t="s">
        <v>48</v>
      </c>
      <c r="B7" s="72">
        <v>41.338725991097199</v>
      </c>
      <c r="C7" s="20">
        <f>B7/100</f>
        <v>0.41338725991097197</v>
      </c>
      <c r="D7" s="74"/>
      <c r="F7" s="20" t="s">
        <v>54</v>
      </c>
      <c r="G7" s="72">
        <v>4.9388912162000001E-5</v>
      </c>
      <c r="H7" s="74">
        <f t="shared" si="1"/>
        <v>4.9388912162000003E-7</v>
      </c>
      <c r="I7" s="74"/>
      <c r="K7" s="72" t="s">
        <v>58</v>
      </c>
      <c r="L7" s="72">
        <v>17.236621109828601</v>
      </c>
      <c r="M7" s="72">
        <f t="shared" si="2"/>
        <v>0.17236621109828601</v>
      </c>
      <c r="P7" s="72" t="s">
        <v>215</v>
      </c>
      <c r="Q7" s="72">
        <v>1.0349152577221601</v>
      </c>
      <c r="R7" s="72">
        <f>Q7</f>
        <v>1.0349152577221601</v>
      </c>
    </row>
    <row r="8" spans="1:19" s="72" customFormat="1" x14ac:dyDescent="0.25">
      <c r="A8" s="20" t="s">
        <v>118</v>
      </c>
      <c r="B8" s="72">
        <v>-3.8398609004379098</v>
      </c>
      <c r="C8" s="20">
        <f>B8/100</f>
        <v>-3.8398609004379101E-2</v>
      </c>
      <c r="D8" s="74"/>
      <c r="F8" s="20" t="s">
        <v>121</v>
      </c>
      <c r="G8" s="72">
        <v>-23.1382548362844</v>
      </c>
      <c r="H8" s="74">
        <f t="shared" si="1"/>
        <v>-0.231382548362844</v>
      </c>
      <c r="I8" s="74"/>
      <c r="K8" s="72" t="s">
        <v>124</v>
      </c>
      <c r="L8" s="72">
        <v>6.2088690408799696</v>
      </c>
      <c r="M8" s="72">
        <f t="shared" si="2"/>
        <v>6.2088690408799697E-2</v>
      </c>
      <c r="P8" s="72" t="s">
        <v>214</v>
      </c>
      <c r="Q8" s="72">
        <v>1.02798621556374</v>
      </c>
      <c r="R8" s="72">
        <f t="shared" ref="R8:R9" si="4">Q8</f>
        <v>1.02798621556374</v>
      </c>
    </row>
    <row r="9" spans="1:19" s="72" customFormat="1" x14ac:dyDescent="0.25">
      <c r="A9" s="74" t="s">
        <v>26</v>
      </c>
      <c r="B9" s="72">
        <v>1.0599999427795399</v>
      </c>
      <c r="C9" s="20">
        <f>B9</f>
        <v>1.0599999427795399</v>
      </c>
      <c r="D9" s="74"/>
      <c r="F9" s="20" t="s">
        <v>94</v>
      </c>
      <c r="G9" s="72">
        <v>1.0099999973080001</v>
      </c>
      <c r="H9" s="20">
        <f>G9</f>
        <v>1.0099999973080001</v>
      </c>
      <c r="I9" s="74"/>
      <c r="K9" s="72" t="s">
        <v>59</v>
      </c>
      <c r="L9" s="72">
        <v>1.4392071686730901</v>
      </c>
      <c r="M9" s="72">
        <f>L9/100</f>
        <v>1.4392071686730901E-2</v>
      </c>
      <c r="P9" s="72" t="s">
        <v>248</v>
      </c>
      <c r="Q9" s="72">
        <v>1.00994172446495</v>
      </c>
      <c r="R9" s="72">
        <f t="shared" si="4"/>
        <v>1.00994172446495</v>
      </c>
    </row>
    <row r="10" spans="1:19" x14ac:dyDescent="0.25">
      <c r="A10" s="74" t="s">
        <v>28</v>
      </c>
      <c r="B10" s="72">
        <v>1.04499995797579</v>
      </c>
      <c r="C10" s="20">
        <f t="shared" ref="C10:C11" si="5">B10</f>
        <v>1.04499995797579</v>
      </c>
      <c r="D10" s="74"/>
      <c r="F10" s="20" t="s">
        <v>231</v>
      </c>
      <c r="G10" s="72">
        <v>1.02371286456331</v>
      </c>
      <c r="H10" s="20">
        <f t="shared" ref="H10:H12" si="6">G10</f>
        <v>1.02371286456331</v>
      </c>
      <c r="I10" s="74"/>
      <c r="K10" s="72" t="s">
        <v>125</v>
      </c>
      <c r="L10" s="72">
        <v>0.52526799870488805</v>
      </c>
      <c r="M10" s="72">
        <f>L10/100</f>
        <v>5.2526799870488807E-3</v>
      </c>
      <c r="N10" s="72"/>
      <c r="P10" t="s">
        <v>249</v>
      </c>
      <c r="Q10" s="72">
        <v>-29.499998999999999</v>
      </c>
      <c r="R10">
        <f>Q10/100</f>
        <v>-0.29499998999999999</v>
      </c>
    </row>
    <row r="11" spans="1:19" x14ac:dyDescent="0.25">
      <c r="A11" s="74" t="s">
        <v>210</v>
      </c>
      <c r="B11" s="72">
        <v>1.0280925147905799</v>
      </c>
      <c r="C11" s="20">
        <f t="shared" si="5"/>
        <v>1.0280925147905799</v>
      </c>
      <c r="D11" s="74"/>
      <c r="F11" s="20" t="s">
        <v>232</v>
      </c>
      <c r="G11" s="72">
        <v>1.04612245201456</v>
      </c>
      <c r="H11" s="20">
        <f t="shared" si="6"/>
        <v>1.04612245201456</v>
      </c>
      <c r="I11" s="74"/>
      <c r="K11" s="72" t="s">
        <v>240</v>
      </c>
      <c r="L11" s="72">
        <v>1.0385379019832599</v>
      </c>
      <c r="M11" s="72">
        <f>L11</f>
        <v>1.0385379019832599</v>
      </c>
      <c r="N11" s="72"/>
      <c r="P11" t="s">
        <v>250</v>
      </c>
      <c r="Q11" s="72">
        <v>-16.599999</v>
      </c>
      <c r="R11" s="72">
        <f t="shared" ref="R11:R23" si="7">Q11/100</f>
        <v>-0.16599999000000001</v>
      </c>
    </row>
    <row r="12" spans="1:19" x14ac:dyDescent="0.25">
      <c r="A12" s="74" t="s">
        <v>49</v>
      </c>
      <c r="B12" s="72">
        <v>232.35762119293199</v>
      </c>
      <c r="C12" s="74">
        <f>B12/100</f>
        <v>2.32357621192932</v>
      </c>
      <c r="D12" s="74"/>
      <c r="F12" s="20" t="s">
        <v>211</v>
      </c>
      <c r="G12" s="72">
        <v>1.0850835071553799</v>
      </c>
      <c r="H12" s="20">
        <f t="shared" si="6"/>
        <v>1.0850835071553799</v>
      </c>
      <c r="I12" s="74"/>
      <c r="K12" t="s">
        <v>241</v>
      </c>
      <c r="L12" s="72">
        <v>1.02970205350408</v>
      </c>
      <c r="M12" s="72">
        <f t="shared" ref="M12:M14" si="8">L12</f>
        <v>1.02970205350408</v>
      </c>
      <c r="P12" t="s">
        <v>251</v>
      </c>
      <c r="Q12">
        <v>-9</v>
      </c>
      <c r="R12" s="72">
        <f t="shared" si="7"/>
        <v>-0.09</v>
      </c>
    </row>
    <row r="13" spans="1:19" x14ac:dyDescent="0.25">
      <c r="A13" s="74" t="s">
        <v>83</v>
      </c>
      <c r="B13" s="72">
        <v>-20.456442236900301</v>
      </c>
      <c r="C13" s="74">
        <f t="shared" ref="C13:C23" si="9">B13/100</f>
        <v>-0.20456442236900302</v>
      </c>
      <c r="D13" s="74"/>
      <c r="F13" s="20" t="s">
        <v>67</v>
      </c>
      <c r="G13" s="72">
        <v>-94.199996999999996</v>
      </c>
      <c r="H13" s="20">
        <f>G13/100</f>
        <v>-0.94199996999999991</v>
      </c>
      <c r="I13" s="74"/>
      <c r="K13" t="s">
        <v>212</v>
      </c>
      <c r="L13" s="72">
        <v>1.0240525230119499</v>
      </c>
      <c r="M13" s="72">
        <f t="shared" si="8"/>
        <v>1.0240525230119499</v>
      </c>
      <c r="P13" t="s">
        <v>252</v>
      </c>
      <c r="Q13">
        <v>-5.8</v>
      </c>
      <c r="R13" s="72">
        <f t="shared" si="7"/>
        <v>-5.7999999999999996E-2</v>
      </c>
    </row>
    <row r="14" spans="1:19" x14ac:dyDescent="0.25">
      <c r="A14" s="74" t="s">
        <v>18</v>
      </c>
      <c r="B14" s="72">
        <f>40.0000005960464-21.699999</f>
        <v>18.3000015960464</v>
      </c>
      <c r="C14" s="74">
        <f t="shared" si="9"/>
        <v>0.183000015960464</v>
      </c>
      <c r="D14" s="74"/>
      <c r="F14" s="20" t="s">
        <v>132</v>
      </c>
      <c r="G14" s="72">
        <f>21.4613437652587-19</f>
        <v>2.4613437652587002</v>
      </c>
      <c r="H14" s="20">
        <f t="shared" ref="H14:H26" si="10">G14/100</f>
        <v>2.4613437652587004E-2</v>
      </c>
      <c r="I14" s="74"/>
      <c r="K14" t="s">
        <v>213</v>
      </c>
      <c r="L14" s="72">
        <v>1.01992383631813</v>
      </c>
      <c r="M14" s="72">
        <f t="shared" si="8"/>
        <v>1.01992383631813</v>
      </c>
      <c r="P14" t="s">
        <v>70</v>
      </c>
      <c r="Q14">
        <v>-14.9</v>
      </c>
      <c r="R14" s="72">
        <f t="shared" si="7"/>
        <v>-0.14899999999999999</v>
      </c>
    </row>
    <row r="15" spans="1:19" x14ac:dyDescent="0.25">
      <c r="A15" s="74" t="s">
        <v>24</v>
      </c>
      <c r="B15" s="72">
        <f>34.8948746919631-12.7</f>
        <v>22.194874691963104</v>
      </c>
      <c r="C15" s="74">
        <f t="shared" si="9"/>
        <v>0.22194874691963104</v>
      </c>
      <c r="D15" s="74"/>
      <c r="F15" s="20" t="s">
        <v>233</v>
      </c>
      <c r="G15" s="72">
        <v>-47.799999</v>
      </c>
      <c r="H15" s="20">
        <f t="shared" si="10"/>
        <v>-0.47799998999999999</v>
      </c>
      <c r="I15" s="74"/>
      <c r="K15" t="s">
        <v>242</v>
      </c>
      <c r="L15">
        <v>-11.2</v>
      </c>
      <c r="M15">
        <f>L15/100</f>
        <v>-0.11199999999999999</v>
      </c>
      <c r="P15" t="s">
        <v>135</v>
      </c>
      <c r="Q15">
        <v>-5</v>
      </c>
      <c r="R15" s="72">
        <f t="shared" si="7"/>
        <v>-0.05</v>
      </c>
    </row>
    <row r="16" spans="1:19" x14ac:dyDescent="0.25">
      <c r="A16" s="74" t="s">
        <v>63</v>
      </c>
      <c r="B16" s="74">
        <v>-7.6</v>
      </c>
      <c r="C16" s="74">
        <f t="shared" si="9"/>
        <v>-7.5999999999999998E-2</v>
      </c>
      <c r="D16" s="74"/>
      <c r="F16" s="20" t="s">
        <v>234</v>
      </c>
      <c r="G16" s="74">
        <v>3.9</v>
      </c>
      <c r="H16" s="20">
        <f t="shared" si="10"/>
        <v>3.9E-2</v>
      </c>
      <c r="I16" s="74"/>
      <c r="K16" t="s">
        <v>243</v>
      </c>
      <c r="L16" s="72">
        <f>23.9999994635581-7.5</f>
        <v>16.499999463558101</v>
      </c>
      <c r="M16" s="72">
        <f t="shared" ref="M16:M26" si="11">L16/100</f>
        <v>0.16499999463558102</v>
      </c>
      <c r="P16" s="72" t="s">
        <v>258</v>
      </c>
      <c r="Q16" s="72">
        <v>-16.079815706198001</v>
      </c>
      <c r="R16" s="72">
        <f>Q16/100</f>
        <v>-0.16079815706198</v>
      </c>
      <c r="S16" s="72"/>
    </row>
    <row r="17" spans="1:19" x14ac:dyDescent="0.25">
      <c r="A17" s="74" t="s">
        <v>128</v>
      </c>
      <c r="B17" s="20">
        <v>-1.6</v>
      </c>
      <c r="C17" s="74">
        <f t="shared" si="9"/>
        <v>-1.6E-2</v>
      </c>
      <c r="D17" s="74"/>
      <c r="F17" s="20" t="s">
        <v>235</v>
      </c>
      <c r="G17" s="20">
        <v>0</v>
      </c>
      <c r="H17" s="20">
        <f t="shared" si="10"/>
        <v>0</v>
      </c>
      <c r="I17" s="74"/>
      <c r="K17" t="s">
        <v>244</v>
      </c>
      <c r="L17">
        <v>-3.5</v>
      </c>
      <c r="M17" s="72">
        <f t="shared" si="11"/>
        <v>-3.5000000000000003E-2</v>
      </c>
      <c r="P17" s="72" t="s">
        <v>258</v>
      </c>
      <c r="Q17" s="72">
        <v>1.7323809918499999</v>
      </c>
      <c r="R17" s="72">
        <f>Q17/100</f>
        <v>1.7323809918500001E-2</v>
      </c>
      <c r="S17" s="72"/>
    </row>
    <row r="18" spans="1:19" x14ac:dyDescent="0.25">
      <c r="A18" s="74" t="s">
        <v>206</v>
      </c>
      <c r="B18" s="72">
        <v>72.934574594694098</v>
      </c>
      <c r="C18" s="74">
        <f t="shared" si="9"/>
        <v>0.72934574594694102</v>
      </c>
      <c r="D18" s="74" t="s">
        <v>227</v>
      </c>
      <c r="F18" s="20" t="s">
        <v>236</v>
      </c>
      <c r="G18" s="20">
        <v>0</v>
      </c>
      <c r="H18" s="20">
        <f t="shared" si="10"/>
        <v>0</v>
      </c>
      <c r="I18" s="74"/>
      <c r="K18" t="s">
        <v>245</v>
      </c>
      <c r="L18">
        <v>-1.8</v>
      </c>
      <c r="M18" s="72">
        <f t="shared" si="11"/>
        <v>-1.8000000000000002E-2</v>
      </c>
      <c r="P18" s="2" t="s">
        <v>253</v>
      </c>
      <c r="Q18" s="2">
        <v>-29.247637436823101</v>
      </c>
      <c r="R18" s="2">
        <f t="shared" si="7"/>
        <v>-0.29247637436823104</v>
      </c>
      <c r="S18" s="85" t="s">
        <v>227</v>
      </c>
    </row>
    <row r="19" spans="1:19" x14ac:dyDescent="0.25">
      <c r="A19" s="74" t="s">
        <v>207</v>
      </c>
      <c r="B19" s="72">
        <v>3.5900360862934599</v>
      </c>
      <c r="C19" s="74">
        <f t="shared" si="9"/>
        <v>3.5900360862934598E-2</v>
      </c>
      <c r="D19" s="74" t="s">
        <v>227</v>
      </c>
      <c r="F19" s="20" t="s">
        <v>237</v>
      </c>
      <c r="G19" s="20">
        <v>0</v>
      </c>
      <c r="H19" s="20">
        <f t="shared" si="10"/>
        <v>0</v>
      </c>
      <c r="I19" s="74"/>
      <c r="K19" t="s">
        <v>12</v>
      </c>
      <c r="L19">
        <v>-6.1</v>
      </c>
      <c r="M19" s="72">
        <f t="shared" si="11"/>
        <v>-6.0999999999999999E-2</v>
      </c>
      <c r="P19" s="2" t="s">
        <v>254</v>
      </c>
      <c r="Q19" s="2">
        <v>-11.0919776937066</v>
      </c>
      <c r="R19" s="2">
        <f t="shared" si="7"/>
        <v>-0.11091977693706599</v>
      </c>
      <c r="S19" s="85" t="s">
        <v>227</v>
      </c>
    </row>
    <row r="20" spans="1:19" x14ac:dyDescent="0.25">
      <c r="A20" s="85" t="s">
        <v>50</v>
      </c>
      <c r="B20" s="2">
        <v>63.520589529047797</v>
      </c>
      <c r="C20" s="85">
        <f>B20/100</f>
        <v>0.635205895290478</v>
      </c>
      <c r="D20" s="85" t="s">
        <v>227</v>
      </c>
      <c r="F20" s="20" t="s">
        <v>238</v>
      </c>
      <c r="G20" s="72">
        <v>23.999999463558101</v>
      </c>
      <c r="H20" s="20">
        <f t="shared" si="10"/>
        <v>0.239999994635581</v>
      </c>
      <c r="I20" s="74"/>
      <c r="K20" t="s">
        <v>20</v>
      </c>
      <c r="L20">
        <v>-1.6</v>
      </c>
      <c r="M20" s="72">
        <f t="shared" si="11"/>
        <v>-1.6E-2</v>
      </c>
      <c r="P20" t="s">
        <v>69</v>
      </c>
      <c r="Q20" s="72">
        <v>-2.8744036925517298</v>
      </c>
      <c r="R20" s="72">
        <f t="shared" si="7"/>
        <v>-2.8744036925517299E-2</v>
      </c>
      <c r="S20" s="74" t="s">
        <v>227</v>
      </c>
    </row>
    <row r="21" spans="1:19" x14ac:dyDescent="0.25">
      <c r="A21" s="85" t="s">
        <v>226</v>
      </c>
      <c r="B21" s="2">
        <v>-8.5672111358111902</v>
      </c>
      <c r="C21" s="85">
        <f>B21/100</f>
        <v>-8.5672111358111896E-2</v>
      </c>
      <c r="D21" s="85" t="s">
        <v>227</v>
      </c>
      <c r="F21" s="85" t="s">
        <v>239</v>
      </c>
      <c r="G21" s="2">
        <v>-70.630210315105003</v>
      </c>
      <c r="H21" s="85">
        <f>G21/100</f>
        <v>-0.70630210315105002</v>
      </c>
      <c r="I21" s="85" t="s">
        <v>227</v>
      </c>
      <c r="K21" t="s">
        <v>16</v>
      </c>
      <c r="L21">
        <v>-13.5</v>
      </c>
      <c r="M21" s="72">
        <f t="shared" si="11"/>
        <v>-0.13500000000000001</v>
      </c>
      <c r="P21" t="s">
        <v>134</v>
      </c>
      <c r="Q21" s="72">
        <v>0.31779049296478201</v>
      </c>
      <c r="R21" s="72">
        <f t="shared" si="7"/>
        <v>3.1779049296478202E-3</v>
      </c>
      <c r="S21" s="74" t="s">
        <v>227</v>
      </c>
    </row>
    <row r="22" spans="1:19" x14ac:dyDescent="0.25">
      <c r="A22" s="74" t="s">
        <v>204</v>
      </c>
      <c r="B22" s="72">
        <v>42.467165475154701</v>
      </c>
      <c r="C22" s="74">
        <f t="shared" si="9"/>
        <v>0.424671654751547</v>
      </c>
      <c r="D22" s="74" t="s">
        <v>227</v>
      </c>
      <c r="F22" s="85" t="s">
        <v>257</v>
      </c>
      <c r="G22" s="2">
        <v>1.49275268307195</v>
      </c>
      <c r="H22" s="85">
        <f>G22/100</f>
        <v>1.49275268307195E-2</v>
      </c>
      <c r="I22" s="85" t="s">
        <v>227</v>
      </c>
      <c r="K22" t="s">
        <v>22</v>
      </c>
      <c r="L22">
        <v>-5.8</v>
      </c>
      <c r="M22" s="72">
        <f t="shared" si="11"/>
        <v>-5.7999999999999996E-2</v>
      </c>
      <c r="P22" s="2" t="s">
        <v>255</v>
      </c>
      <c r="Q22" s="2">
        <v>-4.9650161007164098</v>
      </c>
      <c r="R22" s="2">
        <f t="shared" si="7"/>
        <v>-4.9650161007164101E-2</v>
      </c>
      <c r="S22" s="85" t="s">
        <v>227</v>
      </c>
    </row>
    <row r="23" spans="1:19" x14ac:dyDescent="0.25">
      <c r="A23" s="74" t="s">
        <v>205</v>
      </c>
      <c r="B23" s="72">
        <v>-2.12732489205733</v>
      </c>
      <c r="C23" s="74">
        <f t="shared" si="9"/>
        <v>-2.12732489205733E-2</v>
      </c>
      <c r="D23" s="74" t="s">
        <v>227</v>
      </c>
      <c r="F23" s="20" t="s">
        <v>64</v>
      </c>
      <c r="G23" s="72">
        <v>-63.001699846354903</v>
      </c>
      <c r="H23" s="20">
        <f t="shared" si="10"/>
        <v>-0.63001699846354908</v>
      </c>
      <c r="I23" s="74" t="s">
        <v>227</v>
      </c>
      <c r="K23" s="2" t="s">
        <v>276</v>
      </c>
      <c r="L23" s="2">
        <v>-42.467163764624999</v>
      </c>
      <c r="M23" s="2">
        <f>L23/100</f>
        <v>-0.42467163764624999</v>
      </c>
      <c r="N23" s="85" t="s">
        <v>227</v>
      </c>
      <c r="P23" s="2" t="s">
        <v>256</v>
      </c>
      <c r="Q23" s="2">
        <v>-0.52427629116916796</v>
      </c>
      <c r="R23" s="2">
        <f t="shared" si="7"/>
        <v>-5.2427629116916794E-3</v>
      </c>
      <c r="S23" s="85" t="s">
        <v>227</v>
      </c>
    </row>
    <row r="24" spans="1:19" x14ac:dyDescent="0.25">
      <c r="F24" s="20" t="s">
        <v>129</v>
      </c>
      <c r="G24" s="72">
        <v>10.2039485868599</v>
      </c>
      <c r="H24" s="20">
        <f t="shared" si="10"/>
        <v>0.102039485868599</v>
      </c>
      <c r="I24" s="74" t="s">
        <v>227</v>
      </c>
      <c r="K24" s="2" t="s">
        <v>277</v>
      </c>
      <c r="L24" s="2">
        <v>6.4382015347410002</v>
      </c>
      <c r="M24" s="2">
        <f>L24/100</f>
        <v>6.4382015347410004E-2</v>
      </c>
      <c r="N24" s="85" t="s">
        <v>227</v>
      </c>
    </row>
    <row r="25" spans="1:19" x14ac:dyDescent="0.25">
      <c r="F25" s="20" t="s">
        <v>66</v>
      </c>
      <c r="G25" s="72">
        <v>29.247637436823101</v>
      </c>
      <c r="H25" s="20">
        <f t="shared" si="10"/>
        <v>0.29247637436823104</v>
      </c>
      <c r="I25" s="74" t="s">
        <v>227</v>
      </c>
      <c r="K25" s="2" t="s">
        <v>246</v>
      </c>
      <c r="L25" s="2">
        <v>2.8808971477310599</v>
      </c>
      <c r="M25" s="2">
        <f>L25/100</f>
        <v>2.88089714773106E-2</v>
      </c>
      <c r="N25" s="85" t="s">
        <v>227</v>
      </c>
    </row>
    <row r="26" spans="1:19" x14ac:dyDescent="0.25">
      <c r="A26" s="72" t="s">
        <v>275</v>
      </c>
      <c r="F26" s="20" t="s">
        <v>131</v>
      </c>
      <c r="G26" s="72">
        <v>11.0919776937066</v>
      </c>
      <c r="H26" s="20">
        <f t="shared" si="10"/>
        <v>0.11091977693706599</v>
      </c>
      <c r="I26" s="74" t="s">
        <v>227</v>
      </c>
      <c r="K26" s="2" t="s">
        <v>247</v>
      </c>
      <c r="L26" s="2">
        <v>-0.30259003060574602</v>
      </c>
      <c r="M26" s="2">
        <f>L26/100</f>
        <v>-3.0259003060574604E-3</v>
      </c>
      <c r="N26" s="85" t="s">
        <v>227</v>
      </c>
    </row>
    <row r="27" spans="1:19" x14ac:dyDescent="0.25">
      <c r="A27" s="72"/>
      <c r="K27" t="s">
        <v>68</v>
      </c>
      <c r="L27" s="72">
        <v>4.9650161007164098</v>
      </c>
      <c r="M27" s="72">
        <f>L27/100</f>
        <v>4.9650161007164101E-2</v>
      </c>
      <c r="N27" s="74" t="s">
        <v>227</v>
      </c>
      <c r="P27" s="72"/>
      <c r="Q27" s="72"/>
    </row>
    <row r="28" spans="1:19" x14ac:dyDescent="0.25">
      <c r="K28" t="s">
        <v>133</v>
      </c>
      <c r="L28" s="72">
        <v>0.52427629116916796</v>
      </c>
      <c r="M28" s="72">
        <f>L28/100</f>
        <v>5.2427629116916794E-3</v>
      </c>
      <c r="N28" s="74" t="s">
        <v>227</v>
      </c>
      <c r="P28" s="72"/>
      <c r="Q28" s="72"/>
    </row>
    <row r="29" spans="1:19" x14ac:dyDescent="0.25">
      <c r="E29" s="72"/>
      <c r="G29" s="72"/>
      <c r="H29" s="72"/>
      <c r="P29" s="72"/>
      <c r="Q29" s="72"/>
    </row>
    <row r="30" spans="1:19" x14ac:dyDescent="0.25">
      <c r="A30" s="72"/>
      <c r="B30" s="72"/>
      <c r="E30" s="72"/>
      <c r="G30" s="72"/>
      <c r="H30" s="72"/>
      <c r="K30" s="72"/>
      <c r="L30" s="72"/>
    </row>
    <row r="31" spans="1:19" x14ac:dyDescent="0.25">
      <c r="E31" s="72"/>
      <c r="H31" s="72"/>
      <c r="I31" s="72"/>
      <c r="K31" s="72"/>
      <c r="L31" s="72"/>
      <c r="M31" s="72"/>
      <c r="Q31" s="72"/>
    </row>
    <row r="32" spans="1:19" x14ac:dyDescent="0.25">
      <c r="E32" s="72"/>
      <c r="H32" s="72"/>
      <c r="I32" s="72"/>
      <c r="K32" s="72"/>
      <c r="L32" s="72"/>
      <c r="Q32" s="72"/>
    </row>
    <row r="33" spans="5:17" x14ac:dyDescent="0.25">
      <c r="E33" s="72"/>
      <c r="F33" s="72"/>
      <c r="J33" s="72"/>
      <c r="Q33" s="72"/>
    </row>
    <row r="34" spans="5:17" x14ac:dyDescent="0.25">
      <c r="E34" s="72"/>
      <c r="F34" s="72"/>
      <c r="G34" s="72"/>
      <c r="H34" s="72"/>
      <c r="I34" s="72"/>
      <c r="J34" s="72"/>
      <c r="L34" s="72"/>
    </row>
    <row r="35" spans="5:17" x14ac:dyDescent="0.25">
      <c r="F35" s="72"/>
      <c r="G35" s="72"/>
      <c r="H35" s="72"/>
      <c r="J35" s="72"/>
      <c r="K35" s="72"/>
      <c r="L35" s="72"/>
    </row>
    <row r="36" spans="5:17" x14ac:dyDescent="0.25">
      <c r="F36" s="72"/>
      <c r="G36" s="72"/>
      <c r="H36" s="72"/>
      <c r="K36" s="72"/>
      <c r="L36" s="72"/>
    </row>
    <row r="37" spans="5:17" x14ac:dyDescent="0.25">
      <c r="F37" s="72"/>
      <c r="G37" s="72"/>
      <c r="H37" s="72"/>
    </row>
    <row r="38" spans="5:17" x14ac:dyDescent="0.25">
      <c r="F38" s="72"/>
      <c r="G38" s="72"/>
      <c r="H38" s="72"/>
    </row>
    <row r="39" spans="5:17" x14ac:dyDescent="0.25">
      <c r="F39" s="72"/>
      <c r="G39" s="72"/>
      <c r="H39" s="72"/>
    </row>
    <row r="40" spans="5:17" x14ac:dyDescent="0.25">
      <c r="F40" s="72"/>
      <c r="G40" s="72"/>
      <c r="H40" s="72"/>
    </row>
    <row r="41" spans="5:17" x14ac:dyDescent="0.25">
      <c r="G41" s="72"/>
    </row>
    <row r="42" spans="5:17" x14ac:dyDescent="0.25">
      <c r="G42" s="72"/>
    </row>
    <row r="47" spans="5:17" x14ac:dyDescent="0.25">
      <c r="F47" s="72"/>
    </row>
    <row r="48" spans="5:17" x14ac:dyDescent="0.25">
      <c r="F48" s="72"/>
      <c r="H48" s="72"/>
    </row>
    <row r="49" spans="6:8" x14ac:dyDescent="0.25">
      <c r="F49" s="72"/>
      <c r="H49" s="72"/>
    </row>
    <row r="50" spans="6:8" x14ac:dyDescent="0.25">
      <c r="F50" s="72"/>
      <c r="H50" s="72"/>
    </row>
    <row r="51" spans="6:8" x14ac:dyDescent="0.25">
      <c r="F51" s="72"/>
      <c r="G51" s="72"/>
      <c r="H51" s="72"/>
    </row>
    <row r="52" spans="6:8" x14ac:dyDescent="0.25">
      <c r="F52" s="72"/>
      <c r="H52" s="72"/>
    </row>
    <row r="53" spans="6:8" x14ac:dyDescent="0.25">
      <c r="F53" s="72"/>
      <c r="H53" s="72"/>
    </row>
    <row r="54" spans="6:8" x14ac:dyDescent="0.25">
      <c r="F54" s="72"/>
      <c r="H54" s="72"/>
    </row>
    <row r="55" spans="6:8" x14ac:dyDescent="0.25">
      <c r="G55" s="72"/>
      <c r="H55" s="72"/>
    </row>
    <row r="56" spans="6:8" x14ac:dyDescent="0.25">
      <c r="G56" s="72"/>
      <c r="H56" s="72"/>
    </row>
    <row r="57" spans="6:8" x14ac:dyDescent="0.25">
      <c r="G57" s="72"/>
      <c r="H57" s="72"/>
    </row>
    <row r="58" spans="6:8" x14ac:dyDescent="0.25">
      <c r="G58" s="72"/>
      <c r="H58" s="72"/>
    </row>
    <row r="59" spans="6:8" x14ac:dyDescent="0.25">
      <c r="G59" s="72"/>
      <c r="H59" s="72"/>
    </row>
  </sheetData>
  <mergeCells count="4">
    <mergeCell ref="A1:D1"/>
    <mergeCell ref="F1:I1"/>
    <mergeCell ref="K1:N1"/>
    <mergeCell ref="P1:S1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workbookViewId="0">
      <selection activeCell="R29" sqref="R29"/>
    </sheetView>
  </sheetViews>
  <sheetFormatPr defaultRowHeight="15" x14ac:dyDescent="0.25"/>
  <cols>
    <col min="1" max="1" width="4.85546875" bestFit="1" customWidth="1"/>
    <col min="2" max="3" width="12.7109375" bestFit="1" customWidth="1"/>
    <col min="4" max="4" width="12.7109375" style="72" customWidth="1"/>
    <col min="5" max="5" width="12.7109375" bestFit="1" customWidth="1"/>
    <col min="7" max="7" width="12.7109375" style="72" bestFit="1" customWidth="1"/>
    <col min="8" max="9" width="12.7109375" bestFit="1" customWidth="1"/>
    <col min="10" max="10" width="9.140625" style="72"/>
    <col min="11" max="11" width="12.7109375" bestFit="1" customWidth="1"/>
    <col min="14" max="14" width="11" bestFit="1" customWidth="1"/>
    <col min="15" max="16" width="12.7109375" bestFit="1" customWidth="1"/>
    <col min="17" max="17" width="11" bestFit="1" customWidth="1"/>
  </cols>
  <sheetData>
    <row r="1" spans="1:17" x14ac:dyDescent="0.25">
      <c r="A1" s="72"/>
      <c r="B1" s="72" t="s">
        <v>8</v>
      </c>
      <c r="C1" s="72" t="s">
        <v>13</v>
      </c>
      <c r="E1" s="34" t="s">
        <v>269</v>
      </c>
      <c r="F1" s="34" t="s">
        <v>270</v>
      </c>
      <c r="G1" s="34"/>
      <c r="H1" s="34" t="s">
        <v>273</v>
      </c>
      <c r="I1" s="34" t="s">
        <v>271</v>
      </c>
      <c r="J1" s="34"/>
      <c r="K1" s="34" t="s">
        <v>272</v>
      </c>
      <c r="L1" s="34" t="s">
        <v>274</v>
      </c>
      <c r="M1" s="93"/>
      <c r="N1" t="s">
        <v>10</v>
      </c>
      <c r="O1" t="s">
        <v>11</v>
      </c>
      <c r="P1" t="s">
        <v>44</v>
      </c>
      <c r="Q1" t="s">
        <v>45</v>
      </c>
    </row>
    <row r="2" spans="1:17" x14ac:dyDescent="0.25">
      <c r="A2" s="72" t="s">
        <v>91</v>
      </c>
      <c r="B2" s="72">
        <v>0</v>
      </c>
      <c r="C2" s="72">
        <v>0</v>
      </c>
      <c r="E2" s="34"/>
      <c r="M2" s="93"/>
      <c r="N2">
        <f>B2-C2</f>
        <v>0</v>
      </c>
    </row>
    <row r="3" spans="1:17" x14ac:dyDescent="0.25">
      <c r="A3" t="s">
        <v>92</v>
      </c>
      <c r="B3" s="72">
        <v>-8.6669791486718703E-2</v>
      </c>
      <c r="C3" s="72">
        <v>-8.6708237100475705E-2</v>
      </c>
      <c r="E3" s="34">
        <v>0.13454518661145601</v>
      </c>
      <c r="F3" s="72">
        <f>$B$4+E3</f>
        <v>-8.6616927051581E-2</v>
      </c>
      <c r="M3" s="93"/>
      <c r="N3" s="72">
        <f>B3-C3</f>
        <v>3.8445613757001618E-5</v>
      </c>
      <c r="O3">
        <f>B3-F3</f>
        <v>-5.2864435137703336E-5</v>
      </c>
    </row>
    <row r="4" spans="1:17" x14ac:dyDescent="0.25">
      <c r="A4" t="s">
        <v>93</v>
      </c>
      <c r="B4" s="72">
        <v>-0.22116211366303701</v>
      </c>
      <c r="C4" s="72">
        <v>-0.22124896604786901</v>
      </c>
      <c r="E4" s="34">
        <v>0</v>
      </c>
      <c r="F4" s="72">
        <f t="shared" ref="F4:F10" si="0">$B$4+E4</f>
        <v>-0.22116211366303701</v>
      </c>
      <c r="H4" s="72"/>
      <c r="M4" s="93"/>
      <c r="N4" s="72">
        <f>B4-C4</f>
        <v>8.6852384831997975E-5</v>
      </c>
      <c r="O4" s="72">
        <f t="shared" ref="O4:O10" si="1">B4-F4</f>
        <v>0</v>
      </c>
    </row>
    <row r="5" spans="1:17" x14ac:dyDescent="0.25">
      <c r="A5" s="72" t="s">
        <v>259</v>
      </c>
      <c r="B5" s="72">
        <v>-0.18108637306068801</v>
      </c>
      <c r="C5" s="72">
        <v>-0.18120036659231001</v>
      </c>
      <c r="E5" s="34">
        <v>4.0048858036497499E-2</v>
      </c>
      <c r="F5" s="72">
        <f t="shared" si="0"/>
        <v>-0.18111325562653952</v>
      </c>
      <c r="H5" s="72"/>
      <c r="K5">
        <v>8.4777565687419704E-2</v>
      </c>
      <c r="L5">
        <f>$B$10+K5</f>
        <v>-0.18304977592106428</v>
      </c>
      <c r="M5" s="93"/>
      <c r="N5" s="72">
        <f>B5-C5</f>
        <v>1.139935316220031E-4</v>
      </c>
      <c r="O5" s="72">
        <f t="shared" si="1"/>
        <v>2.6882565851510387E-5</v>
      </c>
      <c r="Q5">
        <f>B5-L5</f>
        <v>1.9634028603762732E-3</v>
      </c>
    </row>
    <row r="6" spans="1:17" x14ac:dyDescent="0.25">
      <c r="A6" s="72" t="s">
        <v>260</v>
      </c>
      <c r="B6" s="72">
        <v>-0.15459540540712</v>
      </c>
      <c r="C6" s="72">
        <v>-0.15469627337389699</v>
      </c>
      <c r="E6" s="34">
        <v>6.6553625884739995E-2</v>
      </c>
      <c r="F6" s="72">
        <f t="shared" si="0"/>
        <v>-0.154608487778297</v>
      </c>
      <c r="H6" s="72">
        <v>0.10040928822293101</v>
      </c>
      <c r="I6" s="72">
        <f>$B$7+H6</f>
        <v>-0.15449621523418899</v>
      </c>
      <c r="L6" s="72"/>
      <c r="M6" s="93"/>
      <c r="N6" s="72">
        <f>B6-C6</f>
        <v>1.0086796677699628E-4</v>
      </c>
      <c r="O6" s="72">
        <f t="shared" si="1"/>
        <v>1.3082371177003393E-5</v>
      </c>
      <c r="P6">
        <f>B6-I6</f>
        <v>-9.9190172931001852E-5</v>
      </c>
      <c r="Q6" s="72"/>
    </row>
    <row r="7" spans="1:17" x14ac:dyDescent="0.25">
      <c r="A7" s="72" t="s">
        <v>261</v>
      </c>
      <c r="B7" s="72">
        <v>-0.25490550345711999</v>
      </c>
      <c r="C7" s="72">
        <v>-0.255101990043542</v>
      </c>
      <c r="F7" s="72"/>
      <c r="H7" s="72">
        <v>0</v>
      </c>
      <c r="I7">
        <f>$B$7+H7</f>
        <v>-0.25490550345711999</v>
      </c>
      <c r="L7" s="72"/>
      <c r="M7" s="93"/>
      <c r="N7" s="72">
        <f>B7-C7</f>
        <v>1.9648658642201777E-4</v>
      </c>
      <c r="O7" s="72"/>
      <c r="P7" s="72">
        <f>B7-I7</f>
        <v>0</v>
      </c>
      <c r="Q7" s="72"/>
    </row>
    <row r="8" spans="1:17" x14ac:dyDescent="0.25">
      <c r="A8" s="72" t="s">
        <v>262</v>
      </c>
      <c r="B8" s="72">
        <v>-0.238124828874305</v>
      </c>
      <c r="C8" s="72"/>
      <c r="E8" s="72">
        <v>-1.7094294986265499E-2</v>
      </c>
      <c r="F8" s="72">
        <f t="shared" si="0"/>
        <v>-0.2382564086493025</v>
      </c>
      <c r="I8" s="72"/>
      <c r="K8">
        <v>2.9803356989265999E-2</v>
      </c>
      <c r="L8" s="72">
        <f t="shared" ref="L6:L15" si="2">$B$10+K8</f>
        <v>-0.23802398461921798</v>
      </c>
      <c r="M8" s="93"/>
      <c r="N8" s="72"/>
      <c r="O8" s="72">
        <f t="shared" si="1"/>
        <v>1.315797749975034E-4</v>
      </c>
      <c r="Q8" s="72">
        <f t="shared" ref="Q6:Q29" si="3">B8-L8</f>
        <v>-1.0084425508702366E-4</v>
      </c>
    </row>
    <row r="9" spans="1:17" x14ac:dyDescent="0.25">
      <c r="A9" s="72" t="s">
        <v>263</v>
      </c>
      <c r="B9" s="72">
        <v>-0.23811416408082101</v>
      </c>
      <c r="E9" s="72">
        <v>-1.7094298065348599E-2</v>
      </c>
      <c r="F9" s="72">
        <f t="shared" si="0"/>
        <v>-0.2382564117283856</v>
      </c>
      <c r="I9" s="72"/>
      <c r="L9" s="72"/>
      <c r="M9" s="93"/>
      <c r="N9" s="72"/>
      <c r="O9" s="72">
        <f t="shared" si="1"/>
        <v>1.4224764756459729E-4</v>
      </c>
      <c r="Q9" s="72"/>
    </row>
    <row r="10" spans="1:17" x14ac:dyDescent="0.25">
      <c r="A10" s="72" t="s">
        <v>71</v>
      </c>
      <c r="B10" s="72">
        <v>-0.26782734160848398</v>
      </c>
      <c r="E10" s="34">
        <v>-4.6817626498101603E-2</v>
      </c>
      <c r="F10" s="72">
        <f t="shared" si="0"/>
        <v>-0.26797974016113862</v>
      </c>
      <c r="I10" s="72"/>
      <c r="K10">
        <v>0</v>
      </c>
      <c r="L10" s="72">
        <f t="shared" si="2"/>
        <v>-0.26782734160848398</v>
      </c>
      <c r="M10" s="93"/>
      <c r="N10" s="72"/>
      <c r="O10" s="72">
        <f t="shared" si="1"/>
        <v>1.5239855265464231E-4</v>
      </c>
      <c r="Q10" s="72">
        <f t="shared" si="3"/>
        <v>0</v>
      </c>
    </row>
    <row r="11" spans="1:17" x14ac:dyDescent="0.25">
      <c r="A11" s="72" t="s">
        <v>264</v>
      </c>
      <c r="B11" s="72">
        <v>-0.27082639634655098</v>
      </c>
      <c r="E11" s="34"/>
      <c r="H11">
        <v>-1.59962164357162E-2</v>
      </c>
      <c r="I11" s="72">
        <f t="shared" ref="I11:I15" si="4">$B$7+H11</f>
        <v>-0.27090171989283618</v>
      </c>
      <c r="K11">
        <v>-2.8854192291146198E-3</v>
      </c>
      <c r="L11" s="72">
        <f t="shared" si="2"/>
        <v>-0.2707127608375986</v>
      </c>
      <c r="M11" s="93"/>
      <c r="N11" s="72"/>
      <c r="P11">
        <f>B11-I11</f>
        <v>7.5323546285199772E-5</v>
      </c>
      <c r="Q11" s="72">
        <f t="shared" si="3"/>
        <v>-1.1363550895238106E-4</v>
      </c>
    </row>
    <row r="12" spans="1:17" x14ac:dyDescent="0.25">
      <c r="A12" s="72" t="s">
        <v>265</v>
      </c>
      <c r="B12" s="72">
        <v>-0.26537530725671299</v>
      </c>
      <c r="E12" s="34"/>
      <c r="H12">
        <v>-1.05354439253986E-2</v>
      </c>
      <c r="I12" s="72">
        <f t="shared" si="4"/>
        <v>-0.26544094738251861</v>
      </c>
      <c r="K12">
        <v>2.76657675401411E-3</v>
      </c>
      <c r="L12" s="72">
        <f t="shared" si="2"/>
        <v>-0.26506076485446989</v>
      </c>
      <c r="M12" s="93"/>
      <c r="N12" s="72"/>
      <c r="P12" s="72">
        <f t="shared" ref="P12:P15" si="5">B12-I12</f>
        <v>6.5640125805621619E-5</v>
      </c>
      <c r="Q12" s="72">
        <f t="shared" si="3"/>
        <v>-3.1454240224310093E-4</v>
      </c>
    </row>
    <row r="13" spans="1:17" x14ac:dyDescent="0.25">
      <c r="A13" s="72" t="s">
        <v>266</v>
      </c>
      <c r="B13" s="72">
        <v>-0.27056740976696902</v>
      </c>
      <c r="E13" s="34"/>
      <c r="H13">
        <v>-1.5681481070227099E-2</v>
      </c>
      <c r="I13" s="72">
        <f t="shared" si="4"/>
        <v>-0.27058698452734709</v>
      </c>
      <c r="L13" s="72"/>
      <c r="M13" s="93"/>
      <c r="N13" s="72"/>
      <c r="P13" s="72">
        <f t="shared" si="5"/>
        <v>1.9574760378060496E-5</v>
      </c>
      <c r="Q13" s="72"/>
    </row>
    <row r="14" spans="1:17" x14ac:dyDescent="0.25">
      <c r="A14" s="72" t="s">
        <v>267</v>
      </c>
      <c r="B14" s="72">
        <v>-0.272193451087546</v>
      </c>
      <c r="E14" s="34"/>
      <c r="H14" s="72">
        <v>-1.73222072322563E-2</v>
      </c>
      <c r="I14" s="72">
        <f t="shared" si="4"/>
        <v>-0.27222771068937629</v>
      </c>
      <c r="K14">
        <v>-3.4089835958288602E-3</v>
      </c>
      <c r="L14" s="72">
        <f t="shared" si="2"/>
        <v>-0.27123632520431284</v>
      </c>
      <c r="M14" s="93"/>
      <c r="N14" s="72"/>
      <c r="P14" s="72">
        <f t="shared" si="5"/>
        <v>3.4259601830288755E-5</v>
      </c>
      <c r="Q14" s="72">
        <f t="shared" si="3"/>
        <v>-9.5712588323315639E-4</v>
      </c>
    </row>
    <row r="15" spans="1:17" x14ac:dyDescent="0.25">
      <c r="A15" s="72" t="s">
        <v>268</v>
      </c>
      <c r="B15" s="72">
        <v>-0.28803193308711</v>
      </c>
      <c r="E15" s="34"/>
      <c r="H15" s="72">
        <v>-3.32188944082469E-2</v>
      </c>
      <c r="I15" s="72">
        <f t="shared" si="4"/>
        <v>-0.28812439786536687</v>
      </c>
      <c r="K15">
        <v>-1.9713877950687402E-2</v>
      </c>
      <c r="L15" s="72">
        <f t="shared" si="2"/>
        <v>-0.28754121955917139</v>
      </c>
      <c r="M15" s="93"/>
      <c r="N15" s="72"/>
      <c r="P15" s="72">
        <f t="shared" si="5"/>
        <v>9.2464778256862168E-5</v>
      </c>
      <c r="Q15" s="72">
        <f t="shared" si="3"/>
        <v>-4.9071352793861323E-4</v>
      </c>
    </row>
    <row r="16" spans="1:17" x14ac:dyDescent="0.25">
      <c r="A16" t="s">
        <v>26</v>
      </c>
      <c r="B16" s="72">
        <v>1.06021182972759</v>
      </c>
      <c r="C16" s="72">
        <v>1.05999978718632</v>
      </c>
      <c r="E16" s="34"/>
      <c r="H16" s="72"/>
      <c r="M16" s="93"/>
      <c r="N16" s="72">
        <f>B16-C16</f>
        <v>2.1204254126994115E-4</v>
      </c>
      <c r="Q16" s="72"/>
    </row>
    <row r="17" spans="1:17" x14ac:dyDescent="0.25">
      <c r="A17" s="72" t="s">
        <v>28</v>
      </c>
      <c r="B17" s="72">
        <v>1.04521069537303</v>
      </c>
      <c r="C17" s="72">
        <v>1.04499963862116</v>
      </c>
      <c r="E17" s="72">
        <v>1.04499906313014</v>
      </c>
      <c r="F17">
        <v>1.04499906313014</v>
      </c>
      <c r="H17" s="72"/>
      <c r="M17" s="93"/>
      <c r="N17" s="72">
        <f>B17-C17</f>
        <v>2.1105675187005346E-4</v>
      </c>
      <c r="O17">
        <f>B17-F17</f>
        <v>2.1163224289000304E-4</v>
      </c>
      <c r="Q17" s="72"/>
    </row>
    <row r="18" spans="1:17" x14ac:dyDescent="0.25">
      <c r="A18" s="72" t="s">
        <v>94</v>
      </c>
      <c r="B18" s="72">
        <v>1.0102223344885899</v>
      </c>
      <c r="C18" s="72">
        <v>1.0100010595292099</v>
      </c>
      <c r="E18" s="72">
        <v>1.0099998991758801</v>
      </c>
      <c r="F18">
        <v>1.0099998991758801</v>
      </c>
      <c r="H18" s="72"/>
      <c r="M18" s="93"/>
      <c r="N18" s="72">
        <f>B18-C18</f>
        <v>2.2127495937995789E-4</v>
      </c>
      <c r="O18" s="72">
        <f t="shared" ref="O18:O24" si="6">B18-F18</f>
        <v>2.2243531270982331E-4</v>
      </c>
      <c r="Q18" s="72"/>
    </row>
    <row r="19" spans="1:17" x14ac:dyDescent="0.25">
      <c r="A19" s="72" t="s">
        <v>231</v>
      </c>
      <c r="B19" s="72">
        <v>1.0238916772678499</v>
      </c>
      <c r="C19" s="72">
        <v>1.0237139016294901</v>
      </c>
      <c r="E19" s="72">
        <v>1.0237127697133499</v>
      </c>
      <c r="F19">
        <v>1.0237127697133499</v>
      </c>
      <c r="H19" s="72"/>
      <c r="K19">
        <v>1.0267750886447</v>
      </c>
      <c r="L19">
        <f>K19</f>
        <v>1.0267750886447</v>
      </c>
      <c r="M19" s="93"/>
      <c r="N19" s="72">
        <f>B19-C19</f>
        <v>1.777756383598561E-4</v>
      </c>
      <c r="O19" s="72">
        <f t="shared" si="6"/>
        <v>1.7890755450000739E-4</v>
      </c>
      <c r="Q19" s="72">
        <f t="shared" si="3"/>
        <v>-2.8834113768501091E-3</v>
      </c>
    </row>
    <row r="20" spans="1:17" x14ac:dyDescent="0.25">
      <c r="A20" s="72" t="s">
        <v>210</v>
      </c>
      <c r="B20" s="72">
        <v>1.02827099057284</v>
      </c>
      <c r="C20" s="72">
        <v>1.0280934274068501</v>
      </c>
      <c r="E20" s="72">
        <v>1.0280924472289901</v>
      </c>
      <c r="F20">
        <v>1.0280924472289901</v>
      </c>
      <c r="H20" s="72">
        <v>1.0280804768676</v>
      </c>
      <c r="I20" s="72">
        <v>1.0280804768676</v>
      </c>
      <c r="L20" s="72"/>
      <c r="M20" s="93"/>
      <c r="N20" s="72">
        <f>B20-C20</f>
        <v>1.7756316598993571E-4</v>
      </c>
      <c r="O20" s="72">
        <f t="shared" si="6"/>
        <v>1.7854334384992399E-4</v>
      </c>
      <c r="P20">
        <f>B20-I20</f>
        <v>1.905137052400363E-4</v>
      </c>
      <c r="Q20" s="72"/>
    </row>
    <row r="21" spans="1:17" x14ac:dyDescent="0.25">
      <c r="A21" s="72" t="s">
        <v>240</v>
      </c>
      <c r="B21" s="72">
        <v>1.0384892284060301</v>
      </c>
      <c r="C21" s="72">
        <v>1.03853856918465</v>
      </c>
      <c r="E21" s="72"/>
      <c r="H21" s="72">
        <v>1.03853803524227</v>
      </c>
      <c r="I21" s="72">
        <v>1.03853803524227</v>
      </c>
      <c r="L21" s="72"/>
      <c r="M21" s="93"/>
      <c r="N21" s="72">
        <f>B21-C21</f>
        <v>-4.9340778619955117E-5</v>
      </c>
      <c r="O21" s="72"/>
      <c r="P21" s="72">
        <f t="shared" ref="P21:P29" si="7">B21-I21</f>
        <v>-4.8806836239867479E-5</v>
      </c>
      <c r="Q21" s="72"/>
    </row>
    <row r="22" spans="1:17" x14ac:dyDescent="0.25">
      <c r="A22" s="72" t="s">
        <v>232</v>
      </c>
      <c r="B22" s="72">
        <v>1.0461591070376699</v>
      </c>
      <c r="E22" s="72">
        <v>1.04612261065483</v>
      </c>
      <c r="F22">
        <v>1.04612261065483</v>
      </c>
      <c r="I22" s="72"/>
      <c r="K22">
        <v>1.04677077937396</v>
      </c>
      <c r="L22" s="72">
        <f t="shared" ref="L20:L29" si="8">K22</f>
        <v>1.04677077937396</v>
      </c>
      <c r="M22" s="93"/>
      <c r="N22" s="72"/>
      <c r="O22" s="72">
        <f t="shared" si="6"/>
        <v>3.6496382839867891E-5</v>
      </c>
      <c r="P22" s="72"/>
      <c r="Q22" s="72">
        <f t="shared" si="3"/>
        <v>-6.1167233629011442E-4</v>
      </c>
    </row>
    <row r="23" spans="1:17" x14ac:dyDescent="0.25">
      <c r="A23" s="72" t="s">
        <v>211</v>
      </c>
      <c r="B23" s="72">
        <v>1.08522332015065</v>
      </c>
      <c r="E23" s="72">
        <v>1.08508352833644</v>
      </c>
      <c r="F23">
        <v>1.08508352833644</v>
      </c>
      <c r="I23" s="72"/>
      <c r="L23" s="72"/>
      <c r="M23" s="93"/>
      <c r="N23" s="72"/>
      <c r="O23" s="72">
        <f t="shared" si="6"/>
        <v>1.3979181421008846E-4</v>
      </c>
      <c r="P23" s="72"/>
      <c r="Q23" s="72"/>
    </row>
    <row r="24" spans="1:17" x14ac:dyDescent="0.25">
      <c r="A24" s="72" t="s">
        <v>215</v>
      </c>
      <c r="B24" s="72">
        <v>1.0346562939178801</v>
      </c>
      <c r="E24" s="72">
        <v>1.0349154728988099</v>
      </c>
      <c r="F24">
        <v>1.0349154728988099</v>
      </c>
      <c r="I24" s="72"/>
      <c r="K24">
        <v>1.03503957660164</v>
      </c>
      <c r="L24" s="72">
        <f t="shared" si="8"/>
        <v>1.03503957660164</v>
      </c>
      <c r="M24" s="93"/>
      <c r="N24" s="72"/>
      <c r="O24" s="72">
        <f t="shared" si="6"/>
        <v>-2.5917898092986391E-4</v>
      </c>
      <c r="P24" s="72"/>
      <c r="Q24" s="72">
        <f t="shared" si="3"/>
        <v>-3.8328268375997787E-4</v>
      </c>
    </row>
    <row r="25" spans="1:17" x14ac:dyDescent="0.25">
      <c r="A25" s="72" t="s">
        <v>214</v>
      </c>
      <c r="B25" s="72">
        <v>1.0276736347300599</v>
      </c>
      <c r="H25">
        <v>1.02797790645934</v>
      </c>
      <c r="I25" s="72">
        <v>1.02797790645934</v>
      </c>
      <c r="K25">
        <v>1.02786440451723</v>
      </c>
      <c r="L25" s="72">
        <f t="shared" si="8"/>
        <v>1.02786440451723</v>
      </c>
      <c r="M25" s="93"/>
      <c r="N25" s="72"/>
      <c r="P25" s="72">
        <f t="shared" si="7"/>
        <v>-3.0427172928004786E-4</v>
      </c>
      <c r="Q25" s="72">
        <f t="shared" si="3"/>
        <v>-1.9076978717014192E-4</v>
      </c>
    </row>
    <row r="26" spans="1:17" x14ac:dyDescent="0.25">
      <c r="A26" s="72" t="s">
        <v>241</v>
      </c>
      <c r="B26" s="72">
        <v>1.0294797148790999</v>
      </c>
      <c r="H26">
        <v>1.0296965694578899</v>
      </c>
      <c r="I26" s="72">
        <v>1.0296965694578899</v>
      </c>
      <c r="K26">
        <v>1.02930548527036</v>
      </c>
      <c r="L26" s="72">
        <f t="shared" si="8"/>
        <v>1.02930548527036</v>
      </c>
      <c r="M26" s="93"/>
      <c r="N26" s="72"/>
      <c r="P26" s="72">
        <f t="shared" si="7"/>
        <v>-2.1685457878994896E-4</v>
      </c>
      <c r="Q26" s="72">
        <f t="shared" si="3"/>
        <v>1.7422960873991755E-4</v>
      </c>
    </row>
    <row r="27" spans="1:17" x14ac:dyDescent="0.25">
      <c r="A27" s="72" t="s">
        <v>212</v>
      </c>
      <c r="B27" s="72">
        <v>1.0240118665753799</v>
      </c>
      <c r="H27">
        <v>1.02405678356367</v>
      </c>
      <c r="I27" s="72">
        <v>1.02405678356367</v>
      </c>
      <c r="L27" s="72"/>
      <c r="M27" s="93"/>
      <c r="N27" s="72"/>
      <c r="P27" s="72">
        <f t="shared" si="7"/>
        <v>-4.4916988290122362E-5</v>
      </c>
      <c r="Q27" s="72"/>
    </row>
    <row r="28" spans="1:17" x14ac:dyDescent="0.25">
      <c r="A28" s="72" t="s">
        <v>213</v>
      </c>
      <c r="B28" s="72">
        <v>1.0198403758847501</v>
      </c>
      <c r="H28" s="72">
        <v>1.0199247903486901</v>
      </c>
      <c r="I28" s="72">
        <v>1.0199247903486901</v>
      </c>
      <c r="K28">
        <v>1.0192462123467401</v>
      </c>
      <c r="L28" s="72">
        <f t="shared" si="8"/>
        <v>1.0192462123467401</v>
      </c>
      <c r="M28" s="93"/>
      <c r="N28" s="72"/>
      <c r="P28" s="72">
        <f t="shared" si="7"/>
        <v>-8.441446394003016E-5</v>
      </c>
      <c r="Q28" s="72">
        <f t="shared" si="3"/>
        <v>5.9416353801000632E-4</v>
      </c>
    </row>
    <row r="29" spans="1:17" x14ac:dyDescent="0.25">
      <c r="A29" s="72" t="s">
        <v>248</v>
      </c>
      <c r="B29" s="72">
        <v>1.0096275188231001</v>
      </c>
      <c r="H29" s="72">
        <v>1.00992321157402</v>
      </c>
      <c r="I29" s="72">
        <v>1.00992321157402</v>
      </c>
      <c r="K29">
        <v>1.0094717121613901</v>
      </c>
      <c r="L29" s="72">
        <f t="shared" si="8"/>
        <v>1.0094717121613901</v>
      </c>
      <c r="M29" s="93"/>
      <c r="N29" s="72"/>
      <c r="P29" s="72">
        <f t="shared" si="7"/>
        <v>-2.9569275091989589E-4</v>
      </c>
      <c r="Q29" s="72">
        <f t="shared" si="3"/>
        <v>1.5580666171000068E-4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5"/>
  <sheetViews>
    <sheetView topLeftCell="A16" workbookViewId="0">
      <selection activeCell="A32" sqref="A32:N49"/>
    </sheetView>
  </sheetViews>
  <sheetFormatPr defaultRowHeight="15" x14ac:dyDescent="0.25"/>
  <cols>
    <col min="1" max="1" width="12.85546875" customWidth="1"/>
    <col min="2" max="2" width="12.7109375" bestFit="1" customWidth="1"/>
    <col min="3" max="3" width="29.140625" bestFit="1" customWidth="1"/>
    <col min="4" max="7" width="12.7109375" bestFit="1" customWidth="1"/>
    <col min="9" max="10" width="10.42578125" bestFit="1" customWidth="1"/>
    <col min="11" max="11" width="19.5703125" bestFit="1" customWidth="1"/>
    <col min="12" max="13" width="12.7109375" bestFit="1" customWidth="1"/>
    <col min="14" max="14" width="10.42578125" bestFit="1" customWidth="1"/>
  </cols>
  <sheetData>
    <row r="1" spans="1:14" ht="15.75" thickBot="1" x14ac:dyDescent="0.3">
      <c r="A1" s="86" t="s">
        <v>0</v>
      </c>
      <c r="B1" s="86"/>
      <c r="C1" s="86"/>
      <c r="D1" s="86"/>
      <c r="E1" s="86"/>
      <c r="F1" s="86"/>
      <c r="G1" s="86"/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</row>
    <row r="2" spans="1:14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 s="1">
        <v>0.88800000000000001</v>
      </c>
      <c r="K2" s="1">
        <v>0.89299198089999998</v>
      </c>
      <c r="L2" s="1">
        <v>0.89269444819999999</v>
      </c>
      <c r="M2" s="3">
        <v>-4.6099999999999999E-6</v>
      </c>
      <c r="N2" s="3">
        <v>9.9900000000000006E-16</v>
      </c>
    </row>
    <row r="3" spans="1:14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16</v>
      </c>
      <c r="J3" s="1">
        <v>1.173</v>
      </c>
      <c r="K3" s="1">
        <v>1.1710244620000001</v>
      </c>
      <c r="L3" s="1">
        <v>1.170863486</v>
      </c>
      <c r="M3" s="3">
        <v>-7.9300000000000003E-5</v>
      </c>
      <c r="N3" s="3">
        <v>-4.4400000000000002E-16</v>
      </c>
    </row>
    <row r="4" spans="1:14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18</v>
      </c>
      <c r="J4" s="1">
        <v>-0.501</v>
      </c>
      <c r="K4" s="1">
        <v>-0.49597495699999999</v>
      </c>
      <c r="L4" s="1">
        <v>-0.4956651876</v>
      </c>
      <c r="M4" s="3">
        <v>-4.2400000000000001E-5</v>
      </c>
      <c r="N4" s="3">
        <v>1.6099999999999999E-15</v>
      </c>
    </row>
    <row r="5" spans="1:14" x14ac:dyDescent="0.25">
      <c r="A5" s="1" t="s">
        <v>19</v>
      </c>
      <c r="B5" s="1">
        <v>-2.1773802320000001E-2</v>
      </c>
      <c r="C5" s="1">
        <v>-2.1773937810000001E-2</v>
      </c>
      <c r="D5" s="1">
        <v>-2.177367329E-2</v>
      </c>
      <c r="E5" s="1">
        <v>-2.6452093980000002E-7</v>
      </c>
      <c r="F5" s="1">
        <v>1.354878019E-7</v>
      </c>
      <c r="G5" s="1">
        <v>-1.2903313789999999E-7</v>
      </c>
      <c r="I5" s="8" t="s">
        <v>20</v>
      </c>
      <c r="J5" s="1">
        <v>0.56799999999999995</v>
      </c>
      <c r="K5" s="1">
        <v>0.55882168990000003</v>
      </c>
      <c r="L5" s="1">
        <v>0</v>
      </c>
      <c r="M5" s="3">
        <v>-5.04E-6</v>
      </c>
      <c r="N5" s="1">
        <v>0</v>
      </c>
    </row>
    <row r="6" spans="1:14" x14ac:dyDescent="0.25">
      <c r="A6" s="1" t="s">
        <v>21</v>
      </c>
      <c r="B6" s="1">
        <v>-4.7921796930000003E-2</v>
      </c>
      <c r="C6" s="1">
        <v>-4.7924889909999997E-2</v>
      </c>
      <c r="D6" s="1">
        <v>-4.7927640270000002E-2</v>
      </c>
      <c r="E6" s="1">
        <v>2.7503603419999999E-6</v>
      </c>
      <c r="F6" s="1">
        <v>3.092984698E-6</v>
      </c>
      <c r="G6" s="1">
        <v>5.8433450400000004E-6</v>
      </c>
      <c r="I6" s="8" t="s">
        <v>22</v>
      </c>
      <c r="J6" s="1">
        <v>0.66300000000000003</v>
      </c>
      <c r="K6" s="1">
        <v>0.66761870850000005</v>
      </c>
      <c r="L6" s="1">
        <v>0</v>
      </c>
      <c r="M6" s="3">
        <v>-4.1100000000000003E-5</v>
      </c>
      <c r="N6" s="1">
        <v>0</v>
      </c>
    </row>
    <row r="7" spans="1:14" x14ac:dyDescent="0.25">
      <c r="A7" s="1" t="s">
        <v>23</v>
      </c>
      <c r="B7" s="1">
        <v>0.99962925790000001</v>
      </c>
      <c r="C7" s="1">
        <v>0.99962926860000001</v>
      </c>
      <c r="D7" s="1">
        <v>0.99962946860000002</v>
      </c>
      <c r="E7" s="1">
        <v>-1.999925691E-7</v>
      </c>
      <c r="F7" s="1">
        <v>-1.0708371970000001E-8</v>
      </c>
      <c r="G7" s="1">
        <v>-2.10700941E-7</v>
      </c>
      <c r="I7" s="8" t="s">
        <v>24</v>
      </c>
      <c r="J7" s="1">
        <v>-0.28599999999999998</v>
      </c>
      <c r="K7" s="1">
        <v>-0.29774952869999999</v>
      </c>
      <c r="L7" s="1">
        <v>0</v>
      </c>
      <c r="M7" s="3">
        <v>-1.88E-5</v>
      </c>
      <c r="N7" s="1">
        <v>0</v>
      </c>
    </row>
    <row r="8" spans="1:14" x14ac:dyDescent="0.25">
      <c r="A8" s="1" t="s">
        <v>25</v>
      </c>
      <c r="B8" s="1">
        <v>0.97415607159999995</v>
      </c>
      <c r="C8" s="1">
        <v>0.97415592419999997</v>
      </c>
      <c r="D8" s="1">
        <v>0.9741560803</v>
      </c>
      <c r="E8" s="1">
        <v>-1.5608798400000001E-7</v>
      </c>
      <c r="F8" s="1">
        <v>1.4738417499999999E-7</v>
      </c>
      <c r="G8" s="1">
        <v>-8.7038090069999994E-9</v>
      </c>
      <c r="I8" s="8" t="s">
        <v>26</v>
      </c>
      <c r="J8" s="1">
        <v>1.006</v>
      </c>
      <c r="K8" s="1">
        <v>0.99962925790000001</v>
      </c>
      <c r="L8" s="1">
        <v>1</v>
      </c>
      <c r="M8" s="3">
        <v>-1.02E-7</v>
      </c>
      <c r="N8" s="1">
        <v>0</v>
      </c>
    </row>
    <row r="9" spans="1:14" x14ac:dyDescent="0.25">
      <c r="A9" s="1" t="s">
        <v>27</v>
      </c>
      <c r="B9" s="1">
        <v>0.94389038079999998</v>
      </c>
      <c r="C9" s="1">
        <v>0.94388689830000005</v>
      </c>
      <c r="D9" s="1">
        <v>0.94388708779999997</v>
      </c>
      <c r="E9" s="1">
        <v>-1.8957620710000001E-7</v>
      </c>
      <c r="F9" s="1">
        <v>3.4825022610000002E-6</v>
      </c>
      <c r="G9" s="1">
        <v>3.2929260540000001E-6</v>
      </c>
      <c r="I9" s="8" t="s">
        <v>28</v>
      </c>
      <c r="J9" s="1">
        <v>0.96799999999999997</v>
      </c>
      <c r="K9" s="1">
        <v>0.97415607159999995</v>
      </c>
      <c r="L9" s="1">
        <v>1</v>
      </c>
      <c r="M9" s="3">
        <v>9.0600000000000004E-8</v>
      </c>
      <c r="N9" s="1">
        <v>0</v>
      </c>
    </row>
    <row r="10" spans="1:14" x14ac:dyDescent="0.25">
      <c r="I10" s="1"/>
      <c r="J10" s="1"/>
      <c r="K10" s="1"/>
      <c r="L10" s="1"/>
      <c r="M10" s="1"/>
      <c r="N10" s="1"/>
    </row>
    <row r="11" spans="1:14" x14ac:dyDescent="0.25">
      <c r="I11" s="1"/>
      <c r="J11" s="1"/>
      <c r="K11" s="1"/>
      <c r="L11" s="1"/>
      <c r="M11" s="1"/>
      <c r="N11" s="1"/>
    </row>
    <row r="12" spans="1:14" ht="15.75" thickBot="1" x14ac:dyDescent="0.3">
      <c r="A12" s="87" t="s">
        <v>80</v>
      </c>
      <c r="B12" s="87"/>
      <c r="C12" s="87"/>
      <c r="D12" s="87"/>
      <c r="E12" s="87"/>
      <c r="F12" s="87"/>
      <c r="G12" s="87"/>
      <c r="I12" s="1"/>
      <c r="J12" s="6" t="s">
        <v>1</v>
      </c>
      <c r="K12" s="6" t="s">
        <v>29</v>
      </c>
      <c r="L12" s="6" t="s">
        <v>30</v>
      </c>
      <c r="M12" s="6" t="s">
        <v>31</v>
      </c>
      <c r="N12" s="6" t="s">
        <v>32</v>
      </c>
    </row>
    <row r="13" spans="1:14" ht="15.75" thickTop="1" x14ac:dyDescent="0.25">
      <c r="A13" s="4" t="s">
        <v>37</v>
      </c>
      <c r="B13" s="4" t="s">
        <v>33</v>
      </c>
      <c r="C13" s="7" t="s">
        <v>39</v>
      </c>
      <c r="D13" s="4"/>
      <c r="E13" s="4"/>
      <c r="F13" s="4"/>
      <c r="G13" s="4"/>
      <c r="I13" s="1"/>
      <c r="J13" s="8" t="s">
        <v>12</v>
      </c>
      <c r="K13" s="16">
        <f>48.6441515966896/100</f>
        <v>0.48644151596689605</v>
      </c>
      <c r="L13" s="1">
        <v>0.48125000969999998</v>
      </c>
      <c r="M13" s="3">
        <v>2.5799999999999999E-6</v>
      </c>
      <c r="N13" s="3">
        <v>5.62E-9</v>
      </c>
    </row>
    <row r="14" spans="1:14" ht="15.75" thickBot="1" x14ac:dyDescent="0.3">
      <c r="A14" s="6"/>
      <c r="B14" s="6"/>
      <c r="C14" s="6" t="s">
        <v>13</v>
      </c>
      <c r="D14" s="6" t="s">
        <v>14</v>
      </c>
      <c r="E14" s="6" t="s">
        <v>15</v>
      </c>
      <c r="F14" s="6" t="s">
        <v>10</v>
      </c>
      <c r="G14" s="6" t="s">
        <v>11</v>
      </c>
      <c r="I14" s="1"/>
      <c r="J14" s="8" t="s">
        <v>16</v>
      </c>
      <c r="K14" s="17">
        <f>41.9683612159875/100</f>
        <v>0.41968361215987499</v>
      </c>
      <c r="L14" s="1">
        <v>0.41874999619999997</v>
      </c>
      <c r="M14" s="3">
        <v>-4.0200000000000003E-7</v>
      </c>
      <c r="N14" s="3">
        <v>-2.5500000000000001E-9</v>
      </c>
    </row>
    <row r="15" spans="1:14" ht="15.75" thickTop="1" x14ac:dyDescent="0.25">
      <c r="A15" s="1" t="s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/>
      <c r="J15" s="8" t="s">
        <v>18</v>
      </c>
      <c r="K15" s="16">
        <f>-40/100</f>
        <v>-0.4</v>
      </c>
      <c r="L15" s="1">
        <v>-0.4</v>
      </c>
      <c r="M15" s="3">
        <v>-7.8999999999999995E-7</v>
      </c>
      <c r="N15" s="3">
        <v>6.3899999999999996E-9</v>
      </c>
    </row>
    <row r="16" spans="1:14" x14ac:dyDescent="0.25">
      <c r="A16" s="1" t="s">
        <v>19</v>
      </c>
      <c r="B16" s="1">
        <v>-1.45245088402107E-2</v>
      </c>
      <c r="C16" s="1">
        <v>-1.453480387E-2</v>
      </c>
      <c r="D16" s="1">
        <v>-1.449120355E-2</v>
      </c>
      <c r="E16" s="1">
        <v>-4.3600324780000002E-5</v>
      </c>
      <c r="F16" s="3">
        <v>9.2199999999999998E-6</v>
      </c>
      <c r="G16" s="3">
        <v>-3.4400000000000003E-5</v>
      </c>
      <c r="I16" s="1"/>
      <c r="J16" s="8" t="s">
        <v>20</v>
      </c>
      <c r="K16" s="17">
        <f>1.44776824615491/100</f>
        <v>1.44776824615491E-2</v>
      </c>
      <c r="L16" s="1">
        <v>0</v>
      </c>
      <c r="M16" s="3">
        <v>-8.8800000000000004E-5</v>
      </c>
      <c r="N16" s="1">
        <v>0</v>
      </c>
    </row>
    <row r="17" spans="1:14" x14ac:dyDescent="0.25">
      <c r="A17" s="1" t="s">
        <v>21</v>
      </c>
      <c r="B17" s="1">
        <v>-2.1118662608655699E-2</v>
      </c>
      <c r="C17" s="1">
        <v>-2.1131558979999999E-2</v>
      </c>
      <c r="D17" s="1">
        <v>-4.9006550730000001E-2</v>
      </c>
      <c r="E17" s="1">
        <v>2.7874991740000001E-2</v>
      </c>
      <c r="F17" s="3">
        <v>1.13E-5</v>
      </c>
      <c r="G17" s="3">
        <v>2.7900000000000001E-2</v>
      </c>
      <c r="I17" s="1"/>
      <c r="J17" s="8" t="s">
        <v>22</v>
      </c>
      <c r="K17" s="17">
        <f>0.209417870761202/100</f>
        <v>2.0941787076120201E-3</v>
      </c>
      <c r="L17" s="1">
        <v>0</v>
      </c>
      <c r="M17" s="3">
        <v>4.07E-5</v>
      </c>
      <c r="N17" s="1">
        <v>0</v>
      </c>
    </row>
    <row r="18" spans="1:14" x14ac:dyDescent="0.25">
      <c r="A18" s="1" t="s">
        <v>23</v>
      </c>
      <c r="B18" s="1">
        <v>0.999998359536033</v>
      </c>
      <c r="C18" s="1">
        <v>0.99971783469999997</v>
      </c>
      <c r="D18" s="1">
        <v>1.001140192</v>
      </c>
      <c r="E18" s="1">
        <v>-1.422356891E-3</v>
      </c>
      <c r="F18" s="3">
        <v>2.8400000000000002E-4</v>
      </c>
      <c r="G18" s="3">
        <v>-1.14E-3</v>
      </c>
      <c r="I18" s="1"/>
      <c r="J18" s="8" t="s">
        <v>24</v>
      </c>
      <c r="K18" s="16">
        <v>0</v>
      </c>
      <c r="L18" s="1">
        <v>0</v>
      </c>
      <c r="M18" s="1">
        <v>-1.016250469E-4</v>
      </c>
      <c r="N18" s="1">
        <v>0</v>
      </c>
    </row>
    <row r="19" spans="1:14" x14ac:dyDescent="0.25">
      <c r="A19" s="1" t="s">
        <v>25</v>
      </c>
      <c r="B19" s="1">
        <v>0.99480759668265895</v>
      </c>
      <c r="C19" s="1">
        <v>0.99453388529999998</v>
      </c>
      <c r="D19" s="1">
        <v>0.99596625130000005</v>
      </c>
      <c r="E19" s="1">
        <v>-1.4323660430000001E-3</v>
      </c>
      <c r="F19" s="3">
        <v>2.8200000000000002E-4</v>
      </c>
      <c r="G19" s="3">
        <v>-1.15E-3</v>
      </c>
      <c r="I19" s="1"/>
      <c r="J19" s="8" t="s">
        <v>26</v>
      </c>
      <c r="K19" s="16">
        <v>1</v>
      </c>
      <c r="L19" s="1">
        <v>1</v>
      </c>
      <c r="M19" s="3">
        <v>-1.42E-6</v>
      </c>
      <c r="N19" s="1">
        <v>0</v>
      </c>
    </row>
    <row r="20" spans="1:14" x14ac:dyDescent="0.25">
      <c r="A20" s="1" t="s">
        <v>27</v>
      </c>
      <c r="B20" s="1">
        <v>0.99171870097681902</v>
      </c>
      <c r="C20" s="1">
        <v>0.99143333180000004</v>
      </c>
      <c r="D20" s="15">
        <v>-2.6933805729999998</v>
      </c>
      <c r="E20" s="19">
        <v>3.6848139049999999</v>
      </c>
      <c r="F20" s="3">
        <v>2.9100000000000003E-4</v>
      </c>
      <c r="G20" s="3">
        <v>3.69</v>
      </c>
      <c r="I20" s="1"/>
      <c r="J20" s="8" t="s">
        <v>28</v>
      </c>
      <c r="K20" s="17">
        <v>0.99480618409400001</v>
      </c>
      <c r="L20" s="1">
        <v>1</v>
      </c>
      <c r="M20" s="3">
        <v>1.2300000000000001E-6</v>
      </c>
      <c r="N20" s="1">
        <v>0</v>
      </c>
    </row>
    <row r="22" spans="1:14" x14ac:dyDescent="0.25">
      <c r="A22" s="4" t="s">
        <v>37</v>
      </c>
      <c r="B22" s="4" t="s">
        <v>34</v>
      </c>
      <c r="C22" s="4" t="s">
        <v>9</v>
      </c>
      <c r="D22" s="4"/>
      <c r="E22" s="4"/>
      <c r="F22" s="5"/>
      <c r="G22" s="5"/>
    </row>
    <row r="23" spans="1:14" ht="15.75" thickBot="1" x14ac:dyDescent="0.3">
      <c r="A23" s="6"/>
      <c r="B23" s="6"/>
      <c r="C23" s="6" t="s">
        <v>13</v>
      </c>
      <c r="D23" s="6" t="s">
        <v>14</v>
      </c>
      <c r="E23" s="6" t="s">
        <v>15</v>
      </c>
      <c r="F23" s="6" t="s">
        <v>10</v>
      </c>
      <c r="G23" s="6" t="s">
        <v>11</v>
      </c>
    </row>
    <row r="24" spans="1:14" ht="15.75" thickTop="1" x14ac:dyDescent="0.25">
      <c r="A24" s="1" t="s">
        <v>17</v>
      </c>
      <c r="B24" s="1">
        <v>0</v>
      </c>
      <c r="C24" s="1">
        <v>0</v>
      </c>
      <c r="D24" s="1">
        <v>0</v>
      </c>
      <c r="E24" s="1"/>
      <c r="F24" s="1"/>
      <c r="G24" s="1"/>
    </row>
    <row r="25" spans="1:14" x14ac:dyDescent="0.25">
      <c r="A25" s="1" t="s">
        <v>19</v>
      </c>
      <c r="B25" s="1">
        <v>-1.443750012E-2</v>
      </c>
      <c r="C25" s="1">
        <v>-1.443750029E-2</v>
      </c>
      <c r="D25" s="1">
        <v>-1.443749678E-2</v>
      </c>
      <c r="E25" s="3">
        <v>-3.5100000000000001E-9</v>
      </c>
      <c r="F25" s="3">
        <v>1.6900000000000001E-10</v>
      </c>
      <c r="G25" s="3">
        <v>-3.34E-9</v>
      </c>
    </row>
    <row r="26" spans="1:14" x14ac:dyDescent="0.25">
      <c r="A26" s="1" t="s">
        <v>21</v>
      </c>
      <c r="B26" s="1">
        <v>-2.093749994E-2</v>
      </c>
      <c r="C26" s="1">
        <v>-2.0937501349999998E-2</v>
      </c>
      <c r="D26" s="1">
        <v>-2.0937470489999999E-2</v>
      </c>
      <c r="E26" s="3">
        <v>-3.0899999999999999E-8</v>
      </c>
      <c r="F26" s="3">
        <v>1.4100000000000001E-9</v>
      </c>
      <c r="G26" s="3">
        <v>-2.9499999999999999E-8</v>
      </c>
    </row>
    <row r="27" spans="1:14" x14ac:dyDescent="0.25">
      <c r="A27" s="1" t="s">
        <v>23</v>
      </c>
      <c r="B27" s="1">
        <v>1</v>
      </c>
      <c r="C27" s="1">
        <v>1</v>
      </c>
      <c r="D27" s="1">
        <v>1</v>
      </c>
      <c r="E27" s="1"/>
      <c r="F27" s="1"/>
      <c r="G27" s="1"/>
    </row>
    <row r="28" spans="1:14" x14ac:dyDescent="0.25">
      <c r="A28" s="1" t="s">
        <v>25</v>
      </c>
      <c r="B28" s="1">
        <v>1</v>
      </c>
      <c r="C28" s="1">
        <v>1</v>
      </c>
      <c r="D28" s="1">
        <v>1</v>
      </c>
      <c r="E28" s="1"/>
      <c r="F28" s="1"/>
      <c r="G28" s="1"/>
    </row>
    <row r="29" spans="1:14" x14ac:dyDescent="0.25">
      <c r="A29" s="1" t="s">
        <v>27</v>
      </c>
      <c r="B29" s="1">
        <v>1</v>
      </c>
      <c r="C29" s="1">
        <v>1</v>
      </c>
      <c r="D29" s="1">
        <v>1</v>
      </c>
      <c r="E29" s="1"/>
      <c r="F29" s="1"/>
      <c r="G29" s="1"/>
    </row>
    <row r="30" spans="1:14" x14ac:dyDescent="0.25">
      <c r="A30" s="1"/>
      <c r="B30" s="1"/>
      <c r="C30" s="1"/>
      <c r="D30" s="1"/>
      <c r="E30" s="1"/>
      <c r="F30" s="1"/>
      <c r="G30" s="1"/>
    </row>
    <row r="31" spans="1:14" x14ac:dyDescent="0.25">
      <c r="A31" s="1"/>
      <c r="B31" s="1"/>
      <c r="C31" s="1"/>
      <c r="D31" s="1"/>
      <c r="E31" s="1"/>
      <c r="F31" s="1"/>
      <c r="G31" s="1"/>
    </row>
    <row r="32" spans="1:14" ht="15.75" thickBot="1" x14ac:dyDescent="0.3">
      <c r="A32" s="87" t="s">
        <v>81</v>
      </c>
      <c r="B32" s="87"/>
      <c r="C32" s="87"/>
      <c r="D32" s="87"/>
      <c r="E32" s="87"/>
      <c r="F32" s="87"/>
      <c r="G32" s="87"/>
      <c r="I32" s="1"/>
      <c r="J32" s="6" t="s">
        <v>1</v>
      </c>
      <c r="K32" s="6" t="s">
        <v>29</v>
      </c>
      <c r="L32" s="6" t="s">
        <v>30</v>
      </c>
      <c r="M32" s="6" t="s">
        <v>31</v>
      </c>
      <c r="N32" s="6" t="s">
        <v>32</v>
      </c>
    </row>
    <row r="33" spans="1:14" ht="15.75" thickTop="1" x14ac:dyDescent="0.25">
      <c r="A33" s="4" t="s">
        <v>37</v>
      </c>
      <c r="B33" s="4" t="s">
        <v>33</v>
      </c>
      <c r="C33" s="45" t="s">
        <v>113</v>
      </c>
      <c r="D33" s="4"/>
      <c r="E33" s="4"/>
      <c r="F33" s="4"/>
      <c r="G33" s="4"/>
      <c r="I33" s="1"/>
      <c r="J33" s="8" t="s">
        <v>12</v>
      </c>
      <c r="K33" s="16">
        <f>48.6441515966896/100</f>
        <v>0.48644151596689605</v>
      </c>
      <c r="L33" s="1">
        <v>0.48125000969999998</v>
      </c>
      <c r="M33" s="3"/>
      <c r="N33" s="3"/>
    </row>
    <row r="34" spans="1:14" ht="15.75" thickBot="1" x14ac:dyDescent="0.3">
      <c r="A34" s="6"/>
      <c r="B34" s="6"/>
      <c r="C34" s="6" t="s">
        <v>13</v>
      </c>
      <c r="D34" s="6" t="s">
        <v>14</v>
      </c>
      <c r="E34" s="6" t="s">
        <v>15</v>
      </c>
      <c r="F34" s="6" t="s">
        <v>10</v>
      </c>
      <c r="G34" s="6" t="s">
        <v>11</v>
      </c>
      <c r="I34" s="1"/>
      <c r="J34" s="8" t="s">
        <v>16</v>
      </c>
      <c r="K34" s="17">
        <f>41.9683612159875/100</f>
        <v>0.41968361215987499</v>
      </c>
      <c r="L34" s="1">
        <v>0.41874999619999997</v>
      </c>
      <c r="M34" s="3"/>
      <c r="N34" s="3"/>
    </row>
    <row r="35" spans="1:14" ht="15.75" thickTop="1" x14ac:dyDescent="0.25">
      <c r="A35" s="1" t="s">
        <v>84</v>
      </c>
      <c r="B35" s="1">
        <v>0.99999845426357303</v>
      </c>
      <c r="C35" s="1">
        <v>0.99999999951187202</v>
      </c>
      <c r="D35" s="1">
        <v>1.0000000057454399</v>
      </c>
      <c r="E35" s="1">
        <f>C35-D35</f>
        <v>-6.2335678840952369E-9</v>
      </c>
      <c r="F35" s="1">
        <f>B35-C35</f>
        <v>-1.5452482989841698E-6</v>
      </c>
      <c r="G35" s="1">
        <f>B35-D35</f>
        <v>-1.5514818668682651E-6</v>
      </c>
      <c r="I35" s="1"/>
      <c r="J35" s="8" t="s">
        <v>18</v>
      </c>
      <c r="K35" s="16">
        <f>-40/100</f>
        <v>-0.4</v>
      </c>
      <c r="L35" s="1">
        <v>-0.4</v>
      </c>
      <c r="M35" s="3"/>
      <c r="N35" s="3"/>
    </row>
    <row r="36" spans="1:14" x14ac:dyDescent="0.25">
      <c r="A36" s="1" t="s">
        <v>85</v>
      </c>
      <c r="B36" s="1">
        <v>0.99470275148962295</v>
      </c>
      <c r="C36" s="1">
        <v>0.99470125387918296</v>
      </c>
      <c r="D36" s="1">
        <v>0.99470126016887706</v>
      </c>
      <c r="E36" s="1">
        <f t="shared" ref="E36:E37" si="0">C36-D36</f>
        <v>-6.289694098882137E-9</v>
      </c>
      <c r="F36" s="1">
        <f t="shared" ref="F36:F40" si="1">B36-C36</f>
        <v>1.4976104399933021E-6</v>
      </c>
      <c r="G36" s="1">
        <f t="shared" ref="G36:G40" si="2">B36-D36</f>
        <v>1.49132074589442E-6</v>
      </c>
      <c r="I36" s="1"/>
      <c r="J36" s="8" t="s">
        <v>20</v>
      </c>
      <c r="K36" s="17">
        <f>1.44776824615491/100</f>
        <v>1.44776824615491E-2</v>
      </c>
      <c r="L36" s="1">
        <v>0</v>
      </c>
      <c r="M36" s="3"/>
      <c r="N36" s="1"/>
    </row>
    <row r="37" spans="1:14" x14ac:dyDescent="0.25">
      <c r="A37" s="1" t="s">
        <v>86</v>
      </c>
      <c r="B37" s="1">
        <v>0.99149764559215503</v>
      </c>
      <c r="C37" s="1">
        <v>0.99150161828779304</v>
      </c>
      <c r="D37" s="1">
        <v>0.99147831063616998</v>
      </c>
      <c r="E37" s="1">
        <f t="shared" si="0"/>
        <v>2.3307651623061254E-5</v>
      </c>
      <c r="F37" s="1">
        <f t="shared" si="1"/>
        <v>-3.9726956380103928E-6</v>
      </c>
      <c r="G37" s="1">
        <f t="shared" si="2"/>
        <v>1.9334955985050861E-5</v>
      </c>
      <c r="I37" s="1"/>
      <c r="J37" s="8" t="s">
        <v>22</v>
      </c>
      <c r="K37" s="17">
        <f>0.209417870761202/100</f>
        <v>2.0941787076120201E-3</v>
      </c>
      <c r="L37" s="1">
        <v>0</v>
      </c>
      <c r="M37" s="3"/>
      <c r="N37" s="1"/>
    </row>
    <row r="38" spans="1:14" x14ac:dyDescent="0.25">
      <c r="A38" s="1" t="s">
        <v>87</v>
      </c>
      <c r="B38" s="1">
        <v>0</v>
      </c>
      <c r="C38" s="1">
        <v>0</v>
      </c>
      <c r="D38" s="1">
        <v>0</v>
      </c>
      <c r="E38" s="1">
        <v>0</v>
      </c>
      <c r="F38" s="1">
        <f t="shared" si="1"/>
        <v>0</v>
      </c>
      <c r="G38" s="1">
        <f t="shared" si="2"/>
        <v>0</v>
      </c>
      <c r="I38" s="1"/>
      <c r="J38" s="8" t="s">
        <v>24</v>
      </c>
      <c r="K38" s="16">
        <v>0</v>
      </c>
      <c r="L38" s="1">
        <v>0</v>
      </c>
      <c r="M38" s="1"/>
      <c r="N38" s="1"/>
    </row>
    <row r="39" spans="1:14" x14ac:dyDescent="0.25">
      <c r="A39" s="1" t="s">
        <v>88</v>
      </c>
      <c r="B39" s="1">
        <v>-1.44485822804116E-2</v>
      </c>
      <c r="C39" s="1">
        <v>-1.44484686620042E-2</v>
      </c>
      <c r="D39" s="1">
        <v>-1.4448468599055299E-2</v>
      </c>
      <c r="E39" s="1">
        <f>C39-D39</f>
        <v>-6.2948901299875182E-11</v>
      </c>
      <c r="F39" s="1">
        <f t="shared" si="1"/>
        <v>-1.136184073994434E-7</v>
      </c>
      <c r="G39" s="1">
        <f t="shared" si="2"/>
        <v>-1.1368135630074327E-7</v>
      </c>
      <c r="I39" s="1"/>
      <c r="J39" s="8" t="s">
        <v>26</v>
      </c>
      <c r="K39" s="16">
        <v>1</v>
      </c>
      <c r="L39" s="1">
        <v>1</v>
      </c>
      <c r="M39" s="3"/>
      <c r="N39" s="1"/>
    </row>
    <row r="40" spans="1:14" x14ac:dyDescent="0.25">
      <c r="A40" s="1" t="s">
        <v>89</v>
      </c>
      <c r="B40" s="1">
        <v>-2.0942213598037301E-2</v>
      </c>
      <c r="C40" s="1">
        <v>-2.0942297044494101E-2</v>
      </c>
      <c r="D40" s="1">
        <v>-2.0940977170181601E-2</v>
      </c>
      <c r="E40" s="1">
        <f>C40-D40</f>
        <v>-1.3198743125004964E-6</v>
      </c>
      <c r="F40" s="1">
        <f t="shared" si="1"/>
        <v>8.3446456800029267E-8</v>
      </c>
      <c r="G40" s="1">
        <f t="shared" si="2"/>
        <v>-1.2364278557004671E-6</v>
      </c>
      <c r="I40" s="1"/>
      <c r="J40" s="8" t="s">
        <v>28</v>
      </c>
      <c r="K40" s="17">
        <v>0.99480618409400001</v>
      </c>
      <c r="L40" s="1">
        <v>1</v>
      </c>
      <c r="M40" s="3"/>
      <c r="N40" s="1"/>
    </row>
    <row r="41" spans="1:14" x14ac:dyDescent="0.25">
      <c r="J41" s="8"/>
    </row>
    <row r="42" spans="1:14" x14ac:dyDescent="0.25">
      <c r="A42" s="4" t="s">
        <v>37</v>
      </c>
      <c r="B42" s="4" t="s">
        <v>34</v>
      </c>
      <c r="C42" s="4" t="s">
        <v>9</v>
      </c>
      <c r="D42" s="4"/>
      <c r="E42" s="4"/>
      <c r="F42" s="5"/>
      <c r="G42" s="5"/>
      <c r="J42" s="8"/>
    </row>
    <row r="43" spans="1:14" ht="15.75" thickBot="1" x14ac:dyDescent="0.3">
      <c r="A43" s="6"/>
      <c r="B43" s="6"/>
      <c r="C43" s="6" t="s">
        <v>13</v>
      </c>
      <c r="D43" s="6" t="s">
        <v>14</v>
      </c>
      <c r="E43" s="6" t="s">
        <v>15</v>
      </c>
      <c r="F43" s="6" t="s">
        <v>10</v>
      </c>
      <c r="G43" s="6" t="s">
        <v>11</v>
      </c>
    </row>
    <row r="44" spans="1:14" ht="15.75" thickTop="1" x14ac:dyDescent="0.25">
      <c r="A44" s="1" t="s">
        <v>84</v>
      </c>
      <c r="B44" s="1"/>
      <c r="C44" s="1"/>
      <c r="D44" s="1"/>
      <c r="E44" s="1"/>
      <c r="F44" s="1"/>
      <c r="G44" s="1"/>
    </row>
    <row r="45" spans="1:14" x14ac:dyDescent="0.25">
      <c r="A45" s="1" t="s">
        <v>85</v>
      </c>
      <c r="B45" s="1"/>
      <c r="C45" s="1"/>
      <c r="D45" s="1"/>
      <c r="E45" s="3"/>
      <c r="F45" s="3"/>
      <c r="G45" s="3"/>
    </row>
    <row r="46" spans="1:14" x14ac:dyDescent="0.25">
      <c r="A46" s="1" t="s">
        <v>86</v>
      </c>
      <c r="B46" s="1"/>
      <c r="C46" s="1"/>
      <c r="D46" s="1"/>
      <c r="E46" s="3"/>
      <c r="F46" s="3"/>
      <c r="G46" s="3"/>
    </row>
    <row r="47" spans="1:14" x14ac:dyDescent="0.25">
      <c r="A47" s="1" t="s">
        <v>87</v>
      </c>
      <c r="B47" s="1"/>
      <c r="C47" s="1"/>
      <c r="D47" s="1"/>
      <c r="E47" s="1"/>
      <c r="F47" s="1"/>
      <c r="G47" s="1"/>
    </row>
    <row r="48" spans="1:14" x14ac:dyDescent="0.25">
      <c r="A48" s="1" t="s">
        <v>88</v>
      </c>
      <c r="B48" s="1"/>
      <c r="C48" s="1"/>
      <c r="D48" s="1"/>
      <c r="E48" s="1"/>
      <c r="F48" s="1"/>
      <c r="G48" s="1"/>
    </row>
    <row r="49" spans="1:14" x14ac:dyDescent="0.25">
      <c r="A49" s="1" t="s">
        <v>89</v>
      </c>
      <c r="B49" s="1"/>
      <c r="C49" s="1"/>
      <c r="D49" s="1"/>
      <c r="E49" s="1"/>
      <c r="F49" s="1"/>
      <c r="G49" s="1"/>
    </row>
    <row r="50" spans="1:14" x14ac:dyDescent="0.25">
      <c r="A50" s="1"/>
      <c r="B50" s="1"/>
      <c r="C50" s="1"/>
      <c r="D50" s="1"/>
      <c r="E50" s="1"/>
      <c r="F50" s="1"/>
      <c r="G50" s="1"/>
    </row>
    <row r="51" spans="1:14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2"/>
      <c r="K51" s="21"/>
      <c r="L51" s="23"/>
      <c r="M51" s="24"/>
      <c r="N51" s="23"/>
    </row>
    <row r="53" spans="1:14" x14ac:dyDescent="0.25">
      <c r="A53" t="s">
        <v>35</v>
      </c>
    </row>
    <row r="54" spans="1:14" x14ac:dyDescent="0.25">
      <c r="A54" t="s">
        <v>36</v>
      </c>
    </row>
    <row r="55" spans="1:14" x14ac:dyDescent="0.25">
      <c r="A55" t="s">
        <v>38</v>
      </c>
    </row>
  </sheetData>
  <mergeCells count="3">
    <mergeCell ref="A1:G1"/>
    <mergeCell ref="A12:G12"/>
    <mergeCell ref="A32:G32"/>
  </mergeCells>
  <pageMargins left="0.7" right="0.7" top="0.75" bottom="0.75" header="0.3" footer="0.3"/>
  <pageSetup scale="62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workbookViewId="0">
      <selection activeCell="R26" sqref="R26"/>
    </sheetView>
  </sheetViews>
  <sheetFormatPr defaultRowHeight="15" x14ac:dyDescent="0.25"/>
  <cols>
    <col min="3" max="4" width="12.7109375" bestFit="1" customWidth="1"/>
    <col min="5" max="5" width="12.7109375" customWidth="1"/>
    <col min="14" max="14" width="3.140625" style="2" customWidth="1"/>
  </cols>
  <sheetData>
    <row r="1" spans="1:27" x14ac:dyDescent="0.25">
      <c r="A1" s="86" t="s">
        <v>90</v>
      </c>
      <c r="B1" s="86"/>
      <c r="C1" s="86"/>
      <c r="D1" s="86"/>
      <c r="E1" s="86"/>
      <c r="G1" s="30" t="s">
        <v>100</v>
      </c>
      <c r="H1" s="31" t="s">
        <v>92</v>
      </c>
      <c r="I1" s="31" t="s">
        <v>93</v>
      </c>
      <c r="J1" s="31" t="s">
        <v>26</v>
      </c>
      <c r="K1" s="31" t="s">
        <v>28</v>
      </c>
      <c r="L1" s="31" t="s">
        <v>94</v>
      </c>
      <c r="P1" s="86" t="s">
        <v>106</v>
      </c>
      <c r="Q1" s="86"/>
      <c r="R1" s="86"/>
      <c r="S1" s="86"/>
      <c r="T1" s="86"/>
      <c r="V1" s="30" t="s">
        <v>100</v>
      </c>
      <c r="W1" s="31" t="s">
        <v>84</v>
      </c>
      <c r="X1" s="31" t="s">
        <v>85</v>
      </c>
      <c r="Y1" s="31" t="s">
        <v>86</v>
      </c>
      <c r="Z1" s="31" t="s">
        <v>88</v>
      </c>
      <c r="AA1" s="31" t="s">
        <v>89</v>
      </c>
    </row>
    <row r="2" spans="1:27" x14ac:dyDescent="0.25">
      <c r="A2" s="27" t="s">
        <v>37</v>
      </c>
      <c r="B2" s="1" t="s">
        <v>97</v>
      </c>
      <c r="C2" s="1" t="s">
        <v>98</v>
      </c>
      <c r="D2" s="1" t="s">
        <v>99</v>
      </c>
      <c r="E2" s="1" t="s">
        <v>107</v>
      </c>
      <c r="G2" s="32" t="s">
        <v>12</v>
      </c>
      <c r="H2">
        <v>-30</v>
      </c>
      <c r="I2">
        <v>0</v>
      </c>
      <c r="J2">
        <v>10</v>
      </c>
      <c r="K2">
        <v>-10</v>
      </c>
      <c r="L2">
        <v>0</v>
      </c>
      <c r="P2" s="27" t="s">
        <v>37</v>
      </c>
      <c r="Q2" s="1" t="s">
        <v>97</v>
      </c>
      <c r="R2" s="1" t="s">
        <v>98</v>
      </c>
      <c r="S2" s="1" t="s">
        <v>99</v>
      </c>
      <c r="T2" s="1" t="s">
        <v>107</v>
      </c>
      <c r="V2" s="32" t="s">
        <v>12</v>
      </c>
      <c r="W2">
        <v>10</v>
      </c>
      <c r="X2">
        <v>-10</v>
      </c>
      <c r="Y2">
        <v>0</v>
      </c>
      <c r="Z2">
        <v>-30</v>
      </c>
      <c r="AA2">
        <v>0</v>
      </c>
    </row>
    <row r="3" spans="1:27" x14ac:dyDescent="0.25">
      <c r="A3" s="26" t="s">
        <v>91</v>
      </c>
      <c r="B3">
        <v>0</v>
      </c>
      <c r="C3">
        <v>0</v>
      </c>
      <c r="D3">
        <v>0</v>
      </c>
      <c r="E3">
        <v>0</v>
      </c>
      <c r="G3" s="32" t="s">
        <v>16</v>
      </c>
      <c r="H3">
        <v>0</v>
      </c>
      <c r="I3">
        <v>-17.241379310344801</v>
      </c>
      <c r="J3">
        <v>6.8965517241379297</v>
      </c>
      <c r="K3">
        <v>0</v>
      </c>
      <c r="L3">
        <v>-6.8965517241379297</v>
      </c>
      <c r="P3" s="26" t="s">
        <v>84</v>
      </c>
      <c r="Q3">
        <v>1</v>
      </c>
      <c r="R3">
        <v>1.0000226416499201</v>
      </c>
      <c r="S3">
        <v>0.99999845433530399</v>
      </c>
      <c r="T3">
        <v>0.99999845426357303</v>
      </c>
      <c r="V3" s="32" t="s">
        <v>16</v>
      </c>
      <c r="W3">
        <v>6.8965517241379297</v>
      </c>
      <c r="X3">
        <v>0</v>
      </c>
      <c r="Y3">
        <v>-6.8965517241379297</v>
      </c>
      <c r="Z3">
        <v>0</v>
      </c>
      <c r="AA3">
        <v>-17.241379310344801</v>
      </c>
    </row>
    <row r="4" spans="1:27" x14ac:dyDescent="0.25">
      <c r="A4" s="26" t="s">
        <v>92</v>
      </c>
      <c r="B4">
        <v>0</v>
      </c>
      <c r="C4">
        <v>-1.44481943076977E-2</v>
      </c>
      <c r="D4">
        <v>-1.4524510647090099E-2</v>
      </c>
      <c r="E4">
        <v>-1.45245088402107E-2</v>
      </c>
      <c r="G4" s="32" t="s">
        <v>18</v>
      </c>
      <c r="H4">
        <v>40.958904109589</v>
      </c>
      <c r="I4">
        <v>-10.958904109589</v>
      </c>
      <c r="J4">
        <v>-10</v>
      </c>
      <c r="K4">
        <v>14.1095890410959</v>
      </c>
      <c r="L4">
        <v>-4.10958904109589</v>
      </c>
      <c r="P4" s="26" t="s">
        <v>85</v>
      </c>
      <c r="Q4">
        <v>1</v>
      </c>
      <c r="R4">
        <v>0.99479703030591204</v>
      </c>
      <c r="S4">
        <v>0.99470275639643102</v>
      </c>
      <c r="T4">
        <v>0.99470275148962295</v>
      </c>
      <c r="V4" s="32" t="s">
        <v>18</v>
      </c>
      <c r="W4">
        <v>-10</v>
      </c>
      <c r="X4" s="34">
        <v>14.1095890410959</v>
      </c>
      <c r="Y4">
        <v>-4.10958904109589</v>
      </c>
      <c r="Z4">
        <v>40.958904109589</v>
      </c>
      <c r="AA4">
        <v>-10.958904109589</v>
      </c>
    </row>
    <row r="5" spans="1:27" x14ac:dyDescent="0.25">
      <c r="A5" s="26" t="s">
        <v>93</v>
      </c>
      <c r="B5">
        <v>0</v>
      </c>
      <c r="C5">
        <v>-2.0940968386111598E-2</v>
      </c>
      <c r="D5">
        <v>-2.11187041112352E-2</v>
      </c>
      <c r="E5">
        <v>-2.1118662608655699E-2</v>
      </c>
      <c r="G5" s="32" t="s">
        <v>20</v>
      </c>
      <c r="H5">
        <v>10</v>
      </c>
      <c r="I5">
        <v>0</v>
      </c>
      <c r="J5">
        <v>30</v>
      </c>
      <c r="K5">
        <v>-30</v>
      </c>
      <c r="L5">
        <v>0</v>
      </c>
      <c r="P5" s="26" t="s">
        <v>86</v>
      </c>
      <c r="Q5">
        <v>1</v>
      </c>
      <c r="R5">
        <v>0.99146725876561503</v>
      </c>
      <c r="S5">
        <v>0.99149764207917701</v>
      </c>
      <c r="T5">
        <v>0.99149764559215503</v>
      </c>
      <c r="V5" s="32" t="s">
        <v>20</v>
      </c>
      <c r="W5">
        <v>30</v>
      </c>
      <c r="X5">
        <v>-30</v>
      </c>
      <c r="Y5">
        <v>0</v>
      </c>
      <c r="Z5">
        <v>10</v>
      </c>
      <c r="AA5">
        <v>0</v>
      </c>
    </row>
    <row r="6" spans="1:27" x14ac:dyDescent="0.25">
      <c r="A6" s="26" t="s">
        <v>26</v>
      </c>
      <c r="B6">
        <v>1</v>
      </c>
      <c r="C6">
        <v>1.0000159739263801</v>
      </c>
      <c r="D6">
        <v>0.999998361958229</v>
      </c>
      <c r="E6">
        <v>0.999998359536033</v>
      </c>
      <c r="G6" s="32" t="s">
        <v>22</v>
      </c>
      <c r="H6">
        <v>0</v>
      </c>
      <c r="I6">
        <v>6.8965517241379297</v>
      </c>
      <c r="J6">
        <v>17.241379310344801</v>
      </c>
      <c r="K6">
        <v>0</v>
      </c>
      <c r="L6">
        <v>-17.241379310344801</v>
      </c>
      <c r="P6" s="26" t="s">
        <v>87</v>
      </c>
      <c r="Q6">
        <v>0</v>
      </c>
      <c r="R6">
        <v>0</v>
      </c>
      <c r="S6">
        <v>0</v>
      </c>
      <c r="T6">
        <v>0</v>
      </c>
      <c r="V6" s="32" t="s">
        <v>22</v>
      </c>
      <c r="W6">
        <v>17.241379310344801</v>
      </c>
      <c r="X6">
        <v>0</v>
      </c>
      <c r="Y6">
        <v>-17.241379310344801</v>
      </c>
      <c r="Z6">
        <v>0</v>
      </c>
      <c r="AA6">
        <v>6.8965517241379297</v>
      </c>
    </row>
    <row r="7" spans="1:27" x14ac:dyDescent="0.25">
      <c r="A7" s="26" t="s">
        <v>28</v>
      </c>
      <c r="B7">
        <v>1</v>
      </c>
      <c r="C7">
        <v>0.99479021016761804</v>
      </c>
      <c r="D7">
        <v>0.99480759604436597</v>
      </c>
      <c r="E7">
        <v>0.99480759668265895</v>
      </c>
      <c r="G7" s="32" t="s">
        <v>24</v>
      </c>
      <c r="H7">
        <v>-14.1095890410959</v>
      </c>
      <c r="I7">
        <v>4.10958904109589</v>
      </c>
      <c r="J7">
        <v>-30</v>
      </c>
      <c r="K7">
        <v>40.958904109589</v>
      </c>
      <c r="L7">
        <v>-10.958904109589</v>
      </c>
      <c r="P7" s="26" t="s">
        <v>88</v>
      </c>
      <c r="Q7">
        <v>0</v>
      </c>
      <c r="R7">
        <v>-1.44481943076977E-2</v>
      </c>
      <c r="S7">
        <v>-1.4448582316564E-2</v>
      </c>
      <c r="T7">
        <v>-1.44485822804116E-2</v>
      </c>
      <c r="V7" s="32" t="s">
        <v>24</v>
      </c>
      <c r="W7">
        <v>-30</v>
      </c>
      <c r="X7" s="35">
        <v>40.958904109589</v>
      </c>
      <c r="Y7">
        <v>-10.958904109589</v>
      </c>
      <c r="Z7">
        <v>-14.1095890410959</v>
      </c>
      <c r="AA7">
        <v>4.10958904109589</v>
      </c>
    </row>
    <row r="8" spans="1:27" x14ac:dyDescent="0.25">
      <c r="A8" s="26" t="s">
        <v>94</v>
      </c>
      <c r="B8">
        <v>1</v>
      </c>
      <c r="C8">
        <v>0.99146047672768101</v>
      </c>
      <c r="D8">
        <v>0.99171868270373598</v>
      </c>
      <c r="E8">
        <v>0.99171870097681902</v>
      </c>
      <c r="G8" s="32" t="s">
        <v>26</v>
      </c>
      <c r="H8">
        <v>0</v>
      </c>
      <c r="I8">
        <v>0</v>
      </c>
      <c r="J8">
        <v>1</v>
      </c>
      <c r="K8">
        <v>0</v>
      </c>
      <c r="L8">
        <v>0</v>
      </c>
      <c r="P8" s="26" t="s">
        <v>89</v>
      </c>
      <c r="Q8">
        <v>0</v>
      </c>
      <c r="R8">
        <v>-2.09409714756899E-2</v>
      </c>
      <c r="S8">
        <v>-2.0942213484145999E-2</v>
      </c>
      <c r="T8">
        <v>-2.0942213598037301E-2</v>
      </c>
      <c r="V8" s="32" t="s">
        <v>110</v>
      </c>
      <c r="W8" s="2">
        <v>2</v>
      </c>
      <c r="X8">
        <v>0</v>
      </c>
      <c r="Y8">
        <v>0</v>
      </c>
      <c r="Z8">
        <v>0</v>
      </c>
      <c r="AA8">
        <v>0</v>
      </c>
    </row>
    <row r="9" spans="1:27" x14ac:dyDescent="0.25">
      <c r="G9" s="32" t="s">
        <v>28</v>
      </c>
      <c r="H9">
        <v>0</v>
      </c>
      <c r="I9">
        <v>0</v>
      </c>
      <c r="J9">
        <v>0</v>
      </c>
      <c r="K9">
        <v>1</v>
      </c>
      <c r="L9">
        <v>0</v>
      </c>
      <c r="V9" s="32" t="s">
        <v>111</v>
      </c>
      <c r="W9">
        <v>0</v>
      </c>
      <c r="X9" s="2">
        <v>2</v>
      </c>
      <c r="Y9">
        <v>0</v>
      </c>
      <c r="Z9">
        <v>0</v>
      </c>
      <c r="AA9">
        <v>0</v>
      </c>
    </row>
    <row r="10" spans="1:27" x14ac:dyDescent="0.25">
      <c r="P10" s="86" t="s">
        <v>108</v>
      </c>
      <c r="Q10" s="86"/>
      <c r="R10" s="86"/>
      <c r="S10" s="86"/>
      <c r="T10" s="25"/>
    </row>
    <row r="11" spans="1:27" x14ac:dyDescent="0.25">
      <c r="B11" s="1" t="s">
        <v>95</v>
      </c>
      <c r="C11" s="1" t="s">
        <v>96</v>
      </c>
      <c r="D11" s="1" t="s">
        <v>103</v>
      </c>
      <c r="G11" s="30" t="s">
        <v>101</v>
      </c>
      <c r="H11" s="31" t="s">
        <v>92</v>
      </c>
      <c r="I11" s="31" t="s">
        <v>93</v>
      </c>
      <c r="J11" s="31" t="s">
        <v>26</v>
      </c>
      <c r="K11" s="31" t="s">
        <v>28</v>
      </c>
      <c r="L11" s="31" t="s">
        <v>94</v>
      </c>
      <c r="Q11" s="1" t="s">
        <v>95</v>
      </c>
      <c r="R11" s="1" t="s">
        <v>96</v>
      </c>
      <c r="S11" s="1" t="s">
        <v>103</v>
      </c>
      <c r="V11" s="30" t="s">
        <v>101</v>
      </c>
      <c r="W11" s="31" t="s">
        <v>84</v>
      </c>
      <c r="X11" s="31" t="s">
        <v>85</v>
      </c>
      <c r="Y11" s="31" t="s">
        <v>86</v>
      </c>
      <c r="Z11" s="31" t="s">
        <v>88</v>
      </c>
      <c r="AA11" s="31" t="s">
        <v>89</v>
      </c>
    </row>
    <row r="12" spans="1:27" x14ac:dyDescent="0.25">
      <c r="A12" s="29" t="s">
        <v>12</v>
      </c>
      <c r="B12">
        <v>0</v>
      </c>
      <c r="C12">
        <v>0.48447633821146102</v>
      </c>
      <c r="D12">
        <v>0.48641373875914201</v>
      </c>
      <c r="G12" s="32" t="s">
        <v>12</v>
      </c>
      <c r="H12">
        <v>-29.9847946068483</v>
      </c>
      <c r="I12">
        <v>0</v>
      </c>
      <c r="J12">
        <v>10.4846283386095</v>
      </c>
      <c r="K12">
        <v>-9.5656783165009998</v>
      </c>
      <c r="L12">
        <v>0</v>
      </c>
      <c r="P12" s="29" t="s">
        <v>12</v>
      </c>
      <c r="Q12">
        <v>0</v>
      </c>
      <c r="R12">
        <v>0.48571293976437802</v>
      </c>
      <c r="S12">
        <v>0.48641369705201498</v>
      </c>
      <c r="V12" s="32" t="s">
        <v>12</v>
      </c>
      <c r="W12">
        <v>10.485928359170201</v>
      </c>
      <c r="X12">
        <v>-10.000226416499199</v>
      </c>
      <c r="Y12">
        <v>0</v>
      </c>
      <c r="Z12">
        <v>-30.000679249497601</v>
      </c>
      <c r="AA12">
        <v>0</v>
      </c>
    </row>
    <row r="13" spans="1:27" x14ac:dyDescent="0.25">
      <c r="A13" s="29" t="s">
        <v>16</v>
      </c>
      <c r="B13">
        <v>0</v>
      </c>
      <c r="C13">
        <v>0.41845110934032098</v>
      </c>
      <c r="D13">
        <v>0.419699076096894</v>
      </c>
      <c r="G13" s="32" t="s">
        <v>16</v>
      </c>
      <c r="H13">
        <v>0</v>
      </c>
      <c r="I13">
        <v>-17.233850201992599</v>
      </c>
      <c r="J13">
        <v>7.3151063142873403</v>
      </c>
      <c r="K13">
        <v>0</v>
      </c>
      <c r="L13">
        <v>-6.5341192096312</v>
      </c>
      <c r="P13" s="29" t="s">
        <v>16</v>
      </c>
      <c r="Q13">
        <v>0</v>
      </c>
      <c r="R13">
        <v>0.42006338363364498</v>
      </c>
      <c r="S13">
        <v>0.419698288986113</v>
      </c>
      <c r="V13" s="32" t="s">
        <v>16</v>
      </c>
      <c r="W13">
        <v>7.3167617463686403</v>
      </c>
      <c r="X13">
        <v>0</v>
      </c>
      <c r="Y13">
        <v>-6.8967078734477303</v>
      </c>
      <c r="Z13">
        <v>0</v>
      </c>
      <c r="AA13">
        <v>-17.2417696836193</v>
      </c>
    </row>
    <row r="14" spans="1:27" x14ac:dyDescent="0.25">
      <c r="A14" s="29" t="s">
        <v>18</v>
      </c>
      <c r="B14">
        <v>0</v>
      </c>
      <c r="C14">
        <v>-0.39825059982490402</v>
      </c>
      <c r="D14">
        <v>-0.40003523389947299</v>
      </c>
      <c r="G14" s="32" t="s">
        <v>18</v>
      </c>
      <c r="H14">
        <v>40.532144770520901</v>
      </c>
      <c r="I14">
        <v>-10.834803199321501</v>
      </c>
      <c r="J14">
        <v>-10.3780364718241</v>
      </c>
      <c r="K14">
        <v>13.635744779928901</v>
      </c>
      <c r="L14">
        <v>-4.0173102798797702</v>
      </c>
      <c r="P14" s="29" t="s">
        <v>18</v>
      </c>
      <c r="Q14">
        <v>0</v>
      </c>
      <c r="R14">
        <v>-0.39881435157154799</v>
      </c>
      <c r="S14">
        <v>-0.40003567280852198</v>
      </c>
      <c r="V14" s="32" t="s">
        <v>18</v>
      </c>
      <c r="W14">
        <v>-10.381416132289999</v>
      </c>
      <c r="X14">
        <v>14.227095254473999</v>
      </c>
      <c r="Y14">
        <v>-4.2465433498346803</v>
      </c>
      <c r="Z14">
        <v>40.544416484858502</v>
      </c>
      <c r="AA14">
        <v>-10.842509122635899</v>
      </c>
    </row>
    <row r="15" spans="1:27" x14ac:dyDescent="0.25">
      <c r="A15" s="29" t="s">
        <v>20</v>
      </c>
      <c r="B15">
        <v>0</v>
      </c>
      <c r="C15">
        <v>1.6163836389676299E-2</v>
      </c>
      <c r="D15">
        <v>1.43850337772129E-2</v>
      </c>
      <c r="G15" s="32" t="s">
        <v>20</v>
      </c>
      <c r="H15">
        <v>9.51584314286786</v>
      </c>
      <c r="I15">
        <v>0</v>
      </c>
      <c r="J15">
        <v>30.016642795985302</v>
      </c>
      <c r="K15">
        <v>-30.1418271916809</v>
      </c>
      <c r="L15">
        <v>0</v>
      </c>
      <c r="P15" s="29" t="s">
        <v>20</v>
      </c>
      <c r="Q15">
        <v>0</v>
      </c>
      <c r="R15">
        <v>1.2286675427618099E-2</v>
      </c>
      <c r="S15">
        <v>1.4385092766006E-2</v>
      </c>
      <c r="V15" s="32" t="s">
        <v>20</v>
      </c>
      <c r="W15">
        <v>30.012965646741002</v>
      </c>
      <c r="X15">
        <v>-30.000679249497601</v>
      </c>
      <c r="Y15">
        <v>0</v>
      </c>
      <c r="Z15">
        <v>10.000226416499199</v>
      </c>
      <c r="AA15">
        <v>0</v>
      </c>
    </row>
    <row r="16" spans="1:27" x14ac:dyDescent="0.25">
      <c r="A16" s="29" t="s">
        <v>22</v>
      </c>
      <c r="B16">
        <v>0</v>
      </c>
      <c r="C16">
        <v>8.0799377993478992E-3</v>
      </c>
      <c r="D16">
        <v>2.13657375520526E-3</v>
      </c>
      <c r="G16" s="32" t="s">
        <v>22</v>
      </c>
      <c r="H16">
        <v>0</v>
      </c>
      <c r="I16">
        <v>6.4783209465764502</v>
      </c>
      <c r="J16">
        <v>17.2497345316017</v>
      </c>
      <c r="K16">
        <v>0</v>
      </c>
      <c r="L16">
        <v>-17.3822866433092</v>
      </c>
      <c r="P16" s="29" t="s">
        <v>22</v>
      </c>
      <c r="Q16">
        <v>0</v>
      </c>
      <c r="R16">
        <v>3.0861783923594199E-3</v>
      </c>
      <c r="S16">
        <v>2.13666673998469E-3</v>
      </c>
      <c r="V16" s="32" t="s">
        <v>22</v>
      </c>
      <c r="W16">
        <v>17.244855792137098</v>
      </c>
      <c r="X16">
        <v>0</v>
      </c>
      <c r="Y16">
        <v>-17.2417696836193</v>
      </c>
      <c r="Z16">
        <v>0</v>
      </c>
      <c r="AA16">
        <v>6.8967078734477303</v>
      </c>
    </row>
    <row r="17" spans="1:27" x14ac:dyDescent="0.25">
      <c r="A17" s="29" t="s">
        <v>24</v>
      </c>
      <c r="B17" s="28">
        <v>1.7763568394002501E-15</v>
      </c>
      <c r="C17">
        <v>1.0964776099249901E-3</v>
      </c>
      <c r="D17">
        <v>-1.05718776926005E-4</v>
      </c>
      <c r="G17" s="32" t="s">
        <v>24</v>
      </c>
      <c r="H17">
        <v>-14.361206615067299</v>
      </c>
      <c r="I17">
        <v>3.9830043652526101</v>
      </c>
      <c r="J17">
        <v>-29.696867195629</v>
      </c>
      <c r="K17">
        <v>40.746619047357598</v>
      </c>
      <c r="L17">
        <v>-10.928124169994</v>
      </c>
      <c r="P17" s="29" t="s">
        <v>24</v>
      </c>
      <c r="Q17" s="28">
        <v>1.7763568394002501E-15</v>
      </c>
      <c r="R17">
        <v>3.3262631497988399E-3</v>
      </c>
      <c r="S17">
        <v>-1.05747606702557E-4</v>
      </c>
      <c r="V17" s="32" t="s">
        <v>24</v>
      </c>
      <c r="W17">
        <v>-29.699428966100399</v>
      </c>
      <c r="X17">
        <v>40.539459692614003</v>
      </c>
      <c r="Y17">
        <v>-10.842509122635899</v>
      </c>
      <c r="Z17">
        <v>-15.0288237097754</v>
      </c>
      <c r="AA17">
        <v>4.2465433498346803</v>
      </c>
    </row>
    <row r="18" spans="1:27" x14ac:dyDescent="0.25">
      <c r="A18" s="29" t="s">
        <v>26</v>
      </c>
      <c r="B18">
        <v>1</v>
      </c>
      <c r="C18">
        <v>1.0000159739263801</v>
      </c>
      <c r="D18">
        <v>0.999998361958229</v>
      </c>
      <c r="G18" s="32" t="s">
        <v>26</v>
      </c>
      <c r="H18">
        <v>0</v>
      </c>
      <c r="I18">
        <v>0</v>
      </c>
      <c r="J18">
        <v>1</v>
      </c>
      <c r="K18">
        <v>0</v>
      </c>
      <c r="L18">
        <v>0</v>
      </c>
      <c r="P18" s="29" t="s">
        <v>110</v>
      </c>
      <c r="Q18">
        <v>1</v>
      </c>
      <c r="R18">
        <v>1.00004528381249</v>
      </c>
      <c r="S18">
        <v>0.99999690867299795</v>
      </c>
      <c r="V18" s="32" t="s">
        <v>110</v>
      </c>
      <c r="W18">
        <v>2.0000452832998401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 s="29" t="s">
        <v>28</v>
      </c>
      <c r="B19">
        <v>1</v>
      </c>
      <c r="C19">
        <v>0.99479021016761804</v>
      </c>
      <c r="D19">
        <v>0.99480759604436597</v>
      </c>
      <c r="G19" s="32" t="s">
        <v>28</v>
      </c>
      <c r="H19">
        <v>0</v>
      </c>
      <c r="I19">
        <v>0</v>
      </c>
      <c r="J19">
        <v>0</v>
      </c>
      <c r="K19">
        <v>1</v>
      </c>
      <c r="L19">
        <v>0</v>
      </c>
      <c r="P19" s="29" t="s">
        <v>111</v>
      </c>
      <c r="Q19">
        <v>1</v>
      </c>
      <c r="R19">
        <v>0.98982988182421405</v>
      </c>
      <c r="S19">
        <v>0.98964233511361499</v>
      </c>
      <c r="V19" s="32" t="s">
        <v>111</v>
      </c>
      <c r="W19">
        <v>0</v>
      </c>
      <c r="X19">
        <v>1.9895940606118201</v>
      </c>
      <c r="Y19">
        <v>0</v>
      </c>
      <c r="Z19">
        <v>-2.8896388615395299E-2</v>
      </c>
      <c r="AA19">
        <v>0</v>
      </c>
    </row>
    <row r="21" spans="1:27" x14ac:dyDescent="0.25">
      <c r="G21" s="30" t="s">
        <v>105</v>
      </c>
      <c r="H21" s="31" t="s">
        <v>92</v>
      </c>
      <c r="I21" s="31" t="s">
        <v>93</v>
      </c>
      <c r="J21" s="31" t="s">
        <v>26</v>
      </c>
      <c r="K21" s="31" t="s">
        <v>28</v>
      </c>
      <c r="L21" s="31" t="s">
        <v>94</v>
      </c>
      <c r="T21" t="s">
        <v>109</v>
      </c>
      <c r="V21" s="30" t="s">
        <v>105</v>
      </c>
      <c r="W21" s="31" t="s">
        <v>84</v>
      </c>
      <c r="X21" s="31" t="s">
        <v>85</v>
      </c>
      <c r="Y21" s="31" t="s">
        <v>86</v>
      </c>
      <c r="Z21" s="31" t="s">
        <v>88</v>
      </c>
      <c r="AA21" s="31" t="s">
        <v>89</v>
      </c>
    </row>
    <row r="22" spans="1:27" x14ac:dyDescent="0.25">
      <c r="G22" s="32" t="s">
        <v>12</v>
      </c>
      <c r="H22">
        <v>-29.985516683797002</v>
      </c>
      <c r="I22">
        <v>0</v>
      </c>
      <c r="J22">
        <v>10.4863981551088</v>
      </c>
      <c r="K22">
        <v>-9.5632095475153402</v>
      </c>
      <c r="L22">
        <v>0</v>
      </c>
      <c r="P22" s="29" t="s">
        <v>91</v>
      </c>
      <c r="T22">
        <f>ATAN(T6/T3)</f>
        <v>0</v>
      </c>
      <c r="V22" s="32" t="s">
        <v>12</v>
      </c>
      <c r="W22">
        <v>10.4863989922387</v>
      </c>
      <c r="X22">
        <v>-9.9999845433530403</v>
      </c>
      <c r="Y22">
        <v>0</v>
      </c>
      <c r="Z22">
        <v>-29.9999536300591</v>
      </c>
      <c r="AA22">
        <v>0</v>
      </c>
    </row>
    <row r="23" spans="1:27" x14ac:dyDescent="0.25">
      <c r="G23" s="32" t="s">
        <v>16</v>
      </c>
      <c r="H23">
        <v>0</v>
      </c>
      <c r="I23">
        <v>-17.239186252436902</v>
      </c>
      <c r="J23">
        <v>7.3162401908807704</v>
      </c>
      <c r="K23">
        <v>0</v>
      </c>
      <c r="L23">
        <v>-6.5309146306713401</v>
      </c>
      <c r="P23" s="29" t="s">
        <v>92</v>
      </c>
      <c r="T23">
        <f>ATAN(T7/T4)</f>
        <v>-1.4524506154245323E-2</v>
      </c>
      <c r="V23" s="32" t="s">
        <v>16</v>
      </c>
      <c r="W23">
        <v>7.3162400020813498</v>
      </c>
      <c r="X23">
        <v>0</v>
      </c>
      <c r="Y23">
        <v>-6.8965410643814096</v>
      </c>
      <c r="Z23">
        <v>0</v>
      </c>
      <c r="AA23">
        <v>-17.241352660953499</v>
      </c>
    </row>
    <row r="24" spans="1:27" x14ac:dyDescent="0.25">
      <c r="G24" s="32" t="s">
        <v>18</v>
      </c>
      <c r="H24">
        <v>40.534763772355497</v>
      </c>
      <c r="I24">
        <v>-10.8382183250586</v>
      </c>
      <c r="J24">
        <v>-10.3804842135991</v>
      </c>
      <c r="K24">
        <v>13.6342031350484</v>
      </c>
      <c r="L24">
        <v>-4.0162721264518799</v>
      </c>
      <c r="P24" s="29" t="s">
        <v>93</v>
      </c>
      <c r="T24">
        <f>ATAN(T8/T5)</f>
        <v>-2.111865843078977E-2</v>
      </c>
      <c r="V24" s="32" t="s">
        <v>18</v>
      </c>
      <c r="W24">
        <v>-10.3804850334612</v>
      </c>
      <c r="X24">
        <v>14.2245655434992</v>
      </c>
      <c r="Y24">
        <v>-4.2461601749613802</v>
      </c>
      <c r="Z24">
        <v>40.544017988092897</v>
      </c>
      <c r="AA24">
        <v>-10.841474389344899</v>
      </c>
    </row>
    <row r="25" spans="1:27" x14ac:dyDescent="0.25">
      <c r="G25" s="32" t="s">
        <v>20</v>
      </c>
      <c r="H25">
        <v>9.5135535004322698</v>
      </c>
      <c r="I25">
        <v>0</v>
      </c>
      <c r="J25">
        <v>30.014335916087401</v>
      </c>
      <c r="K25">
        <v>-30.142026260181201</v>
      </c>
      <c r="L25">
        <v>0</v>
      </c>
      <c r="P25" s="29" t="s">
        <v>26</v>
      </c>
      <c r="T25">
        <f>SQRT(T3^2+T6^2)</f>
        <v>0.99999845426357303</v>
      </c>
      <c r="V25" s="32" t="s">
        <v>20</v>
      </c>
      <c r="W25">
        <v>30.0143387450597</v>
      </c>
      <c r="X25">
        <v>-29.9999536300591</v>
      </c>
      <c r="Y25">
        <v>0</v>
      </c>
      <c r="Z25">
        <v>9.9999845433530403</v>
      </c>
      <c r="AA25">
        <v>0</v>
      </c>
    </row>
    <row r="26" spans="1:27" x14ac:dyDescent="0.25">
      <c r="G26" s="32" t="s">
        <v>22</v>
      </c>
      <c r="H26">
        <v>0</v>
      </c>
      <c r="I26">
        <v>6.4768300543799402</v>
      </c>
      <c r="J26">
        <v>17.243487645500299</v>
      </c>
      <c r="K26">
        <v>0</v>
      </c>
      <c r="L26">
        <v>-17.383141563328699</v>
      </c>
      <c r="P26" s="29" t="s">
        <v>28</v>
      </c>
      <c r="T26">
        <f>SQRT(T4^2+T7^2)</f>
        <v>0.99480768259545538</v>
      </c>
      <c r="V26" s="32" t="s">
        <v>22</v>
      </c>
      <c r="W26">
        <v>17.243489330996098</v>
      </c>
      <c r="X26">
        <v>0</v>
      </c>
      <c r="Y26">
        <v>-17.241352660953499</v>
      </c>
      <c r="Z26">
        <v>0</v>
      </c>
      <c r="AA26">
        <v>6.8965410643814096</v>
      </c>
    </row>
    <row r="27" spans="1:27" x14ac:dyDescent="0.25">
      <c r="G27" s="32" t="s">
        <v>24</v>
      </c>
      <c r="H27">
        <v>-14.363479312557001</v>
      </c>
      <c r="I27">
        <v>3.9830121026245902</v>
      </c>
      <c r="J27">
        <v>-29.696594091558602</v>
      </c>
      <c r="K27">
        <v>40.746122663295303</v>
      </c>
      <c r="L27">
        <v>-10.928722544089</v>
      </c>
      <c r="P27" s="29" t="s">
        <v>94</v>
      </c>
      <c r="T27">
        <f>SQRT(T5^2+T8^2)</f>
        <v>0.99171878953923853</v>
      </c>
      <c r="V27" s="32" t="s">
        <v>24</v>
      </c>
      <c r="W27">
        <v>-29.696596868727301</v>
      </c>
      <c r="X27">
        <v>40.532124528051398</v>
      </c>
      <c r="Y27">
        <v>-10.841474389344899</v>
      </c>
      <c r="Z27">
        <v>-15.028724873346</v>
      </c>
      <c r="AA27">
        <v>4.2461601749613802</v>
      </c>
    </row>
    <row r="28" spans="1:27" x14ac:dyDescent="0.25">
      <c r="G28" s="32" t="s">
        <v>26</v>
      </c>
      <c r="H28">
        <v>0</v>
      </c>
      <c r="I28">
        <v>0</v>
      </c>
      <c r="J28">
        <v>1</v>
      </c>
      <c r="K28">
        <v>0</v>
      </c>
      <c r="L28">
        <v>0</v>
      </c>
      <c r="V28" s="32" t="s">
        <v>26</v>
      </c>
      <c r="W28">
        <v>1.99999690867061</v>
      </c>
      <c r="X28">
        <v>0</v>
      </c>
      <c r="Y28">
        <v>0</v>
      </c>
      <c r="Z28">
        <v>0</v>
      </c>
      <c r="AA28">
        <v>0</v>
      </c>
    </row>
    <row r="29" spans="1:27" x14ac:dyDescent="0.25">
      <c r="G29" s="32" t="s">
        <v>28</v>
      </c>
      <c r="H29">
        <v>0</v>
      </c>
      <c r="I29">
        <v>0</v>
      </c>
      <c r="J29">
        <v>0</v>
      </c>
      <c r="K29">
        <v>1</v>
      </c>
      <c r="L29">
        <v>0</v>
      </c>
      <c r="V29" s="32" t="s">
        <v>28</v>
      </c>
      <c r="W29">
        <v>0</v>
      </c>
      <c r="X29">
        <v>1.98940551279286</v>
      </c>
      <c r="Y29">
        <v>0</v>
      </c>
      <c r="Z29">
        <v>-2.8897164633128001E-2</v>
      </c>
      <c r="AA29">
        <v>0</v>
      </c>
    </row>
    <row r="30" spans="1:27" x14ac:dyDescent="0.25">
      <c r="P30" t="s">
        <v>112</v>
      </c>
      <c r="Q30" t="s">
        <v>84</v>
      </c>
      <c r="R30" t="s">
        <v>85</v>
      </c>
      <c r="S30" t="s">
        <v>86</v>
      </c>
      <c r="T30" t="s">
        <v>88</v>
      </c>
      <c r="U30" t="s">
        <v>89</v>
      </c>
    </row>
    <row r="31" spans="1:2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P31" t="s">
        <v>12</v>
      </c>
      <c r="Q31">
        <v>10.484628332459099</v>
      </c>
      <c r="R31" s="2">
        <v>-10.000159740000001</v>
      </c>
      <c r="S31">
        <v>0</v>
      </c>
      <c r="T31" s="2">
        <v>-30.000479219999999</v>
      </c>
      <c r="U31">
        <v>0</v>
      </c>
    </row>
    <row r="32" spans="1:27" x14ac:dyDescent="0.25">
      <c r="P32" t="s">
        <v>16</v>
      </c>
      <c r="Q32" s="36">
        <v>7.3151063068693301</v>
      </c>
      <c r="R32" s="36">
        <v>0</v>
      </c>
      <c r="S32" s="39">
        <v>-6.8966618896551699</v>
      </c>
      <c r="T32" s="37">
        <v>0</v>
      </c>
      <c r="U32" s="2">
        <v>-17.241654724137899</v>
      </c>
    </row>
    <row r="33" spans="1:21" x14ac:dyDescent="0.25">
      <c r="A33" s="86" t="s">
        <v>102</v>
      </c>
      <c r="B33" s="86"/>
      <c r="C33" s="86"/>
      <c r="D33" s="86"/>
      <c r="F33" s="30" t="s">
        <v>100</v>
      </c>
      <c r="G33" s="31" t="s">
        <v>84</v>
      </c>
      <c r="H33" s="31" t="s">
        <v>85</v>
      </c>
      <c r="I33" s="31" t="s">
        <v>86</v>
      </c>
      <c r="J33" s="31" t="s">
        <v>88</v>
      </c>
      <c r="K33" s="31" t="s">
        <v>89</v>
      </c>
      <c r="P33" t="s">
        <v>18</v>
      </c>
      <c r="Q33" s="33">
        <v>-10.3780364609378</v>
      </c>
      <c r="R33" s="40">
        <v>14.222984299142199</v>
      </c>
      <c r="S33" s="40">
        <v>-4.2452582416320297</v>
      </c>
      <c r="T33" s="41">
        <v>40.543156953315901</v>
      </c>
      <c r="U33" s="2">
        <v>-10.841607914687099</v>
      </c>
    </row>
    <row r="34" spans="1:21" x14ac:dyDescent="0.25">
      <c r="A34" s="27" t="s">
        <v>37</v>
      </c>
      <c r="B34" s="1" t="s">
        <v>97</v>
      </c>
      <c r="C34" s="1" t="s">
        <v>98</v>
      </c>
      <c r="D34" s="1" t="s">
        <v>99</v>
      </c>
      <c r="F34" s="32" t="s">
        <v>12</v>
      </c>
      <c r="G34">
        <v>10</v>
      </c>
      <c r="H34">
        <v>-10</v>
      </c>
      <c r="I34">
        <v>0</v>
      </c>
      <c r="J34">
        <v>-30</v>
      </c>
      <c r="K34">
        <v>0</v>
      </c>
      <c r="P34" t="s">
        <v>20</v>
      </c>
      <c r="Q34" s="33">
        <v>30.016642808382599</v>
      </c>
      <c r="R34" s="41">
        <v>-30.000479219999999</v>
      </c>
      <c r="S34" s="33">
        <v>0</v>
      </c>
      <c r="T34" s="41">
        <v>10.000159740000001</v>
      </c>
      <c r="U34">
        <v>0</v>
      </c>
    </row>
    <row r="35" spans="1:21" x14ac:dyDescent="0.25">
      <c r="A35" s="26" t="s">
        <v>84</v>
      </c>
      <c r="B35">
        <v>1</v>
      </c>
      <c r="C35">
        <v>1.0000159740000001</v>
      </c>
      <c r="D35">
        <v>0.99999836200000003</v>
      </c>
      <c r="F35" s="32" t="s">
        <v>16</v>
      </c>
      <c r="G35">
        <v>6.8965517241379297</v>
      </c>
      <c r="H35">
        <v>0</v>
      </c>
      <c r="I35">
        <v>-6.8965517241379297</v>
      </c>
      <c r="J35">
        <v>0</v>
      </c>
      <c r="K35">
        <v>-17.241379310344801</v>
      </c>
      <c r="P35" t="s">
        <v>22</v>
      </c>
      <c r="Q35" s="33">
        <v>17.2497345319081</v>
      </c>
      <c r="R35" s="33">
        <v>0</v>
      </c>
      <c r="S35" s="41">
        <v>-17.241654724137899</v>
      </c>
      <c r="T35" s="37">
        <v>0</v>
      </c>
      <c r="U35" s="2">
        <v>6.8966618896551699</v>
      </c>
    </row>
    <row r="36" spans="1:21" x14ac:dyDescent="0.25">
      <c r="A36" s="26" t="s">
        <v>85</v>
      </c>
      <c r="B36">
        <v>1</v>
      </c>
      <c r="C36">
        <v>0.99468638042393098</v>
      </c>
      <c r="D36">
        <v>0.99470266483328695</v>
      </c>
      <c r="F36" s="32" t="s">
        <v>18</v>
      </c>
      <c r="G36">
        <v>-10</v>
      </c>
      <c r="H36">
        <v>0</v>
      </c>
      <c r="I36">
        <v>-4.10958904109589</v>
      </c>
      <c r="J36">
        <v>40.958904109589</v>
      </c>
      <c r="K36">
        <v>-10.958904109589</v>
      </c>
      <c r="P36" t="s">
        <v>24</v>
      </c>
      <c r="Q36" s="33">
        <v>-29.696867193818498</v>
      </c>
      <c r="R36" s="41">
        <v>40.533793263695202</v>
      </c>
      <c r="S36" s="41">
        <v>-10.841607914687099</v>
      </c>
      <c r="T36" s="41">
        <v>-15.023605105997399</v>
      </c>
      <c r="U36" s="2">
        <v>4.2452582416320297</v>
      </c>
    </row>
    <row r="37" spans="1:21" x14ac:dyDescent="0.25">
      <c r="A37" s="26" t="s">
        <v>86</v>
      </c>
      <c r="B37">
        <v>1</v>
      </c>
      <c r="C37">
        <v>0.991243095267207</v>
      </c>
      <c r="D37">
        <v>0.99149753812235297</v>
      </c>
      <c r="F37" s="32" t="s">
        <v>20</v>
      </c>
      <c r="G37">
        <v>30</v>
      </c>
      <c r="H37">
        <v>-30</v>
      </c>
      <c r="I37">
        <v>0</v>
      </c>
      <c r="J37">
        <v>10</v>
      </c>
      <c r="K37">
        <v>0</v>
      </c>
      <c r="P37" t="s">
        <v>26</v>
      </c>
      <c r="Q37" s="38">
        <v>2.0000319480000002</v>
      </c>
      <c r="R37" s="33">
        <v>0</v>
      </c>
      <c r="S37" s="33">
        <v>0</v>
      </c>
      <c r="T37" s="37">
        <v>0</v>
      </c>
      <c r="U37">
        <v>0</v>
      </c>
    </row>
    <row r="38" spans="1:21" x14ac:dyDescent="0.25">
      <c r="A38" s="26" t="s">
        <v>87</v>
      </c>
      <c r="B38">
        <v>0</v>
      </c>
      <c r="C38">
        <v>0</v>
      </c>
      <c r="D38">
        <v>0</v>
      </c>
      <c r="F38" s="32" t="s">
        <v>22</v>
      </c>
      <c r="G38">
        <v>17.241379310344801</v>
      </c>
      <c r="H38">
        <v>0</v>
      </c>
      <c r="I38">
        <v>-17.241379310344801</v>
      </c>
      <c r="J38">
        <v>0</v>
      </c>
      <c r="K38">
        <v>6.8965517241379297</v>
      </c>
      <c r="P38" t="s">
        <v>28</v>
      </c>
      <c r="Q38" s="33">
        <v>0</v>
      </c>
      <c r="R38" s="33">
        <v>1.98937276084786</v>
      </c>
      <c r="S38" s="33">
        <v>0</v>
      </c>
      <c r="T38" s="37">
        <v>-2.8744843779897101E-2</v>
      </c>
      <c r="U38">
        <v>0</v>
      </c>
    </row>
    <row r="39" spans="1:21" x14ac:dyDescent="0.25">
      <c r="A39" s="26" t="s">
        <v>88</v>
      </c>
      <c r="B39">
        <v>0</v>
      </c>
      <c r="C39">
        <v>-1.43724218899485E-2</v>
      </c>
      <c r="D39">
        <v>-1.44485858427847E-2</v>
      </c>
      <c r="F39" s="32" t="s">
        <v>24</v>
      </c>
      <c r="G39">
        <v>-30</v>
      </c>
      <c r="H39" s="28">
        <v>1.7763568394002501E-15</v>
      </c>
      <c r="I39">
        <v>-10.958904109589</v>
      </c>
      <c r="J39">
        <v>-14.1095890410959</v>
      </c>
      <c r="K39">
        <v>4.10958904109589</v>
      </c>
      <c r="P39" s="33"/>
      <c r="Q39" s="33"/>
      <c r="R39" s="33"/>
      <c r="S39" s="33"/>
      <c r="T39" s="37"/>
    </row>
    <row r="40" spans="1:21" x14ac:dyDescent="0.25">
      <c r="A40" s="26" t="s">
        <v>89</v>
      </c>
      <c r="B40">
        <v>0</v>
      </c>
      <c r="C40">
        <v>-2.0760624705304199E-2</v>
      </c>
      <c r="D40">
        <v>-2.0942256529998499E-2</v>
      </c>
      <c r="F40" s="32" t="s">
        <v>26</v>
      </c>
      <c r="G40">
        <v>2</v>
      </c>
      <c r="H40">
        <v>0</v>
      </c>
      <c r="I40">
        <v>0</v>
      </c>
      <c r="J40">
        <v>0</v>
      </c>
      <c r="K40">
        <v>0</v>
      </c>
    </row>
    <row r="41" spans="1:21" x14ac:dyDescent="0.25">
      <c r="F41" s="32" t="s">
        <v>28</v>
      </c>
      <c r="G41">
        <v>0</v>
      </c>
      <c r="H41">
        <v>2</v>
      </c>
      <c r="I41">
        <v>0</v>
      </c>
      <c r="J41">
        <v>0</v>
      </c>
      <c r="K41">
        <v>0</v>
      </c>
    </row>
    <row r="42" spans="1:21" x14ac:dyDescent="0.25">
      <c r="A42" s="86" t="s">
        <v>104</v>
      </c>
      <c r="B42" s="86"/>
      <c r="C42" s="86"/>
      <c r="D42" s="86"/>
    </row>
    <row r="43" spans="1:21" x14ac:dyDescent="0.25">
      <c r="B43" s="1" t="s">
        <v>95</v>
      </c>
      <c r="C43" s="1" t="s">
        <v>96</v>
      </c>
      <c r="D43" t="s">
        <v>103</v>
      </c>
      <c r="F43" s="30" t="s">
        <v>101</v>
      </c>
      <c r="G43" s="31" t="s">
        <v>84</v>
      </c>
      <c r="H43" s="31" t="s">
        <v>85</v>
      </c>
      <c r="I43" s="31" t="s">
        <v>86</v>
      </c>
      <c r="J43" s="31" t="s">
        <v>88</v>
      </c>
      <c r="K43" s="31" t="s">
        <v>89</v>
      </c>
    </row>
    <row r="44" spans="1:21" x14ac:dyDescent="0.25">
      <c r="A44" s="29" t="s">
        <v>12</v>
      </c>
      <c r="B44">
        <v>0</v>
      </c>
      <c r="C44">
        <v>0.48447633136044399</v>
      </c>
      <c r="D44">
        <v>0.48641375020364203</v>
      </c>
      <c r="F44" s="32" t="s">
        <v>12</v>
      </c>
      <c r="G44">
        <v>10.461079280789701</v>
      </c>
      <c r="H44">
        <v>-9.9969200982238906</v>
      </c>
      <c r="I44">
        <v>0</v>
      </c>
      <c r="J44">
        <v>-29.990760294671698</v>
      </c>
      <c r="K44">
        <v>0</v>
      </c>
    </row>
    <row r="45" spans="1:21" x14ac:dyDescent="0.25">
      <c r="A45" s="29" t="s">
        <v>16</v>
      </c>
      <c r="B45">
        <v>0</v>
      </c>
      <c r="C45">
        <v>0.41845110144528402</v>
      </c>
      <c r="D45">
        <v>0.41969907255002498</v>
      </c>
      <c r="F45" s="32" t="s">
        <v>16</v>
      </c>
      <c r="G45">
        <v>7.25342409812494</v>
      </c>
      <c r="H45">
        <v>0</v>
      </c>
      <c r="I45">
        <v>-6.8944276539475098</v>
      </c>
      <c r="J45">
        <v>0</v>
      </c>
      <c r="K45">
        <v>-17.236069134868799</v>
      </c>
    </row>
    <row r="46" spans="1:21" x14ac:dyDescent="0.25">
      <c r="A46" s="29" t="s">
        <v>18</v>
      </c>
      <c r="B46">
        <v>0</v>
      </c>
      <c r="C46">
        <v>-0.39825059568029503</v>
      </c>
      <c r="D46">
        <v>-0.40003525163856701</v>
      </c>
      <c r="F46" s="32" t="s">
        <v>18</v>
      </c>
      <c r="G46">
        <v>-10.399652574119999</v>
      </c>
      <c r="H46">
        <v>0.18493314273831599</v>
      </c>
      <c r="I46">
        <v>-4.25403777798397</v>
      </c>
      <c r="J46">
        <v>40.8318816208781</v>
      </c>
      <c r="K46">
        <v>-10.862494264367299</v>
      </c>
    </row>
    <row r="47" spans="1:21" x14ac:dyDescent="0.25">
      <c r="A47" s="29" t="s">
        <v>20</v>
      </c>
      <c r="B47">
        <v>0</v>
      </c>
      <c r="C47">
        <v>1.6163846579749098E-2</v>
      </c>
      <c r="D47">
        <v>1.4385033010819E-2</v>
      </c>
      <c r="F47" s="32" t="s">
        <v>20</v>
      </c>
      <c r="G47">
        <v>29.938418411599201</v>
      </c>
      <c r="H47">
        <v>-29.990760294671698</v>
      </c>
      <c r="I47">
        <v>0</v>
      </c>
      <c r="J47">
        <v>9.9969200982238906</v>
      </c>
      <c r="K47">
        <v>0</v>
      </c>
    </row>
    <row r="48" spans="1:21" x14ac:dyDescent="0.25">
      <c r="A48" s="29" t="s">
        <v>22</v>
      </c>
      <c r="B48">
        <v>0</v>
      </c>
      <c r="C48">
        <v>8.0799368370503607E-3</v>
      </c>
      <c r="D48">
        <v>2.1365700459448399E-3</v>
      </c>
      <c r="F48" s="32" t="s">
        <v>22</v>
      </c>
      <c r="G48">
        <v>17.086310753645598</v>
      </c>
      <c r="H48">
        <v>0</v>
      </c>
      <c r="I48">
        <v>-17.236069134868799</v>
      </c>
      <c r="J48">
        <v>0</v>
      </c>
      <c r="K48">
        <v>6.8944276539475098</v>
      </c>
    </row>
    <row r="49" spans="1:11" x14ac:dyDescent="0.25">
      <c r="A49" s="29" t="s">
        <v>24</v>
      </c>
      <c r="B49" s="28">
        <v>1.7763568394002501E-15</v>
      </c>
      <c r="C49">
        <v>1.09646273687711E-3</v>
      </c>
      <c r="D49">
        <v>-1.05719550862875E-4</v>
      </c>
      <c r="F49" s="32" t="s">
        <v>24</v>
      </c>
      <c r="G49">
        <v>-29.754138291590198</v>
      </c>
      <c r="H49">
        <v>-0.21524906492063101</v>
      </c>
      <c r="I49">
        <v>-10.862494264367299</v>
      </c>
      <c r="J49">
        <v>-14.468757209365601</v>
      </c>
      <c r="K49">
        <v>4.25403777798397</v>
      </c>
    </row>
    <row r="50" spans="1:11" x14ac:dyDescent="0.25">
      <c r="A50" s="29" t="s">
        <v>26</v>
      </c>
      <c r="B50">
        <v>1</v>
      </c>
      <c r="C50">
        <v>1.0000319482551701</v>
      </c>
      <c r="D50">
        <v>0.99999672400268302</v>
      </c>
      <c r="F50" s="32" t="s">
        <v>26</v>
      </c>
      <c r="G50">
        <v>1.9993840196447801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s="29" t="s">
        <v>28</v>
      </c>
      <c r="B51">
        <v>1</v>
      </c>
      <c r="C51">
        <v>0.98960756191184396</v>
      </c>
      <c r="D51">
        <v>0.98964215305929903</v>
      </c>
      <c r="F51" s="32" t="s">
        <v>28</v>
      </c>
      <c r="G51">
        <v>0</v>
      </c>
      <c r="H51">
        <v>1.99324134897781</v>
      </c>
      <c r="I51">
        <v>0</v>
      </c>
      <c r="J51">
        <v>-2.8896388615395299E-2</v>
      </c>
      <c r="K51">
        <v>0</v>
      </c>
    </row>
    <row r="53" spans="1:11" x14ac:dyDescent="0.25">
      <c r="F53" s="30" t="s">
        <v>105</v>
      </c>
      <c r="G53" s="31" t="s">
        <v>84</v>
      </c>
      <c r="H53" s="31" t="s">
        <v>85</v>
      </c>
      <c r="I53" s="31" t="s">
        <v>86</v>
      </c>
      <c r="J53" s="31" t="s">
        <v>88</v>
      </c>
      <c r="K53" s="31" t="s">
        <v>89</v>
      </c>
    </row>
    <row r="54" spans="1:11" x14ac:dyDescent="0.25">
      <c r="F54" s="32" t="s">
        <v>12</v>
      </c>
      <c r="G54">
        <v>10.5259569177432</v>
      </c>
      <c r="H54">
        <v>-9.99676853213521</v>
      </c>
      <c r="I54">
        <v>0</v>
      </c>
      <c r="J54">
        <v>-29.990305596405602</v>
      </c>
      <c r="K54">
        <v>0</v>
      </c>
    </row>
    <row r="55" spans="1:11" x14ac:dyDescent="0.25">
      <c r="F55" s="32" t="s">
        <v>16</v>
      </c>
      <c r="G55">
        <v>7.2524947018006696</v>
      </c>
      <c r="H55">
        <v>0</v>
      </c>
      <c r="I55">
        <v>-6.89432312561049</v>
      </c>
      <c r="J55">
        <v>0</v>
      </c>
      <c r="K55">
        <v>-17.235807814026199</v>
      </c>
    </row>
    <row r="56" spans="1:11" x14ac:dyDescent="0.25">
      <c r="F56" s="32" t="s">
        <v>18</v>
      </c>
      <c r="G56">
        <v>-10.332861921678401</v>
      </c>
      <c r="H56">
        <v>9.1523722926218895E-2</v>
      </c>
      <c r="I56">
        <v>-4.2266263199785303</v>
      </c>
      <c r="J56">
        <v>40.831633805081303</v>
      </c>
      <c r="K56">
        <v>-10.7902914226365</v>
      </c>
    </row>
    <row r="57" spans="1:11" x14ac:dyDescent="0.25">
      <c r="F57" s="32" t="s">
        <v>20</v>
      </c>
      <c r="G57">
        <v>30.135734461311099</v>
      </c>
      <c r="H57">
        <v>-29.990305596405602</v>
      </c>
      <c r="I57">
        <v>0</v>
      </c>
      <c r="J57">
        <v>9.99676853213521</v>
      </c>
      <c r="K57">
        <v>0</v>
      </c>
    </row>
    <row r="58" spans="1:11" x14ac:dyDescent="0.25">
      <c r="F58" s="32" t="s">
        <v>22</v>
      </c>
      <c r="G58">
        <v>17.0860762478206</v>
      </c>
      <c r="H58">
        <v>0</v>
      </c>
      <c r="I58">
        <v>-17.235807814026199</v>
      </c>
      <c r="J58">
        <v>0</v>
      </c>
      <c r="K58">
        <v>6.89432312561049</v>
      </c>
    </row>
    <row r="59" spans="1:11" x14ac:dyDescent="0.25">
      <c r="F59" s="32" t="s">
        <v>24</v>
      </c>
      <c r="G59">
        <v>-29.556449473116501</v>
      </c>
      <c r="H59">
        <v>-0.48489290932829099</v>
      </c>
      <c r="I59">
        <v>-10.7902914226365</v>
      </c>
      <c r="J59">
        <v>-14.4679645187307</v>
      </c>
      <c r="K59">
        <v>4.2266263199785303</v>
      </c>
    </row>
    <row r="60" spans="1:11" x14ac:dyDescent="0.25">
      <c r="F60" s="32" t="s">
        <v>26</v>
      </c>
      <c r="G60">
        <v>1.9993537064270399</v>
      </c>
      <c r="H60">
        <v>0</v>
      </c>
      <c r="I60">
        <v>0</v>
      </c>
      <c r="J60">
        <v>0</v>
      </c>
      <c r="K60">
        <v>0</v>
      </c>
    </row>
    <row r="61" spans="1:11" x14ac:dyDescent="0.25">
      <c r="F61" s="32" t="s">
        <v>28</v>
      </c>
      <c r="G61">
        <v>0</v>
      </c>
      <c r="H61">
        <v>1.9800442068205599</v>
      </c>
      <c r="I61">
        <v>0</v>
      </c>
      <c r="J61">
        <v>-2.88427258383726E-2</v>
      </c>
      <c r="K61">
        <v>0</v>
      </c>
    </row>
  </sheetData>
  <mergeCells count="5">
    <mergeCell ref="A33:D33"/>
    <mergeCell ref="A42:D42"/>
    <mergeCell ref="P1:T1"/>
    <mergeCell ref="P10:S10"/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E39" sqref="E39"/>
    </sheetView>
  </sheetViews>
  <sheetFormatPr defaultRowHeight="15" x14ac:dyDescent="0.25"/>
  <cols>
    <col min="1" max="1" width="8.7109375" bestFit="1" customWidth="1"/>
    <col min="2" max="2" width="12.7109375" bestFit="1" customWidth="1"/>
    <col min="3" max="3" width="29.140625" bestFit="1" customWidth="1"/>
    <col min="4" max="7" width="12.7109375" bestFit="1" customWidth="1"/>
    <col min="10" max="10" width="9.140625" style="5"/>
    <col min="11" max="11" width="9.85546875" style="5" customWidth="1"/>
    <col min="12" max="14" width="9.140625" style="5"/>
  </cols>
  <sheetData>
    <row r="1" spans="1:23" x14ac:dyDescent="0.25">
      <c r="A1" s="87" t="s">
        <v>81</v>
      </c>
      <c r="B1" s="87"/>
      <c r="C1" s="87"/>
      <c r="D1" s="87"/>
      <c r="E1" s="87"/>
      <c r="F1" s="87"/>
      <c r="G1" s="87"/>
      <c r="I1" s="1"/>
      <c r="J1" s="4"/>
      <c r="L1" s="4" t="s">
        <v>182</v>
      </c>
      <c r="O1" t="s">
        <v>181</v>
      </c>
      <c r="S1" t="s">
        <v>182</v>
      </c>
      <c r="V1" t="s">
        <v>181</v>
      </c>
    </row>
    <row r="2" spans="1:23" x14ac:dyDescent="0.25">
      <c r="A2" s="4" t="s">
        <v>37</v>
      </c>
      <c r="B2" s="4" t="s">
        <v>33</v>
      </c>
      <c r="C2" s="45" t="s">
        <v>113</v>
      </c>
      <c r="D2" s="4"/>
      <c r="E2" s="4"/>
      <c r="F2" s="4"/>
      <c r="G2" s="4"/>
      <c r="I2" s="1"/>
      <c r="J2" s="62"/>
      <c r="K2" s="63"/>
      <c r="L2" s="4" t="s">
        <v>95</v>
      </c>
      <c r="M2" s="4"/>
      <c r="N2" s="4"/>
      <c r="S2" t="s">
        <v>96</v>
      </c>
    </row>
    <row r="3" spans="1:2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1"/>
      <c r="J3" s="62"/>
      <c r="K3" s="65"/>
      <c r="L3" s="4">
        <v>0</v>
      </c>
      <c r="M3" s="66">
        <v>0.486438997946261</v>
      </c>
      <c r="N3" s="64"/>
      <c r="O3">
        <v>0</v>
      </c>
      <c r="P3">
        <v>0.486438997946261</v>
      </c>
      <c r="S3">
        <v>0</v>
      </c>
      <c r="T3">
        <v>0.48649675710267498</v>
      </c>
      <c r="V3">
        <v>0</v>
      </c>
      <c r="W3">
        <v>0.48649675710267498</v>
      </c>
    </row>
    <row r="4" spans="1:23" ht="15.75" thickTop="1" x14ac:dyDescent="0.25">
      <c r="A4" s="1" t="s">
        <v>84</v>
      </c>
      <c r="B4" s="1">
        <v>0.99999845426357303</v>
      </c>
      <c r="C4" s="1">
        <v>0.99999999951187202</v>
      </c>
      <c r="D4" s="1">
        <v>1.0000000057454399</v>
      </c>
      <c r="E4" s="1">
        <f>C4-D4</f>
        <v>-6.2335678840952369E-9</v>
      </c>
      <c r="F4" s="1">
        <f>B4-C4</f>
        <v>-1.5452482989841698E-6</v>
      </c>
      <c r="G4" s="1">
        <f>B4-D4</f>
        <v>-1.5514818668682651E-6</v>
      </c>
      <c r="I4" s="1"/>
      <c r="J4" s="62"/>
      <c r="K4" s="63"/>
      <c r="L4" s="4">
        <v>0</v>
      </c>
      <c r="M4" s="66">
        <v>0.41968174773920602</v>
      </c>
      <c r="N4" s="64"/>
      <c r="O4">
        <v>0</v>
      </c>
      <c r="P4">
        <v>0.41968174773920602</v>
      </c>
      <c r="S4">
        <v>0</v>
      </c>
      <c r="T4">
        <v>-0.39792430931689898</v>
      </c>
      <c r="V4" s="2">
        <v>0</v>
      </c>
      <c r="W4">
        <v>-0.39792430931689898</v>
      </c>
    </row>
    <row r="5" spans="1:23" x14ac:dyDescent="0.25">
      <c r="A5" s="1" t="s">
        <v>85</v>
      </c>
      <c r="B5" s="1">
        <v>0.99470275148962295</v>
      </c>
      <c r="C5" s="1">
        <v>0.99470125387918296</v>
      </c>
      <c r="D5" s="1">
        <v>0.99470126016887706</v>
      </c>
      <c r="E5" s="1">
        <f t="shared" ref="E5:E6" si="0">C5-D5</f>
        <v>-6.289694098882137E-9</v>
      </c>
      <c r="F5" s="1">
        <f t="shared" ref="F5:F9" si="1">B5-C5</f>
        <v>1.4976104399933021E-6</v>
      </c>
      <c r="G5" s="1">
        <f t="shared" ref="G5:G9" si="2">B5-D5</f>
        <v>1.49132074589442E-6</v>
      </c>
      <c r="I5" s="1"/>
      <c r="J5" s="62"/>
      <c r="K5" s="65"/>
      <c r="L5" s="4">
        <v>0</v>
      </c>
      <c r="M5" s="66">
        <v>1.4478528373142899E-2</v>
      </c>
      <c r="N5" s="64"/>
      <c r="O5">
        <v>0</v>
      </c>
      <c r="P5">
        <v>1.4478528373142899E-2</v>
      </c>
      <c r="S5">
        <v>0</v>
      </c>
      <c r="T5">
        <v>1.44809152293512E-2</v>
      </c>
      <c r="V5">
        <v>0</v>
      </c>
      <c r="W5">
        <v>1.44809152293512E-2</v>
      </c>
    </row>
    <row r="6" spans="1:23" x14ac:dyDescent="0.25">
      <c r="A6" s="1" t="s">
        <v>86</v>
      </c>
      <c r="B6" s="1">
        <v>0.99149764559215503</v>
      </c>
      <c r="C6" s="1">
        <v>0.99150161828779304</v>
      </c>
      <c r="D6" s="1">
        <v>0.99147831063616998</v>
      </c>
      <c r="E6" s="1">
        <f t="shared" si="0"/>
        <v>2.3307651623061254E-5</v>
      </c>
      <c r="F6" s="1">
        <f t="shared" si="1"/>
        <v>-3.9726956380103928E-6</v>
      </c>
      <c r="G6" s="1">
        <f t="shared" si="2"/>
        <v>1.9334955985050861E-5</v>
      </c>
      <c r="I6" s="1"/>
      <c r="J6" s="62"/>
      <c r="K6" s="65"/>
      <c r="L6" s="4">
        <v>0</v>
      </c>
      <c r="M6" s="66">
        <v>2.0957195150350699E-3</v>
      </c>
      <c r="N6" s="4"/>
      <c r="O6">
        <v>0</v>
      </c>
      <c r="P6">
        <v>2.0957195150350699E-3</v>
      </c>
      <c r="S6" s="28">
        <v>1.7763568394002501E-15</v>
      </c>
      <c r="T6">
        <v>5.7832243827587899E-3</v>
      </c>
      <c r="V6" s="68">
        <v>1.7763568394002501E-15</v>
      </c>
      <c r="W6">
        <v>5.7832243827587899E-3</v>
      </c>
    </row>
    <row r="7" spans="1:23" x14ac:dyDescent="0.25">
      <c r="A7" s="1" t="s">
        <v>87</v>
      </c>
      <c r="B7" s="1">
        <v>0</v>
      </c>
      <c r="C7" s="1">
        <v>0</v>
      </c>
      <c r="D7" s="1">
        <v>0</v>
      </c>
      <c r="E7" s="1">
        <v>0</v>
      </c>
      <c r="F7" s="1">
        <f t="shared" si="1"/>
        <v>0</v>
      </c>
      <c r="G7" s="1">
        <f t="shared" si="2"/>
        <v>0</v>
      </c>
      <c r="I7" s="1"/>
      <c r="J7" s="62"/>
      <c r="K7" s="63"/>
      <c r="L7" s="4">
        <v>1</v>
      </c>
      <c r="M7" s="66">
        <v>0.99998859049397604</v>
      </c>
      <c r="N7" s="4"/>
      <c r="O7">
        <v>1</v>
      </c>
      <c r="P7">
        <v>0.99998859049397604</v>
      </c>
      <c r="S7">
        <v>1</v>
      </c>
      <c r="T7">
        <v>0.989863589625809</v>
      </c>
      <c r="V7">
        <v>1</v>
      </c>
      <c r="W7">
        <v>0.989863589625809</v>
      </c>
    </row>
    <row r="8" spans="1:23" x14ac:dyDescent="0.25">
      <c r="A8" s="1" t="s">
        <v>88</v>
      </c>
      <c r="B8" s="1">
        <v>-1.44485822804116E-2</v>
      </c>
      <c r="C8" s="1">
        <v>-1.44484686620042E-2</v>
      </c>
      <c r="D8" s="1">
        <v>-1.4448468599055299E-2</v>
      </c>
      <c r="E8" s="1">
        <f>C8-D8</f>
        <v>-6.2948901299875182E-11</v>
      </c>
      <c r="F8" s="1">
        <f t="shared" si="1"/>
        <v>-1.136184073994434E-7</v>
      </c>
      <c r="G8" s="1">
        <f t="shared" si="2"/>
        <v>-1.1368135630074327E-7</v>
      </c>
      <c r="I8" s="1"/>
      <c r="J8" s="62"/>
      <c r="K8" s="63"/>
      <c r="L8" s="4"/>
      <c r="M8" s="4"/>
      <c r="N8" s="4"/>
    </row>
    <row r="9" spans="1:23" x14ac:dyDescent="0.25">
      <c r="A9" s="1" t="s">
        <v>89</v>
      </c>
      <c r="B9" s="1">
        <v>-2.0942213598037301E-2</v>
      </c>
      <c r="C9" s="1">
        <v>-2.0942297044494101E-2</v>
      </c>
      <c r="D9" s="1">
        <v>-2.0940977170181601E-2</v>
      </c>
      <c r="E9" s="1">
        <f>C9-D9</f>
        <v>-1.3198743125004964E-6</v>
      </c>
      <c r="F9" s="1">
        <f t="shared" si="1"/>
        <v>8.3446456800029267E-8</v>
      </c>
      <c r="G9" s="1">
        <f t="shared" si="2"/>
        <v>-1.2364278557004671E-6</v>
      </c>
      <c r="I9" s="1"/>
      <c r="J9" s="62"/>
      <c r="K9" s="65" t="s">
        <v>182</v>
      </c>
      <c r="L9" s="4" t="s">
        <v>100</v>
      </c>
      <c r="M9" s="64"/>
      <c r="N9" s="4"/>
      <c r="S9" t="s">
        <v>101</v>
      </c>
    </row>
    <row r="10" spans="1:23" x14ac:dyDescent="0.25">
      <c r="J10" s="62"/>
      <c r="L10" s="4">
        <v>10</v>
      </c>
      <c r="M10" s="67">
        <v>-10</v>
      </c>
      <c r="N10" s="4">
        <v>0</v>
      </c>
      <c r="O10">
        <v>-30</v>
      </c>
      <c r="P10">
        <v>0</v>
      </c>
      <c r="S10">
        <v>10</v>
      </c>
      <c r="T10">
        <v>-10</v>
      </c>
      <c r="U10">
        <v>0</v>
      </c>
      <c r="V10">
        <v>-30</v>
      </c>
      <c r="W10">
        <v>0</v>
      </c>
    </row>
    <row r="11" spans="1:23" x14ac:dyDescent="0.25">
      <c r="A11" s="4" t="s">
        <v>37</v>
      </c>
      <c r="B11" s="4" t="s">
        <v>34</v>
      </c>
      <c r="C11" s="4" t="s">
        <v>9</v>
      </c>
      <c r="D11" s="4"/>
      <c r="E11" s="4"/>
      <c r="F11" s="5"/>
      <c r="G11" s="5"/>
      <c r="J11" s="62"/>
      <c r="L11" s="5">
        <v>6.8965517241379297</v>
      </c>
      <c r="M11" s="5">
        <v>0</v>
      </c>
      <c r="N11" s="5">
        <v>-6.8965517241379297</v>
      </c>
      <c r="O11">
        <v>0</v>
      </c>
      <c r="P11">
        <v>-17.241379310344801</v>
      </c>
      <c r="S11">
        <v>-10</v>
      </c>
      <c r="T11">
        <v>14.1095890410959</v>
      </c>
      <c r="U11">
        <v>-4.10958904109589</v>
      </c>
      <c r="V11">
        <v>40.958904109589</v>
      </c>
      <c r="W11">
        <v>-10.958904109589</v>
      </c>
    </row>
    <row r="12" spans="1:23" ht="15.75" thickBot="1" x14ac:dyDescent="0.3">
      <c r="A12" s="6"/>
      <c r="B12" s="6"/>
      <c r="C12" s="6" t="s">
        <v>13</v>
      </c>
      <c r="D12" s="6" t="s">
        <v>14</v>
      </c>
      <c r="E12" s="6" t="s">
        <v>15</v>
      </c>
      <c r="F12" s="6" t="s">
        <v>10</v>
      </c>
      <c r="G12" s="6" t="s">
        <v>11</v>
      </c>
      <c r="L12" s="5">
        <v>30</v>
      </c>
      <c r="M12" s="5">
        <v>-30</v>
      </c>
      <c r="N12" s="5">
        <v>0</v>
      </c>
      <c r="O12">
        <v>10</v>
      </c>
      <c r="P12">
        <v>0</v>
      </c>
      <c r="S12">
        <v>30</v>
      </c>
      <c r="T12">
        <v>-30</v>
      </c>
      <c r="U12">
        <v>0</v>
      </c>
      <c r="V12">
        <v>10</v>
      </c>
      <c r="W12">
        <v>0</v>
      </c>
    </row>
    <row r="13" spans="1:23" ht="15.75" thickTop="1" x14ac:dyDescent="0.25">
      <c r="A13" s="1" t="s">
        <v>84</v>
      </c>
      <c r="B13" s="1"/>
      <c r="C13" s="1"/>
      <c r="D13" s="1"/>
      <c r="E13" s="1"/>
      <c r="F13" s="1"/>
      <c r="G13" s="1"/>
      <c r="L13" s="5">
        <v>17.241379310344801</v>
      </c>
      <c r="M13" s="5">
        <v>0</v>
      </c>
      <c r="N13" s="5">
        <v>-17.241379310344801</v>
      </c>
      <c r="O13">
        <v>0</v>
      </c>
      <c r="P13">
        <v>6.8965517241379297</v>
      </c>
      <c r="S13">
        <v>-30</v>
      </c>
      <c r="T13">
        <v>40.958904109589</v>
      </c>
      <c r="U13">
        <v>-10.958904109589</v>
      </c>
      <c r="V13">
        <v>-14.1095890410959</v>
      </c>
      <c r="W13">
        <v>4.10958904109589</v>
      </c>
    </row>
    <row r="14" spans="1:23" x14ac:dyDescent="0.25">
      <c r="A14" s="1" t="s">
        <v>85</v>
      </c>
      <c r="B14" s="1"/>
      <c r="C14" s="1"/>
      <c r="D14" s="1"/>
      <c r="E14" s="3"/>
      <c r="F14" s="3"/>
      <c r="G14" s="3"/>
      <c r="L14" s="5">
        <v>2</v>
      </c>
      <c r="M14" s="5">
        <v>0</v>
      </c>
      <c r="N14" s="5">
        <v>0</v>
      </c>
      <c r="O14">
        <v>0</v>
      </c>
      <c r="P14">
        <v>0</v>
      </c>
      <c r="S14">
        <v>0</v>
      </c>
      <c r="T14">
        <v>2</v>
      </c>
      <c r="U14">
        <v>0</v>
      </c>
      <c r="V14">
        <v>0</v>
      </c>
      <c r="W14">
        <v>0</v>
      </c>
    </row>
    <row r="15" spans="1:23" x14ac:dyDescent="0.25">
      <c r="A15" s="1" t="s">
        <v>86</v>
      </c>
      <c r="B15" s="1"/>
      <c r="C15" s="1"/>
      <c r="D15" s="1"/>
      <c r="E15" s="3"/>
      <c r="F15" s="3"/>
      <c r="G15" s="3"/>
    </row>
    <row r="16" spans="1:23" x14ac:dyDescent="0.25">
      <c r="A16" s="1" t="s">
        <v>87</v>
      </c>
      <c r="B16" s="1"/>
      <c r="C16" s="1"/>
      <c r="D16" s="1"/>
      <c r="E16" s="1"/>
      <c r="F16" s="1"/>
      <c r="G16" s="1"/>
      <c r="L16" s="5">
        <v>10.486384725291501</v>
      </c>
      <c r="M16" s="5">
        <v>-9.9999429523071601</v>
      </c>
      <c r="N16" s="5">
        <v>0</v>
      </c>
      <c r="O16">
        <v>-29.9998288569215</v>
      </c>
      <c r="P16">
        <v>0</v>
      </c>
      <c r="S16">
        <v>10.487569561048501</v>
      </c>
      <c r="T16">
        <v>-10.001127657953999</v>
      </c>
      <c r="U16">
        <v>0</v>
      </c>
      <c r="V16">
        <v>-30.0033829738619</v>
      </c>
      <c r="W16">
        <v>0</v>
      </c>
    </row>
    <row r="17" spans="1:23" x14ac:dyDescent="0.25">
      <c r="A17" s="1" t="s">
        <v>88</v>
      </c>
      <c r="B17" s="1"/>
      <c r="C17" s="1"/>
      <c r="D17" s="1"/>
      <c r="E17" s="1"/>
      <c r="F17" s="1"/>
      <c r="G17" s="1"/>
      <c r="L17" s="5">
        <v>7.3161965228419001</v>
      </c>
      <c r="M17" s="5">
        <v>0</v>
      </c>
      <c r="N17" s="5">
        <v>-6.8965123809014903</v>
      </c>
      <c r="O17">
        <v>0</v>
      </c>
      <c r="P17">
        <v>-17.2412809522537</v>
      </c>
      <c r="S17">
        <v>-10.381593610952701</v>
      </c>
      <c r="T17">
        <v>14.228210755774899</v>
      </c>
      <c r="U17">
        <v>-4.2466159164624404</v>
      </c>
      <c r="V17">
        <v>40.542624164467902</v>
      </c>
      <c r="W17">
        <v>-10.842693634959099</v>
      </c>
    </row>
    <row r="18" spans="1:23" x14ac:dyDescent="0.25">
      <c r="A18" s="1" t="s">
        <v>89</v>
      </c>
      <c r="B18" s="1"/>
      <c r="C18" s="1"/>
      <c r="D18" s="1"/>
      <c r="E18" s="1"/>
      <c r="F18" s="1"/>
      <c r="G18" s="1"/>
      <c r="L18" s="5">
        <v>30.0143074678918</v>
      </c>
      <c r="M18" s="5">
        <v>-29.9998288569215</v>
      </c>
      <c r="N18" s="5">
        <v>0</v>
      </c>
      <c r="O18">
        <v>9.9999429523071601</v>
      </c>
      <c r="P18">
        <v>0</v>
      </c>
      <c r="S18">
        <v>30.017862256323401</v>
      </c>
      <c r="T18">
        <v>-30.0033829738619</v>
      </c>
      <c r="U18">
        <v>0</v>
      </c>
      <c r="V18">
        <v>10.001127657953999</v>
      </c>
      <c r="W18">
        <v>0</v>
      </c>
    </row>
    <row r="19" spans="1:23" x14ac:dyDescent="0.25">
      <c r="L19" s="5">
        <v>17.243376683724399</v>
      </c>
      <c r="M19" s="5">
        <v>0</v>
      </c>
      <c r="N19" s="5">
        <v>-17.2412809522537</v>
      </c>
      <c r="O19">
        <v>0</v>
      </c>
      <c r="P19">
        <v>6.8965123809014903</v>
      </c>
      <c r="S19">
        <v>-29.699934406035901</v>
      </c>
      <c r="T19">
        <v>40.542631917522201</v>
      </c>
      <c r="U19">
        <v>-10.842693634959099</v>
      </c>
      <c r="V19">
        <v>-15.028208299055301</v>
      </c>
      <c r="W19">
        <v>4.2466159164624404</v>
      </c>
    </row>
    <row r="20" spans="1:23" x14ac:dyDescent="0.25">
      <c r="L20" s="5">
        <v>1.9999885904614301</v>
      </c>
      <c r="M20" s="5">
        <v>0</v>
      </c>
      <c r="N20" s="5">
        <v>0</v>
      </c>
      <c r="O20">
        <v>0</v>
      </c>
      <c r="P20">
        <v>0</v>
      </c>
      <c r="S20">
        <v>0</v>
      </c>
      <c r="T20">
        <v>1.98962793658121</v>
      </c>
      <c r="U20">
        <v>0</v>
      </c>
      <c r="V20">
        <v>-2.88969285364425E-2</v>
      </c>
      <c r="W20">
        <v>0</v>
      </c>
    </row>
    <row r="22" spans="1:23" x14ac:dyDescent="0.25">
      <c r="K22" s="5" t="s">
        <v>181</v>
      </c>
      <c r="L22" s="5">
        <v>10</v>
      </c>
      <c r="M22" s="5">
        <v>-10</v>
      </c>
      <c r="N22" s="5">
        <v>0</v>
      </c>
      <c r="O22">
        <v>-30</v>
      </c>
      <c r="P22">
        <v>0</v>
      </c>
      <c r="R22" t="s">
        <v>181</v>
      </c>
      <c r="S22">
        <v>10.487569561048501</v>
      </c>
      <c r="T22">
        <v>-10.001127657953999</v>
      </c>
      <c r="U22">
        <v>0</v>
      </c>
      <c r="V22">
        <v>-30.0033829738619</v>
      </c>
      <c r="W22">
        <v>0</v>
      </c>
    </row>
    <row r="23" spans="1:23" x14ac:dyDescent="0.25">
      <c r="L23" s="5">
        <v>6.8965517241379297</v>
      </c>
      <c r="M23" s="5">
        <v>0</v>
      </c>
      <c r="N23" s="5">
        <v>-6.8965517241379297</v>
      </c>
      <c r="O23">
        <v>0</v>
      </c>
      <c r="P23">
        <v>-17.241379310344801</v>
      </c>
      <c r="S23">
        <v>-10.381593610952701</v>
      </c>
      <c r="T23" s="34">
        <v>14.228210755774899</v>
      </c>
      <c r="U23">
        <v>-4.2466159164624404</v>
      </c>
      <c r="V23" s="34">
        <v>40.542624164467902</v>
      </c>
      <c r="W23">
        <v>-10.842693634959099</v>
      </c>
    </row>
    <row r="24" spans="1:23" x14ac:dyDescent="0.25">
      <c r="L24" s="5">
        <v>30</v>
      </c>
      <c r="M24" s="5">
        <v>-30</v>
      </c>
      <c r="N24" s="5">
        <v>0</v>
      </c>
      <c r="O24">
        <v>10</v>
      </c>
      <c r="P24">
        <v>0</v>
      </c>
      <c r="S24">
        <v>30.017862256323401</v>
      </c>
      <c r="T24" s="34">
        <v>-30.0033829738619</v>
      </c>
      <c r="U24">
        <v>0</v>
      </c>
      <c r="V24">
        <v>10.001127657953999</v>
      </c>
      <c r="W24">
        <v>0</v>
      </c>
    </row>
    <row r="25" spans="1:23" x14ac:dyDescent="0.25">
      <c r="L25" s="5">
        <v>17.241379310344801</v>
      </c>
      <c r="M25" s="5">
        <v>0</v>
      </c>
      <c r="N25" s="5">
        <v>-17.241379310344801</v>
      </c>
      <c r="O25">
        <v>0</v>
      </c>
      <c r="P25">
        <v>6.8965517241379297</v>
      </c>
      <c r="S25">
        <v>-29.699934406035901</v>
      </c>
      <c r="T25" s="69">
        <v>40.542631917522201</v>
      </c>
      <c r="U25">
        <v>-10.842693634959099</v>
      </c>
      <c r="V25" s="34">
        <v>-15.028208299055301</v>
      </c>
      <c r="W25">
        <v>4.2466159164624404</v>
      </c>
    </row>
    <row r="26" spans="1:23" x14ac:dyDescent="0.25">
      <c r="L26" s="20">
        <v>2</v>
      </c>
      <c r="M26" s="5">
        <v>0</v>
      </c>
      <c r="N26" s="5">
        <v>0</v>
      </c>
      <c r="O26">
        <v>0</v>
      </c>
      <c r="P26">
        <v>0</v>
      </c>
      <c r="S26">
        <v>0</v>
      </c>
      <c r="T26">
        <v>1.98962793658121</v>
      </c>
      <c r="U26">
        <v>0</v>
      </c>
      <c r="V26">
        <v>-2.88969285364425E-2</v>
      </c>
      <c r="W26">
        <v>0</v>
      </c>
    </row>
    <row r="28" spans="1:23" x14ac:dyDescent="0.25">
      <c r="L28" s="5">
        <v>10.486384725291501</v>
      </c>
      <c r="M28" s="5">
        <v>-9.9999429523071601</v>
      </c>
      <c r="N28" s="5">
        <v>0</v>
      </c>
      <c r="O28">
        <v>-29.9998288569215</v>
      </c>
      <c r="P28">
        <v>0</v>
      </c>
    </row>
    <row r="29" spans="1:23" x14ac:dyDescent="0.25">
      <c r="L29" s="5">
        <v>7.3161965228419001</v>
      </c>
      <c r="M29" s="5">
        <v>0</v>
      </c>
      <c r="N29" s="5">
        <v>-6.8965123809014903</v>
      </c>
      <c r="O29">
        <v>0</v>
      </c>
      <c r="P29">
        <v>-17.2412809522537</v>
      </c>
    </row>
    <row r="30" spans="1:23" x14ac:dyDescent="0.25">
      <c r="L30" s="5">
        <v>30.0143074678918</v>
      </c>
      <c r="M30" s="5">
        <v>-29.9998288569215</v>
      </c>
      <c r="N30" s="5">
        <v>0</v>
      </c>
      <c r="O30">
        <v>9.9999429523071601</v>
      </c>
      <c r="P30">
        <v>0</v>
      </c>
    </row>
    <row r="31" spans="1:23" x14ac:dyDescent="0.25">
      <c r="L31" s="5">
        <v>17.243376683724399</v>
      </c>
      <c r="M31" s="5">
        <v>0</v>
      </c>
      <c r="N31" s="5">
        <v>-17.2412809522537</v>
      </c>
      <c r="O31">
        <v>0</v>
      </c>
      <c r="P31">
        <v>6.8965123809014903</v>
      </c>
    </row>
    <row r="32" spans="1:23" x14ac:dyDescent="0.25">
      <c r="L32" s="5">
        <v>1.9999885904614301</v>
      </c>
      <c r="M32" s="5">
        <v>0</v>
      </c>
      <c r="N32" s="5">
        <v>0</v>
      </c>
      <c r="O32">
        <v>0</v>
      </c>
      <c r="P32">
        <v>0</v>
      </c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workbookViewId="0">
      <selection activeCell="N5" sqref="N5"/>
    </sheetView>
  </sheetViews>
  <sheetFormatPr defaultRowHeight="15" x14ac:dyDescent="0.25"/>
  <cols>
    <col min="1" max="1" width="9.7109375" bestFit="1" customWidth="1"/>
    <col min="2" max="10" width="12.7109375" bestFit="1" customWidth="1"/>
    <col min="12" max="12" width="10.42578125" bestFit="1" customWidth="1"/>
    <col min="13" max="13" width="12.7109375" bestFit="1" customWidth="1"/>
    <col min="14" max="14" width="18.85546875" bestFit="1" customWidth="1"/>
    <col min="15" max="15" width="14" bestFit="1" customWidth="1"/>
  </cols>
  <sheetData>
    <row r="1" spans="1:17" ht="16.5" thickBot="1" x14ac:dyDescent="0.3">
      <c r="A1" s="88" t="s">
        <v>72</v>
      </c>
      <c r="B1" s="88"/>
      <c r="C1" s="88"/>
      <c r="D1" s="88"/>
      <c r="E1" s="88"/>
      <c r="F1" s="88"/>
      <c r="G1" s="88"/>
      <c r="H1" s="88"/>
      <c r="I1" s="88"/>
      <c r="J1" s="88"/>
      <c r="L1" s="11" t="s">
        <v>1</v>
      </c>
      <c r="M1" s="11" t="s">
        <v>30</v>
      </c>
      <c r="N1" s="11" t="s">
        <v>73</v>
      </c>
      <c r="O1" s="11" t="s">
        <v>40</v>
      </c>
      <c r="Q1" s="18" t="s">
        <v>35</v>
      </c>
    </row>
    <row r="2" spans="1:17" ht="15.75" thickTop="1" x14ac:dyDescent="0.25">
      <c r="A2" s="9" t="s">
        <v>7</v>
      </c>
      <c r="B2" s="9" t="s">
        <v>8</v>
      </c>
      <c r="C2" s="89" t="s">
        <v>9</v>
      </c>
      <c r="D2" s="89"/>
      <c r="E2" s="89"/>
      <c r="F2" s="89"/>
      <c r="G2" s="89" t="s">
        <v>74</v>
      </c>
      <c r="H2" s="89"/>
      <c r="I2" s="89"/>
      <c r="J2" s="89"/>
      <c r="L2" s="8" t="s">
        <v>41</v>
      </c>
      <c r="M2" s="1">
        <v>0</v>
      </c>
      <c r="N2" s="1">
        <v>0</v>
      </c>
      <c r="O2" s="1">
        <v>0</v>
      </c>
      <c r="Q2" t="s">
        <v>75</v>
      </c>
    </row>
    <row r="3" spans="1:17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L3" s="8" t="s">
        <v>46</v>
      </c>
      <c r="M3" s="1">
        <v>147.88057038816899</v>
      </c>
      <c r="N3" s="1">
        <f>M3/100</f>
        <v>1.47880570388169</v>
      </c>
      <c r="O3" s="3">
        <v>1.1932121375402001E-6</v>
      </c>
    </row>
    <row r="4" spans="1:17" ht="15.75" thickTop="1" x14ac:dyDescent="0.25">
      <c r="A4" s="1">
        <v>1</v>
      </c>
      <c r="B4" s="1">
        <v>0</v>
      </c>
      <c r="D4" s="1"/>
      <c r="E4" s="1"/>
      <c r="F4" s="1"/>
      <c r="G4" s="1"/>
      <c r="H4" s="1"/>
      <c r="I4" s="1"/>
      <c r="J4" s="1"/>
      <c r="L4" s="8" t="s">
        <v>47</v>
      </c>
      <c r="M4" s="1">
        <v>71.119424158005401</v>
      </c>
      <c r="N4" s="1">
        <f t="shared" ref="N4:N7" si="0">M4/100</f>
        <v>0.71119424158005407</v>
      </c>
      <c r="O4" s="3">
        <v>1.3336969236776901E-6</v>
      </c>
    </row>
    <row r="5" spans="1:17" x14ac:dyDescent="0.25">
      <c r="A5" s="1">
        <v>2</v>
      </c>
      <c r="B5" s="1">
        <v>-8.7500862770198903E-2</v>
      </c>
      <c r="C5">
        <v>-8.7501679306362601E-2</v>
      </c>
      <c r="D5" s="1">
        <v>-7.1552944282417097E-2</v>
      </c>
      <c r="E5" s="1"/>
      <c r="F5" s="1"/>
      <c r="G5" s="1">
        <f>B5-C5</f>
        <v>8.1653616369747883E-7</v>
      </c>
      <c r="H5" s="1">
        <f>B5-D5</f>
        <v>-1.5947918487781806E-2</v>
      </c>
      <c r="I5" s="1"/>
      <c r="J5" s="1"/>
      <c r="L5" s="8" t="s">
        <v>48</v>
      </c>
      <c r="M5" s="1">
        <v>40.903974663241002</v>
      </c>
      <c r="N5" s="1">
        <f t="shared" si="0"/>
        <v>0.40903974663241</v>
      </c>
      <c r="O5" s="3">
        <v>1.3103505847045199E-6</v>
      </c>
    </row>
    <row r="6" spans="1:17" x14ac:dyDescent="0.25">
      <c r="A6" s="1">
        <v>3</v>
      </c>
      <c r="B6" s="1">
        <v>-0.226178988779838</v>
      </c>
      <c r="D6" s="1">
        <v>-0.209607457171119</v>
      </c>
      <c r="E6" s="1"/>
      <c r="F6" s="1"/>
      <c r="G6" s="1"/>
      <c r="H6" s="1">
        <f>B6-D6</f>
        <v>-1.6571531608718992E-2</v>
      </c>
      <c r="I6" s="1"/>
      <c r="J6" s="1"/>
      <c r="L6" s="8" t="s">
        <v>49</v>
      </c>
      <c r="M6" s="1">
        <v>219</v>
      </c>
      <c r="N6" s="1">
        <f t="shared" si="0"/>
        <v>2.19</v>
      </c>
      <c r="O6" s="3">
        <v>-1.1280097340638E-6</v>
      </c>
    </row>
    <row r="7" spans="1:17" x14ac:dyDescent="0.25">
      <c r="A7" s="1">
        <v>4</v>
      </c>
      <c r="B7" s="1">
        <v>-0.18487578840753599</v>
      </c>
      <c r="C7">
        <v>-0.18484998302695499</v>
      </c>
      <c r="D7" s="1">
        <v>-0.16763503909714</v>
      </c>
      <c r="E7" s="1"/>
      <c r="F7" s="1"/>
      <c r="G7" s="1">
        <f>B7-C7</f>
        <v>-2.5805380581001014E-5</v>
      </c>
      <c r="H7" s="1">
        <f>B7-D7</f>
        <v>-1.7240749310395986E-2</v>
      </c>
      <c r="I7" s="1"/>
      <c r="J7" s="1"/>
      <c r="K7" s="2" t="s">
        <v>79</v>
      </c>
      <c r="L7" s="12" t="s">
        <v>50</v>
      </c>
      <c r="M7" s="13">
        <v>62.339801271691996</v>
      </c>
      <c r="N7" s="13">
        <f t="shared" si="0"/>
        <v>0.62339801271691997</v>
      </c>
    </row>
    <row r="8" spans="1:17" x14ac:dyDescent="0.25">
      <c r="A8" s="1">
        <v>5</v>
      </c>
      <c r="B8" s="1">
        <v>-0.15862446742014399</v>
      </c>
      <c r="C8">
        <v>-0.15861267245650701</v>
      </c>
      <c r="D8" s="1">
        <v>-0.141384141319391</v>
      </c>
      <c r="E8" s="1"/>
      <c r="F8" s="1"/>
      <c r="G8" s="1">
        <f>B8-C8</f>
        <v>-1.1794963636985178E-5</v>
      </c>
      <c r="H8" s="1">
        <f>B8-D8</f>
        <v>-1.724032610075299E-2</v>
      </c>
      <c r="I8" s="1"/>
      <c r="J8" s="1"/>
      <c r="L8" s="8" t="s">
        <v>51</v>
      </c>
      <c r="M8" s="1">
        <v>-0.22617938916486699</v>
      </c>
      <c r="N8" s="1">
        <f>M8</f>
        <v>-0.22617938916486699</v>
      </c>
      <c r="O8" s="3">
        <v>-4.0090743502752002E-7</v>
      </c>
    </row>
    <row r="9" spans="1:17" x14ac:dyDescent="0.25">
      <c r="A9" s="1">
        <v>6</v>
      </c>
      <c r="B9" s="1">
        <v>-0.26468385792833099</v>
      </c>
      <c r="C9">
        <v>-0.264719131577967</v>
      </c>
      <c r="E9" s="1">
        <v>-0.26185691410801698</v>
      </c>
      <c r="F9" s="1"/>
      <c r="G9" s="1">
        <f>B9-C9</f>
        <v>3.5273649636013982E-5</v>
      </c>
      <c r="H9" s="1"/>
      <c r="I9" s="1">
        <f>B9-E9</f>
        <v>-2.8269438203140096E-3</v>
      </c>
      <c r="J9" s="1"/>
      <c r="L9" s="8" t="s">
        <v>52</v>
      </c>
      <c r="M9" s="1">
        <v>-24.149760653480001</v>
      </c>
      <c r="N9" s="1">
        <f>M9/100</f>
        <v>-0.24149760653480001</v>
      </c>
      <c r="O9" s="3">
        <v>-7.9000820596419896E-7</v>
      </c>
    </row>
    <row r="10" spans="1:17" x14ac:dyDescent="0.25">
      <c r="A10" s="1">
        <v>7</v>
      </c>
      <c r="B10" s="1">
        <v>-0.245489496582636</v>
      </c>
      <c r="C10" s="1"/>
      <c r="D10" s="1">
        <v>-0.22735161688810701</v>
      </c>
      <c r="F10" s="1"/>
      <c r="G10" s="1"/>
      <c r="H10" s="1">
        <f>B10-D10</f>
        <v>-1.8137879694528986E-2</v>
      </c>
      <c r="I10" s="1"/>
      <c r="J10" s="1"/>
      <c r="L10" s="8" t="s">
        <v>53</v>
      </c>
      <c r="M10" s="1">
        <v>28.985080382272201</v>
      </c>
      <c r="N10" s="1">
        <f t="shared" ref="N10:N11" si="1">M10/100</f>
        <v>0.28985080382272199</v>
      </c>
      <c r="O10" s="3">
        <v>-5.20655416835769E-7</v>
      </c>
    </row>
    <row r="11" spans="1:17" x14ac:dyDescent="0.25">
      <c r="A11" s="1">
        <v>8</v>
      </c>
      <c r="B11" s="1">
        <v>-0.245489496582636</v>
      </c>
      <c r="C11" s="1"/>
      <c r="D11" s="1">
        <v>-0.22698927965487201</v>
      </c>
      <c r="F11" s="1"/>
      <c r="G11" s="1"/>
      <c r="H11" s="1">
        <f>B11-D11</f>
        <v>-1.8500216927763991E-2</v>
      </c>
      <c r="I11" s="1"/>
      <c r="J11" s="1"/>
      <c r="K11" t="s">
        <v>76</v>
      </c>
      <c r="L11" s="8" t="s">
        <v>54</v>
      </c>
      <c r="M11" s="1">
        <v>0</v>
      </c>
      <c r="N11" s="1">
        <f t="shared" si="1"/>
        <v>0</v>
      </c>
      <c r="O11" s="3">
        <v>-1.57567843404081E-16</v>
      </c>
    </row>
    <row r="12" spans="1:17" x14ac:dyDescent="0.25">
      <c r="A12" s="1">
        <v>9</v>
      </c>
      <c r="B12" s="1">
        <v>-0.27737601339101797</v>
      </c>
      <c r="C12" s="1"/>
      <c r="D12" s="1">
        <v>-0.25927308272722099</v>
      </c>
      <c r="F12" s="1">
        <v>-0.26939109597458399</v>
      </c>
      <c r="G12" s="1"/>
      <c r="H12" s="1">
        <f>B12-D12</f>
        <v>-1.8102930663796979E-2</v>
      </c>
      <c r="I12" s="1"/>
      <c r="J12" s="1">
        <f>B12-F12</f>
        <v>-7.9849174164339787E-3</v>
      </c>
      <c r="L12" s="8" t="s">
        <v>55</v>
      </c>
      <c r="M12" s="1">
        <v>-0.26468384711479698</v>
      </c>
      <c r="N12" s="1">
        <f>M12</f>
        <v>-0.26468384711479698</v>
      </c>
      <c r="O12" s="3">
        <v>1.28220175033E-8</v>
      </c>
    </row>
    <row r="13" spans="1:17" x14ac:dyDescent="0.25">
      <c r="A13" s="1">
        <v>10</v>
      </c>
      <c r="B13" s="1">
        <v>-0.28261100297480202</v>
      </c>
      <c r="C13" s="1"/>
      <c r="D13" s="1"/>
      <c r="F13" s="1">
        <v>-0.27452348221491601</v>
      </c>
      <c r="G13" s="1"/>
      <c r="H13" s="1"/>
      <c r="I13" s="1"/>
      <c r="J13" s="1">
        <f>B13-F13</f>
        <v>-8.0875207598860022E-3</v>
      </c>
      <c r="L13" s="8" t="s">
        <v>56</v>
      </c>
      <c r="M13" s="1">
        <v>6.3047604774040904</v>
      </c>
      <c r="N13" s="1">
        <f>M13/100</f>
        <v>6.3047604774040908E-2</v>
      </c>
      <c r="O13" s="3">
        <v>3.3468593840790801E-7</v>
      </c>
    </row>
    <row r="14" spans="1:17" x14ac:dyDescent="0.25">
      <c r="A14" s="1">
        <v>11</v>
      </c>
      <c r="B14" s="1">
        <v>-0.27722396080129502</v>
      </c>
      <c r="C14" s="1"/>
      <c r="D14" s="1"/>
      <c r="E14" s="1">
        <v>-0.274421565294028</v>
      </c>
      <c r="F14" s="1">
        <v>-0.269113560161097</v>
      </c>
      <c r="G14" s="1"/>
      <c r="H14" s="1"/>
      <c r="I14" s="1">
        <f>B14-E14</f>
        <v>-2.8023955072670192E-3</v>
      </c>
      <c r="J14" s="1">
        <f>B14-F14</f>
        <v>-8.1104006401980233E-3</v>
      </c>
      <c r="L14" s="8" t="s">
        <v>57</v>
      </c>
      <c r="M14" s="1">
        <v>7.5451451109037899</v>
      </c>
      <c r="N14" s="1">
        <f t="shared" ref="N14:N17" si="2">M14/100</f>
        <v>7.5451451109037893E-2</v>
      </c>
      <c r="O14" s="3">
        <v>3.7929140388193199E-7</v>
      </c>
    </row>
    <row r="15" spans="1:17" x14ac:dyDescent="0.25">
      <c r="A15" s="1">
        <v>12</v>
      </c>
      <c r="B15" s="1">
        <v>-0.28398499667581101</v>
      </c>
      <c r="C15" s="1"/>
      <c r="D15" s="1"/>
      <c r="E15" s="1">
        <v>-0.28108079818493498</v>
      </c>
      <c r="G15" s="1"/>
      <c r="H15" s="1"/>
      <c r="I15" s="1">
        <f>B15-E15</f>
        <v>-2.904198490876031E-3</v>
      </c>
      <c r="J15" s="1"/>
      <c r="L15" s="8" t="s">
        <v>58</v>
      </c>
      <c r="M15" s="1">
        <v>17.033691859918299</v>
      </c>
      <c r="N15" s="1">
        <f t="shared" si="2"/>
        <v>0.17033691859918298</v>
      </c>
      <c r="O15" s="3">
        <v>5.6078568202999602E-7</v>
      </c>
    </row>
    <row r="16" spans="1:17" x14ac:dyDescent="0.25">
      <c r="A16" s="1">
        <v>13</v>
      </c>
      <c r="B16" s="1">
        <v>-0.286873575508024</v>
      </c>
      <c r="C16" s="1"/>
      <c r="D16" s="1"/>
      <c r="E16" s="1">
        <v>-0.284035212391686</v>
      </c>
      <c r="F16" s="1">
        <v>-0.27843212378369597</v>
      </c>
      <c r="G16" s="1"/>
      <c r="H16" s="1"/>
      <c r="I16" s="1">
        <f>B16-E16</f>
        <v>-2.8383631163380052E-3</v>
      </c>
      <c r="J16" s="1">
        <f>B16-F16</f>
        <v>-8.4414517243280307E-3</v>
      </c>
      <c r="L16" s="8" t="s">
        <v>59</v>
      </c>
      <c r="M16" s="1">
        <v>1.44514504235841</v>
      </c>
      <c r="N16" s="1">
        <f t="shared" si="2"/>
        <v>1.4451450423584099E-2</v>
      </c>
      <c r="O16" s="3">
        <v>-1.14592771794167E-7</v>
      </c>
    </row>
    <row r="17" spans="1:15" x14ac:dyDescent="0.25">
      <c r="A17" s="1">
        <v>14</v>
      </c>
      <c r="B17" s="1">
        <v>-0.30420089313857501</v>
      </c>
      <c r="C17" s="1"/>
      <c r="D17" s="1"/>
      <c r="E17" s="1">
        <v>-0.30137834758413701</v>
      </c>
      <c r="F17" s="1">
        <v>-0.29607073439730403</v>
      </c>
      <c r="G17" s="1"/>
      <c r="H17" s="1"/>
      <c r="I17" s="1">
        <f>B17-F17</f>
        <v>-8.1301587412709875E-3</v>
      </c>
      <c r="J17" s="1">
        <f>B17-F17</f>
        <v>-8.1301587412709875E-3</v>
      </c>
      <c r="L17" s="8" t="s">
        <v>12</v>
      </c>
      <c r="M17" s="1">
        <v>-6.1</v>
      </c>
      <c r="N17" s="1">
        <f t="shared" si="2"/>
        <v>-6.0999999999999999E-2</v>
      </c>
      <c r="O17" s="3">
        <v>4.5183513249641401E-7</v>
      </c>
    </row>
    <row r="18" spans="1:15" x14ac:dyDescent="0.25">
      <c r="L18" s="8" t="s">
        <v>60</v>
      </c>
      <c r="M18" s="1">
        <v>-0.27737614157951601</v>
      </c>
      <c r="N18" s="1">
        <f>M18</f>
        <v>-0.27737614157951601</v>
      </c>
      <c r="O18" s="3">
        <v>-1.2842617186370499E-7</v>
      </c>
    </row>
    <row r="19" spans="1:15" x14ac:dyDescent="0.25">
      <c r="L19" s="8" t="s">
        <v>61</v>
      </c>
      <c r="M19" s="1">
        <v>6.1952398951249403</v>
      </c>
      <c r="N19" s="1">
        <f>M19/100</f>
        <v>6.1952398951249404E-2</v>
      </c>
      <c r="O19" s="3">
        <v>-1.42186835874747E-7</v>
      </c>
    </row>
    <row r="20" spans="1:15" x14ac:dyDescent="0.25">
      <c r="L20" s="8" t="s">
        <v>62</v>
      </c>
      <c r="M20" s="1">
        <v>9.9211640275555908</v>
      </c>
      <c r="N20" s="1">
        <f t="shared" ref="N20:N25" si="3">M20/100</f>
        <v>9.9211640275555901E-2</v>
      </c>
      <c r="O20" s="3">
        <v>-1.3748886061593101E-7</v>
      </c>
    </row>
    <row r="21" spans="1:15" x14ac:dyDescent="0.25">
      <c r="L21" s="8" t="s">
        <v>63</v>
      </c>
      <c r="M21" s="1">
        <v>-7.6</v>
      </c>
      <c r="N21" s="1">
        <f t="shared" si="3"/>
        <v>-7.5999999999999998E-2</v>
      </c>
      <c r="O21" s="3">
        <v>6.4740440693100698E-7</v>
      </c>
    </row>
    <row r="22" spans="1:15" x14ac:dyDescent="0.25">
      <c r="L22" s="8" t="s">
        <v>64</v>
      </c>
      <c r="M22" s="1">
        <v>-62.339801271691996</v>
      </c>
      <c r="N22" s="1">
        <f t="shared" si="3"/>
        <v>-0.62339801271691997</v>
      </c>
      <c r="O22" s="3">
        <v>7.3348635232228798E-7</v>
      </c>
    </row>
    <row r="23" spans="1:15" x14ac:dyDescent="0.25">
      <c r="L23" s="8" t="s">
        <v>65</v>
      </c>
      <c r="M23" s="1">
        <v>16.6313222291061</v>
      </c>
      <c r="N23" s="1">
        <f t="shared" si="3"/>
        <v>0.16631322229106099</v>
      </c>
      <c r="O23" s="3">
        <v>-2.4862348460552601E-7</v>
      </c>
    </row>
    <row r="24" spans="1:15" x14ac:dyDescent="0.25">
      <c r="L24" s="8" t="s">
        <v>66</v>
      </c>
      <c r="M24" s="1">
        <v>28.985080382272098</v>
      </c>
      <c r="N24" s="1">
        <f t="shared" si="3"/>
        <v>0.28985080382272099</v>
      </c>
      <c r="O24" s="3">
        <v>-2.7389681767076002E-7</v>
      </c>
    </row>
    <row r="25" spans="1:15" x14ac:dyDescent="0.25">
      <c r="L25" s="8" t="s">
        <v>67</v>
      </c>
      <c r="M25" s="1">
        <v>-94.2</v>
      </c>
      <c r="N25" s="1">
        <f t="shared" si="3"/>
        <v>-0.94200000000000006</v>
      </c>
      <c r="O25" s="3">
        <v>4.97415676092849E-7</v>
      </c>
    </row>
    <row r="26" spans="1:15" x14ac:dyDescent="0.25">
      <c r="L26" s="8" t="s">
        <v>51</v>
      </c>
      <c r="M26" s="1">
        <v>-0.22617938916486699</v>
      </c>
      <c r="N26" s="1">
        <f>M26</f>
        <v>-0.22617938916486699</v>
      </c>
      <c r="O26" s="3">
        <v>-4.0090743502752002E-7</v>
      </c>
    </row>
    <row r="27" spans="1:15" x14ac:dyDescent="0.25">
      <c r="L27" s="8" t="s">
        <v>68</v>
      </c>
      <c r="M27" s="1">
        <v>4.9788363658350603</v>
      </c>
      <c r="N27" s="1">
        <f>M27/100</f>
        <v>4.9788363658350605E-2</v>
      </c>
      <c r="O27" s="3">
        <v>8.5266968763431095E-8</v>
      </c>
    </row>
    <row r="28" spans="1:15" x14ac:dyDescent="0.25">
      <c r="L28" s="8" t="s">
        <v>16</v>
      </c>
      <c r="M28" s="1">
        <v>-13.5</v>
      </c>
      <c r="N28" s="1">
        <f>M28/100</f>
        <v>-0.13500000000000001</v>
      </c>
      <c r="O28" s="3">
        <v>3.93929590863928E-7</v>
      </c>
    </row>
    <row r="29" spans="1:15" x14ac:dyDescent="0.25">
      <c r="L29" s="8" t="s">
        <v>55</v>
      </c>
      <c r="M29" s="1">
        <v>-0.26468384711479698</v>
      </c>
      <c r="N29" s="1">
        <f>M29</f>
        <v>-0.26468384711479698</v>
      </c>
      <c r="O29" s="3">
        <v>1.28220175033E-8</v>
      </c>
    </row>
    <row r="30" spans="1:15" x14ac:dyDescent="0.25">
      <c r="L30" s="8" t="s">
        <v>69</v>
      </c>
      <c r="M30" s="1">
        <v>-2.8047604625028999</v>
      </c>
      <c r="N30" s="1">
        <f>M30/100</f>
        <v>-2.8047604625028998E-2</v>
      </c>
      <c r="O30" s="3">
        <v>-3.2319320363363702E-7</v>
      </c>
    </row>
    <row r="31" spans="1:15" x14ac:dyDescent="0.25">
      <c r="L31" s="8" t="s">
        <v>70</v>
      </c>
      <c r="M31" s="1">
        <v>-14.9</v>
      </c>
      <c r="N31" s="1">
        <f>M31/100</f>
        <v>-0.14899999999999999</v>
      </c>
      <c r="O31" s="3">
        <v>1.32141526387741E-7</v>
      </c>
    </row>
    <row r="32" spans="1:15" x14ac:dyDescent="0.25">
      <c r="L32" s="8" t="s">
        <v>71</v>
      </c>
      <c r="M32" s="1">
        <v>-0.27737614157951601</v>
      </c>
      <c r="N32" s="1">
        <f>M32</f>
        <v>-0.27737614157951601</v>
      </c>
      <c r="O32" s="3">
        <v>-1.2842617186370499E-7</v>
      </c>
    </row>
    <row r="33" spans="1:15" x14ac:dyDescent="0.25">
      <c r="O33" s="1"/>
    </row>
    <row r="35" spans="1:15" ht="16.5" thickBot="1" x14ac:dyDescent="0.3">
      <c r="A35" s="88" t="s">
        <v>78</v>
      </c>
      <c r="B35" s="88"/>
      <c r="C35" s="88"/>
      <c r="D35" s="88"/>
      <c r="E35" s="88"/>
      <c r="F35" s="88"/>
      <c r="G35" s="88"/>
      <c r="H35" s="88"/>
      <c r="I35" s="88"/>
      <c r="J35" s="88"/>
      <c r="L35" s="11" t="s">
        <v>1</v>
      </c>
      <c r="M35" s="11" t="s">
        <v>30</v>
      </c>
      <c r="N35" s="11" t="s">
        <v>73</v>
      </c>
      <c r="O35" s="11" t="s">
        <v>40</v>
      </c>
    </row>
    <row r="36" spans="1:15" ht="15.75" thickTop="1" x14ac:dyDescent="0.25">
      <c r="A36" s="9" t="s">
        <v>7</v>
      </c>
      <c r="B36" s="9" t="s">
        <v>8</v>
      </c>
      <c r="C36" s="9" t="s">
        <v>9</v>
      </c>
      <c r="D36" s="9"/>
      <c r="E36" s="9"/>
      <c r="F36" s="9"/>
      <c r="G36" s="9" t="s">
        <v>74</v>
      </c>
      <c r="H36" s="9"/>
      <c r="I36" s="9"/>
      <c r="J36" s="9"/>
      <c r="L36" s="8" t="s">
        <v>46</v>
      </c>
      <c r="M36" s="1">
        <v>147.88057038816899</v>
      </c>
      <c r="N36" s="1">
        <f>M36/100</f>
        <v>1.47880570388169</v>
      </c>
      <c r="O36" s="14">
        <v>1.1932028856076501E-6</v>
      </c>
    </row>
    <row r="37" spans="1:15" ht="15.75" thickBot="1" x14ac:dyDescent="0.3">
      <c r="A37" s="10"/>
      <c r="B37" s="10"/>
      <c r="C37" s="10" t="s">
        <v>13</v>
      </c>
      <c r="D37" s="10" t="s">
        <v>14</v>
      </c>
      <c r="E37" s="10" t="s">
        <v>42</v>
      </c>
      <c r="F37" s="10" t="s">
        <v>43</v>
      </c>
      <c r="G37" s="10" t="s">
        <v>10</v>
      </c>
      <c r="H37" s="10" t="s">
        <v>11</v>
      </c>
      <c r="I37" s="10" t="s">
        <v>44</v>
      </c>
      <c r="J37" s="10" t="s">
        <v>45</v>
      </c>
      <c r="L37" s="8" t="s">
        <v>47</v>
      </c>
      <c r="M37" s="1">
        <v>71.119424158005401</v>
      </c>
      <c r="N37" s="1">
        <f t="shared" ref="N37:N39" si="4">M37/100</f>
        <v>0.71119424158005407</v>
      </c>
      <c r="O37" s="3">
        <v>1.37286101276057E-6</v>
      </c>
    </row>
    <row r="38" spans="1:15" ht="15.75" thickTop="1" x14ac:dyDescent="0.25">
      <c r="A38" s="1">
        <v>1</v>
      </c>
      <c r="B38" s="1">
        <v>0</v>
      </c>
      <c r="C38">
        <v>0</v>
      </c>
      <c r="D38" s="1"/>
      <c r="E38" s="1"/>
      <c r="G38" s="1"/>
      <c r="H38" s="1"/>
      <c r="I38" s="1"/>
      <c r="J38" s="1"/>
      <c r="L38" s="8" t="s">
        <v>48</v>
      </c>
      <c r="M38" s="1">
        <v>40.903974663241002</v>
      </c>
      <c r="N38" s="1">
        <f t="shared" si="4"/>
        <v>0.40903974663241</v>
      </c>
      <c r="O38" s="3">
        <v>1.3605904390368001E-6</v>
      </c>
    </row>
    <row r="39" spans="1:15" x14ac:dyDescent="0.25">
      <c r="A39" s="1">
        <v>2</v>
      </c>
      <c r="B39" s="1">
        <v>-8.7500862781776406E-2</v>
      </c>
      <c r="C39" s="1">
        <v>-8.7508936150494002E-2</v>
      </c>
      <c r="D39" s="1">
        <v>6.1810561579258398E-2</v>
      </c>
      <c r="G39" s="1">
        <f>B39-C39</f>
        <v>8.0733687175954527E-6</v>
      </c>
      <c r="H39" s="1">
        <f>B39-D39</f>
        <v>-0.14931142436103481</v>
      </c>
      <c r="I39" s="1"/>
      <c r="J39" s="1"/>
      <c r="L39" s="8" t="s">
        <v>49</v>
      </c>
      <c r="M39" s="1">
        <v>219</v>
      </c>
      <c r="N39" s="1">
        <f t="shared" si="4"/>
        <v>2.19</v>
      </c>
      <c r="O39" s="3">
        <v>-1.08885490313071E-6</v>
      </c>
    </row>
    <row r="40" spans="1:15" x14ac:dyDescent="0.25">
      <c r="A40" s="1">
        <v>3</v>
      </c>
      <c r="B40" s="1">
        <v>-0.22617897691258701</v>
      </c>
      <c r="D40" s="1">
        <v>-7.6495960726050902E-2</v>
      </c>
      <c r="G40" s="1"/>
      <c r="H40" s="1">
        <f>B40-D40</f>
        <v>-0.14968301618653612</v>
      </c>
      <c r="I40" s="1"/>
      <c r="J40" s="1"/>
      <c r="L40" s="8" t="s">
        <v>52</v>
      </c>
      <c r="M40" s="1">
        <v>-24.149760653480001</v>
      </c>
      <c r="N40" s="1">
        <f>M40/100</f>
        <v>-0.24149760653480001</v>
      </c>
      <c r="O40" s="3">
        <v>-7.99245762184153E-7</v>
      </c>
    </row>
    <row r="41" spans="1:15" x14ac:dyDescent="0.25">
      <c r="A41" s="1">
        <v>4</v>
      </c>
      <c r="B41" s="1">
        <v>-0.18487577807552</v>
      </c>
      <c r="C41" s="1">
        <v>-0.22584681376426499</v>
      </c>
      <c r="D41" s="1">
        <v>-3.4959843053773497E-2</v>
      </c>
      <c r="G41" s="1">
        <f>B41-C41</f>
        <v>4.0971035688744994E-2</v>
      </c>
      <c r="H41" s="1">
        <f t="shared" ref="H41:H46" si="5">B41-D41</f>
        <v>-0.14991593502174649</v>
      </c>
      <c r="I41" s="1"/>
      <c r="J41" s="1"/>
      <c r="L41" s="8" t="s">
        <v>53</v>
      </c>
      <c r="M41" s="1">
        <v>28.985080382272201</v>
      </c>
      <c r="N41" s="1">
        <f t="shared" ref="N41:N42" si="6">M41/100</f>
        <v>0.28985080382272199</v>
      </c>
      <c r="O41" s="3">
        <v>-4.7651516216218299E-7</v>
      </c>
    </row>
    <row r="42" spans="1:15" x14ac:dyDescent="0.25">
      <c r="A42" s="1">
        <v>5</v>
      </c>
      <c r="B42" s="1">
        <v>-0.158624458532023</v>
      </c>
      <c r="C42" s="1">
        <v>-0.15845173951557601</v>
      </c>
      <c r="D42" s="1">
        <v>-8.7151391052258404E-3</v>
      </c>
      <c r="G42" s="1">
        <f t="shared" ref="G42:G43" si="7">B42-C42</f>
        <v>-1.7271901644699827E-4</v>
      </c>
      <c r="H42" s="1">
        <f t="shared" si="5"/>
        <v>-0.14990931942679717</v>
      </c>
      <c r="I42" s="1"/>
      <c r="J42" s="1"/>
      <c r="L42" s="8" t="s">
        <v>54</v>
      </c>
      <c r="M42" s="1">
        <v>0</v>
      </c>
      <c r="N42" s="1">
        <f t="shared" si="6"/>
        <v>0</v>
      </c>
      <c r="O42" s="3">
        <v>0</v>
      </c>
    </row>
    <row r="43" spans="1:15" x14ac:dyDescent="0.25">
      <c r="A43" s="1">
        <v>6</v>
      </c>
      <c r="B43" s="1">
        <v>-0.26468383586175498</v>
      </c>
      <c r="C43" s="1">
        <v>-1.7763990657028699E-2</v>
      </c>
      <c r="E43" s="1">
        <v>1.3950959767079701E-2</v>
      </c>
      <c r="F43" s="1"/>
      <c r="G43" s="1">
        <f t="shared" si="7"/>
        <v>-0.24691984520472629</v>
      </c>
      <c r="H43" s="1"/>
      <c r="I43" s="1">
        <f>B43-E43</f>
        <v>-0.2786347956288347</v>
      </c>
      <c r="J43" s="1"/>
      <c r="L43" s="8" t="s">
        <v>56</v>
      </c>
      <c r="M43" s="1">
        <v>6.3047604774040904</v>
      </c>
      <c r="N43" s="1">
        <f>M43/100</f>
        <v>6.3047604774040908E-2</v>
      </c>
      <c r="O43" s="3">
        <v>3.3575807029118099E-7</v>
      </c>
    </row>
    <row r="44" spans="1:15" x14ac:dyDescent="0.25">
      <c r="A44" s="1">
        <v>7</v>
      </c>
      <c r="B44" s="1">
        <v>-0.24548947685952399</v>
      </c>
      <c r="C44" s="1"/>
      <c r="D44" s="1">
        <v>-9.5109598575578394E-2</v>
      </c>
      <c r="F44" s="1"/>
      <c r="G44" s="1"/>
      <c r="H44" s="1">
        <f t="shared" si="5"/>
        <v>-0.15037987828394561</v>
      </c>
      <c r="I44" s="1"/>
      <c r="J44" s="1"/>
      <c r="L44" s="8" t="s">
        <v>57</v>
      </c>
      <c r="M44" s="1">
        <v>7.5451451109037899</v>
      </c>
      <c r="N44" s="1">
        <f t="shared" ref="N44:N47" si="8">M44/100</f>
        <v>7.5451451109037893E-2</v>
      </c>
      <c r="O44" s="3">
        <v>3.7938750536980999E-7</v>
      </c>
    </row>
    <row r="45" spans="1:15" x14ac:dyDescent="0.25">
      <c r="A45" s="1">
        <v>8</v>
      </c>
      <c r="B45" s="1">
        <v>-0.24548947685952399</v>
      </c>
      <c r="C45" s="1"/>
      <c r="D45" s="1">
        <v>-9.4963573066871101E-2</v>
      </c>
      <c r="F45" s="1"/>
      <c r="G45" s="1"/>
      <c r="H45" s="1">
        <f t="shared" si="5"/>
        <v>-0.1505259037926529</v>
      </c>
      <c r="I45" s="1"/>
      <c r="J45" s="1"/>
      <c r="L45" s="8" t="s">
        <v>58</v>
      </c>
      <c r="M45" s="1">
        <v>17.033691859918299</v>
      </c>
      <c r="N45" s="1">
        <f t="shared" si="8"/>
        <v>0.17033691859918298</v>
      </c>
      <c r="O45" s="3">
        <v>5.6117956662160605E-7</v>
      </c>
    </row>
    <row r="46" spans="1:15" x14ac:dyDescent="0.25">
      <c r="A46" s="1">
        <v>9</v>
      </c>
      <c r="B46" s="1">
        <v>-0.27737599107252198</v>
      </c>
      <c r="C46" s="1"/>
      <c r="D46" s="1">
        <v>-0.126981901136799</v>
      </c>
      <c r="F46" s="1">
        <v>-2.07652454529514E-2</v>
      </c>
      <c r="G46" s="1"/>
      <c r="H46" s="1">
        <f t="shared" si="5"/>
        <v>-0.15039408993572298</v>
      </c>
      <c r="I46" s="1"/>
      <c r="J46" s="1">
        <f>B46-F46</f>
        <v>-0.25661074561957059</v>
      </c>
      <c r="L46" s="8" t="s">
        <v>59</v>
      </c>
      <c r="M46" s="1">
        <v>1.44514504235841</v>
      </c>
      <c r="N46" s="1">
        <f t="shared" si="8"/>
        <v>1.4451450423584099E-2</v>
      </c>
      <c r="O46" s="3">
        <v>-1.1445905346262099E-7</v>
      </c>
    </row>
    <row r="47" spans="1:15" x14ac:dyDescent="0.25">
      <c r="A47" s="1">
        <v>10</v>
      </c>
      <c r="B47" s="1">
        <v>-0.28261098067782497</v>
      </c>
      <c r="C47" s="1"/>
      <c r="D47" s="1"/>
      <c r="F47" s="1">
        <v>-2.59880093040946E-2</v>
      </c>
      <c r="G47" s="1"/>
      <c r="H47" s="1"/>
      <c r="I47" s="1"/>
      <c r="J47" s="1">
        <f t="shared" ref="J47:J51" si="9">B47-F47</f>
        <v>-0.25662297137373036</v>
      </c>
      <c r="L47" s="8" t="s">
        <v>12</v>
      </c>
      <c r="M47" s="1">
        <v>-6.1</v>
      </c>
      <c r="N47" s="1">
        <f t="shared" si="8"/>
        <v>-6.0999999999999999E-2</v>
      </c>
      <c r="O47" s="3">
        <v>4.51872748087612E-7</v>
      </c>
    </row>
    <row r="48" spans="1:15" x14ac:dyDescent="0.25">
      <c r="A48" s="1">
        <v>11</v>
      </c>
      <c r="B48" s="1">
        <v>-0.27722393861549399</v>
      </c>
      <c r="C48" s="1"/>
      <c r="D48" s="1"/>
      <c r="E48" s="1">
        <v>1.3876920270285201E-3</v>
      </c>
      <c r="F48" s="1">
        <v>-2.05793495576241E-2</v>
      </c>
      <c r="G48" s="1"/>
      <c r="H48" s="1"/>
      <c r="I48" s="1">
        <f t="shared" ref="I48:I51" si="10">B48-E48</f>
        <v>-0.27861163064252253</v>
      </c>
      <c r="J48" s="1">
        <f t="shared" si="9"/>
        <v>-0.25664458905786991</v>
      </c>
      <c r="L48" s="8" t="s">
        <v>61</v>
      </c>
      <c r="M48" s="1">
        <v>6.1952398951249403</v>
      </c>
      <c r="N48" s="1">
        <f>M48/100</f>
        <v>6.1952398951249404E-2</v>
      </c>
      <c r="O48" s="3">
        <v>-1.4264231767979799E-7</v>
      </c>
    </row>
    <row r="49" spans="1:16" x14ac:dyDescent="0.25">
      <c r="A49" s="1">
        <v>12</v>
      </c>
      <c r="B49" s="1">
        <v>-0.28398497459549199</v>
      </c>
      <c r="C49" s="1"/>
      <c r="D49" s="1"/>
      <c r="E49" s="1">
        <v>-5.2806221153084204E-3</v>
      </c>
      <c r="F49" s="1">
        <v>-3.0095200429465899E-2</v>
      </c>
      <c r="G49" s="1"/>
      <c r="H49" s="1"/>
      <c r="I49" s="1">
        <f t="shared" si="10"/>
        <v>-0.27870435248018355</v>
      </c>
      <c r="J49" s="1">
        <f t="shared" si="9"/>
        <v>-0.25388977416602609</v>
      </c>
      <c r="L49" s="8" t="s">
        <v>62</v>
      </c>
      <c r="M49" s="1">
        <v>9.9211640275555908</v>
      </c>
      <c r="N49" s="1">
        <f t="shared" ref="N49:N54" si="11">M49/100</f>
        <v>9.9211640275555901E-2</v>
      </c>
      <c r="O49" s="3">
        <v>-1.38124769413772E-7</v>
      </c>
      <c r="P49" t="s">
        <v>77</v>
      </c>
    </row>
    <row r="50" spans="1:16" x14ac:dyDescent="0.25">
      <c r="A50" s="1">
        <v>13</v>
      </c>
      <c r="B50" s="1">
        <v>-0.28687355341276</v>
      </c>
      <c r="C50" s="1"/>
      <c r="D50" s="1"/>
      <c r="E50" s="1">
        <v>-8.1835881362442801E-3</v>
      </c>
      <c r="G50" s="1"/>
      <c r="H50" s="1"/>
      <c r="I50" s="1">
        <f t="shared" si="10"/>
        <v>-0.27868996527651574</v>
      </c>
      <c r="J50" s="1"/>
      <c r="L50" s="8" t="s">
        <v>63</v>
      </c>
      <c r="M50" s="1">
        <v>-7.6</v>
      </c>
      <c r="N50" s="1">
        <f t="shared" si="11"/>
        <v>-7.5999999999999998E-2</v>
      </c>
      <c r="O50" s="3">
        <v>6.4287659591599798E-7</v>
      </c>
    </row>
    <row r="51" spans="1:16" x14ac:dyDescent="0.25">
      <c r="A51" s="1">
        <v>14</v>
      </c>
      <c r="B51" s="1">
        <v>-0.30420087091620301</v>
      </c>
      <c r="C51" s="1"/>
      <c r="D51" s="1"/>
      <c r="E51" s="1">
        <v>-2.5676651572644999E-2</v>
      </c>
      <c r="F51" s="1">
        <v>-4.7499811323096497E-2</v>
      </c>
      <c r="G51" s="1"/>
      <c r="H51" s="1"/>
      <c r="I51" s="1">
        <f t="shared" si="10"/>
        <v>-0.27852421934355803</v>
      </c>
      <c r="J51" s="1">
        <f t="shared" si="9"/>
        <v>-0.25670105959310652</v>
      </c>
      <c r="L51" s="8" t="s">
        <v>64</v>
      </c>
      <c r="M51" s="1">
        <v>-62.339801271691996</v>
      </c>
      <c r="N51" s="1">
        <f t="shared" si="11"/>
        <v>-0.62339801271691997</v>
      </c>
      <c r="O51" s="3">
        <v>6.9929696500103902E-7</v>
      </c>
    </row>
    <row r="52" spans="1:16" x14ac:dyDescent="0.25">
      <c r="L52" s="8" t="s">
        <v>65</v>
      </c>
      <c r="M52" s="1">
        <v>16.6313222291061</v>
      </c>
      <c r="N52" s="1">
        <f t="shared" si="11"/>
        <v>0.16631322229106099</v>
      </c>
      <c r="O52" s="3">
        <v>-2.27434127780812E-7</v>
      </c>
    </row>
    <row r="53" spans="1:16" x14ac:dyDescent="0.25">
      <c r="L53" s="8" t="s">
        <v>66</v>
      </c>
      <c r="M53" s="1">
        <v>28.985080382272098</v>
      </c>
      <c r="N53" s="1">
        <f t="shared" si="11"/>
        <v>0.28985080382272099</v>
      </c>
      <c r="O53" s="3">
        <v>-2.5067632475339602E-7</v>
      </c>
    </row>
    <row r="54" spans="1:16" x14ac:dyDescent="0.25">
      <c r="L54" s="8" t="s">
        <v>67</v>
      </c>
      <c r="M54" s="1">
        <v>-94.2</v>
      </c>
      <c r="N54" s="1">
        <f t="shared" si="11"/>
        <v>-0.94200000000000006</v>
      </c>
      <c r="O54" s="3">
        <v>4.2879851425148301E-7</v>
      </c>
    </row>
    <row r="55" spans="1:16" x14ac:dyDescent="0.25">
      <c r="L55" s="8" t="s">
        <v>68</v>
      </c>
      <c r="M55" s="1">
        <v>4.9788363658350603</v>
      </c>
      <c r="N55" s="1">
        <f>M55/100</f>
        <v>4.9788363658350605E-2</v>
      </c>
      <c r="O55" s="3">
        <v>8.5920207504308595E-8</v>
      </c>
    </row>
    <row r="56" spans="1:16" x14ac:dyDescent="0.25">
      <c r="L56" s="8" t="s">
        <v>16</v>
      </c>
      <c r="M56" s="1">
        <v>-13.5</v>
      </c>
      <c r="N56" s="1">
        <f>M56/100</f>
        <v>-0.13500000000000001</v>
      </c>
      <c r="O56" s="3">
        <v>3.9405522533897402E-7</v>
      </c>
    </row>
    <row r="57" spans="1:16" x14ac:dyDescent="0.25">
      <c r="L57" s="8" t="s">
        <v>69</v>
      </c>
      <c r="M57" s="1">
        <v>-2.8047604625028999</v>
      </c>
      <c r="N57" s="1">
        <f>M57/100</f>
        <v>-2.8047604625028998E-2</v>
      </c>
      <c r="O57" s="3">
        <v>-3.2422852027508302E-7</v>
      </c>
    </row>
    <row r="58" spans="1:16" x14ac:dyDescent="0.25">
      <c r="L58" s="8" t="s">
        <v>70</v>
      </c>
      <c r="M58" s="1">
        <v>-14.9</v>
      </c>
      <c r="N58" s="1">
        <f>M58/100</f>
        <v>-0.14899999999999999</v>
      </c>
      <c r="O58" s="3">
        <v>1.3212419627817199E-7</v>
      </c>
    </row>
    <row r="59" spans="1:16" x14ac:dyDescent="0.25">
      <c r="O59" s="3"/>
    </row>
    <row r="60" spans="1:16" x14ac:dyDescent="0.25">
      <c r="O60" s="3"/>
    </row>
    <row r="61" spans="1:16" x14ac:dyDescent="0.25">
      <c r="O61" s="3"/>
    </row>
    <row r="62" spans="1:16" x14ac:dyDescent="0.25">
      <c r="O62" s="3"/>
    </row>
    <row r="63" spans="1:16" x14ac:dyDescent="0.25">
      <c r="O63" s="3"/>
    </row>
    <row r="64" spans="1:16" x14ac:dyDescent="0.25">
      <c r="O64" s="3"/>
    </row>
    <row r="65" spans="15:15" x14ac:dyDescent="0.25">
      <c r="O65" s="3"/>
    </row>
    <row r="66" spans="15:15" x14ac:dyDescent="0.25">
      <c r="O66" s="3"/>
    </row>
  </sheetData>
  <mergeCells count="4">
    <mergeCell ref="A35:J35"/>
    <mergeCell ref="A1:J1"/>
    <mergeCell ref="C2:F2"/>
    <mergeCell ref="G2:J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workbookViewId="0">
      <pane ySplit="1" topLeftCell="A35" activePane="bottomLeft" state="frozen"/>
      <selection pane="bottomLeft" activeCell="P29" sqref="P29"/>
    </sheetView>
  </sheetViews>
  <sheetFormatPr defaultRowHeight="15" x14ac:dyDescent="0.25"/>
  <sheetData>
    <row r="1" spans="1:28" x14ac:dyDescent="0.25">
      <c r="A1" s="71" t="s">
        <v>112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 s="70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  <c r="Y1">
        <v>11</v>
      </c>
      <c r="Z1">
        <v>12</v>
      </c>
      <c r="AA1">
        <v>13</v>
      </c>
      <c r="AB1">
        <v>14</v>
      </c>
    </row>
    <row r="2" spans="1:28" x14ac:dyDescent="0.25">
      <c r="A2" s="71">
        <v>1</v>
      </c>
      <c r="B2">
        <v>4.9991000000000003</v>
      </c>
      <c r="C2">
        <v>-4.9991000000000003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70">
        <v>-15.2631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 s="71">
        <f>A2+1</f>
        <v>2</v>
      </c>
      <c r="B3">
        <v>15.2103</v>
      </c>
      <c r="C3">
        <v>-15.2631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70">
        <v>4.9991000000000003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 s="71">
        <f t="shared" ref="A4:A47" si="0">A3+1</f>
        <v>3</v>
      </c>
      <c r="B4">
        <v>1.0259</v>
      </c>
      <c r="C4">
        <v>0</v>
      </c>
      <c r="D4">
        <v>0</v>
      </c>
      <c r="E4">
        <v>0</v>
      </c>
      <c r="F4">
        <v>-1.0259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70">
        <v>0</v>
      </c>
      <c r="Q4">
        <v>0</v>
      </c>
      <c r="R4">
        <v>0</v>
      </c>
      <c r="S4">
        <v>-4.2350000000000003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 s="71">
        <f t="shared" si="0"/>
        <v>4</v>
      </c>
      <c r="B5">
        <v>4.1858000000000004</v>
      </c>
      <c r="C5">
        <v>0</v>
      </c>
      <c r="D5">
        <v>0</v>
      </c>
      <c r="E5">
        <v>0</v>
      </c>
      <c r="F5">
        <v>-4.2350000000000003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70">
        <v>0</v>
      </c>
      <c r="Q5">
        <v>0</v>
      </c>
      <c r="R5">
        <v>0</v>
      </c>
      <c r="S5">
        <v>1.0259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 s="71">
        <f t="shared" si="0"/>
        <v>5</v>
      </c>
      <c r="B6">
        <v>0</v>
      </c>
      <c r="C6">
        <v>1.7011000000000001</v>
      </c>
      <c r="D6">
        <v>0</v>
      </c>
      <c r="E6">
        <v>0</v>
      </c>
      <c r="F6">
        <v>-1.7011000000000001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70">
        <v>5.1939000000000002</v>
      </c>
      <c r="Q6">
        <v>0</v>
      </c>
      <c r="R6">
        <v>0</v>
      </c>
      <c r="S6">
        <v>-5.1939000000000002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 s="71">
        <f t="shared" si="0"/>
        <v>6</v>
      </c>
      <c r="B7">
        <v>0</v>
      </c>
      <c r="C7">
        <v>5.1593</v>
      </c>
      <c r="D7">
        <v>0</v>
      </c>
      <c r="E7">
        <v>0</v>
      </c>
      <c r="F7">
        <v>-5.1939000000000002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70">
        <v>-1.7011000000000001</v>
      </c>
      <c r="Q7">
        <v>0</v>
      </c>
      <c r="R7">
        <v>0</v>
      </c>
      <c r="S7">
        <v>1.7011000000000001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 s="71">
        <f t="shared" si="0"/>
        <v>7</v>
      </c>
      <c r="B8">
        <v>6.0250000000000004</v>
      </c>
      <c r="C8">
        <v>-4.9991000000000003</v>
      </c>
      <c r="D8">
        <v>0</v>
      </c>
      <c r="E8">
        <v>0</v>
      </c>
      <c r="F8">
        <v>-1.0259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70">
        <v>-15.2631</v>
      </c>
      <c r="Q8">
        <v>0</v>
      </c>
      <c r="R8">
        <v>0</v>
      </c>
      <c r="S8">
        <v>-4.2350000000000003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 s="71">
        <f t="shared" si="0"/>
        <v>8</v>
      </c>
      <c r="B9">
        <v>19.396100000000001</v>
      </c>
      <c r="C9">
        <v>-15.2631</v>
      </c>
      <c r="D9">
        <v>0</v>
      </c>
      <c r="E9">
        <v>0</v>
      </c>
      <c r="F9">
        <v>-4.2350000000000003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70">
        <v>4.9991000000000003</v>
      </c>
      <c r="Q9">
        <v>0</v>
      </c>
      <c r="R9">
        <v>0</v>
      </c>
      <c r="S9">
        <v>1.0259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 s="71">
        <f t="shared" si="0"/>
        <v>9</v>
      </c>
      <c r="B10">
        <v>0</v>
      </c>
      <c r="C10">
        <v>0</v>
      </c>
      <c r="D10">
        <v>1.986</v>
      </c>
      <c r="E10">
        <v>-1.986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70">
        <v>0</v>
      </c>
      <c r="Q10">
        <v>5.0688000000000004</v>
      </c>
      <c r="R10">
        <v>-5.0688000000000004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 s="71">
        <f t="shared" si="0"/>
        <v>10</v>
      </c>
      <c r="B11">
        <v>0</v>
      </c>
      <c r="C11">
        <v>0</v>
      </c>
      <c r="D11">
        <v>5.056</v>
      </c>
      <c r="E11">
        <v>-5.0688000000000004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70">
        <v>0</v>
      </c>
      <c r="Q11">
        <v>-1.986</v>
      </c>
      <c r="R11">
        <v>1.986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25">
      <c r="A12" s="71">
        <f t="shared" si="0"/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70">
        <v>0</v>
      </c>
      <c r="Q12">
        <v>0</v>
      </c>
      <c r="R12">
        <v>4.7819000000000003</v>
      </c>
      <c r="S12">
        <v>0</v>
      </c>
      <c r="T12">
        <v>0</v>
      </c>
      <c r="U12">
        <v>-4.7819000000000003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 s="71">
        <f t="shared" si="0"/>
        <v>12</v>
      </c>
      <c r="B13">
        <v>0</v>
      </c>
      <c r="C13">
        <v>0</v>
      </c>
      <c r="D13">
        <v>0</v>
      </c>
      <c r="E13">
        <v>4.7819000000000003</v>
      </c>
      <c r="F13">
        <v>0</v>
      </c>
      <c r="G13">
        <v>0</v>
      </c>
      <c r="H13">
        <v>-4.7819000000000003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70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 s="71">
        <f t="shared" si="0"/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70">
        <v>0</v>
      </c>
      <c r="Q14">
        <v>0</v>
      </c>
      <c r="R14">
        <v>0</v>
      </c>
      <c r="S14">
        <v>0</v>
      </c>
      <c r="T14">
        <v>0</v>
      </c>
      <c r="U14">
        <v>5.6769999999999996</v>
      </c>
      <c r="V14">
        <v>-5.6769999999999996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 s="71">
        <f t="shared" si="0"/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5.6769999999999996</v>
      </c>
      <c r="I15">
        <v>-5.6769999999999996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70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 s="71">
        <f t="shared" si="0"/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1.9550000000000001</v>
      </c>
      <c r="H16">
        <v>0</v>
      </c>
      <c r="I16">
        <v>0</v>
      </c>
      <c r="J16">
        <v>0</v>
      </c>
      <c r="K16">
        <v>0</v>
      </c>
      <c r="L16">
        <v>-1.9550000000000001</v>
      </c>
      <c r="M16">
        <v>0</v>
      </c>
      <c r="N16">
        <v>0</v>
      </c>
      <c r="O16">
        <v>0</v>
      </c>
      <c r="P16" s="70">
        <v>0</v>
      </c>
      <c r="Q16">
        <v>0</v>
      </c>
      <c r="R16">
        <v>0</v>
      </c>
      <c r="S16">
        <v>0</v>
      </c>
      <c r="T16">
        <v>4.0941000000000001</v>
      </c>
      <c r="U16">
        <v>0</v>
      </c>
      <c r="V16">
        <v>0</v>
      </c>
      <c r="W16">
        <v>0</v>
      </c>
      <c r="X16">
        <v>0</v>
      </c>
      <c r="Y16">
        <v>-4.0941000000000001</v>
      </c>
      <c r="Z16">
        <v>0</v>
      </c>
      <c r="AA16">
        <v>0</v>
      </c>
      <c r="AB16">
        <v>0</v>
      </c>
    </row>
    <row r="17" spans="1:28" x14ac:dyDescent="0.25">
      <c r="A17" s="71">
        <f t="shared" si="0"/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4.0941000000000001</v>
      </c>
      <c r="H17">
        <v>0</v>
      </c>
      <c r="I17">
        <v>0</v>
      </c>
      <c r="J17">
        <v>0</v>
      </c>
      <c r="K17">
        <v>0</v>
      </c>
      <c r="L17">
        <v>-4.0941000000000001</v>
      </c>
      <c r="M17">
        <v>0</v>
      </c>
      <c r="N17">
        <v>0</v>
      </c>
      <c r="O17">
        <v>0</v>
      </c>
      <c r="P17" s="70">
        <v>0</v>
      </c>
      <c r="Q17">
        <v>0</v>
      </c>
      <c r="R17">
        <v>0</v>
      </c>
      <c r="S17">
        <v>0</v>
      </c>
      <c r="T17">
        <v>-1.9550000000000001</v>
      </c>
      <c r="U17">
        <v>0</v>
      </c>
      <c r="V17">
        <v>0</v>
      </c>
      <c r="W17">
        <v>0</v>
      </c>
      <c r="X17">
        <v>0</v>
      </c>
      <c r="Y17">
        <v>1.9550000000000001</v>
      </c>
      <c r="Z17">
        <v>0</v>
      </c>
      <c r="AA17">
        <v>0</v>
      </c>
      <c r="AB17">
        <v>0</v>
      </c>
    </row>
    <row r="18" spans="1:28" x14ac:dyDescent="0.25">
      <c r="A18" s="71">
        <f t="shared" si="0"/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1.526</v>
      </c>
      <c r="H18">
        <v>0</v>
      </c>
      <c r="I18">
        <v>0</v>
      </c>
      <c r="J18">
        <v>0</v>
      </c>
      <c r="K18">
        <v>0</v>
      </c>
      <c r="L18">
        <v>0</v>
      </c>
      <c r="M18">
        <v>-1.526</v>
      </c>
      <c r="N18">
        <v>0</v>
      </c>
      <c r="O18">
        <v>0</v>
      </c>
      <c r="P18" s="70">
        <v>0</v>
      </c>
      <c r="Q18">
        <v>0</v>
      </c>
      <c r="R18">
        <v>0</v>
      </c>
      <c r="S18">
        <v>0</v>
      </c>
      <c r="T18">
        <v>3.1760000000000002</v>
      </c>
      <c r="U18">
        <v>0</v>
      </c>
      <c r="V18">
        <v>0</v>
      </c>
      <c r="W18">
        <v>0</v>
      </c>
      <c r="X18">
        <v>0</v>
      </c>
      <c r="Y18">
        <v>0</v>
      </c>
      <c r="Z18">
        <v>-3.1760000000000002</v>
      </c>
      <c r="AA18">
        <v>0</v>
      </c>
      <c r="AB18">
        <v>0</v>
      </c>
    </row>
    <row r="19" spans="1:28" x14ac:dyDescent="0.25">
      <c r="A19" s="71">
        <f t="shared" si="0"/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3.1760000000000002</v>
      </c>
      <c r="H19">
        <v>0</v>
      </c>
      <c r="I19">
        <v>0</v>
      </c>
      <c r="J19">
        <v>0</v>
      </c>
      <c r="K19">
        <v>0</v>
      </c>
      <c r="L19">
        <v>0</v>
      </c>
      <c r="M19">
        <v>-3.1760000000000002</v>
      </c>
      <c r="N19">
        <v>0</v>
      </c>
      <c r="O19">
        <v>0</v>
      </c>
      <c r="P19" s="70">
        <v>0</v>
      </c>
      <c r="Q19">
        <v>0</v>
      </c>
      <c r="R19">
        <v>0</v>
      </c>
      <c r="S19">
        <v>0</v>
      </c>
      <c r="T19">
        <v>-1.526</v>
      </c>
      <c r="U19">
        <v>0</v>
      </c>
      <c r="V19">
        <v>0</v>
      </c>
      <c r="W19">
        <v>0</v>
      </c>
      <c r="X19">
        <v>0</v>
      </c>
      <c r="Y19">
        <v>0</v>
      </c>
      <c r="Z19">
        <v>1.526</v>
      </c>
      <c r="AA19">
        <v>0</v>
      </c>
      <c r="AB19">
        <v>0</v>
      </c>
    </row>
    <row r="20" spans="1:28" x14ac:dyDescent="0.25">
      <c r="A20" s="71">
        <f t="shared" si="0"/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3.0989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-3.0989</v>
      </c>
      <c r="O20">
        <v>0</v>
      </c>
      <c r="P20" s="70">
        <v>0</v>
      </c>
      <c r="Q20">
        <v>0</v>
      </c>
      <c r="R20">
        <v>0</v>
      </c>
      <c r="S20">
        <v>0</v>
      </c>
      <c r="T20">
        <v>6.1028000000000002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-6.1028000000000002</v>
      </c>
      <c r="AB20">
        <v>0</v>
      </c>
    </row>
    <row r="21" spans="1:28" x14ac:dyDescent="0.25">
      <c r="A21" s="71">
        <f t="shared" si="0"/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6.1028000000000002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-6.1028000000000002</v>
      </c>
      <c r="O21">
        <v>0</v>
      </c>
      <c r="P21" s="70">
        <v>0</v>
      </c>
      <c r="Q21">
        <v>0</v>
      </c>
      <c r="R21">
        <v>0</v>
      </c>
      <c r="S21">
        <v>0</v>
      </c>
      <c r="T21">
        <v>-3.0989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3.0989</v>
      </c>
      <c r="AB21">
        <v>0</v>
      </c>
    </row>
    <row r="22" spans="1:28" x14ac:dyDescent="0.25">
      <c r="A22" s="71">
        <f t="shared" si="0"/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2.4889999999999999</v>
      </c>
      <c r="N22">
        <v>-2.4889999999999999</v>
      </c>
      <c r="O22">
        <v>0</v>
      </c>
      <c r="P22" s="70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2.2519999999999998</v>
      </c>
      <c r="AA22">
        <v>-2.2519999999999998</v>
      </c>
      <c r="AB22">
        <v>0</v>
      </c>
    </row>
    <row r="23" spans="1:28" x14ac:dyDescent="0.25">
      <c r="A23" s="71">
        <f t="shared" si="0"/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2.2519999999999998</v>
      </c>
      <c r="N23">
        <v>-2.2519999999999998</v>
      </c>
      <c r="O23">
        <v>0</v>
      </c>
      <c r="P23" s="70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-2.4889999999999999</v>
      </c>
      <c r="AA23">
        <v>2.4889999999999999</v>
      </c>
      <c r="AB23">
        <v>0</v>
      </c>
    </row>
    <row r="24" spans="1:28" x14ac:dyDescent="0.25">
      <c r="A24" s="71">
        <f t="shared" si="0"/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-1.526</v>
      </c>
      <c r="H24">
        <v>0</v>
      </c>
      <c r="I24">
        <v>0</v>
      </c>
      <c r="J24">
        <v>0</v>
      </c>
      <c r="K24">
        <v>0</v>
      </c>
      <c r="L24">
        <v>0</v>
      </c>
      <c r="M24">
        <v>4.0149999999999997</v>
      </c>
      <c r="N24">
        <v>-2.4889999999999999</v>
      </c>
      <c r="O24">
        <v>0</v>
      </c>
      <c r="P24" s="70">
        <v>0</v>
      </c>
      <c r="Q24">
        <v>0</v>
      </c>
      <c r="R24">
        <v>0</v>
      </c>
      <c r="S24">
        <v>0</v>
      </c>
      <c r="T24">
        <v>-3.1760000000000002</v>
      </c>
      <c r="U24">
        <v>0</v>
      </c>
      <c r="V24">
        <v>0</v>
      </c>
      <c r="W24">
        <v>0</v>
      </c>
      <c r="X24">
        <v>0</v>
      </c>
      <c r="Y24">
        <v>0</v>
      </c>
      <c r="Z24">
        <v>5.4279999999999999</v>
      </c>
      <c r="AA24">
        <v>-2.2519999999999998</v>
      </c>
      <c r="AB24">
        <v>0</v>
      </c>
    </row>
    <row r="25" spans="1:28" x14ac:dyDescent="0.25">
      <c r="A25" s="71">
        <f t="shared" si="0"/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-3.1760000000000002</v>
      </c>
      <c r="H25">
        <v>0</v>
      </c>
      <c r="I25">
        <v>0</v>
      </c>
      <c r="J25">
        <v>0</v>
      </c>
      <c r="K25">
        <v>0</v>
      </c>
      <c r="L25">
        <v>0</v>
      </c>
      <c r="M25">
        <v>5.4278000000000004</v>
      </c>
      <c r="N25">
        <v>-2.2519999999999998</v>
      </c>
      <c r="O25">
        <v>0</v>
      </c>
      <c r="P25" s="70">
        <v>0</v>
      </c>
      <c r="Q25">
        <v>0</v>
      </c>
      <c r="R25">
        <v>0</v>
      </c>
      <c r="S25">
        <v>0</v>
      </c>
      <c r="T25">
        <v>1.526</v>
      </c>
      <c r="U25">
        <v>0</v>
      </c>
      <c r="V25">
        <v>0</v>
      </c>
      <c r="W25">
        <v>0</v>
      </c>
      <c r="X25">
        <v>0</v>
      </c>
      <c r="Y25">
        <v>0</v>
      </c>
      <c r="Z25">
        <v>-4.0149999999999997</v>
      </c>
      <c r="AA25">
        <v>2.4889999999999999</v>
      </c>
      <c r="AB25">
        <v>0</v>
      </c>
    </row>
    <row r="26" spans="1:28" x14ac:dyDescent="0.25">
      <c r="A26" s="71">
        <f t="shared" si="0"/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3.9020000000000001</v>
      </c>
      <c r="K26">
        <v>-3.9020000000000001</v>
      </c>
      <c r="L26">
        <v>0</v>
      </c>
      <c r="M26">
        <v>0</v>
      </c>
      <c r="N26">
        <v>0</v>
      </c>
      <c r="O26">
        <v>0</v>
      </c>
      <c r="P26" s="70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10.365399999999999</v>
      </c>
      <c r="X26">
        <v>-10.365399999999999</v>
      </c>
      <c r="Y26">
        <v>0</v>
      </c>
      <c r="Z26">
        <v>0</v>
      </c>
      <c r="AA26">
        <v>0</v>
      </c>
      <c r="AB26">
        <v>0</v>
      </c>
    </row>
    <row r="27" spans="1:28" x14ac:dyDescent="0.25">
      <c r="A27" s="71">
        <f t="shared" si="0"/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10.365399999999999</v>
      </c>
      <c r="K27">
        <v>-10.365399999999999</v>
      </c>
      <c r="L27">
        <v>0</v>
      </c>
      <c r="M27">
        <v>0</v>
      </c>
      <c r="N27">
        <v>0</v>
      </c>
      <c r="O27">
        <v>0</v>
      </c>
      <c r="P27" s="70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-3.9020000000000001</v>
      </c>
      <c r="X27">
        <v>3.9020000000000001</v>
      </c>
      <c r="Y27">
        <v>0</v>
      </c>
      <c r="Z27">
        <v>0</v>
      </c>
      <c r="AA27">
        <v>0</v>
      </c>
      <c r="AB27">
        <v>0</v>
      </c>
    </row>
    <row r="28" spans="1:28" x14ac:dyDescent="0.25">
      <c r="A28" s="71">
        <f t="shared" si="0"/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1.4239999999999999</v>
      </c>
      <c r="K28">
        <v>0</v>
      </c>
      <c r="L28">
        <v>0</v>
      </c>
      <c r="M28">
        <v>0</v>
      </c>
      <c r="N28">
        <v>0</v>
      </c>
      <c r="O28">
        <v>-1.4239999999999999</v>
      </c>
      <c r="P28" s="70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3.0291000000000001</v>
      </c>
      <c r="X28">
        <v>0</v>
      </c>
      <c r="Y28">
        <v>0</v>
      </c>
      <c r="Z28">
        <v>0</v>
      </c>
      <c r="AA28">
        <v>0</v>
      </c>
      <c r="AB28">
        <v>-3.0291000000000001</v>
      </c>
    </row>
    <row r="29" spans="1:28" x14ac:dyDescent="0.25">
      <c r="A29" s="71">
        <f t="shared" si="0"/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3.0291000000000001</v>
      </c>
      <c r="K29">
        <v>0</v>
      </c>
      <c r="L29">
        <v>0</v>
      </c>
      <c r="M29">
        <v>0</v>
      </c>
      <c r="N29">
        <v>0</v>
      </c>
      <c r="O29">
        <v>-3.0291000000000001</v>
      </c>
      <c r="P29" s="70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-1.4239999999999999</v>
      </c>
      <c r="X29">
        <v>0</v>
      </c>
      <c r="Y29">
        <v>0</v>
      </c>
      <c r="Z29">
        <v>0</v>
      </c>
      <c r="AA29">
        <v>0</v>
      </c>
      <c r="AB29">
        <v>1.4239999999999999</v>
      </c>
    </row>
    <row r="30" spans="1:28" x14ac:dyDescent="0.25">
      <c r="A30" s="71">
        <f t="shared" si="0"/>
        <v>29</v>
      </c>
      <c r="B30">
        <v>-1.0259</v>
      </c>
      <c r="C30">
        <v>-1.7011000000000001</v>
      </c>
      <c r="D30">
        <v>0</v>
      </c>
      <c r="E30">
        <v>-6.8410000000000002</v>
      </c>
      <c r="F30">
        <v>9.5679999999999996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s="70">
        <v>-5.1939000000000002</v>
      </c>
      <c r="Q30">
        <v>0</v>
      </c>
      <c r="R30">
        <v>-21.578600000000002</v>
      </c>
      <c r="S30">
        <v>34.9754</v>
      </c>
      <c r="T30">
        <v>-3.9679000000000002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25">
      <c r="A31" s="71">
        <f t="shared" si="0"/>
        <v>30</v>
      </c>
      <c r="B31">
        <v>-4.2350000000000003</v>
      </c>
      <c r="C31">
        <v>-5.1939000000000002</v>
      </c>
      <c r="D31">
        <v>0</v>
      </c>
      <c r="E31">
        <v>-21.578600000000002</v>
      </c>
      <c r="F31">
        <v>34.891599999999997</v>
      </c>
      <c r="G31">
        <v>-3.9679000000000002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s="70">
        <v>1.7011000000000001</v>
      </c>
      <c r="Q31">
        <v>0</v>
      </c>
      <c r="R31">
        <v>6.8410000000000002</v>
      </c>
      <c r="S31">
        <v>-9.5679999999999996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25">
      <c r="A32" s="71">
        <f t="shared" si="0"/>
        <v>31</v>
      </c>
      <c r="B32">
        <v>0</v>
      </c>
      <c r="C32">
        <v>0</v>
      </c>
      <c r="D32">
        <v>0</v>
      </c>
      <c r="E32">
        <v>6.8410000000000002</v>
      </c>
      <c r="F32">
        <v>-6.8410000000000002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s="70">
        <v>0</v>
      </c>
      <c r="Q32">
        <v>0</v>
      </c>
      <c r="R32">
        <v>21.578600000000002</v>
      </c>
      <c r="S32">
        <v>-21.578600000000002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25">
      <c r="A33" s="71">
        <f t="shared" si="0"/>
        <v>32</v>
      </c>
      <c r="B33">
        <v>0</v>
      </c>
      <c r="C33">
        <v>0</v>
      </c>
      <c r="D33">
        <v>0</v>
      </c>
      <c r="E33">
        <v>21.578600000000002</v>
      </c>
      <c r="F33">
        <v>-21.578600000000002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70">
        <v>0</v>
      </c>
      <c r="Q33">
        <v>0</v>
      </c>
      <c r="R33">
        <v>-6.8410000000000002</v>
      </c>
      <c r="S33">
        <v>6.8410000000000002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25">
      <c r="A34" s="71">
        <f t="shared" si="0"/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70">
        <v>0</v>
      </c>
      <c r="Q34">
        <v>0</v>
      </c>
      <c r="R34">
        <v>1.798</v>
      </c>
      <c r="S34">
        <v>0</v>
      </c>
      <c r="T34">
        <v>0</v>
      </c>
      <c r="U34">
        <v>0</v>
      </c>
      <c r="V34">
        <v>0</v>
      </c>
      <c r="W34">
        <v>-1.798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25">
      <c r="A35" s="71">
        <f t="shared" si="0"/>
        <v>34</v>
      </c>
      <c r="B35">
        <v>0</v>
      </c>
      <c r="C35">
        <v>0</v>
      </c>
      <c r="D35">
        <v>0</v>
      </c>
      <c r="E35">
        <v>1.798</v>
      </c>
      <c r="F35">
        <v>0</v>
      </c>
      <c r="G35">
        <v>0</v>
      </c>
      <c r="H35">
        <v>0</v>
      </c>
      <c r="I35">
        <v>0</v>
      </c>
      <c r="J35">
        <v>-1.798</v>
      </c>
      <c r="K35">
        <v>0</v>
      </c>
      <c r="L35">
        <v>0</v>
      </c>
      <c r="M35">
        <v>0</v>
      </c>
      <c r="N35">
        <v>0</v>
      </c>
      <c r="O35">
        <v>0</v>
      </c>
      <c r="P35" s="70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25">
      <c r="A36" s="71">
        <f t="shared" si="0"/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70">
        <v>0</v>
      </c>
      <c r="Q36">
        <v>0</v>
      </c>
      <c r="R36">
        <v>0</v>
      </c>
      <c r="S36">
        <v>0</v>
      </c>
      <c r="T36">
        <v>0</v>
      </c>
      <c r="U36">
        <v>9.0900999999999996</v>
      </c>
      <c r="V36">
        <v>0</v>
      </c>
      <c r="W36">
        <v>-9.0900999999999996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5">
      <c r="A37" s="71">
        <f t="shared" si="0"/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9.0900999999999996</v>
      </c>
      <c r="I37">
        <v>0</v>
      </c>
      <c r="J37">
        <v>-9.0900999999999996</v>
      </c>
      <c r="K37">
        <v>0</v>
      </c>
      <c r="L37">
        <v>0</v>
      </c>
      <c r="M37">
        <v>0</v>
      </c>
      <c r="N37">
        <v>0</v>
      </c>
      <c r="O37">
        <v>0</v>
      </c>
      <c r="P37" s="70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5">
      <c r="A38" s="71">
        <f t="shared" si="0"/>
        <v>37</v>
      </c>
      <c r="B38">
        <v>0</v>
      </c>
      <c r="C38">
        <v>-1.135</v>
      </c>
      <c r="D38">
        <v>3.121</v>
      </c>
      <c r="E38">
        <v>-1.986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70">
        <v>-4.7819000000000003</v>
      </c>
      <c r="Q38">
        <v>9.8506999999999998</v>
      </c>
      <c r="R38">
        <v>-5.0688000000000004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5">
      <c r="A39" s="71">
        <f t="shared" si="0"/>
        <v>38</v>
      </c>
      <c r="B39">
        <v>0</v>
      </c>
      <c r="C39">
        <v>-4.7819000000000003</v>
      </c>
      <c r="D39">
        <v>9.7941000000000003</v>
      </c>
      <c r="E39">
        <v>-5.0688000000000004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70">
        <v>1.135</v>
      </c>
      <c r="Q39">
        <v>-3.121</v>
      </c>
      <c r="R39">
        <v>1.986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5">
      <c r="A40" s="71">
        <f t="shared" si="0"/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1.137</v>
      </c>
      <c r="O40">
        <v>-1.137</v>
      </c>
      <c r="P40" s="7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2.3149999999999999</v>
      </c>
      <c r="AB40">
        <v>-2.3149999999999999</v>
      </c>
    </row>
    <row r="41" spans="1:28" x14ac:dyDescent="0.25">
      <c r="A41" s="71">
        <f t="shared" si="0"/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2.3149999999999999</v>
      </c>
      <c r="O41">
        <v>-2.3149999999999999</v>
      </c>
      <c r="P41" s="70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-1.137</v>
      </c>
      <c r="AB41">
        <v>1.137</v>
      </c>
    </row>
    <row r="42" spans="1:28" x14ac:dyDescent="0.25">
      <c r="A42" s="71">
        <f t="shared" si="0"/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-3.0989</v>
      </c>
      <c r="H42">
        <v>0</v>
      </c>
      <c r="I42">
        <v>0</v>
      </c>
      <c r="J42">
        <v>0</v>
      </c>
      <c r="K42">
        <v>0</v>
      </c>
      <c r="L42">
        <v>0</v>
      </c>
      <c r="M42">
        <v>-2.4889999999999999</v>
      </c>
      <c r="N42">
        <v>6.7248999999999999</v>
      </c>
      <c r="O42">
        <v>-1.137</v>
      </c>
      <c r="P42" s="70">
        <v>0</v>
      </c>
      <c r="Q42">
        <v>0</v>
      </c>
      <c r="R42">
        <v>0</v>
      </c>
      <c r="S42">
        <v>0</v>
      </c>
      <c r="T42">
        <v>-6.1028000000000002</v>
      </c>
      <c r="U42">
        <v>0</v>
      </c>
      <c r="V42">
        <v>0</v>
      </c>
      <c r="W42">
        <v>0</v>
      </c>
      <c r="X42">
        <v>0</v>
      </c>
      <c r="Y42">
        <v>0</v>
      </c>
      <c r="Z42">
        <v>-2.2519999999999998</v>
      </c>
      <c r="AA42">
        <v>10.6698</v>
      </c>
      <c r="AB42">
        <v>-2.3149999999999999</v>
      </c>
    </row>
    <row r="43" spans="1:28" x14ac:dyDescent="0.25">
      <c r="A43" s="71">
        <f t="shared" si="0"/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-6.1028000000000002</v>
      </c>
      <c r="H43">
        <v>0</v>
      </c>
      <c r="I43">
        <v>0</v>
      </c>
      <c r="J43">
        <v>0</v>
      </c>
      <c r="K43">
        <v>0</v>
      </c>
      <c r="L43">
        <v>0</v>
      </c>
      <c r="M43">
        <v>-2.2519999999999998</v>
      </c>
      <c r="N43">
        <v>10.669600000000001</v>
      </c>
      <c r="O43">
        <v>-2.3149999999999999</v>
      </c>
      <c r="P43" s="70">
        <v>0</v>
      </c>
      <c r="Q43">
        <v>0</v>
      </c>
      <c r="R43">
        <v>0</v>
      </c>
      <c r="S43">
        <v>0</v>
      </c>
      <c r="T43">
        <v>3.0989</v>
      </c>
      <c r="U43">
        <v>0</v>
      </c>
      <c r="V43">
        <v>0</v>
      </c>
      <c r="W43">
        <v>0</v>
      </c>
      <c r="X43">
        <v>0</v>
      </c>
      <c r="Y43">
        <v>0</v>
      </c>
      <c r="Z43">
        <v>2.4889999999999999</v>
      </c>
      <c r="AA43">
        <v>-6.7248999999999999</v>
      </c>
      <c r="AB43">
        <v>1.137</v>
      </c>
    </row>
    <row r="44" spans="1:28" x14ac:dyDescent="0.25">
      <c r="A44" s="71">
        <f t="shared" si="0"/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1.8809</v>
      </c>
      <c r="L44">
        <v>-1.8809</v>
      </c>
      <c r="M44">
        <v>0</v>
      </c>
      <c r="N44">
        <v>0</v>
      </c>
      <c r="O44">
        <v>0</v>
      </c>
      <c r="P44" s="70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4.4028999999999998</v>
      </c>
      <c r="Y44">
        <v>-4.4028999999999998</v>
      </c>
      <c r="Z44">
        <v>0</v>
      </c>
      <c r="AA44">
        <v>0</v>
      </c>
      <c r="AB44">
        <v>0</v>
      </c>
    </row>
    <row r="45" spans="1:28" x14ac:dyDescent="0.25">
      <c r="A45" s="71">
        <f t="shared" si="0"/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4.4028999999999998</v>
      </c>
      <c r="L45">
        <v>-4.4028999999999998</v>
      </c>
      <c r="M45">
        <v>0</v>
      </c>
      <c r="N45">
        <v>0</v>
      </c>
      <c r="O45">
        <v>0</v>
      </c>
      <c r="P45" s="70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-1.8809</v>
      </c>
      <c r="Y45">
        <v>1.8809</v>
      </c>
      <c r="Z45">
        <v>0</v>
      </c>
      <c r="AA45">
        <v>0</v>
      </c>
      <c r="AB45">
        <v>0</v>
      </c>
    </row>
    <row r="46" spans="1:28" x14ac:dyDescent="0.25">
      <c r="A46" s="71">
        <f t="shared" si="0"/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-1.4239999999999999</v>
      </c>
      <c r="K46">
        <v>0</v>
      </c>
      <c r="L46">
        <v>0</v>
      </c>
      <c r="M46">
        <v>0</v>
      </c>
      <c r="N46">
        <v>-1.137</v>
      </c>
      <c r="O46">
        <v>2.5609999999999999</v>
      </c>
      <c r="P46" s="70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-3.0291000000000001</v>
      </c>
      <c r="X46">
        <v>0</v>
      </c>
      <c r="Y46">
        <v>0</v>
      </c>
      <c r="Z46">
        <v>0</v>
      </c>
      <c r="AA46">
        <v>-2.3149999999999999</v>
      </c>
      <c r="AB46">
        <v>5.3441000000000001</v>
      </c>
    </row>
    <row r="47" spans="1:28" x14ac:dyDescent="0.25">
      <c r="A47" s="71">
        <f t="shared" si="0"/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-3.0291000000000001</v>
      </c>
      <c r="K47">
        <v>0</v>
      </c>
      <c r="L47">
        <v>0</v>
      </c>
      <c r="M47">
        <v>0</v>
      </c>
      <c r="N47">
        <v>-2.3149999999999999</v>
      </c>
      <c r="O47">
        <v>5.3438999999999997</v>
      </c>
      <c r="P47" s="70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1.4239999999999999</v>
      </c>
      <c r="X47">
        <v>0</v>
      </c>
      <c r="Y47">
        <v>0</v>
      </c>
      <c r="Z47">
        <v>0</v>
      </c>
      <c r="AA47">
        <v>1.137</v>
      </c>
      <c r="AB47">
        <v>-2.5609999999999999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O32" sqref="O32"/>
    </sheetView>
  </sheetViews>
  <sheetFormatPr defaultRowHeight="15" x14ac:dyDescent="0.25"/>
  <cols>
    <col min="1" max="1" width="10.140625" bestFit="1" customWidth="1"/>
    <col min="18" max="18" width="10" bestFit="1" customWidth="1"/>
  </cols>
  <sheetData>
    <row r="1" spans="1:17" x14ac:dyDescent="0.25">
      <c r="A1" s="73" t="s">
        <v>183</v>
      </c>
      <c r="B1" s="77">
        <v>1</v>
      </c>
      <c r="C1" s="77">
        <v>2</v>
      </c>
      <c r="D1" s="77">
        <v>4</v>
      </c>
      <c r="E1" s="77">
        <v>5</v>
      </c>
      <c r="F1" s="73">
        <v>6</v>
      </c>
      <c r="G1" s="77">
        <v>2</v>
      </c>
      <c r="H1" s="77">
        <v>4</v>
      </c>
      <c r="I1" s="77">
        <v>5</v>
      </c>
      <c r="J1" s="77">
        <v>6</v>
      </c>
      <c r="K1" s="74"/>
      <c r="M1" s="74"/>
      <c r="N1" s="74"/>
      <c r="O1" s="74"/>
      <c r="Q1" s="74" t="s">
        <v>184</v>
      </c>
    </row>
    <row r="2" spans="1:17" x14ac:dyDescent="0.25">
      <c r="A2" s="76">
        <v>1</v>
      </c>
      <c r="B2" s="72">
        <v>4.9991000000000003</v>
      </c>
      <c r="C2" s="72">
        <v>-4.9991000000000003</v>
      </c>
      <c r="D2" s="72">
        <v>0</v>
      </c>
      <c r="E2" s="72">
        <v>0</v>
      </c>
      <c r="F2" s="72">
        <v>0</v>
      </c>
      <c r="G2" s="75">
        <v>-15.2631</v>
      </c>
      <c r="H2" s="72">
        <v>0</v>
      </c>
      <c r="I2" s="72">
        <v>0</v>
      </c>
      <c r="J2" s="72">
        <v>0</v>
      </c>
      <c r="K2" s="72"/>
      <c r="L2" s="72"/>
      <c r="M2" s="72"/>
      <c r="N2" s="72"/>
      <c r="O2" s="72"/>
    </row>
    <row r="3" spans="1:17" x14ac:dyDescent="0.25">
      <c r="A3" s="76">
        <v>2</v>
      </c>
      <c r="B3" s="72">
        <v>15.2103</v>
      </c>
      <c r="C3" s="72">
        <v>-15.2631</v>
      </c>
      <c r="D3" s="72">
        <v>0</v>
      </c>
      <c r="E3" s="72">
        <v>0</v>
      </c>
      <c r="F3" s="72">
        <v>0</v>
      </c>
      <c r="G3" s="75">
        <v>4.9991000000000003</v>
      </c>
      <c r="H3" s="72">
        <v>0</v>
      </c>
      <c r="I3" s="72">
        <v>0</v>
      </c>
      <c r="J3" s="72">
        <v>0</v>
      </c>
      <c r="K3" s="72"/>
      <c r="L3" s="72"/>
      <c r="M3" s="72"/>
      <c r="N3" s="72"/>
      <c r="O3" s="72"/>
    </row>
    <row r="4" spans="1:17" x14ac:dyDescent="0.25">
      <c r="A4" s="76">
        <v>3</v>
      </c>
      <c r="B4" s="72">
        <v>1.0259</v>
      </c>
      <c r="C4" s="72">
        <v>0</v>
      </c>
      <c r="D4" s="72">
        <v>0</v>
      </c>
      <c r="E4" s="72">
        <v>-1.0259</v>
      </c>
      <c r="F4" s="72">
        <v>0</v>
      </c>
      <c r="G4" s="75">
        <v>0</v>
      </c>
      <c r="H4" s="72">
        <v>0</v>
      </c>
      <c r="I4" s="72">
        <v>-4.2350000000000003</v>
      </c>
      <c r="J4" s="72">
        <v>0</v>
      </c>
      <c r="K4" s="72"/>
      <c r="L4" s="72"/>
      <c r="M4" s="72"/>
      <c r="N4" s="72"/>
      <c r="O4" s="72"/>
    </row>
    <row r="5" spans="1:17" x14ac:dyDescent="0.25">
      <c r="A5" s="76">
        <v>4</v>
      </c>
      <c r="B5" s="72">
        <v>4.1858000000000004</v>
      </c>
      <c r="C5" s="72">
        <v>0</v>
      </c>
      <c r="D5" s="72">
        <v>0</v>
      </c>
      <c r="E5" s="72">
        <v>-4.2350000000000003</v>
      </c>
      <c r="F5" s="72">
        <v>0</v>
      </c>
      <c r="G5" s="75">
        <v>0</v>
      </c>
      <c r="H5" s="72">
        <v>0</v>
      </c>
      <c r="I5" s="72">
        <v>1.0259</v>
      </c>
      <c r="J5" s="72">
        <v>0</v>
      </c>
      <c r="K5" s="72"/>
      <c r="L5" s="72"/>
      <c r="M5" s="72"/>
      <c r="N5" s="72"/>
      <c r="O5" s="72"/>
    </row>
    <row r="6" spans="1:17" x14ac:dyDescent="0.25">
      <c r="A6" s="76">
        <v>5</v>
      </c>
      <c r="B6" s="72">
        <v>0</v>
      </c>
      <c r="C6" s="72">
        <v>1.7011000000000001</v>
      </c>
      <c r="D6" s="72">
        <v>0</v>
      </c>
      <c r="E6" s="72">
        <v>-1.7011000000000001</v>
      </c>
      <c r="F6" s="72">
        <v>0</v>
      </c>
      <c r="G6" s="75">
        <v>5.1939000000000002</v>
      </c>
      <c r="H6" s="72">
        <v>0</v>
      </c>
      <c r="I6" s="72">
        <v>-5.1939000000000002</v>
      </c>
      <c r="J6" s="72">
        <v>0</v>
      </c>
      <c r="K6" s="72"/>
      <c r="L6" s="72"/>
      <c r="M6" s="72"/>
      <c r="N6" s="72"/>
      <c r="O6" s="72"/>
    </row>
    <row r="7" spans="1:17" x14ac:dyDescent="0.25">
      <c r="A7" s="76">
        <v>6</v>
      </c>
      <c r="B7" s="72">
        <v>0</v>
      </c>
      <c r="C7" s="72">
        <v>5.1593</v>
      </c>
      <c r="D7" s="72">
        <v>0</v>
      </c>
      <c r="E7" s="72">
        <v>-5.1939000000000002</v>
      </c>
      <c r="F7" s="72">
        <v>0</v>
      </c>
      <c r="G7" s="75">
        <v>-1.7011000000000001</v>
      </c>
      <c r="H7" s="72">
        <v>0</v>
      </c>
      <c r="I7" s="72">
        <v>1.7011000000000001</v>
      </c>
      <c r="J7" s="72">
        <v>0</v>
      </c>
      <c r="K7" s="72"/>
      <c r="L7" s="72"/>
      <c r="M7" s="72"/>
      <c r="N7" s="72"/>
      <c r="O7" s="72"/>
    </row>
    <row r="8" spans="1:17" x14ac:dyDescent="0.25">
      <c r="A8" s="76">
        <v>7</v>
      </c>
      <c r="B8" s="72">
        <v>6.0250000000000004</v>
      </c>
      <c r="C8" s="72">
        <v>-4.9991000000000003</v>
      </c>
      <c r="D8" s="72">
        <v>0</v>
      </c>
      <c r="E8" s="72">
        <v>-1.0259</v>
      </c>
      <c r="F8" s="72">
        <v>0</v>
      </c>
      <c r="G8" s="75">
        <v>-15.2631</v>
      </c>
      <c r="H8" s="72">
        <v>0</v>
      </c>
      <c r="I8" s="72">
        <v>-4.2350000000000003</v>
      </c>
      <c r="J8" s="72">
        <v>0</v>
      </c>
      <c r="K8" s="72"/>
      <c r="L8" s="72"/>
      <c r="M8" s="72"/>
      <c r="N8" s="72"/>
      <c r="O8" s="72"/>
    </row>
    <row r="9" spans="1:17" x14ac:dyDescent="0.25">
      <c r="A9" s="76">
        <v>8</v>
      </c>
      <c r="B9" s="72">
        <v>19.396100000000001</v>
      </c>
      <c r="C9" s="72">
        <v>-15.2631</v>
      </c>
      <c r="D9" s="72">
        <v>0</v>
      </c>
      <c r="E9" s="72">
        <v>-4.2350000000000003</v>
      </c>
      <c r="F9" s="72">
        <v>0</v>
      </c>
      <c r="G9" s="75">
        <v>4.9991000000000003</v>
      </c>
      <c r="H9" s="72">
        <v>0</v>
      </c>
      <c r="I9" s="72">
        <v>1.0259</v>
      </c>
      <c r="J9" s="72">
        <v>0</v>
      </c>
      <c r="K9" s="72"/>
      <c r="L9" s="72"/>
      <c r="M9" s="72"/>
      <c r="N9" s="72"/>
      <c r="O9" s="72"/>
    </row>
    <row r="10" spans="1:17" x14ac:dyDescent="0.25">
      <c r="A10" s="76">
        <v>29</v>
      </c>
      <c r="B10" s="72">
        <v>-1.0259</v>
      </c>
      <c r="C10" s="72">
        <v>-1.7011000000000001</v>
      </c>
      <c r="D10" s="72">
        <v>-6.8410000000000002</v>
      </c>
      <c r="E10" s="72">
        <v>9.5679999999999996</v>
      </c>
      <c r="F10" s="72">
        <v>0</v>
      </c>
      <c r="G10" s="75">
        <v>-5.1939000000000002</v>
      </c>
      <c r="H10" s="72">
        <v>-21.578600000000002</v>
      </c>
      <c r="I10" s="72">
        <v>34.9754</v>
      </c>
      <c r="J10" s="72">
        <v>-3.9679000000000002</v>
      </c>
      <c r="K10" s="72"/>
      <c r="L10" s="72"/>
      <c r="M10" s="72"/>
      <c r="N10" s="72"/>
      <c r="O10" s="72"/>
    </row>
    <row r="11" spans="1:17" x14ac:dyDescent="0.25">
      <c r="A11" s="76">
        <v>30</v>
      </c>
      <c r="B11" s="72">
        <v>-4.2350000000000003</v>
      </c>
      <c r="C11" s="72">
        <v>-5.1939000000000002</v>
      </c>
      <c r="D11" s="72">
        <v>-21.578600000000002</v>
      </c>
      <c r="E11" s="72">
        <v>34.891599999999997</v>
      </c>
      <c r="F11" s="72">
        <v>-3.9679000000000002</v>
      </c>
      <c r="G11" s="75">
        <v>1.7011000000000001</v>
      </c>
      <c r="H11" s="72">
        <v>6.8410000000000002</v>
      </c>
      <c r="I11" s="72">
        <v>-9.5679999999999996</v>
      </c>
      <c r="J11" s="72">
        <v>0</v>
      </c>
      <c r="K11" s="72"/>
      <c r="L11" s="72"/>
      <c r="M11" s="72"/>
      <c r="N11" s="72"/>
      <c r="O11" s="72"/>
    </row>
    <row r="14" spans="1:17" x14ac:dyDescent="0.25">
      <c r="A14" s="73" t="s">
        <v>185</v>
      </c>
      <c r="B14" s="77">
        <v>2</v>
      </c>
      <c r="C14" s="77">
        <v>3</v>
      </c>
      <c r="D14" s="77">
        <v>4</v>
      </c>
      <c r="E14" s="77">
        <v>5</v>
      </c>
      <c r="F14" s="77">
        <v>7</v>
      </c>
      <c r="G14" s="77">
        <v>8</v>
      </c>
      <c r="H14" s="77">
        <v>9</v>
      </c>
      <c r="I14" s="78">
        <v>2</v>
      </c>
      <c r="J14" s="77">
        <v>3</v>
      </c>
      <c r="K14" s="77">
        <v>4</v>
      </c>
      <c r="L14" s="77">
        <v>5</v>
      </c>
      <c r="M14" s="77">
        <v>7</v>
      </c>
      <c r="N14" s="77">
        <v>8</v>
      </c>
      <c r="O14" s="77">
        <v>9</v>
      </c>
      <c r="Q14" t="s">
        <v>192</v>
      </c>
    </row>
    <row r="15" spans="1:17" x14ac:dyDescent="0.25">
      <c r="A15" s="76">
        <v>9</v>
      </c>
      <c r="B15" s="72">
        <v>0</v>
      </c>
      <c r="C15" s="72">
        <v>1.986</v>
      </c>
      <c r="D15" s="72">
        <v>-1.986</v>
      </c>
      <c r="E15" s="72">
        <v>0</v>
      </c>
      <c r="F15" s="72">
        <v>0</v>
      </c>
      <c r="G15" s="72">
        <v>0</v>
      </c>
      <c r="H15" s="72">
        <v>0</v>
      </c>
      <c r="I15" s="75">
        <v>0</v>
      </c>
      <c r="J15" s="72">
        <v>5.0688000000000004</v>
      </c>
      <c r="K15" s="72">
        <v>-5.0688000000000004</v>
      </c>
      <c r="L15" s="72">
        <v>0</v>
      </c>
      <c r="M15" s="72">
        <v>0</v>
      </c>
      <c r="N15" s="72">
        <v>0</v>
      </c>
      <c r="O15" s="72">
        <v>0</v>
      </c>
    </row>
    <row r="16" spans="1:17" x14ac:dyDescent="0.25">
      <c r="A16" s="76">
        <v>10</v>
      </c>
      <c r="B16" s="72">
        <v>0</v>
      </c>
      <c r="C16" s="72">
        <v>5.056</v>
      </c>
      <c r="D16" s="72">
        <v>-5.0688000000000004</v>
      </c>
      <c r="E16" s="72">
        <v>0</v>
      </c>
      <c r="F16" s="72">
        <v>0</v>
      </c>
      <c r="G16" s="72">
        <v>0</v>
      </c>
      <c r="H16" s="72">
        <v>0</v>
      </c>
      <c r="I16" s="75">
        <v>0</v>
      </c>
      <c r="J16" s="72">
        <v>-1.986</v>
      </c>
      <c r="K16" s="72">
        <v>1.986</v>
      </c>
      <c r="L16" s="72">
        <v>0</v>
      </c>
      <c r="M16" s="72">
        <v>0</v>
      </c>
      <c r="N16" s="72">
        <v>0</v>
      </c>
      <c r="O16" s="72">
        <v>0</v>
      </c>
    </row>
    <row r="17" spans="1:17" x14ac:dyDescent="0.25">
      <c r="A17" s="76">
        <v>11</v>
      </c>
      <c r="B17" s="72">
        <v>0</v>
      </c>
      <c r="C17" s="72">
        <v>0</v>
      </c>
      <c r="D17" s="72">
        <v>0</v>
      </c>
      <c r="E17" s="72">
        <v>0</v>
      </c>
      <c r="F17" s="72">
        <v>0</v>
      </c>
      <c r="G17" s="72">
        <v>0</v>
      </c>
      <c r="H17" s="72">
        <v>0</v>
      </c>
      <c r="I17" s="75">
        <v>0</v>
      </c>
      <c r="J17" s="72">
        <v>0</v>
      </c>
      <c r="K17" s="72">
        <v>4.7819000000000003</v>
      </c>
      <c r="L17" s="72">
        <v>0</v>
      </c>
      <c r="M17" s="72">
        <v>-4.7819000000000003</v>
      </c>
      <c r="N17" s="72">
        <v>0</v>
      </c>
      <c r="O17" s="72">
        <v>0</v>
      </c>
    </row>
    <row r="18" spans="1:17" x14ac:dyDescent="0.25">
      <c r="A18" s="76">
        <v>12</v>
      </c>
      <c r="B18" s="72">
        <v>0</v>
      </c>
      <c r="C18" s="72">
        <v>0</v>
      </c>
      <c r="D18" s="72">
        <v>4.7819000000000003</v>
      </c>
      <c r="E18" s="72">
        <v>0</v>
      </c>
      <c r="F18" s="72">
        <v>-4.7819000000000003</v>
      </c>
      <c r="G18" s="72">
        <v>0</v>
      </c>
      <c r="H18" s="72">
        <v>0</v>
      </c>
      <c r="I18" s="75">
        <v>0</v>
      </c>
      <c r="J18" s="72">
        <v>0</v>
      </c>
      <c r="K18" s="72">
        <v>0</v>
      </c>
      <c r="L18" s="72">
        <v>0</v>
      </c>
      <c r="M18" s="72">
        <v>0</v>
      </c>
      <c r="N18" s="72">
        <v>0</v>
      </c>
      <c r="O18" s="72">
        <v>0</v>
      </c>
    </row>
    <row r="19" spans="1:17" x14ac:dyDescent="0.25">
      <c r="A19" s="76">
        <v>13</v>
      </c>
      <c r="B19" s="72">
        <v>0</v>
      </c>
      <c r="C19" s="72">
        <v>0</v>
      </c>
      <c r="D19" s="72">
        <v>0</v>
      </c>
      <c r="E19" s="72">
        <v>0</v>
      </c>
      <c r="F19" s="72">
        <v>0</v>
      </c>
      <c r="G19" s="72">
        <v>0</v>
      </c>
      <c r="H19" s="72">
        <v>0</v>
      </c>
      <c r="I19" s="75">
        <v>0</v>
      </c>
      <c r="J19" s="72">
        <v>0</v>
      </c>
      <c r="K19" s="72">
        <v>0</v>
      </c>
      <c r="L19" s="72">
        <v>0</v>
      </c>
      <c r="M19" s="72">
        <v>5.6769999999999996</v>
      </c>
      <c r="N19" s="72">
        <v>-5.6769999999999996</v>
      </c>
      <c r="O19" s="72">
        <v>0</v>
      </c>
    </row>
    <row r="20" spans="1:17" x14ac:dyDescent="0.25">
      <c r="A20" s="76">
        <v>14</v>
      </c>
      <c r="B20" s="72">
        <v>0</v>
      </c>
      <c r="C20" s="72">
        <v>0</v>
      </c>
      <c r="D20" s="72">
        <v>0</v>
      </c>
      <c r="E20" s="72">
        <v>0</v>
      </c>
      <c r="F20" s="72">
        <v>5.6769999999999996</v>
      </c>
      <c r="G20" s="72">
        <v>-5.6769999999999996</v>
      </c>
      <c r="H20" s="72">
        <v>0</v>
      </c>
      <c r="I20" s="75">
        <v>0</v>
      </c>
      <c r="J20" s="72">
        <v>0</v>
      </c>
      <c r="K20" s="72">
        <v>0</v>
      </c>
      <c r="L20" s="72">
        <v>0</v>
      </c>
      <c r="M20" s="72">
        <v>0</v>
      </c>
      <c r="N20" s="72">
        <v>0</v>
      </c>
      <c r="O20" s="72">
        <v>0</v>
      </c>
    </row>
    <row r="21" spans="1:17" x14ac:dyDescent="0.25">
      <c r="A21" s="76">
        <v>31</v>
      </c>
      <c r="B21" s="72">
        <v>0</v>
      </c>
      <c r="C21" s="72">
        <v>0</v>
      </c>
      <c r="D21" s="72">
        <v>6.8410000000000002</v>
      </c>
      <c r="E21" s="72">
        <v>-6.8410000000000002</v>
      </c>
      <c r="F21" s="72">
        <v>0</v>
      </c>
      <c r="G21" s="72">
        <v>0</v>
      </c>
      <c r="H21" s="72">
        <v>0</v>
      </c>
      <c r="I21" s="75">
        <v>0</v>
      </c>
      <c r="J21" s="72">
        <v>0</v>
      </c>
      <c r="K21" s="72">
        <v>21.578600000000002</v>
      </c>
      <c r="L21" s="72">
        <v>-21.578600000000002</v>
      </c>
      <c r="M21" s="72">
        <v>0</v>
      </c>
      <c r="N21" s="72">
        <v>0</v>
      </c>
      <c r="O21" s="72">
        <v>0</v>
      </c>
    </row>
    <row r="22" spans="1:17" x14ac:dyDescent="0.25">
      <c r="A22" s="76">
        <v>32</v>
      </c>
      <c r="B22" s="72">
        <v>0</v>
      </c>
      <c r="C22" s="72">
        <v>0</v>
      </c>
      <c r="D22" s="72">
        <v>21.578600000000002</v>
      </c>
      <c r="E22" s="72">
        <v>-21.578600000000002</v>
      </c>
      <c r="F22" s="72">
        <v>0</v>
      </c>
      <c r="G22" s="72">
        <v>0</v>
      </c>
      <c r="H22" s="72">
        <v>0</v>
      </c>
      <c r="I22" s="75">
        <v>0</v>
      </c>
      <c r="J22" s="72">
        <v>0</v>
      </c>
      <c r="K22" s="72">
        <v>-6.8410000000000002</v>
      </c>
      <c r="L22" s="72">
        <v>6.8410000000000002</v>
      </c>
      <c r="M22" s="72">
        <v>0</v>
      </c>
      <c r="N22" s="72">
        <v>0</v>
      </c>
      <c r="O22" s="72">
        <v>0</v>
      </c>
    </row>
    <row r="23" spans="1:17" x14ac:dyDescent="0.25">
      <c r="A23" s="76">
        <v>33</v>
      </c>
      <c r="B23" s="72">
        <v>0</v>
      </c>
      <c r="C23" s="72">
        <v>0</v>
      </c>
      <c r="D23" s="72">
        <v>0</v>
      </c>
      <c r="E23" s="72">
        <v>0</v>
      </c>
      <c r="F23" s="72">
        <v>0</v>
      </c>
      <c r="G23" s="72">
        <v>0</v>
      </c>
      <c r="H23" s="72">
        <v>0</v>
      </c>
      <c r="I23" s="75">
        <v>0</v>
      </c>
      <c r="J23" s="72">
        <v>0</v>
      </c>
      <c r="K23" s="72">
        <v>1.798</v>
      </c>
      <c r="L23" s="72">
        <v>0</v>
      </c>
      <c r="M23" s="72">
        <v>0</v>
      </c>
      <c r="N23" s="72">
        <v>0</v>
      </c>
      <c r="O23" s="72">
        <v>-1.798</v>
      </c>
    </row>
    <row r="24" spans="1:17" x14ac:dyDescent="0.25">
      <c r="A24" s="76">
        <v>34</v>
      </c>
      <c r="B24" s="72">
        <v>0</v>
      </c>
      <c r="C24" s="72">
        <v>0</v>
      </c>
      <c r="D24" s="72">
        <v>1.798</v>
      </c>
      <c r="E24" s="72">
        <v>0</v>
      </c>
      <c r="F24" s="72">
        <v>0</v>
      </c>
      <c r="G24" s="72">
        <v>0</v>
      </c>
      <c r="H24" s="72">
        <v>-1.798</v>
      </c>
      <c r="I24" s="75">
        <v>0</v>
      </c>
      <c r="J24" s="72">
        <v>0</v>
      </c>
      <c r="K24" s="72">
        <v>0</v>
      </c>
      <c r="L24" s="72">
        <v>0</v>
      </c>
      <c r="M24" s="72">
        <v>0</v>
      </c>
      <c r="N24" s="72">
        <v>0</v>
      </c>
      <c r="O24" s="72">
        <v>0</v>
      </c>
    </row>
    <row r="25" spans="1:17" x14ac:dyDescent="0.25">
      <c r="A25" s="76">
        <v>35</v>
      </c>
      <c r="B25" s="72">
        <v>0</v>
      </c>
      <c r="C25" s="72">
        <v>0</v>
      </c>
      <c r="D25" s="72">
        <v>0</v>
      </c>
      <c r="E25" s="72">
        <v>0</v>
      </c>
      <c r="F25" s="72">
        <v>0</v>
      </c>
      <c r="G25" s="72">
        <v>0</v>
      </c>
      <c r="H25" s="72">
        <v>0</v>
      </c>
      <c r="I25" s="75">
        <v>0</v>
      </c>
      <c r="J25" s="72">
        <v>0</v>
      </c>
      <c r="K25" s="72">
        <v>0</v>
      </c>
      <c r="L25" s="72">
        <v>0</v>
      </c>
      <c r="M25" s="72">
        <v>9.0900999999999996</v>
      </c>
      <c r="N25" s="72">
        <v>0</v>
      </c>
      <c r="O25" s="72">
        <v>-9.0900999999999996</v>
      </c>
    </row>
    <row r="26" spans="1:17" x14ac:dyDescent="0.25">
      <c r="A26" s="76">
        <v>36</v>
      </c>
      <c r="B26" s="72">
        <v>0</v>
      </c>
      <c r="C26" s="72">
        <v>0</v>
      </c>
      <c r="D26" s="72">
        <v>0</v>
      </c>
      <c r="E26" s="72">
        <v>0</v>
      </c>
      <c r="F26" s="72">
        <v>9.0900999999999996</v>
      </c>
      <c r="G26" s="72">
        <v>0</v>
      </c>
      <c r="H26" s="72">
        <v>-9.0900999999999996</v>
      </c>
      <c r="I26" s="75">
        <v>0</v>
      </c>
      <c r="J26" s="72">
        <v>0</v>
      </c>
      <c r="K26" s="72">
        <v>0</v>
      </c>
      <c r="L26" s="72">
        <v>0</v>
      </c>
      <c r="M26" s="72">
        <v>0</v>
      </c>
      <c r="N26" s="72">
        <v>0</v>
      </c>
      <c r="O26" s="72">
        <v>0</v>
      </c>
    </row>
    <row r="27" spans="1:17" x14ac:dyDescent="0.25">
      <c r="A27" s="76">
        <v>37</v>
      </c>
      <c r="B27" s="72">
        <v>-1.135</v>
      </c>
      <c r="C27" s="72">
        <v>3.121</v>
      </c>
      <c r="D27" s="72">
        <v>-1.986</v>
      </c>
      <c r="E27" s="72">
        <v>0</v>
      </c>
      <c r="F27" s="72">
        <v>0</v>
      </c>
      <c r="G27" s="72">
        <v>0</v>
      </c>
      <c r="H27" s="72">
        <v>0</v>
      </c>
      <c r="I27" s="75">
        <v>-4.7819000000000003</v>
      </c>
      <c r="J27" s="72">
        <v>9.8506999999999998</v>
      </c>
      <c r="K27" s="72">
        <v>-5.0688000000000004</v>
      </c>
      <c r="L27" s="72">
        <v>0</v>
      </c>
      <c r="M27" s="72">
        <v>0</v>
      </c>
      <c r="N27" s="72">
        <v>0</v>
      </c>
      <c r="O27" s="72">
        <v>0</v>
      </c>
    </row>
    <row r="28" spans="1:17" x14ac:dyDescent="0.25">
      <c r="A28" s="76">
        <v>38</v>
      </c>
      <c r="B28" s="72">
        <v>-4.7819000000000003</v>
      </c>
      <c r="C28" s="72">
        <v>9.7941000000000003</v>
      </c>
      <c r="D28" s="72">
        <v>-5.0688000000000004</v>
      </c>
      <c r="E28" s="72">
        <v>0</v>
      </c>
      <c r="F28" s="72">
        <v>0</v>
      </c>
      <c r="G28" s="72">
        <v>0</v>
      </c>
      <c r="H28" s="72">
        <v>0</v>
      </c>
      <c r="I28" s="75">
        <v>1.135</v>
      </c>
      <c r="J28" s="72">
        <v>-3.121</v>
      </c>
      <c r="K28" s="72">
        <v>1.986</v>
      </c>
      <c r="L28" s="72">
        <v>0</v>
      </c>
      <c r="M28" s="72">
        <v>0</v>
      </c>
      <c r="N28" s="72">
        <v>0</v>
      </c>
      <c r="O28" s="72">
        <v>0</v>
      </c>
    </row>
    <row r="31" spans="1:17" x14ac:dyDescent="0.25">
      <c r="A31" s="73" t="s">
        <v>193</v>
      </c>
      <c r="B31" s="77">
        <v>6</v>
      </c>
      <c r="C31" s="77">
        <v>11</v>
      </c>
      <c r="D31" s="77">
        <v>12</v>
      </c>
      <c r="E31" s="77">
        <v>13</v>
      </c>
      <c r="F31" s="73">
        <v>14</v>
      </c>
      <c r="G31" s="77">
        <v>6</v>
      </c>
      <c r="H31" s="77">
        <v>11</v>
      </c>
      <c r="I31" s="77">
        <v>12</v>
      </c>
      <c r="J31" s="77">
        <v>13</v>
      </c>
      <c r="K31" s="77">
        <v>14</v>
      </c>
      <c r="Q31" s="72" t="s">
        <v>194</v>
      </c>
    </row>
    <row r="32" spans="1:17" x14ac:dyDescent="0.25">
      <c r="A32" s="76">
        <v>15</v>
      </c>
      <c r="B32" s="72">
        <v>1.9550000000000001</v>
      </c>
      <c r="C32" s="72">
        <v>-1.9550000000000001</v>
      </c>
      <c r="D32" s="72">
        <v>0</v>
      </c>
      <c r="E32" s="72">
        <v>0</v>
      </c>
      <c r="F32" s="76">
        <v>0</v>
      </c>
      <c r="G32" s="72">
        <v>4.0941000000000001</v>
      </c>
      <c r="H32" s="72">
        <v>-4.0941000000000001</v>
      </c>
      <c r="I32" s="72">
        <v>0</v>
      </c>
      <c r="J32" s="72">
        <v>0</v>
      </c>
      <c r="K32" s="72">
        <v>0</v>
      </c>
    </row>
    <row r="33" spans="1:17" x14ac:dyDescent="0.25">
      <c r="A33" s="76">
        <f t="shared" ref="A33:A45" si="0">A32+1</f>
        <v>16</v>
      </c>
      <c r="B33" s="72">
        <v>4.0941000000000001</v>
      </c>
      <c r="C33" s="72">
        <v>-4.0941000000000001</v>
      </c>
      <c r="D33" s="72">
        <v>0</v>
      </c>
      <c r="E33" s="72">
        <v>0</v>
      </c>
      <c r="F33" s="76">
        <v>0</v>
      </c>
      <c r="G33" s="72">
        <v>-1.9550000000000001</v>
      </c>
      <c r="H33" s="72">
        <v>1.9550000000000001</v>
      </c>
      <c r="I33" s="72">
        <v>0</v>
      </c>
      <c r="J33" s="72">
        <v>0</v>
      </c>
      <c r="K33" s="72">
        <v>0</v>
      </c>
    </row>
    <row r="34" spans="1:17" x14ac:dyDescent="0.25">
      <c r="A34" s="76">
        <f t="shared" si="0"/>
        <v>17</v>
      </c>
      <c r="B34" s="72">
        <v>1.526</v>
      </c>
      <c r="C34" s="72">
        <v>0</v>
      </c>
      <c r="D34" s="72">
        <v>-1.526</v>
      </c>
      <c r="E34" s="72">
        <v>0</v>
      </c>
      <c r="F34" s="76">
        <v>0</v>
      </c>
      <c r="G34" s="72">
        <v>3.1760000000000002</v>
      </c>
      <c r="H34" s="72">
        <v>0</v>
      </c>
      <c r="I34" s="72">
        <v>-3.1760000000000002</v>
      </c>
      <c r="J34" s="72">
        <v>0</v>
      </c>
      <c r="K34" s="72">
        <v>0</v>
      </c>
    </row>
    <row r="35" spans="1:17" x14ac:dyDescent="0.25">
      <c r="A35" s="76">
        <f t="shared" si="0"/>
        <v>18</v>
      </c>
      <c r="B35" s="72">
        <v>3.1760000000000002</v>
      </c>
      <c r="C35" s="72">
        <v>0</v>
      </c>
      <c r="D35" s="72">
        <v>-3.1760000000000002</v>
      </c>
      <c r="E35" s="72">
        <v>0</v>
      </c>
      <c r="F35" s="76">
        <v>0</v>
      </c>
      <c r="G35" s="72">
        <v>-1.526</v>
      </c>
      <c r="H35" s="72">
        <v>0</v>
      </c>
      <c r="I35" s="72">
        <v>1.526</v>
      </c>
      <c r="J35" s="72">
        <v>0</v>
      </c>
      <c r="K35" s="72">
        <v>0</v>
      </c>
    </row>
    <row r="36" spans="1:17" x14ac:dyDescent="0.25">
      <c r="A36" s="76">
        <f t="shared" si="0"/>
        <v>19</v>
      </c>
      <c r="B36" s="72">
        <v>3.0989</v>
      </c>
      <c r="C36" s="72">
        <v>0</v>
      </c>
      <c r="D36" s="72">
        <v>0</v>
      </c>
      <c r="E36" s="72">
        <v>-3.0989</v>
      </c>
      <c r="F36" s="76">
        <v>0</v>
      </c>
      <c r="G36" s="72">
        <v>6.1028000000000002</v>
      </c>
      <c r="H36" s="72">
        <v>0</v>
      </c>
      <c r="I36" s="72">
        <v>0</v>
      </c>
      <c r="J36" s="72">
        <v>-6.1028000000000002</v>
      </c>
      <c r="K36" s="72">
        <v>0</v>
      </c>
    </row>
    <row r="37" spans="1:17" x14ac:dyDescent="0.25">
      <c r="A37" s="76">
        <f t="shared" si="0"/>
        <v>20</v>
      </c>
      <c r="B37" s="72">
        <v>6.1028000000000002</v>
      </c>
      <c r="C37" s="72">
        <v>0</v>
      </c>
      <c r="D37" s="72">
        <v>0</v>
      </c>
      <c r="E37" s="72">
        <v>-6.1028000000000002</v>
      </c>
      <c r="F37" s="76">
        <v>0</v>
      </c>
      <c r="G37" s="72">
        <v>-3.0989</v>
      </c>
      <c r="H37" s="72">
        <v>0</v>
      </c>
      <c r="I37" s="72">
        <v>0</v>
      </c>
      <c r="J37" s="72">
        <v>3.0989</v>
      </c>
      <c r="K37" s="72">
        <v>0</v>
      </c>
    </row>
    <row r="38" spans="1:17" x14ac:dyDescent="0.25">
      <c r="A38" s="76">
        <f t="shared" si="0"/>
        <v>21</v>
      </c>
      <c r="B38" s="72">
        <v>0</v>
      </c>
      <c r="C38" s="72">
        <v>0</v>
      </c>
      <c r="D38" s="72">
        <v>2.4889999999999999</v>
      </c>
      <c r="E38" s="72">
        <v>-2.4889999999999999</v>
      </c>
      <c r="F38" s="76">
        <v>0</v>
      </c>
      <c r="G38" s="72">
        <v>0</v>
      </c>
      <c r="H38" s="72">
        <v>0</v>
      </c>
      <c r="I38" s="72">
        <v>2.2519999999999998</v>
      </c>
      <c r="J38" s="72">
        <v>-2.2519999999999998</v>
      </c>
      <c r="K38" s="72">
        <v>0</v>
      </c>
    </row>
    <row r="39" spans="1:17" x14ac:dyDescent="0.25">
      <c r="A39" s="76">
        <f t="shared" si="0"/>
        <v>22</v>
      </c>
      <c r="B39" s="72">
        <v>0</v>
      </c>
      <c r="C39" s="72">
        <v>0</v>
      </c>
      <c r="D39" s="72">
        <v>2.2519999999999998</v>
      </c>
      <c r="E39" s="72">
        <v>-2.2519999999999998</v>
      </c>
      <c r="F39" s="76">
        <v>0</v>
      </c>
      <c r="G39" s="72">
        <v>0</v>
      </c>
      <c r="H39" s="72">
        <v>0</v>
      </c>
      <c r="I39" s="72">
        <v>-2.4889999999999999</v>
      </c>
      <c r="J39" s="72">
        <v>2.4889999999999999</v>
      </c>
      <c r="K39" s="72">
        <v>0</v>
      </c>
    </row>
    <row r="40" spans="1:17" x14ac:dyDescent="0.25">
      <c r="A40" s="76">
        <f t="shared" si="0"/>
        <v>23</v>
      </c>
      <c r="B40" s="72">
        <v>-1.526</v>
      </c>
      <c r="C40" s="72">
        <v>0</v>
      </c>
      <c r="D40" s="72">
        <v>4.0149999999999997</v>
      </c>
      <c r="E40" s="72">
        <v>-2.4889999999999999</v>
      </c>
      <c r="F40" s="76">
        <v>0</v>
      </c>
      <c r="G40" s="72">
        <v>-3.1760000000000002</v>
      </c>
      <c r="H40" s="72">
        <v>0</v>
      </c>
      <c r="I40" s="72">
        <v>5.4279999999999999</v>
      </c>
      <c r="J40" s="72">
        <v>-2.2519999999999998</v>
      </c>
      <c r="K40" s="72">
        <v>0</v>
      </c>
    </row>
    <row r="41" spans="1:17" x14ac:dyDescent="0.25">
      <c r="A41" s="76">
        <f t="shared" si="0"/>
        <v>24</v>
      </c>
      <c r="B41" s="72">
        <v>-3.1760000000000002</v>
      </c>
      <c r="C41" s="72">
        <v>0</v>
      </c>
      <c r="D41" s="72">
        <v>5.4278000000000004</v>
      </c>
      <c r="E41" s="72">
        <v>-2.2519999999999998</v>
      </c>
      <c r="F41" s="76">
        <v>0</v>
      </c>
      <c r="G41" s="72">
        <v>1.526</v>
      </c>
      <c r="H41" s="72">
        <v>0</v>
      </c>
      <c r="I41" s="72">
        <v>-4.0149999999999997</v>
      </c>
      <c r="J41" s="72">
        <v>2.4889999999999999</v>
      </c>
      <c r="K41" s="72">
        <v>0</v>
      </c>
    </row>
    <row r="42" spans="1:17" x14ac:dyDescent="0.25">
      <c r="A42" s="76">
        <v>39</v>
      </c>
      <c r="B42" s="72">
        <v>0</v>
      </c>
      <c r="C42" s="72">
        <v>0</v>
      </c>
      <c r="D42" s="72">
        <v>0</v>
      </c>
      <c r="E42" s="72">
        <v>1.137</v>
      </c>
      <c r="F42" s="76">
        <v>-1.137</v>
      </c>
      <c r="G42" s="72">
        <v>0</v>
      </c>
      <c r="H42" s="72">
        <v>0</v>
      </c>
      <c r="I42" s="72">
        <v>0</v>
      </c>
      <c r="J42" s="72">
        <v>2.3149999999999999</v>
      </c>
      <c r="K42" s="72">
        <v>-2.3149999999999999</v>
      </c>
    </row>
    <row r="43" spans="1:17" x14ac:dyDescent="0.25">
      <c r="A43" s="76">
        <f t="shared" si="0"/>
        <v>40</v>
      </c>
      <c r="B43" s="72">
        <v>0</v>
      </c>
      <c r="C43" s="72">
        <v>0</v>
      </c>
      <c r="D43" s="72">
        <v>0</v>
      </c>
      <c r="E43" s="72">
        <v>2.3149999999999999</v>
      </c>
      <c r="F43" s="76">
        <v>-2.3149999999999999</v>
      </c>
      <c r="G43" s="72">
        <v>0</v>
      </c>
      <c r="H43" s="72">
        <v>0</v>
      </c>
      <c r="I43" s="72">
        <v>0</v>
      </c>
      <c r="J43" s="72">
        <v>-1.137</v>
      </c>
      <c r="K43" s="72">
        <v>1.137</v>
      </c>
    </row>
    <row r="44" spans="1:17" x14ac:dyDescent="0.25">
      <c r="A44" s="76">
        <f t="shared" si="0"/>
        <v>41</v>
      </c>
      <c r="B44" s="72">
        <v>-3.0989</v>
      </c>
      <c r="C44" s="72">
        <v>0</v>
      </c>
      <c r="D44" s="72">
        <v>-2.4889999999999999</v>
      </c>
      <c r="E44" s="72">
        <v>6.7248999999999999</v>
      </c>
      <c r="F44" s="76">
        <v>-1.137</v>
      </c>
      <c r="G44" s="72">
        <v>-6.1028000000000002</v>
      </c>
      <c r="H44" s="72">
        <v>0</v>
      </c>
      <c r="I44" s="72">
        <v>-2.2519999999999998</v>
      </c>
      <c r="J44" s="72">
        <v>10.6698</v>
      </c>
      <c r="K44" s="72">
        <v>-2.3149999999999999</v>
      </c>
    </row>
    <row r="45" spans="1:17" x14ac:dyDescent="0.25">
      <c r="A45" s="76">
        <f t="shared" si="0"/>
        <v>42</v>
      </c>
      <c r="B45" s="72">
        <v>-6.1028000000000002</v>
      </c>
      <c r="C45" s="72">
        <v>0</v>
      </c>
      <c r="D45" s="72">
        <v>-2.2519999999999998</v>
      </c>
      <c r="E45" s="72">
        <v>10.669600000000001</v>
      </c>
      <c r="F45" s="76">
        <v>-2.3149999999999999</v>
      </c>
      <c r="G45" s="72">
        <v>3.0989</v>
      </c>
      <c r="H45" s="72">
        <v>0</v>
      </c>
      <c r="I45" s="72">
        <v>2.4889999999999999</v>
      </c>
      <c r="J45" s="72">
        <v>-6.7248999999999999</v>
      </c>
      <c r="K45" s="72">
        <v>1.137</v>
      </c>
    </row>
    <row r="48" spans="1:17" x14ac:dyDescent="0.25">
      <c r="A48" s="73" t="s">
        <v>195</v>
      </c>
      <c r="B48" s="77">
        <v>9</v>
      </c>
      <c r="C48" s="77">
        <v>10</v>
      </c>
      <c r="D48" s="77">
        <v>11</v>
      </c>
      <c r="E48" s="77">
        <v>13</v>
      </c>
      <c r="F48" s="73">
        <v>14</v>
      </c>
      <c r="G48" s="77">
        <v>9</v>
      </c>
      <c r="H48" s="77">
        <v>10</v>
      </c>
      <c r="I48" s="77">
        <v>11</v>
      </c>
      <c r="J48" s="77">
        <v>13</v>
      </c>
      <c r="K48" s="77">
        <v>14</v>
      </c>
      <c r="Q48" s="72" t="s">
        <v>196</v>
      </c>
    </row>
    <row r="49" spans="1:11" x14ac:dyDescent="0.25">
      <c r="A49" s="76">
        <v>25</v>
      </c>
      <c r="B49" s="72">
        <v>3.9020000000000001</v>
      </c>
      <c r="C49" s="72">
        <v>-3.9020000000000001</v>
      </c>
      <c r="D49" s="72">
        <v>0</v>
      </c>
      <c r="E49" s="72">
        <v>0</v>
      </c>
      <c r="F49" s="76">
        <v>0</v>
      </c>
      <c r="G49" s="72">
        <v>10.365399999999999</v>
      </c>
      <c r="H49" s="72">
        <v>-10.365399999999999</v>
      </c>
      <c r="I49" s="72">
        <v>0</v>
      </c>
      <c r="J49" s="72">
        <v>0</v>
      </c>
      <c r="K49" s="72">
        <v>0</v>
      </c>
    </row>
    <row r="50" spans="1:11" x14ac:dyDescent="0.25">
      <c r="A50" s="76">
        <f t="shared" ref="A50:A56" si="1">A49+1</f>
        <v>26</v>
      </c>
      <c r="B50" s="72">
        <v>10.365399999999999</v>
      </c>
      <c r="C50" s="72">
        <v>-10.365399999999999</v>
      </c>
      <c r="D50" s="72">
        <v>0</v>
      </c>
      <c r="E50" s="72">
        <v>0</v>
      </c>
      <c r="F50" s="76">
        <v>0</v>
      </c>
      <c r="G50" s="72">
        <v>-3.9020000000000001</v>
      </c>
      <c r="H50" s="72">
        <v>3.9020000000000001</v>
      </c>
      <c r="I50" s="72">
        <v>0</v>
      </c>
      <c r="J50" s="72">
        <v>0</v>
      </c>
      <c r="K50" s="72">
        <v>0</v>
      </c>
    </row>
    <row r="51" spans="1:11" x14ac:dyDescent="0.25">
      <c r="A51" s="76">
        <f t="shared" si="1"/>
        <v>27</v>
      </c>
      <c r="B51" s="72">
        <v>1.4239999999999999</v>
      </c>
      <c r="C51" s="72">
        <v>0</v>
      </c>
      <c r="D51" s="72">
        <v>0</v>
      </c>
      <c r="E51" s="72">
        <v>0</v>
      </c>
      <c r="F51" s="76">
        <v>-1.4239999999999999</v>
      </c>
      <c r="G51" s="72">
        <v>3.0291000000000001</v>
      </c>
      <c r="H51" s="72">
        <v>0</v>
      </c>
      <c r="I51" s="72">
        <v>0</v>
      </c>
      <c r="J51" s="72">
        <v>0</v>
      </c>
      <c r="K51" s="72">
        <v>-3.0291000000000001</v>
      </c>
    </row>
    <row r="52" spans="1:11" x14ac:dyDescent="0.25">
      <c r="A52" s="76">
        <f t="shared" si="1"/>
        <v>28</v>
      </c>
      <c r="B52" s="72">
        <v>3.0291000000000001</v>
      </c>
      <c r="C52" s="72">
        <v>0</v>
      </c>
      <c r="D52" s="72">
        <v>0</v>
      </c>
      <c r="E52" s="72">
        <v>0</v>
      </c>
      <c r="F52" s="76">
        <v>-3.0291000000000001</v>
      </c>
      <c r="G52" s="72">
        <v>-1.4239999999999999</v>
      </c>
      <c r="H52" s="72">
        <v>0</v>
      </c>
      <c r="I52" s="72">
        <v>0</v>
      </c>
      <c r="J52" s="72">
        <v>0</v>
      </c>
      <c r="K52" s="72">
        <v>1.4239999999999999</v>
      </c>
    </row>
    <row r="53" spans="1:11" x14ac:dyDescent="0.25">
      <c r="A53" s="76">
        <v>43</v>
      </c>
      <c r="B53" s="72">
        <v>0</v>
      </c>
      <c r="C53" s="72">
        <v>1.8809</v>
      </c>
      <c r="D53" s="72">
        <v>-1.8809</v>
      </c>
      <c r="E53" s="72">
        <v>0</v>
      </c>
      <c r="F53" s="76">
        <v>0</v>
      </c>
      <c r="G53" s="72">
        <v>0</v>
      </c>
      <c r="H53" s="72">
        <v>4.4028999999999998</v>
      </c>
      <c r="I53" s="72">
        <v>-4.4028999999999998</v>
      </c>
      <c r="J53" s="72">
        <v>0</v>
      </c>
      <c r="K53" s="72">
        <v>0</v>
      </c>
    </row>
    <row r="54" spans="1:11" x14ac:dyDescent="0.25">
      <c r="A54" s="76">
        <f t="shared" si="1"/>
        <v>44</v>
      </c>
      <c r="B54" s="72">
        <v>0</v>
      </c>
      <c r="C54" s="72">
        <v>4.4028999999999998</v>
      </c>
      <c r="D54" s="72">
        <v>-4.4028999999999998</v>
      </c>
      <c r="E54" s="72">
        <v>0</v>
      </c>
      <c r="F54" s="76">
        <v>0</v>
      </c>
      <c r="G54" s="72">
        <v>0</v>
      </c>
      <c r="H54" s="72">
        <v>-1.8809</v>
      </c>
      <c r="I54" s="72">
        <v>1.8809</v>
      </c>
      <c r="J54" s="72">
        <v>0</v>
      </c>
      <c r="K54" s="72">
        <v>0</v>
      </c>
    </row>
    <row r="55" spans="1:11" x14ac:dyDescent="0.25">
      <c r="A55" s="76">
        <f t="shared" si="1"/>
        <v>45</v>
      </c>
      <c r="B55" s="72">
        <v>-1.4239999999999999</v>
      </c>
      <c r="C55" s="72">
        <v>0</v>
      </c>
      <c r="D55" s="72">
        <v>0</v>
      </c>
      <c r="E55" s="72">
        <v>-1.137</v>
      </c>
      <c r="F55" s="76">
        <v>2.5609999999999999</v>
      </c>
      <c r="G55" s="72">
        <v>-3.0291000000000001</v>
      </c>
      <c r="H55" s="72">
        <v>0</v>
      </c>
      <c r="I55" s="72">
        <v>0</v>
      </c>
      <c r="J55" s="72">
        <v>-2.3149999999999999</v>
      </c>
      <c r="K55" s="72">
        <v>5.3441000000000001</v>
      </c>
    </row>
    <row r="56" spans="1:11" x14ac:dyDescent="0.25">
      <c r="A56" s="76">
        <f t="shared" si="1"/>
        <v>46</v>
      </c>
      <c r="B56" s="72">
        <v>-3.0291000000000001</v>
      </c>
      <c r="C56" s="72">
        <v>0</v>
      </c>
      <c r="D56" s="72">
        <v>0</v>
      </c>
      <c r="E56" s="72">
        <v>-2.3149999999999999</v>
      </c>
      <c r="F56" s="76">
        <v>5.3438999999999997</v>
      </c>
      <c r="G56" s="72">
        <v>1.4239999999999999</v>
      </c>
      <c r="H56" s="72">
        <v>0</v>
      </c>
      <c r="I56" s="72">
        <v>0</v>
      </c>
      <c r="J56" s="72">
        <v>1.137</v>
      </c>
      <c r="K56" s="72">
        <v>-2.5609999999999999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workbookViewId="0">
      <selection activeCell="N32" sqref="N32"/>
    </sheetView>
  </sheetViews>
  <sheetFormatPr defaultRowHeight="15" x14ac:dyDescent="0.25"/>
  <cols>
    <col min="1" max="1" width="13.5703125" bestFit="1" customWidth="1"/>
    <col min="4" max="4" width="13.5703125" bestFit="1" customWidth="1"/>
    <col min="6" max="6" width="9.140625" style="72"/>
    <col min="8" max="8" width="13.5703125" bestFit="1" customWidth="1"/>
    <col min="11" max="11" width="9.140625" style="72"/>
    <col min="12" max="12" width="13.5703125" bestFit="1" customWidth="1"/>
    <col min="14" max="14" width="9.140625" style="72"/>
    <col min="16" max="16" width="13.5703125" bestFit="1" customWidth="1"/>
  </cols>
  <sheetData>
    <row r="1" spans="1:18" s="72" customFormat="1" x14ac:dyDescent="0.25">
      <c r="A1" s="72" t="s">
        <v>187</v>
      </c>
      <c r="B1" s="72" t="s">
        <v>186</v>
      </c>
      <c r="D1" s="72" t="s">
        <v>187</v>
      </c>
      <c r="E1" s="72" t="s">
        <v>188</v>
      </c>
      <c r="F1" s="72" t="s">
        <v>201</v>
      </c>
      <c r="H1" s="72" t="s">
        <v>187</v>
      </c>
      <c r="I1" s="72" t="s">
        <v>189</v>
      </c>
      <c r="J1" s="72" t="s">
        <v>201</v>
      </c>
      <c r="L1" s="72" t="s">
        <v>187</v>
      </c>
      <c r="M1" s="72" t="s">
        <v>190</v>
      </c>
      <c r="N1" s="72" t="s">
        <v>201</v>
      </c>
      <c r="P1" s="72" t="s">
        <v>187</v>
      </c>
      <c r="Q1" s="72" t="s">
        <v>191</v>
      </c>
      <c r="R1" s="72" t="s">
        <v>201</v>
      </c>
    </row>
    <row r="2" spans="1:18" x14ac:dyDescent="0.25">
      <c r="A2">
        <f>1</f>
        <v>1</v>
      </c>
      <c r="B2">
        <v>0</v>
      </c>
      <c r="D2" s="72">
        <f>1</f>
        <v>1</v>
      </c>
      <c r="E2" s="72">
        <v>0</v>
      </c>
      <c r="F2" s="72" t="s">
        <v>197</v>
      </c>
      <c r="H2" s="72">
        <v>9</v>
      </c>
      <c r="I2" s="72">
        <v>0</v>
      </c>
      <c r="J2" t="s">
        <v>197</v>
      </c>
      <c r="L2" s="72">
        <v>15</v>
      </c>
      <c r="M2" s="72">
        <v>0</v>
      </c>
      <c r="N2" s="72" t="s">
        <v>197</v>
      </c>
      <c r="P2" s="72">
        <v>25</v>
      </c>
      <c r="Q2" s="72">
        <v>0</v>
      </c>
      <c r="R2" t="s">
        <v>197</v>
      </c>
    </row>
    <row r="3" spans="1:18" x14ac:dyDescent="0.25">
      <c r="A3">
        <f>A2+1</f>
        <v>2</v>
      </c>
      <c r="B3">
        <v>-2.64000000000006E-2</v>
      </c>
      <c r="D3" s="72">
        <f>D2+1</f>
        <v>2</v>
      </c>
      <c r="E3" s="72">
        <v>-2.64000000000006E-2</v>
      </c>
      <c r="F3" s="72" t="s">
        <v>198</v>
      </c>
      <c r="H3" s="72">
        <f t="shared" ref="H3:H15" si="0">H2+1</f>
        <v>10</v>
      </c>
      <c r="I3" s="72">
        <v>-6.4000000000001799E-3</v>
      </c>
      <c r="J3" t="s">
        <v>198</v>
      </c>
      <c r="L3" s="72">
        <f t="shared" ref="L3:L15" si="1">L2+1</f>
        <v>16</v>
      </c>
      <c r="M3" s="72">
        <v>0</v>
      </c>
      <c r="N3" s="72" t="s">
        <v>198</v>
      </c>
      <c r="P3" s="72">
        <f t="shared" ref="P3:P9" si="2">P2+1</f>
        <v>26</v>
      </c>
      <c r="Q3" s="72">
        <v>0</v>
      </c>
      <c r="R3" t="s">
        <v>198</v>
      </c>
    </row>
    <row r="4" spans="1:18" x14ac:dyDescent="0.25">
      <c r="A4" s="72">
        <f t="shared" ref="A4:A47" si="3">A3+1</f>
        <v>3</v>
      </c>
      <c r="B4">
        <v>0</v>
      </c>
      <c r="D4" s="72">
        <f t="shared" ref="D4:D11" si="4">D3+1</f>
        <v>3</v>
      </c>
      <c r="E4" s="72">
        <v>0</v>
      </c>
      <c r="F4" s="72" t="s">
        <v>197</v>
      </c>
      <c r="H4" s="72">
        <f t="shared" si="0"/>
        <v>11</v>
      </c>
      <c r="I4" s="72">
        <v>0</v>
      </c>
      <c r="J4" t="s">
        <v>197</v>
      </c>
      <c r="L4" s="72">
        <f t="shared" si="1"/>
        <v>17</v>
      </c>
      <c r="M4" s="72">
        <v>0</v>
      </c>
      <c r="N4" s="72" t="s">
        <v>197</v>
      </c>
      <c r="P4" s="72">
        <f t="shared" si="2"/>
        <v>27</v>
      </c>
      <c r="Q4" s="72">
        <v>0</v>
      </c>
      <c r="R4" t="s">
        <v>197</v>
      </c>
    </row>
    <row r="5" spans="1:18" x14ac:dyDescent="0.25">
      <c r="A5" s="72">
        <f t="shared" si="3"/>
        <v>4</v>
      </c>
      <c r="B5">
        <v>-2.4600000000000399E-2</v>
      </c>
      <c r="D5" s="72">
        <f t="shared" si="4"/>
        <v>4</v>
      </c>
      <c r="E5" s="72">
        <v>-2.4600000000000399E-2</v>
      </c>
      <c r="F5" s="72" t="s">
        <v>198</v>
      </c>
      <c r="H5" s="72">
        <f t="shared" si="0"/>
        <v>12</v>
      </c>
      <c r="I5" s="72">
        <v>0</v>
      </c>
      <c r="J5" t="s">
        <v>198</v>
      </c>
      <c r="L5" s="72">
        <f t="shared" si="1"/>
        <v>18</v>
      </c>
      <c r="M5" s="72">
        <v>0</v>
      </c>
      <c r="N5" s="72" t="s">
        <v>198</v>
      </c>
      <c r="P5" s="72">
        <f t="shared" si="2"/>
        <v>28</v>
      </c>
      <c r="Q5" s="72">
        <v>0</v>
      </c>
      <c r="R5" t="s">
        <v>198</v>
      </c>
    </row>
    <row r="6" spans="1:18" x14ac:dyDescent="0.25">
      <c r="A6" s="72">
        <f t="shared" si="3"/>
        <v>5</v>
      </c>
      <c r="B6">
        <v>0</v>
      </c>
      <c r="D6" s="72">
        <f t="shared" si="4"/>
        <v>5</v>
      </c>
      <c r="E6" s="72">
        <v>0</v>
      </c>
      <c r="F6" s="72" t="s">
        <v>197</v>
      </c>
      <c r="H6" s="72">
        <f t="shared" si="0"/>
        <v>13</v>
      </c>
      <c r="I6" s="72">
        <v>0</v>
      </c>
      <c r="J6" s="72" t="s">
        <v>197</v>
      </c>
      <c r="L6" s="72">
        <f t="shared" si="1"/>
        <v>19</v>
      </c>
      <c r="M6" s="72">
        <v>0</v>
      </c>
      <c r="N6" s="72" t="s">
        <v>197</v>
      </c>
      <c r="P6" s="72">
        <v>43</v>
      </c>
      <c r="Q6" s="72">
        <v>0</v>
      </c>
      <c r="R6" t="s">
        <v>197</v>
      </c>
    </row>
    <row r="7" spans="1:18" x14ac:dyDescent="0.25">
      <c r="A7" s="72">
        <f t="shared" si="3"/>
        <v>6</v>
      </c>
      <c r="B7">
        <v>-1.7299999999999701E-2</v>
      </c>
      <c r="D7" s="72">
        <f t="shared" si="4"/>
        <v>6</v>
      </c>
      <c r="E7" s="72">
        <v>-1.7299999999999701E-2</v>
      </c>
      <c r="F7" s="72" t="s">
        <v>198</v>
      </c>
      <c r="H7" s="72">
        <f t="shared" si="0"/>
        <v>14</v>
      </c>
      <c r="I7" s="72">
        <v>0</v>
      </c>
      <c r="J7" s="72" t="s">
        <v>198</v>
      </c>
      <c r="L7" s="72">
        <f t="shared" si="1"/>
        <v>20</v>
      </c>
      <c r="M7" s="72">
        <v>0</v>
      </c>
      <c r="N7" s="72" t="s">
        <v>198</v>
      </c>
      <c r="P7" s="72">
        <f t="shared" si="2"/>
        <v>44</v>
      </c>
      <c r="Q7" s="72">
        <v>0</v>
      </c>
      <c r="R7" t="s">
        <v>198</v>
      </c>
    </row>
    <row r="8" spans="1:18" x14ac:dyDescent="0.25">
      <c r="A8" s="72">
        <f t="shared" si="3"/>
        <v>7</v>
      </c>
      <c r="B8">
        <v>0</v>
      </c>
      <c r="D8" s="72">
        <f t="shared" si="4"/>
        <v>7</v>
      </c>
      <c r="E8" s="2">
        <v>0</v>
      </c>
      <c r="F8" s="2" t="s">
        <v>199</v>
      </c>
      <c r="H8" s="72">
        <v>31</v>
      </c>
      <c r="I8" s="72">
        <v>0</v>
      </c>
      <c r="J8" s="72" t="s">
        <v>197</v>
      </c>
      <c r="L8" s="72">
        <f t="shared" si="1"/>
        <v>21</v>
      </c>
      <c r="M8" s="72">
        <v>0</v>
      </c>
      <c r="N8" s="72" t="s">
        <v>197</v>
      </c>
      <c r="P8" s="72">
        <f t="shared" si="2"/>
        <v>45</v>
      </c>
      <c r="Q8" s="2">
        <v>0</v>
      </c>
      <c r="R8" t="s">
        <v>199</v>
      </c>
    </row>
    <row r="9" spans="1:18" x14ac:dyDescent="0.25">
      <c r="A9" s="72">
        <f t="shared" si="3"/>
        <v>8</v>
      </c>
      <c r="B9">
        <v>-5.1000000000001003E-2</v>
      </c>
      <c r="D9" s="72">
        <f t="shared" si="4"/>
        <v>8</v>
      </c>
      <c r="E9" s="72">
        <v>-5.1000000000001003E-2</v>
      </c>
      <c r="F9" s="72" t="s">
        <v>200</v>
      </c>
      <c r="H9" s="72">
        <f t="shared" si="0"/>
        <v>32</v>
      </c>
      <c r="I9" s="72">
        <v>0</v>
      </c>
      <c r="J9" s="72" t="s">
        <v>198</v>
      </c>
      <c r="L9" s="72">
        <f t="shared" si="1"/>
        <v>22</v>
      </c>
      <c r="M9" s="72">
        <v>0</v>
      </c>
      <c r="N9" s="72" t="s">
        <v>198</v>
      </c>
      <c r="P9" s="72">
        <f t="shared" si="2"/>
        <v>46</v>
      </c>
      <c r="Q9" s="68">
        <v>-9.9999999999766901E-5</v>
      </c>
      <c r="R9" t="s">
        <v>200</v>
      </c>
    </row>
    <row r="10" spans="1:18" x14ac:dyDescent="0.25">
      <c r="A10" s="72">
        <f t="shared" si="3"/>
        <v>9</v>
      </c>
      <c r="B10">
        <v>0</v>
      </c>
      <c r="D10" s="72">
        <v>29</v>
      </c>
      <c r="E10" s="68">
        <v>-1.7763568394002501E-15</v>
      </c>
      <c r="F10" s="68" t="s">
        <v>199</v>
      </c>
      <c r="H10" s="72">
        <f t="shared" si="0"/>
        <v>33</v>
      </c>
      <c r="I10" s="72">
        <v>0</v>
      </c>
      <c r="J10" s="72" t="s">
        <v>197</v>
      </c>
      <c r="L10" s="72">
        <f t="shared" si="1"/>
        <v>23</v>
      </c>
      <c r="M10" s="72">
        <v>0</v>
      </c>
      <c r="N10" s="72" t="s">
        <v>199</v>
      </c>
    </row>
    <row r="11" spans="1:18" x14ac:dyDescent="0.25">
      <c r="A11" s="72">
        <f t="shared" si="3"/>
        <v>10</v>
      </c>
      <c r="B11">
        <v>-6.4000000000001799E-3</v>
      </c>
      <c r="D11" s="72">
        <f t="shared" si="4"/>
        <v>30</v>
      </c>
      <c r="E11" s="72">
        <v>-4.18999999999983E-2</v>
      </c>
      <c r="F11" s="72" t="s">
        <v>200</v>
      </c>
      <c r="H11" s="72">
        <f t="shared" si="0"/>
        <v>34</v>
      </c>
      <c r="I11" s="72">
        <v>0</v>
      </c>
      <c r="J11" s="72" t="s">
        <v>198</v>
      </c>
      <c r="L11" s="72">
        <f t="shared" si="1"/>
        <v>24</v>
      </c>
      <c r="M11" s="68">
        <v>-9.9999999999766901E-5</v>
      </c>
      <c r="N11" s="68" t="s">
        <v>200</v>
      </c>
    </row>
    <row r="12" spans="1:18" x14ac:dyDescent="0.25">
      <c r="A12" s="72">
        <f t="shared" si="3"/>
        <v>11</v>
      </c>
      <c r="B12">
        <v>0</v>
      </c>
      <c r="H12" s="72">
        <f t="shared" si="0"/>
        <v>35</v>
      </c>
      <c r="I12" s="72">
        <v>0</v>
      </c>
      <c r="J12" s="72" t="s">
        <v>197</v>
      </c>
      <c r="L12" s="72">
        <v>39</v>
      </c>
      <c r="M12" s="72">
        <v>0</v>
      </c>
      <c r="N12" s="72" t="s">
        <v>197</v>
      </c>
    </row>
    <row r="13" spans="1:18" x14ac:dyDescent="0.25">
      <c r="A13" s="72">
        <f t="shared" si="3"/>
        <v>12</v>
      </c>
      <c r="B13">
        <v>0</v>
      </c>
      <c r="H13" s="72">
        <f t="shared" si="0"/>
        <v>36</v>
      </c>
      <c r="I13" s="72">
        <v>0</v>
      </c>
      <c r="J13" s="72" t="s">
        <v>198</v>
      </c>
      <c r="L13" s="72">
        <f t="shared" si="1"/>
        <v>40</v>
      </c>
      <c r="M13" s="72">
        <v>0</v>
      </c>
      <c r="N13" s="72" t="s">
        <v>198</v>
      </c>
    </row>
    <row r="14" spans="1:18" x14ac:dyDescent="0.25">
      <c r="A14" s="72">
        <f t="shared" si="3"/>
        <v>13</v>
      </c>
      <c r="B14">
        <v>0</v>
      </c>
      <c r="H14" s="72">
        <f t="shared" si="0"/>
        <v>37</v>
      </c>
      <c r="I14" s="72">
        <v>0</v>
      </c>
      <c r="J14" t="s">
        <v>199</v>
      </c>
      <c r="L14" s="72">
        <f t="shared" si="1"/>
        <v>41</v>
      </c>
      <c r="M14" s="68">
        <v>4.4408920985006301E-16</v>
      </c>
      <c r="N14" s="68" t="s">
        <v>199</v>
      </c>
    </row>
    <row r="15" spans="1:18" x14ac:dyDescent="0.25">
      <c r="A15" s="72">
        <f t="shared" si="3"/>
        <v>14</v>
      </c>
      <c r="B15">
        <v>0</v>
      </c>
      <c r="H15" s="72">
        <f t="shared" si="0"/>
        <v>38</v>
      </c>
      <c r="I15" s="72">
        <v>-2.83000000000007E-2</v>
      </c>
      <c r="J15" t="s">
        <v>200</v>
      </c>
      <c r="L15" s="72">
        <f t="shared" si="1"/>
        <v>42</v>
      </c>
      <c r="M15" s="2">
        <v>-1.00000000000211E-4</v>
      </c>
      <c r="N15" s="2" t="s">
        <v>200</v>
      </c>
    </row>
    <row r="16" spans="1:18" x14ac:dyDescent="0.25">
      <c r="A16" s="72">
        <f t="shared" si="3"/>
        <v>15</v>
      </c>
      <c r="B16">
        <v>0</v>
      </c>
    </row>
    <row r="17" spans="1:2" x14ac:dyDescent="0.25">
      <c r="A17" s="72">
        <f t="shared" si="3"/>
        <v>16</v>
      </c>
      <c r="B17">
        <v>0</v>
      </c>
    </row>
    <row r="18" spans="1:2" x14ac:dyDescent="0.25">
      <c r="A18" s="72">
        <f t="shared" si="3"/>
        <v>17</v>
      </c>
      <c r="B18">
        <v>0</v>
      </c>
    </row>
    <row r="19" spans="1:2" x14ac:dyDescent="0.25">
      <c r="A19" s="72">
        <f t="shared" si="3"/>
        <v>18</v>
      </c>
      <c r="B19">
        <v>0</v>
      </c>
    </row>
    <row r="20" spans="1:2" x14ac:dyDescent="0.25">
      <c r="A20" s="72">
        <f t="shared" si="3"/>
        <v>19</v>
      </c>
      <c r="B20">
        <v>0</v>
      </c>
    </row>
    <row r="21" spans="1:2" x14ac:dyDescent="0.25">
      <c r="A21" s="72">
        <f t="shared" si="3"/>
        <v>20</v>
      </c>
      <c r="B21">
        <v>0</v>
      </c>
    </row>
    <row r="22" spans="1:2" x14ac:dyDescent="0.25">
      <c r="A22" s="72">
        <f t="shared" si="3"/>
        <v>21</v>
      </c>
      <c r="B22">
        <v>0</v>
      </c>
    </row>
    <row r="23" spans="1:2" x14ac:dyDescent="0.25">
      <c r="A23" s="72">
        <f t="shared" si="3"/>
        <v>22</v>
      </c>
      <c r="B23">
        <v>0</v>
      </c>
    </row>
    <row r="24" spans="1:2" x14ac:dyDescent="0.25">
      <c r="A24" s="72">
        <f t="shared" si="3"/>
        <v>23</v>
      </c>
      <c r="B24">
        <v>0</v>
      </c>
    </row>
    <row r="25" spans="1:2" x14ac:dyDescent="0.25">
      <c r="A25" s="72">
        <f t="shared" si="3"/>
        <v>24</v>
      </c>
      <c r="B25" s="28">
        <v>-9.9999999999766901E-5</v>
      </c>
    </row>
    <row r="26" spans="1:2" x14ac:dyDescent="0.25">
      <c r="A26" s="72">
        <f t="shared" si="3"/>
        <v>25</v>
      </c>
      <c r="B26">
        <v>0</v>
      </c>
    </row>
    <row r="27" spans="1:2" x14ac:dyDescent="0.25">
      <c r="A27" s="72">
        <f t="shared" si="3"/>
        <v>26</v>
      </c>
      <c r="B27">
        <v>0</v>
      </c>
    </row>
    <row r="28" spans="1:2" x14ac:dyDescent="0.25">
      <c r="A28" s="72">
        <f t="shared" si="3"/>
        <v>27</v>
      </c>
      <c r="B28">
        <v>0</v>
      </c>
    </row>
    <row r="29" spans="1:2" x14ac:dyDescent="0.25">
      <c r="A29" s="72">
        <f t="shared" si="3"/>
        <v>28</v>
      </c>
      <c r="B29">
        <v>0</v>
      </c>
    </row>
    <row r="30" spans="1:2" x14ac:dyDescent="0.25">
      <c r="A30" s="72">
        <f t="shared" si="3"/>
        <v>29</v>
      </c>
      <c r="B30" s="28">
        <v>-1.7763568394002501E-15</v>
      </c>
    </row>
    <row r="31" spans="1:2" x14ac:dyDescent="0.25">
      <c r="A31" s="72">
        <f t="shared" si="3"/>
        <v>30</v>
      </c>
      <c r="B31">
        <v>-4.18999999999983E-2</v>
      </c>
    </row>
    <row r="32" spans="1:2" x14ac:dyDescent="0.25">
      <c r="A32" s="72">
        <f t="shared" si="3"/>
        <v>31</v>
      </c>
      <c r="B32">
        <v>0</v>
      </c>
    </row>
    <row r="33" spans="1:2" x14ac:dyDescent="0.25">
      <c r="A33" s="72">
        <f t="shared" si="3"/>
        <v>32</v>
      </c>
      <c r="B33">
        <v>0</v>
      </c>
    </row>
    <row r="34" spans="1:2" x14ac:dyDescent="0.25">
      <c r="A34" s="72">
        <f t="shared" si="3"/>
        <v>33</v>
      </c>
      <c r="B34">
        <v>0</v>
      </c>
    </row>
    <row r="35" spans="1:2" x14ac:dyDescent="0.25">
      <c r="A35" s="72">
        <f t="shared" si="3"/>
        <v>34</v>
      </c>
      <c r="B35">
        <v>0</v>
      </c>
    </row>
    <row r="36" spans="1:2" x14ac:dyDescent="0.25">
      <c r="A36" s="72">
        <f t="shared" si="3"/>
        <v>35</v>
      </c>
      <c r="B36">
        <v>0</v>
      </c>
    </row>
    <row r="37" spans="1:2" x14ac:dyDescent="0.25">
      <c r="A37" s="72">
        <f t="shared" si="3"/>
        <v>36</v>
      </c>
      <c r="B37">
        <v>0</v>
      </c>
    </row>
    <row r="38" spans="1:2" x14ac:dyDescent="0.25">
      <c r="A38" s="72">
        <f t="shared" si="3"/>
        <v>37</v>
      </c>
      <c r="B38">
        <v>0</v>
      </c>
    </row>
    <row r="39" spans="1:2" x14ac:dyDescent="0.25">
      <c r="A39" s="72">
        <f t="shared" si="3"/>
        <v>38</v>
      </c>
      <c r="B39">
        <v>-2.83000000000007E-2</v>
      </c>
    </row>
    <row r="40" spans="1:2" x14ac:dyDescent="0.25">
      <c r="A40" s="72">
        <f t="shared" si="3"/>
        <v>39</v>
      </c>
      <c r="B40">
        <v>0</v>
      </c>
    </row>
    <row r="41" spans="1:2" x14ac:dyDescent="0.25">
      <c r="A41" s="72">
        <f t="shared" si="3"/>
        <v>40</v>
      </c>
      <c r="B41">
        <v>0</v>
      </c>
    </row>
    <row r="42" spans="1:2" x14ac:dyDescent="0.25">
      <c r="A42" s="72">
        <f t="shared" si="3"/>
        <v>41</v>
      </c>
      <c r="B42" s="28">
        <v>4.4408920985006301E-16</v>
      </c>
    </row>
    <row r="43" spans="1:2" x14ac:dyDescent="0.25">
      <c r="A43" s="72">
        <f t="shared" si="3"/>
        <v>42</v>
      </c>
      <c r="B43">
        <v>-1.00000000000211E-4</v>
      </c>
    </row>
    <row r="44" spans="1:2" x14ac:dyDescent="0.25">
      <c r="A44" s="72">
        <f t="shared" si="3"/>
        <v>43</v>
      </c>
      <c r="B44">
        <v>0</v>
      </c>
    </row>
    <row r="45" spans="1:2" x14ac:dyDescent="0.25">
      <c r="A45" s="72">
        <f t="shared" si="3"/>
        <v>44</v>
      </c>
      <c r="B45">
        <v>0</v>
      </c>
    </row>
    <row r="46" spans="1:2" x14ac:dyDescent="0.25">
      <c r="A46" s="72">
        <f t="shared" si="3"/>
        <v>45</v>
      </c>
      <c r="B46">
        <v>0</v>
      </c>
    </row>
    <row r="47" spans="1:2" x14ac:dyDescent="0.25">
      <c r="A47" s="72">
        <f t="shared" si="3"/>
        <v>46</v>
      </c>
      <c r="B47" s="28">
        <v>-9.9999999999766901E-5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46"/>
  <sheetViews>
    <sheetView workbookViewId="0">
      <selection activeCell="Q25" sqref="Q25"/>
    </sheetView>
  </sheetViews>
  <sheetFormatPr defaultRowHeight="15" x14ac:dyDescent="0.25"/>
  <cols>
    <col min="1" max="1" width="9.7109375" bestFit="1" customWidth="1"/>
    <col min="2" max="10" width="12.7109375" bestFit="1" customWidth="1"/>
    <col min="11" max="11" width="12.7109375" customWidth="1"/>
    <col min="12" max="12" width="10.85546875" bestFit="1" customWidth="1"/>
    <col min="13" max="13" width="10.42578125" bestFit="1" customWidth="1"/>
    <col min="14" max="14" width="15.7109375" bestFit="1" customWidth="1"/>
    <col min="15" max="15" width="18.85546875" bestFit="1" customWidth="1"/>
    <col min="16" max="16" width="14" bestFit="1" customWidth="1"/>
  </cols>
  <sheetData>
    <row r="1" spans="1:18" ht="16.5" thickBot="1" x14ac:dyDescent="0.3">
      <c r="A1" s="88" t="s">
        <v>221</v>
      </c>
      <c r="B1" s="88"/>
      <c r="C1" s="88"/>
      <c r="D1" s="88"/>
      <c r="E1" s="88"/>
      <c r="F1" s="88"/>
      <c r="G1" s="88"/>
      <c r="H1" s="88"/>
      <c r="I1" s="88"/>
      <c r="J1" s="88"/>
      <c r="K1" s="43"/>
      <c r="L1" s="60"/>
      <c r="M1" s="11" t="s">
        <v>1</v>
      </c>
      <c r="N1" s="11" t="s">
        <v>29</v>
      </c>
      <c r="O1" s="11" t="s">
        <v>137</v>
      </c>
      <c r="P1" s="11" t="s">
        <v>203</v>
      </c>
      <c r="R1" s="18" t="s">
        <v>35</v>
      </c>
    </row>
    <row r="2" spans="1:18" ht="15.75" thickTop="1" x14ac:dyDescent="0.25">
      <c r="A2" s="44"/>
      <c r="B2" s="44" t="s">
        <v>8</v>
      </c>
      <c r="C2" s="89" t="s">
        <v>9</v>
      </c>
      <c r="D2" s="89"/>
      <c r="E2" s="89"/>
      <c r="F2" s="89"/>
      <c r="G2" s="89" t="s">
        <v>74</v>
      </c>
      <c r="H2" s="89"/>
      <c r="I2" s="89"/>
      <c r="J2" s="89"/>
      <c r="K2" s="4"/>
      <c r="L2" s="60" t="s">
        <v>138</v>
      </c>
      <c r="M2" s="46" t="s">
        <v>46</v>
      </c>
      <c r="N2" s="50">
        <v>156.440731910842</v>
      </c>
      <c r="O2" s="1">
        <f>N2/100</f>
        <v>1.56440731910842</v>
      </c>
      <c r="P2" s="58"/>
      <c r="R2" t="s">
        <v>75</v>
      </c>
    </row>
    <row r="3" spans="1:18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K3" s="4"/>
      <c r="L3" s="60" t="s">
        <v>173</v>
      </c>
      <c r="M3" s="46" t="s">
        <v>116</v>
      </c>
      <c r="N3" s="50">
        <v>-20.300935880694301</v>
      </c>
      <c r="O3" s="1">
        <f t="shared" ref="O3:O9" si="0">N3/100</f>
        <v>-0.20300935880694301</v>
      </c>
      <c r="P3" s="58"/>
      <c r="R3" s="2" t="s">
        <v>136</v>
      </c>
    </row>
    <row r="4" spans="1:18" ht="15.75" thickTop="1" x14ac:dyDescent="0.25">
      <c r="A4" s="1" t="s">
        <v>84</v>
      </c>
      <c r="B4" s="1">
        <v>1.05999768165375</v>
      </c>
      <c r="C4" s="72">
        <v>1.0594758722195099</v>
      </c>
      <c r="D4" s="1"/>
      <c r="F4" s="1"/>
      <c r="G4" s="1">
        <f>B4-C4</f>
        <v>5.2180943424007253E-4</v>
      </c>
      <c r="H4" s="1"/>
      <c r="I4" s="1"/>
      <c r="J4" s="1"/>
      <c r="K4" s="1"/>
      <c r="L4" s="60"/>
      <c r="M4" s="46" t="s">
        <v>47</v>
      </c>
      <c r="N4" s="50">
        <v>75.916881283268793</v>
      </c>
      <c r="O4" s="1">
        <f t="shared" si="0"/>
        <v>0.75916881283268789</v>
      </c>
      <c r="P4" s="58"/>
    </row>
    <row r="5" spans="1:18" x14ac:dyDescent="0.25">
      <c r="A5" s="1" t="s">
        <v>85</v>
      </c>
      <c r="B5" s="1">
        <v>1.0410720611633699</v>
      </c>
      <c r="C5" s="72">
        <v>1.04054088963373</v>
      </c>
      <c r="D5" s="1">
        <v>1.03872090033057</v>
      </c>
      <c r="F5" s="1"/>
      <c r="G5" s="1">
        <f t="shared" ref="G5:G22" si="1">B5-C5</f>
        <v>5.3117152963988445E-4</v>
      </c>
      <c r="H5" s="1">
        <f t="shared" ref="H5:H25" si="2">B5-D5</f>
        <v>2.3511608327999589E-3</v>
      </c>
      <c r="I5" s="1"/>
      <c r="J5" s="1"/>
      <c r="K5" s="1"/>
      <c r="L5" s="60"/>
      <c r="M5" s="46" t="s">
        <v>117</v>
      </c>
      <c r="N5" s="50">
        <v>-0.155506560051652</v>
      </c>
      <c r="O5" s="1">
        <f t="shared" si="0"/>
        <v>-1.55506560051652E-3</v>
      </c>
      <c r="P5" s="58"/>
    </row>
    <row r="6" spans="1:18" x14ac:dyDescent="0.25">
      <c r="A6" s="1" t="s">
        <v>86</v>
      </c>
      <c r="B6" s="1">
        <v>0.98537777124357495</v>
      </c>
      <c r="D6" s="1">
        <v>0.97983761929261803</v>
      </c>
      <c r="F6" s="1"/>
      <c r="G6" s="1"/>
      <c r="H6" s="1">
        <f t="shared" si="2"/>
        <v>5.5401519509569175E-3</v>
      </c>
      <c r="I6" s="1"/>
      <c r="J6" s="1"/>
      <c r="K6" s="1"/>
      <c r="L6" s="60"/>
      <c r="M6" s="46" t="s">
        <v>48</v>
      </c>
      <c r="N6" s="50">
        <v>41.338725991097199</v>
      </c>
      <c r="O6" s="1">
        <f t="shared" si="0"/>
        <v>0.41338725991097197</v>
      </c>
      <c r="P6" s="58"/>
    </row>
    <row r="7" spans="1:18" x14ac:dyDescent="0.25">
      <c r="A7" s="1" t="s">
        <v>151</v>
      </c>
      <c r="B7" s="1">
        <v>1.00695008061588</v>
      </c>
      <c r="C7" s="72">
        <v>1.0064523876518101</v>
      </c>
      <c r="D7" s="1">
        <v>1.00234717655369</v>
      </c>
      <c r="F7" s="1"/>
      <c r="G7" s="1">
        <f t="shared" si="1"/>
        <v>4.9769296406987351E-4</v>
      </c>
      <c r="H7" s="1">
        <f t="shared" si="2"/>
        <v>4.6029040621899941E-3</v>
      </c>
      <c r="I7" s="1"/>
      <c r="J7" s="1"/>
      <c r="K7" s="1"/>
      <c r="L7" s="60"/>
      <c r="M7" s="46" t="s">
        <v>118</v>
      </c>
      <c r="N7" s="50">
        <v>-3.8398609004379098</v>
      </c>
      <c r="O7" s="1">
        <f t="shared" si="0"/>
        <v>-3.8398609004379101E-2</v>
      </c>
      <c r="P7" s="58"/>
    </row>
    <row r="8" spans="1:18" x14ac:dyDescent="0.25">
      <c r="A8" s="1" t="s">
        <v>152</v>
      </c>
      <c r="B8" s="1">
        <v>1.01581292033021</v>
      </c>
      <c r="C8" s="72">
        <v>1.01530256145714</v>
      </c>
      <c r="D8" s="1">
        <v>1.0118429049491899</v>
      </c>
      <c r="F8" s="1"/>
      <c r="G8" s="1">
        <f t="shared" si="1"/>
        <v>5.1035887306993821E-4</v>
      </c>
      <c r="H8" s="1">
        <f t="shared" si="2"/>
        <v>3.9700153810200423E-3</v>
      </c>
      <c r="I8" s="1"/>
      <c r="J8" s="1"/>
      <c r="K8" s="1"/>
      <c r="L8" s="60"/>
      <c r="M8" s="46" t="s">
        <v>49</v>
      </c>
      <c r="N8" s="50">
        <v>232.35762119293199</v>
      </c>
      <c r="O8" s="1">
        <f t="shared" si="0"/>
        <v>2.32357621192932</v>
      </c>
      <c r="P8" s="58"/>
    </row>
    <row r="9" spans="1:18" x14ac:dyDescent="0.25">
      <c r="A9" s="1" t="s">
        <v>153</v>
      </c>
      <c r="B9" s="1">
        <v>1.0049243733889699</v>
      </c>
      <c r="C9" s="72">
        <v>1.0043986845670301</v>
      </c>
      <c r="E9" s="1">
        <v>1.0211400459242399</v>
      </c>
      <c r="F9" s="1"/>
      <c r="G9" s="1">
        <f t="shared" si="1"/>
        <v>5.2568882193981814E-4</v>
      </c>
      <c r="H9" s="1"/>
      <c r="I9" s="1">
        <f>B9-E9</f>
        <v>-1.6215672535270009E-2</v>
      </c>
      <c r="J9" s="1"/>
      <c r="K9" s="1"/>
      <c r="L9" s="60"/>
      <c r="M9" s="46" t="s">
        <v>83</v>
      </c>
      <c r="N9" s="50">
        <v>-20.456442236900301</v>
      </c>
      <c r="O9" s="1">
        <f t="shared" si="0"/>
        <v>-0.20456442236900302</v>
      </c>
      <c r="P9" s="58"/>
    </row>
    <row r="10" spans="1:18" x14ac:dyDescent="0.25">
      <c r="A10" s="1" t="s">
        <v>154</v>
      </c>
      <c r="B10" s="1">
        <v>1.01654592268694</v>
      </c>
      <c r="D10" s="72">
        <v>1.0104617162685099</v>
      </c>
      <c r="F10" s="1"/>
      <c r="G10" s="1"/>
      <c r="H10" s="1">
        <f t="shared" si="2"/>
        <v>6.0842064184301048E-3</v>
      </c>
      <c r="I10" s="1"/>
      <c r="J10" s="1"/>
      <c r="K10" s="1"/>
      <c r="L10" s="60" t="s">
        <v>139</v>
      </c>
      <c r="M10" s="46" t="s">
        <v>52</v>
      </c>
      <c r="N10" s="50">
        <v>-23.569740833506799</v>
      </c>
      <c r="O10" s="1">
        <f>N10/100</f>
        <v>-0.235697408335068</v>
      </c>
      <c r="P10" s="58"/>
    </row>
    <row r="11" spans="1:18" x14ac:dyDescent="0.25">
      <c r="A11" s="1" t="s">
        <v>155</v>
      </c>
      <c r="B11" s="1">
        <v>1.0544057013008099</v>
      </c>
      <c r="D11" s="72">
        <v>1.0481605437678101</v>
      </c>
      <c r="F11" s="1"/>
      <c r="G11" s="1"/>
      <c r="H11" s="1">
        <f t="shared" si="2"/>
        <v>6.2451575329998121E-3</v>
      </c>
      <c r="I11" s="1"/>
      <c r="J11" s="1"/>
      <c r="K11" s="1"/>
      <c r="L11" s="60" t="s">
        <v>174</v>
      </c>
      <c r="M11" s="46" t="s">
        <v>119</v>
      </c>
      <c r="N11" s="50">
        <v>0.96859150246414105</v>
      </c>
      <c r="O11" s="1">
        <f t="shared" ref="O11:O15" si="3">N11/100</f>
        <v>9.6859150246414102E-3</v>
      </c>
      <c r="P11" s="58"/>
    </row>
    <row r="12" spans="1:18" x14ac:dyDescent="0.25">
      <c r="A12" s="1" t="s">
        <v>156</v>
      </c>
      <c r="B12" s="1">
        <v>0.99794960680741096</v>
      </c>
      <c r="D12" s="1">
        <v>0.991234454626438</v>
      </c>
      <c r="F12" s="1">
        <v>1.01906777725339</v>
      </c>
      <c r="G12" s="1"/>
      <c r="H12" s="1">
        <f t="shared" si="2"/>
        <v>6.7151521809729608E-3</v>
      </c>
      <c r="I12" s="1"/>
      <c r="J12" s="1">
        <f>B12-F12</f>
        <v>-2.1118170445979079E-2</v>
      </c>
      <c r="K12" s="1"/>
      <c r="L12" s="60"/>
      <c r="M12" s="46" t="s">
        <v>53</v>
      </c>
      <c r="N12" s="50">
        <v>29.247688021076399</v>
      </c>
      <c r="O12" s="1">
        <f t="shared" si="3"/>
        <v>0.29247688021076401</v>
      </c>
      <c r="P12" s="58"/>
    </row>
    <row r="13" spans="1:18" x14ac:dyDescent="0.25">
      <c r="A13" s="1" t="s">
        <v>157</v>
      </c>
      <c r="B13" s="1">
        <v>0.990436803259924</v>
      </c>
      <c r="F13" s="1">
        <v>1.01168045459334</v>
      </c>
      <c r="G13" s="1"/>
      <c r="H13" s="1"/>
      <c r="I13" s="1"/>
      <c r="J13" s="1">
        <f t="shared" ref="J13:J30" si="4">B13-F13</f>
        <v>-2.1243651333415992E-2</v>
      </c>
      <c r="K13" s="1"/>
      <c r="L13" s="60"/>
      <c r="M13" s="46" t="s">
        <v>120</v>
      </c>
      <c r="N13" s="50">
        <v>-10.134384235994199</v>
      </c>
      <c r="O13" s="1">
        <f t="shared" si="3"/>
        <v>-0.101343842359942</v>
      </c>
      <c r="P13" s="58"/>
    </row>
    <row r="14" spans="1:18" x14ac:dyDescent="0.25">
      <c r="A14" s="1" t="s">
        <v>158</v>
      </c>
      <c r="B14" s="1">
        <v>0.99358117274512303</v>
      </c>
      <c r="C14" s="1"/>
      <c r="E14" s="1">
        <v>1.01040246678996</v>
      </c>
      <c r="F14" s="1">
        <v>1.0143603439878</v>
      </c>
      <c r="G14" s="1"/>
      <c r="H14" s="1"/>
      <c r="I14" s="1">
        <f t="shared" ref="I14:I30" si="5">B14-E14</f>
        <v>-1.682129404483701E-2</v>
      </c>
      <c r="J14" s="1">
        <f t="shared" si="4"/>
        <v>-2.0779171242676919E-2</v>
      </c>
      <c r="K14" s="1"/>
      <c r="L14" s="60"/>
      <c r="M14" s="46" t="s">
        <v>54</v>
      </c>
      <c r="N14" s="50">
        <v>4.9388912162000001E-5</v>
      </c>
      <c r="O14" s="1">
        <f t="shared" si="3"/>
        <v>4.9388912162000003E-7</v>
      </c>
      <c r="P14" s="58"/>
    </row>
    <row r="15" spans="1:18" x14ac:dyDescent="0.25">
      <c r="A15" s="1" t="s">
        <v>159</v>
      </c>
      <c r="B15" s="1">
        <v>0.98674259047048396</v>
      </c>
      <c r="C15" s="1"/>
      <c r="E15" s="1">
        <v>1.00379748711045</v>
      </c>
      <c r="G15" s="1"/>
      <c r="H15" s="1"/>
      <c r="I15" s="1">
        <f t="shared" si="5"/>
        <v>-1.7054896639966066E-2</v>
      </c>
      <c r="J15" s="1"/>
      <c r="K15" s="1"/>
      <c r="L15" s="60"/>
      <c r="M15" s="46" t="s">
        <v>121</v>
      </c>
      <c r="N15" s="50">
        <v>-23.1382548362844</v>
      </c>
      <c r="O15" s="1">
        <f t="shared" si="3"/>
        <v>-0.231382548362844</v>
      </c>
      <c r="P15" s="58"/>
    </row>
    <row r="16" spans="1:18" x14ac:dyDescent="0.25">
      <c r="A16" s="1" t="s">
        <v>160</v>
      </c>
      <c r="B16" s="1">
        <v>0.98231334549872895</v>
      </c>
      <c r="C16" s="1"/>
      <c r="E16" s="1">
        <v>0.99944316216807905</v>
      </c>
      <c r="F16" s="72">
        <v>1.00355759692244</v>
      </c>
      <c r="G16" s="1"/>
      <c r="H16" s="1"/>
      <c r="I16" s="1">
        <f t="shared" si="5"/>
        <v>-1.7129816669350095E-2</v>
      </c>
      <c r="J16" s="1">
        <f t="shared" si="4"/>
        <v>-2.1244251423711003E-2</v>
      </c>
      <c r="K16" s="1"/>
      <c r="L16" s="60" t="s">
        <v>140</v>
      </c>
      <c r="M16" s="46" t="s">
        <v>56</v>
      </c>
      <c r="N16" s="50">
        <v>6.4193752642371704</v>
      </c>
      <c r="O16" s="1">
        <f>N16/100</f>
        <v>6.4193752642371704E-2</v>
      </c>
      <c r="P16" s="58"/>
    </row>
    <row r="17" spans="1:16" x14ac:dyDescent="0.25">
      <c r="A17" s="1" t="s">
        <v>161</v>
      </c>
      <c r="B17" s="1">
        <v>0.96825697606458705</v>
      </c>
      <c r="C17" s="1"/>
      <c r="E17" s="1">
        <v>0.986336641110657</v>
      </c>
      <c r="F17" s="72">
        <v>0.99068950600852101</v>
      </c>
      <c r="G17" s="1"/>
      <c r="H17" s="1"/>
      <c r="I17" s="1">
        <f t="shared" si="5"/>
        <v>-1.8079665046069948E-2</v>
      </c>
      <c r="J17" s="1">
        <f t="shared" si="4"/>
        <v>-2.2432529943933965E-2</v>
      </c>
      <c r="K17" s="1"/>
      <c r="L17" s="60" t="s">
        <v>175</v>
      </c>
      <c r="M17" s="46" t="s">
        <v>123</v>
      </c>
      <c r="N17" s="50">
        <v>1.57798981550307</v>
      </c>
      <c r="O17" s="1">
        <f t="shared" ref="O17:O25" si="6">N17/100</f>
        <v>1.5779898155030701E-2</v>
      </c>
      <c r="P17" s="58"/>
    </row>
    <row r="18" spans="1:16" x14ac:dyDescent="0.25">
      <c r="A18" s="1" t="s">
        <v>88</v>
      </c>
      <c r="B18" s="72">
        <v>-9.0495834798616795E-2</v>
      </c>
      <c r="C18" s="72">
        <v>-9.0540985536805701E-2</v>
      </c>
      <c r="D18" s="1">
        <v>-0.114895605675454</v>
      </c>
      <c r="G18" s="1">
        <f t="shared" si="1"/>
        <v>4.5150738188906581E-5</v>
      </c>
      <c r="H18" s="1">
        <f t="shared" si="2"/>
        <v>2.4399770876837201E-2</v>
      </c>
      <c r="I18" s="1"/>
      <c r="J18" s="1"/>
      <c r="L18" s="60"/>
      <c r="M18" s="46" t="s">
        <v>57</v>
      </c>
      <c r="N18" s="50">
        <v>7.6111237412808599</v>
      </c>
      <c r="O18" s="1">
        <f t="shared" si="6"/>
        <v>7.6111237412808605E-2</v>
      </c>
      <c r="P18" s="58"/>
    </row>
    <row r="19" spans="1:16" x14ac:dyDescent="0.25">
      <c r="A19" s="1" t="s">
        <v>89</v>
      </c>
      <c r="B19" s="72">
        <v>-0.22164655627270699</v>
      </c>
      <c r="D19" s="72">
        <v>-0.24495373472907001</v>
      </c>
      <c r="G19" s="1"/>
      <c r="H19" s="1">
        <f t="shared" si="2"/>
        <v>2.3307178456363015E-2</v>
      </c>
      <c r="I19" s="1"/>
      <c r="J19" s="1"/>
      <c r="L19" s="60"/>
      <c r="M19" s="46" t="s">
        <v>122</v>
      </c>
      <c r="N19" s="50">
        <v>2.2749299623984598</v>
      </c>
      <c r="O19" s="1">
        <f t="shared" si="6"/>
        <v>2.2749299623984597E-2</v>
      </c>
      <c r="P19" s="58"/>
    </row>
    <row r="20" spans="1:16" x14ac:dyDescent="0.25">
      <c r="A20" s="1" t="s">
        <v>162</v>
      </c>
      <c r="B20" s="72">
        <v>-0.18448701889772101</v>
      </c>
      <c r="C20" s="72">
        <v>-0.18457225505352301</v>
      </c>
      <c r="D20" s="72">
        <v>-0.20824399700225299</v>
      </c>
      <c r="G20" s="1">
        <f t="shared" si="1"/>
        <v>8.5236155801998725E-5</v>
      </c>
      <c r="H20" s="1">
        <f t="shared" si="2"/>
        <v>2.3756978104531978E-2</v>
      </c>
      <c r="I20" s="1"/>
      <c r="J20" s="1"/>
      <c r="L20" s="60"/>
      <c r="M20" s="46" t="s">
        <v>58</v>
      </c>
      <c r="N20" s="50">
        <v>17.236621109828601</v>
      </c>
      <c r="O20" s="1">
        <f t="shared" si="6"/>
        <v>0.17236621109828601</v>
      </c>
      <c r="P20" s="58"/>
    </row>
    <row r="21" spans="1:16" x14ac:dyDescent="0.25">
      <c r="A21" s="1" t="s">
        <v>163</v>
      </c>
      <c r="B21" s="72">
        <v>-0.158411156268046</v>
      </c>
      <c r="C21" s="72">
        <v>-0.15848142142271501</v>
      </c>
      <c r="D21" s="72">
        <v>-0.18233334454932901</v>
      </c>
      <c r="G21" s="1">
        <f t="shared" si="1"/>
        <v>7.0265154669013619E-5</v>
      </c>
      <c r="H21" s="1">
        <f t="shared" si="2"/>
        <v>2.3922188281283008E-2</v>
      </c>
      <c r="I21" s="1"/>
      <c r="J21" s="1"/>
      <c r="L21" s="60"/>
      <c r="M21" s="46" t="s">
        <v>124</v>
      </c>
      <c r="N21" s="50">
        <v>6.2088690408799696</v>
      </c>
      <c r="O21" s="1">
        <f t="shared" si="6"/>
        <v>6.2088690408799697E-2</v>
      </c>
      <c r="P21" s="58"/>
    </row>
    <row r="22" spans="1:16" x14ac:dyDescent="0.25">
      <c r="A22" s="1" t="s">
        <v>164</v>
      </c>
      <c r="B22" s="72">
        <v>-0.26207372353015002</v>
      </c>
      <c r="C22" s="72">
        <v>-0.26216969055655398</v>
      </c>
      <c r="E22" s="1">
        <v>-0.19034602137735601</v>
      </c>
      <c r="G22" s="1">
        <f t="shared" si="1"/>
        <v>9.5967026403964706E-5</v>
      </c>
      <c r="H22" s="1"/>
      <c r="I22" s="1">
        <f t="shared" si="5"/>
        <v>-7.1727702152794004E-2</v>
      </c>
      <c r="J22" s="1"/>
      <c r="L22" s="60"/>
      <c r="M22" s="46" t="s">
        <v>59</v>
      </c>
      <c r="N22" s="50">
        <v>1.4392071686730901</v>
      </c>
      <c r="O22" s="1">
        <f t="shared" si="6"/>
        <v>1.4392071686730901E-2</v>
      </c>
      <c r="P22" s="58"/>
    </row>
    <row r="23" spans="1:16" x14ac:dyDescent="0.25">
      <c r="A23" s="1" t="s">
        <v>165</v>
      </c>
      <c r="B23" s="72">
        <v>-0.246986077730002</v>
      </c>
      <c r="D23" s="72">
        <v>-0.27106672253693198</v>
      </c>
      <c r="G23" s="1"/>
      <c r="H23" s="1">
        <f t="shared" si="2"/>
        <v>2.4080644806929979E-2</v>
      </c>
      <c r="I23" s="1"/>
      <c r="J23" s="1"/>
      <c r="L23" s="60"/>
      <c r="M23" s="46" t="s">
        <v>125</v>
      </c>
      <c r="N23" s="50">
        <v>0.52526799870488805</v>
      </c>
      <c r="O23" s="1">
        <f t="shared" si="6"/>
        <v>5.2526799870488807E-3</v>
      </c>
      <c r="P23" s="58"/>
    </row>
    <row r="24" spans="1:16" x14ac:dyDescent="0.25">
      <c r="A24" s="1" t="s">
        <v>166</v>
      </c>
      <c r="B24" s="72">
        <v>-0.25618480157818402</v>
      </c>
      <c r="D24" s="72">
        <v>-0.28118399233407798</v>
      </c>
      <c r="G24" s="1"/>
      <c r="H24" s="1">
        <f t="shared" si="2"/>
        <v>2.4999190755893963E-2</v>
      </c>
      <c r="I24" s="1"/>
      <c r="J24" s="1"/>
      <c r="L24" s="60"/>
      <c r="M24" s="46" t="s">
        <v>12</v>
      </c>
      <c r="N24" s="50">
        <v>-6.1</v>
      </c>
      <c r="O24" s="1">
        <f t="shared" si="6"/>
        <v>-6.0999999999999999E-2</v>
      </c>
      <c r="P24" s="58"/>
    </row>
    <row r="25" spans="1:16" x14ac:dyDescent="0.25">
      <c r="A25" s="1" t="s">
        <v>167</v>
      </c>
      <c r="B25" s="72">
        <v>-0.27411931344698798</v>
      </c>
      <c r="D25" s="1">
        <v>-0.29781202630382703</v>
      </c>
      <c r="F25" s="1">
        <v>-0.18023948589966499</v>
      </c>
      <c r="G25" s="1"/>
      <c r="H25" s="1">
        <f t="shared" si="2"/>
        <v>2.3692712856839049E-2</v>
      </c>
      <c r="I25" s="1"/>
      <c r="J25" s="1">
        <f t="shared" si="4"/>
        <v>-9.3879827547322992E-2</v>
      </c>
      <c r="L25" s="60"/>
      <c r="M25" s="46" t="s">
        <v>20</v>
      </c>
      <c r="N25" s="50">
        <v>-1.6</v>
      </c>
      <c r="O25" s="1">
        <f t="shared" si="6"/>
        <v>-1.6E-2</v>
      </c>
      <c r="P25" s="58"/>
    </row>
    <row r="26" spans="1:16" x14ac:dyDescent="0.25">
      <c r="A26" s="1" t="s">
        <v>168</v>
      </c>
      <c r="B26" s="72">
        <v>-0.27529246082033898</v>
      </c>
      <c r="F26" s="72">
        <v>-0.182108887845847</v>
      </c>
      <c r="G26" s="1"/>
      <c r="H26" s="1"/>
      <c r="I26" s="1"/>
      <c r="J26" s="1">
        <f t="shared" si="4"/>
        <v>-9.3183572974491979E-2</v>
      </c>
      <c r="L26" s="60" t="s">
        <v>141</v>
      </c>
      <c r="M26" s="46" t="s">
        <v>61</v>
      </c>
      <c r="N26" s="50">
        <v>6.1481308294477897</v>
      </c>
      <c r="O26" s="1">
        <f>N26/100</f>
        <v>6.1481308294477899E-2</v>
      </c>
      <c r="P26" s="57"/>
    </row>
    <row r="27" spans="1:16" x14ac:dyDescent="0.25">
      <c r="A27" s="1" t="s">
        <v>169</v>
      </c>
      <c r="B27" s="72">
        <v>-0.27032933293769501</v>
      </c>
      <c r="E27" s="72">
        <v>-0.19938713356909199</v>
      </c>
      <c r="F27" s="72">
        <v>-0.176862385318663</v>
      </c>
      <c r="G27" s="1"/>
      <c r="H27" s="1"/>
      <c r="I27" s="1">
        <f t="shared" si="5"/>
        <v>-7.0942199368603021E-2</v>
      </c>
      <c r="J27" s="1">
        <f t="shared" si="4"/>
        <v>-9.3466947619032015E-2</v>
      </c>
      <c r="L27" s="56" t="s">
        <v>176</v>
      </c>
      <c r="M27" s="46" t="s">
        <v>126</v>
      </c>
      <c r="N27" s="50">
        <v>6.1776975079165704</v>
      </c>
      <c r="O27" s="1">
        <f t="shared" ref="O27:O39" si="7">N27/100</f>
        <v>6.1776975079165707E-2</v>
      </c>
      <c r="P27" s="57"/>
    </row>
    <row r="28" spans="1:16" x14ac:dyDescent="0.25">
      <c r="A28" s="1" t="s">
        <v>170</v>
      </c>
      <c r="B28" s="72">
        <v>-0.27392983143629202</v>
      </c>
      <c r="E28" s="72">
        <v>-0.20346909670597699</v>
      </c>
      <c r="G28" s="1"/>
      <c r="H28" s="1"/>
      <c r="I28" s="1">
        <f t="shared" si="5"/>
        <v>-7.0460734730315028E-2</v>
      </c>
      <c r="J28" s="1"/>
      <c r="L28" s="61"/>
      <c r="M28" s="46" t="s">
        <v>62</v>
      </c>
      <c r="N28" s="50">
        <v>10.1258308263922</v>
      </c>
      <c r="O28" s="1">
        <f t="shared" si="7"/>
        <v>0.101258308263922</v>
      </c>
      <c r="P28" s="58"/>
    </row>
    <row r="29" spans="1:16" x14ac:dyDescent="0.25">
      <c r="A29" s="1" t="s">
        <v>171</v>
      </c>
      <c r="B29" s="72">
        <v>-0.27443829599560998</v>
      </c>
      <c r="E29" s="72">
        <v>-0.20428985760073801</v>
      </c>
      <c r="F29" s="72">
        <v>-0.18192834943927999</v>
      </c>
      <c r="G29" s="1"/>
      <c r="H29" s="1"/>
      <c r="I29" s="1">
        <f t="shared" si="5"/>
        <v>-7.0148438394871976E-2</v>
      </c>
      <c r="J29" s="1">
        <f t="shared" si="4"/>
        <v>-9.2509946556329992E-2</v>
      </c>
      <c r="L29" s="61"/>
      <c r="M29" s="46" t="s">
        <v>127</v>
      </c>
      <c r="N29" s="50">
        <v>4.8779939913553596</v>
      </c>
      <c r="O29" s="1">
        <f t="shared" si="7"/>
        <v>4.8779939913553595E-2</v>
      </c>
      <c r="P29" s="57"/>
    </row>
    <row r="30" spans="1:16" x14ac:dyDescent="0.25">
      <c r="A30" s="1" t="s">
        <v>172</v>
      </c>
      <c r="B30" s="72">
        <v>-0.287190454321613</v>
      </c>
      <c r="E30" s="72">
        <v>-0.21798641515405301</v>
      </c>
      <c r="F30" s="72">
        <v>-0.196013663332814</v>
      </c>
      <c r="G30" s="1"/>
      <c r="H30" s="1"/>
      <c r="I30" s="1">
        <f t="shared" si="5"/>
        <v>-6.9204039167559989E-2</v>
      </c>
      <c r="J30" s="1">
        <f t="shared" si="4"/>
        <v>-9.1176790988798995E-2</v>
      </c>
      <c r="L30" s="60" t="s">
        <v>142</v>
      </c>
      <c r="M30" s="46" t="s">
        <v>63</v>
      </c>
      <c r="N30" s="50">
        <v>-7.6</v>
      </c>
      <c r="O30" s="1">
        <f t="shared" si="7"/>
        <v>-7.5999999999999998E-2</v>
      </c>
      <c r="P30" s="58"/>
    </row>
    <row r="31" spans="1:16" x14ac:dyDescent="0.25">
      <c r="L31" s="56" t="s">
        <v>177</v>
      </c>
      <c r="M31" s="46" t="s">
        <v>128</v>
      </c>
      <c r="N31" s="50">
        <v>-1.6</v>
      </c>
      <c r="O31" s="1">
        <f t="shared" si="7"/>
        <v>-1.6E-2</v>
      </c>
      <c r="P31" s="58"/>
    </row>
    <row r="32" spans="1:16" x14ac:dyDescent="0.25">
      <c r="L32" s="60" t="s">
        <v>143</v>
      </c>
      <c r="M32" s="46" t="s">
        <v>64</v>
      </c>
      <c r="N32" s="51">
        <v>-63.001699846354903</v>
      </c>
      <c r="O32" s="1">
        <f t="shared" si="7"/>
        <v>-0.63001699846354908</v>
      </c>
      <c r="P32" s="58"/>
    </row>
    <row r="33" spans="1:16" x14ac:dyDescent="0.25">
      <c r="L33" s="56" t="s">
        <v>178</v>
      </c>
      <c r="M33" s="46" t="s">
        <v>129</v>
      </c>
      <c r="N33" s="50">
        <v>10.2039485868599</v>
      </c>
      <c r="O33" s="1">
        <f t="shared" si="7"/>
        <v>0.102039485868599</v>
      </c>
      <c r="P33" s="58"/>
    </row>
    <row r="34" spans="1:16" x14ac:dyDescent="0.25">
      <c r="L34" s="60"/>
      <c r="M34" s="46" t="s">
        <v>65</v>
      </c>
      <c r="N34" s="50">
        <v>16.526211548050401</v>
      </c>
      <c r="O34" s="1">
        <f t="shared" si="7"/>
        <v>0.16526211548050401</v>
      </c>
      <c r="P34" s="58"/>
    </row>
    <row r="35" spans="1:16" ht="15.75" x14ac:dyDescent="0.2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60"/>
      <c r="M35" s="46" t="s">
        <v>130</v>
      </c>
      <c r="N35" s="52">
        <v>-1.34369314780613</v>
      </c>
      <c r="O35" s="1">
        <f t="shared" si="7"/>
        <v>-1.34369314780613E-2</v>
      </c>
      <c r="P35" s="58"/>
    </row>
    <row r="36" spans="1:16" x14ac:dyDescent="0.2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60"/>
      <c r="M36" s="46" t="s">
        <v>66</v>
      </c>
      <c r="N36" s="52">
        <v>29.247637436823101</v>
      </c>
      <c r="O36" s="1">
        <f t="shared" si="7"/>
        <v>0.29247637436823104</v>
      </c>
      <c r="P36" s="58"/>
    </row>
    <row r="37" spans="1:16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60"/>
      <c r="M37" s="46" t="s">
        <v>131</v>
      </c>
      <c r="N37" s="52">
        <v>11.0919776937066</v>
      </c>
      <c r="O37" s="1">
        <f t="shared" si="7"/>
        <v>0.11091977693706599</v>
      </c>
      <c r="P37" s="58"/>
    </row>
    <row r="38" spans="1:16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60"/>
      <c r="M38" s="46" t="s">
        <v>67</v>
      </c>
      <c r="N38" s="53">
        <v>-94.199996999999996</v>
      </c>
      <c r="O38" s="1">
        <f t="shared" si="7"/>
        <v>-0.94199996999999991</v>
      </c>
      <c r="P38" s="58"/>
    </row>
    <row r="39" spans="1:16" x14ac:dyDescent="0.25">
      <c r="A39" s="1"/>
      <c r="B39" s="1"/>
      <c r="C39" s="1"/>
      <c r="D39" s="1"/>
      <c r="G39" s="1"/>
      <c r="H39" s="1"/>
      <c r="I39" s="1"/>
      <c r="J39" s="1"/>
      <c r="K39" s="1"/>
      <c r="L39" s="60"/>
      <c r="M39" s="46" t="s">
        <v>132</v>
      </c>
      <c r="N39">
        <f>21.4613437652587-19</f>
        <v>2.4613437652587002</v>
      </c>
      <c r="O39" s="1">
        <f t="shared" si="7"/>
        <v>2.4613437652587004E-2</v>
      </c>
      <c r="P39" s="58"/>
    </row>
    <row r="40" spans="1:16" x14ac:dyDescent="0.25">
      <c r="A40" s="1"/>
      <c r="B40" s="1"/>
      <c r="D40" s="1"/>
      <c r="G40" s="1"/>
      <c r="H40" s="1"/>
      <c r="I40" s="1"/>
      <c r="J40" s="1"/>
      <c r="K40" s="1"/>
      <c r="L40" s="60" t="s">
        <v>144</v>
      </c>
      <c r="M40" s="46" t="s">
        <v>68</v>
      </c>
      <c r="N40" s="52">
        <v>4.9650161007164098</v>
      </c>
      <c r="O40" s="1">
        <f>N40/100</f>
        <v>4.9650161007164101E-2</v>
      </c>
      <c r="P40" s="58"/>
    </row>
    <row r="41" spans="1:16" x14ac:dyDescent="0.25">
      <c r="A41" s="1"/>
      <c r="B41" s="1"/>
      <c r="C41" s="1"/>
      <c r="D41" s="1"/>
      <c r="G41" s="1"/>
      <c r="H41" s="1"/>
      <c r="I41" s="1"/>
      <c r="J41" s="1"/>
      <c r="K41" s="1"/>
      <c r="L41" s="56" t="s">
        <v>179</v>
      </c>
      <c r="M41" s="46" t="s">
        <v>133</v>
      </c>
      <c r="N41" s="52">
        <v>0.52427629116916796</v>
      </c>
      <c r="O41" s="1">
        <f t="shared" ref="O41:O43" si="8">N41/100</f>
        <v>5.2427629116916794E-3</v>
      </c>
      <c r="P41" s="58"/>
    </row>
    <row r="42" spans="1:16" x14ac:dyDescent="0.25">
      <c r="A42" s="1"/>
      <c r="B42" s="1"/>
      <c r="C42" s="1"/>
      <c r="D42" s="1"/>
      <c r="G42" s="1"/>
      <c r="H42" s="1"/>
      <c r="I42" s="1"/>
      <c r="J42" s="1"/>
      <c r="K42" s="1"/>
      <c r="L42" s="60"/>
      <c r="M42" s="46" t="s">
        <v>16</v>
      </c>
      <c r="N42" s="52">
        <v>-13.5</v>
      </c>
      <c r="O42" s="1">
        <f t="shared" si="8"/>
        <v>-0.13500000000000001</v>
      </c>
      <c r="P42" s="58"/>
    </row>
    <row r="43" spans="1:16" x14ac:dyDescent="0.25">
      <c r="A43" s="1"/>
      <c r="B43" s="1"/>
      <c r="C43" s="1"/>
      <c r="E43" s="1"/>
      <c r="F43" s="1"/>
      <c r="G43" s="1"/>
      <c r="H43" s="1"/>
      <c r="I43" s="1"/>
      <c r="J43" s="1"/>
      <c r="K43" s="1"/>
      <c r="L43" s="60"/>
      <c r="M43" s="46" t="s">
        <v>22</v>
      </c>
      <c r="N43" s="52">
        <v>-5.8</v>
      </c>
      <c r="O43" s="1">
        <f t="shared" si="8"/>
        <v>-5.7999999999999996E-2</v>
      </c>
      <c r="P43" s="58"/>
    </row>
    <row r="44" spans="1:16" x14ac:dyDescent="0.25">
      <c r="A44" s="1"/>
      <c r="B44" s="1"/>
      <c r="C44" s="1"/>
      <c r="D44" s="1"/>
      <c r="E44" s="72"/>
      <c r="F44" s="1"/>
      <c r="G44" s="1"/>
      <c r="H44" s="1"/>
      <c r="I44" s="1"/>
      <c r="J44" s="1"/>
      <c r="K44" s="1"/>
      <c r="L44" s="60" t="s">
        <v>145</v>
      </c>
      <c r="M44" s="46" t="s">
        <v>69</v>
      </c>
      <c r="N44" s="52">
        <v>-2.8744036925517298</v>
      </c>
      <c r="O44" s="1">
        <f>N44/100</f>
        <v>-2.8744036925517299E-2</v>
      </c>
      <c r="P44" s="58"/>
    </row>
    <row r="45" spans="1:16" x14ac:dyDescent="0.25">
      <c r="A45" s="1"/>
      <c r="B45" s="1"/>
      <c r="C45" s="1"/>
      <c r="D45" s="1"/>
      <c r="E45" s="72"/>
      <c r="F45" s="1"/>
      <c r="G45" s="1"/>
      <c r="H45" s="1"/>
      <c r="I45" s="1"/>
      <c r="J45" s="1"/>
      <c r="K45" s="1"/>
      <c r="L45" s="56" t="s">
        <v>180</v>
      </c>
      <c r="M45" s="46" t="s">
        <v>134</v>
      </c>
      <c r="N45" s="52">
        <v>0.31779049296478201</v>
      </c>
      <c r="O45" s="1">
        <f t="shared" ref="O45:O51" si="9">N45/100</f>
        <v>3.1779049296478202E-3</v>
      </c>
      <c r="P45" s="58"/>
    </row>
    <row r="46" spans="1:16" x14ac:dyDescent="0.25">
      <c r="A46" s="1"/>
      <c r="B46" s="1"/>
      <c r="C46" s="1"/>
      <c r="D46" s="1"/>
      <c r="E46" s="72"/>
      <c r="F46" s="1"/>
      <c r="G46" s="1"/>
      <c r="H46" s="1"/>
      <c r="I46" s="1"/>
      <c r="J46" s="1"/>
      <c r="K46" s="1"/>
      <c r="L46" s="60"/>
      <c r="M46" s="46" t="s">
        <v>70</v>
      </c>
      <c r="N46" s="52">
        <v>-14.9</v>
      </c>
      <c r="O46" s="1">
        <f t="shared" si="9"/>
        <v>-0.14899999999999999</v>
      </c>
      <c r="P46" s="58"/>
    </row>
    <row r="47" spans="1:16" x14ac:dyDescent="0.25">
      <c r="A47" s="1"/>
      <c r="B47" s="1"/>
      <c r="C47" s="1"/>
      <c r="D47" s="1"/>
      <c r="F47" s="1"/>
      <c r="G47" s="1"/>
      <c r="H47" s="1"/>
      <c r="I47" s="1"/>
      <c r="J47" s="1"/>
      <c r="K47" s="1"/>
      <c r="L47" s="60"/>
      <c r="M47" s="46" t="s">
        <v>135</v>
      </c>
      <c r="N47" s="52">
        <v>-5</v>
      </c>
      <c r="O47" s="1">
        <f t="shared" si="9"/>
        <v>-0.05</v>
      </c>
      <c r="P47" s="58"/>
    </row>
    <row r="48" spans="1:16" s="72" customFormat="1" x14ac:dyDescent="0.25">
      <c r="A48" s="1"/>
      <c r="B48" s="1"/>
      <c r="C48" s="1"/>
      <c r="D48" s="1"/>
      <c r="F48" s="1"/>
      <c r="G48" s="1"/>
      <c r="H48" s="1"/>
      <c r="I48" s="1"/>
      <c r="J48" s="1"/>
      <c r="K48" s="1"/>
      <c r="L48" s="60" t="s">
        <v>202</v>
      </c>
      <c r="M48" s="79" t="s">
        <v>206</v>
      </c>
      <c r="N48" s="80">
        <v>72.934574594694098</v>
      </c>
      <c r="O48" s="1">
        <f t="shared" si="9"/>
        <v>0.72934574594694102</v>
      </c>
      <c r="P48" s="58" t="s">
        <v>217</v>
      </c>
    </row>
    <row r="49" spans="1:16" s="72" customFormat="1" x14ac:dyDescent="0.25">
      <c r="A49" s="1"/>
      <c r="B49" s="1"/>
      <c r="C49" s="1"/>
      <c r="D49" s="1"/>
      <c r="F49" s="1"/>
      <c r="G49" s="1"/>
      <c r="H49" s="1"/>
      <c r="I49" s="1"/>
      <c r="J49" s="1"/>
      <c r="K49" s="1"/>
      <c r="L49" s="60" t="s">
        <v>216</v>
      </c>
      <c r="M49" s="79" t="s">
        <v>207</v>
      </c>
      <c r="N49" s="72">
        <v>3.5900360862934599</v>
      </c>
      <c r="O49" s="1">
        <f>N49/100</f>
        <v>3.5900360862934598E-2</v>
      </c>
      <c r="P49" s="58" t="s">
        <v>217</v>
      </c>
    </row>
    <row r="50" spans="1:16" s="72" customFormat="1" x14ac:dyDescent="0.25">
      <c r="A50" s="1"/>
      <c r="B50" s="1"/>
      <c r="C50" s="1"/>
      <c r="D50" s="1"/>
      <c r="F50" s="1"/>
      <c r="G50" s="1"/>
      <c r="H50" s="1"/>
      <c r="I50" s="1"/>
      <c r="J50" s="1"/>
      <c r="K50" s="1"/>
      <c r="L50" s="60"/>
      <c r="M50" s="79" t="s">
        <v>204</v>
      </c>
      <c r="N50" s="52">
        <v>42.467165475154701</v>
      </c>
      <c r="O50" s="1">
        <f t="shared" si="9"/>
        <v>0.424671654751547</v>
      </c>
      <c r="P50" s="58" t="s">
        <v>218</v>
      </c>
    </row>
    <row r="51" spans="1:16" s="72" customFormat="1" x14ac:dyDescent="0.25">
      <c r="A51" s="1"/>
      <c r="B51" s="1"/>
      <c r="C51" s="1"/>
      <c r="D51" s="1"/>
      <c r="F51" s="1"/>
      <c r="G51" s="1"/>
      <c r="H51" s="1"/>
      <c r="I51" s="1"/>
      <c r="J51" s="1"/>
      <c r="K51" s="1"/>
      <c r="L51" s="60"/>
      <c r="M51" s="79" t="s">
        <v>205</v>
      </c>
      <c r="N51" s="80">
        <v>-2.12732489205733</v>
      </c>
      <c r="O51" s="1">
        <f t="shared" si="9"/>
        <v>-2.12732489205733E-2</v>
      </c>
      <c r="P51" s="58" t="s">
        <v>218</v>
      </c>
    </row>
    <row r="52" spans="1:16" s="72" customFormat="1" x14ac:dyDescent="0.25">
      <c r="A52" s="1"/>
      <c r="B52" s="1"/>
      <c r="C52" s="1"/>
      <c r="D52" s="1"/>
      <c r="F52" s="1"/>
      <c r="G52" s="1"/>
      <c r="H52" s="1"/>
      <c r="I52" s="1"/>
      <c r="J52" s="1"/>
      <c r="K52" s="1"/>
      <c r="L52" s="60"/>
      <c r="M52" s="79" t="s">
        <v>26</v>
      </c>
      <c r="N52" s="80">
        <v>1.059999943</v>
      </c>
      <c r="O52" s="1">
        <f>N52</f>
        <v>1.059999943</v>
      </c>
      <c r="P52" s="58" t="s">
        <v>218</v>
      </c>
    </row>
    <row r="53" spans="1:16" s="72" customFormat="1" x14ac:dyDescent="0.25">
      <c r="A53" s="1"/>
      <c r="B53" s="1"/>
      <c r="C53" s="1"/>
      <c r="D53" s="1"/>
      <c r="F53" s="1"/>
      <c r="G53" s="1"/>
      <c r="H53" s="1"/>
      <c r="J53" s="1"/>
      <c r="K53" s="1"/>
      <c r="L53" s="60"/>
      <c r="M53" s="81" t="s">
        <v>210</v>
      </c>
      <c r="N53" s="80">
        <v>1.028092515</v>
      </c>
      <c r="O53" s="1">
        <f>N53</f>
        <v>1.028092515</v>
      </c>
      <c r="P53" s="58" t="s">
        <v>218</v>
      </c>
    </row>
    <row r="54" spans="1:16" s="72" customFormat="1" x14ac:dyDescent="0.25">
      <c r="A54" s="1"/>
      <c r="B54" s="1"/>
      <c r="C54" s="1"/>
      <c r="D54" s="1"/>
      <c r="F54" s="1"/>
      <c r="G54" s="1"/>
      <c r="H54" s="1"/>
      <c r="J54" s="1"/>
      <c r="K54" s="1"/>
      <c r="L54" s="60"/>
      <c r="M54" s="81" t="s">
        <v>94</v>
      </c>
      <c r="N54" s="80">
        <v>1.009999997</v>
      </c>
      <c r="O54" s="1">
        <f t="shared" ref="O54:O59" si="10">N54</f>
        <v>1.009999997</v>
      </c>
      <c r="P54" s="58" t="s">
        <v>217</v>
      </c>
    </row>
    <row r="55" spans="1:16" s="72" customFormat="1" x14ac:dyDescent="0.25">
      <c r="A55" s="1"/>
      <c r="B55" s="1"/>
      <c r="C55" s="1"/>
      <c r="D55" s="1"/>
      <c r="F55" s="1"/>
      <c r="G55" s="1"/>
      <c r="H55" s="1"/>
      <c r="J55" s="1"/>
      <c r="K55" s="1"/>
      <c r="L55" s="60"/>
      <c r="M55" s="81" t="s">
        <v>211</v>
      </c>
      <c r="N55" s="80">
        <v>1.085083507</v>
      </c>
      <c r="O55" s="1">
        <f t="shared" si="10"/>
        <v>1.085083507</v>
      </c>
      <c r="P55" s="58" t="s">
        <v>217</v>
      </c>
    </row>
    <row r="56" spans="1:16" s="72" customFormat="1" x14ac:dyDescent="0.25">
      <c r="A56" s="1"/>
      <c r="B56" s="1"/>
      <c r="C56" s="1"/>
      <c r="D56" s="1"/>
      <c r="F56" s="1"/>
      <c r="G56" s="1"/>
      <c r="H56" s="1"/>
      <c r="J56" s="1"/>
      <c r="K56" s="1"/>
      <c r="L56" s="60"/>
      <c r="M56" s="81" t="s">
        <v>212</v>
      </c>
      <c r="N56" s="80">
        <v>1.0240525229999999</v>
      </c>
      <c r="O56" s="1">
        <f t="shared" si="10"/>
        <v>1.0240525229999999</v>
      </c>
      <c r="P56" s="58" t="s">
        <v>219</v>
      </c>
    </row>
    <row r="57" spans="1:16" s="72" customFormat="1" x14ac:dyDescent="0.25">
      <c r="A57" s="1"/>
      <c r="B57" s="1"/>
      <c r="C57" s="1"/>
      <c r="D57" s="1"/>
      <c r="F57" s="1"/>
      <c r="G57" s="1"/>
      <c r="H57" s="1"/>
      <c r="J57" s="1"/>
      <c r="K57" s="1"/>
      <c r="L57" s="60"/>
      <c r="M57" s="81" t="s">
        <v>213</v>
      </c>
      <c r="N57" s="80">
        <v>1.019923836</v>
      </c>
      <c r="O57" s="1">
        <f t="shared" si="10"/>
        <v>1.019923836</v>
      </c>
      <c r="P57" s="58" t="s">
        <v>219</v>
      </c>
    </row>
    <row r="58" spans="1:16" s="72" customFormat="1" x14ac:dyDescent="0.25">
      <c r="A58" s="1"/>
      <c r="B58" s="1"/>
      <c r="C58" s="1"/>
      <c r="D58" s="1"/>
      <c r="F58" s="1"/>
      <c r="G58" s="1"/>
      <c r="H58" s="1"/>
      <c r="J58" s="1"/>
      <c r="K58" s="1"/>
      <c r="L58" s="60"/>
      <c r="M58" s="81" t="s">
        <v>214</v>
      </c>
      <c r="N58" s="80">
        <v>1.027986216</v>
      </c>
      <c r="O58" s="1">
        <f t="shared" si="10"/>
        <v>1.027986216</v>
      </c>
      <c r="P58" s="58" t="s">
        <v>220</v>
      </c>
    </row>
    <row r="59" spans="1:16" s="72" customFormat="1" x14ac:dyDescent="0.25">
      <c r="A59" s="1"/>
      <c r="B59" s="1"/>
      <c r="C59" s="1"/>
      <c r="D59" s="1"/>
      <c r="F59" s="1"/>
      <c r="G59" s="1"/>
      <c r="H59" s="1"/>
      <c r="J59" s="1"/>
      <c r="K59" s="1"/>
      <c r="L59" s="60"/>
      <c r="M59" s="81" t="s">
        <v>215</v>
      </c>
      <c r="N59" s="80">
        <v>1.0349152580000001</v>
      </c>
      <c r="O59" s="1">
        <f t="shared" si="10"/>
        <v>1.0349152580000001</v>
      </c>
      <c r="P59" s="58" t="s">
        <v>217</v>
      </c>
    </row>
    <row r="60" spans="1:16" x14ac:dyDescent="0.25">
      <c r="A60" s="1"/>
      <c r="B60" s="1"/>
      <c r="C60" s="1"/>
      <c r="D60" s="1"/>
      <c r="F60" s="1"/>
      <c r="G60" s="1"/>
      <c r="H60" s="1"/>
      <c r="I60" s="1"/>
      <c r="J60" s="1"/>
      <c r="K60" s="1"/>
      <c r="M60" s="46"/>
      <c r="N60" s="52"/>
      <c r="O60" s="1"/>
      <c r="P60" s="58"/>
    </row>
    <row r="61" spans="1:16" ht="15.75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M61" s="11" t="s">
        <v>1</v>
      </c>
      <c r="N61" s="11" t="s">
        <v>29</v>
      </c>
      <c r="O61" s="11" t="s">
        <v>137</v>
      </c>
      <c r="P61" s="11" t="s">
        <v>40</v>
      </c>
    </row>
    <row r="62" spans="1:16" ht="15.75" thickTop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t="s">
        <v>138</v>
      </c>
      <c r="M62" s="42" t="s">
        <v>41</v>
      </c>
      <c r="N62" s="50">
        <v>0</v>
      </c>
      <c r="O62" s="54">
        <f>N62</f>
        <v>0</v>
      </c>
      <c r="P62" s="58">
        <v>0</v>
      </c>
    </row>
    <row r="63" spans="1:16" x14ac:dyDescent="0.25">
      <c r="A63" s="1"/>
      <c r="B63" s="1"/>
      <c r="C63" s="1"/>
      <c r="D63" s="1"/>
      <c r="E63" s="1"/>
      <c r="G63" s="1"/>
      <c r="H63" s="1"/>
      <c r="I63" s="1"/>
      <c r="J63" s="1"/>
      <c r="K63" s="1"/>
      <c r="L63" s="55">
        <v>4.8611111111111112E-2</v>
      </c>
      <c r="M63" s="42" t="s">
        <v>23</v>
      </c>
      <c r="N63" s="50">
        <v>1.0599999427795399</v>
      </c>
      <c r="O63" s="54">
        <f>N63</f>
        <v>1.0599999427795399</v>
      </c>
      <c r="P63" s="58">
        <v>-2.9953879373185301E-2</v>
      </c>
    </row>
    <row r="64" spans="1:1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M64" s="42" t="s">
        <v>46</v>
      </c>
      <c r="N64" s="50">
        <v>156.440731910842</v>
      </c>
      <c r="O64" s="1">
        <f>N64/100</f>
        <v>1.56440731910842</v>
      </c>
      <c r="P64" s="58">
        <v>-8.6738403137775998E-6</v>
      </c>
    </row>
    <row r="65" spans="12:16" x14ac:dyDescent="0.25">
      <c r="M65" s="42" t="s">
        <v>116</v>
      </c>
      <c r="N65" s="50">
        <v>-20.300935880694301</v>
      </c>
      <c r="O65" s="1">
        <f t="shared" ref="O65:O71" si="11">N65/100</f>
        <v>-0.20300935880694301</v>
      </c>
      <c r="P65" s="58">
        <v>2.1648716178694401E-3</v>
      </c>
    </row>
    <row r="66" spans="12:16" x14ac:dyDescent="0.25">
      <c r="M66" s="42" t="s">
        <v>47</v>
      </c>
      <c r="N66" s="50">
        <v>75.916881283268793</v>
      </c>
      <c r="O66" s="1">
        <f t="shared" si="11"/>
        <v>0.75916881283268789</v>
      </c>
      <c r="P66" s="58">
        <v>6.4758759358596297E-4</v>
      </c>
    </row>
    <row r="67" spans="12:16" x14ac:dyDescent="0.25">
      <c r="M67" s="42" t="s">
        <v>117</v>
      </c>
      <c r="N67" s="50">
        <v>-0.155506560051652</v>
      </c>
      <c r="O67" s="1">
        <f t="shared" si="11"/>
        <v>-1.55506560051652E-3</v>
      </c>
      <c r="P67" s="58">
        <v>-1.47979634931223E-3</v>
      </c>
    </row>
    <row r="68" spans="12:16" x14ac:dyDescent="0.25">
      <c r="M68" s="42" t="s">
        <v>48</v>
      </c>
      <c r="N68" s="50">
        <v>41.338725991097199</v>
      </c>
      <c r="O68" s="1">
        <f t="shared" si="11"/>
        <v>0.41338725991097197</v>
      </c>
      <c r="P68" s="58">
        <v>6.8870384835700903E-4</v>
      </c>
    </row>
    <row r="69" spans="12:16" x14ac:dyDescent="0.25">
      <c r="M69" s="42" t="s">
        <v>118</v>
      </c>
      <c r="N69" s="50">
        <v>-3.8398609004379098</v>
      </c>
      <c r="O69" s="1">
        <f t="shared" si="11"/>
        <v>-3.8398609004379101E-2</v>
      </c>
      <c r="P69" s="58">
        <v>-1.3891657030102901E-3</v>
      </c>
    </row>
    <row r="70" spans="12:16" x14ac:dyDescent="0.25">
      <c r="M70" s="42" t="s">
        <v>49</v>
      </c>
      <c r="N70" s="50">
        <v>232.35762119293199</v>
      </c>
      <c r="O70" s="1">
        <f t="shared" si="11"/>
        <v>2.32357621192932</v>
      </c>
      <c r="P70" s="58">
        <v>6.3899375327158804E-4</v>
      </c>
    </row>
    <row r="71" spans="12:16" x14ac:dyDescent="0.25">
      <c r="M71" s="42" t="s">
        <v>83</v>
      </c>
      <c r="N71" s="50">
        <v>-20.456442236900301</v>
      </c>
      <c r="O71" s="1">
        <f t="shared" si="11"/>
        <v>-0.20456442236900302</v>
      </c>
      <c r="P71" s="58">
        <v>6.8507826856001298E-4</v>
      </c>
    </row>
    <row r="72" spans="12:16" x14ac:dyDescent="0.25">
      <c r="L72" t="s">
        <v>139</v>
      </c>
      <c r="M72" s="42" t="s">
        <v>51</v>
      </c>
      <c r="N72" s="50">
        <v>-0.22125272217770001</v>
      </c>
      <c r="O72" s="54">
        <f>N72</f>
        <v>-0.22125272217770001</v>
      </c>
      <c r="P72" s="59">
        <v>-0.2212527222</v>
      </c>
    </row>
    <row r="73" spans="12:16" x14ac:dyDescent="0.25">
      <c r="L73" s="55">
        <v>0.47083333333333338</v>
      </c>
      <c r="M73" s="42" t="s">
        <v>27</v>
      </c>
      <c r="N73" s="50">
        <v>1.0099999973080001</v>
      </c>
      <c r="O73" s="54">
        <f>N73</f>
        <v>1.0099999973080001</v>
      </c>
      <c r="P73" s="59">
        <v>2.17540256007367E-2</v>
      </c>
    </row>
    <row r="74" spans="12:16" x14ac:dyDescent="0.25">
      <c r="M74" s="42" t="s">
        <v>52</v>
      </c>
      <c r="N74" s="50">
        <v>-23.569740833506799</v>
      </c>
      <c r="O74" s="1">
        <f>N74/100</f>
        <v>-0.235697408335068</v>
      </c>
      <c r="P74" s="58">
        <v>-1.05523560178061E-3</v>
      </c>
    </row>
    <row r="75" spans="12:16" x14ac:dyDescent="0.25">
      <c r="M75" s="42" t="s">
        <v>119</v>
      </c>
      <c r="N75" s="50">
        <v>0.96859150246414105</v>
      </c>
      <c r="O75" s="1">
        <f t="shared" ref="O75:O79" si="12">N75/100</f>
        <v>9.6859150246414102E-3</v>
      </c>
      <c r="P75" s="58">
        <v>-2.2375145874756201E-3</v>
      </c>
    </row>
    <row r="76" spans="12:16" x14ac:dyDescent="0.25">
      <c r="M76" s="42" t="s">
        <v>53</v>
      </c>
      <c r="N76" s="50">
        <v>29.247688021076399</v>
      </c>
      <c r="O76" s="1">
        <f t="shared" si="12"/>
        <v>0.29247688021076401</v>
      </c>
      <c r="P76" s="58">
        <v>5.1585990707936401E-4</v>
      </c>
    </row>
    <row r="77" spans="12:16" x14ac:dyDescent="0.25">
      <c r="M77" s="42" t="s">
        <v>120</v>
      </c>
      <c r="N77" s="50">
        <v>-10.134384235994199</v>
      </c>
      <c r="O77" s="1">
        <f t="shared" si="12"/>
        <v>-0.101343842359942</v>
      </c>
      <c r="P77" s="58">
        <v>-2.7105327863768802E-3</v>
      </c>
    </row>
    <row r="78" spans="12:16" x14ac:dyDescent="0.25">
      <c r="M78" s="42" t="s">
        <v>54</v>
      </c>
      <c r="N78" s="50">
        <v>4.9388912162000001E-5</v>
      </c>
      <c r="O78" s="1">
        <f t="shared" si="12"/>
        <v>4.9388912162000003E-7</v>
      </c>
      <c r="P78" s="58">
        <v>6.5059278082477401E-7</v>
      </c>
    </row>
    <row r="79" spans="12:16" x14ac:dyDescent="0.25">
      <c r="M79" s="42" t="s">
        <v>121</v>
      </c>
      <c r="N79" s="50">
        <v>-23.1382548362844</v>
      </c>
      <c r="O79" s="1">
        <f t="shared" si="12"/>
        <v>-0.231382548362844</v>
      </c>
      <c r="P79" s="58">
        <v>1.7465773008429299E-7</v>
      </c>
    </row>
    <row r="80" spans="12:16" x14ac:dyDescent="0.25">
      <c r="L80" t="s">
        <v>140</v>
      </c>
      <c r="M80" s="42" t="s">
        <v>55</v>
      </c>
      <c r="N80" s="50">
        <v>-0.25510563387813501</v>
      </c>
      <c r="O80" s="54">
        <f>N80</f>
        <v>-0.25510563387813501</v>
      </c>
      <c r="P80" s="59">
        <v>-0.25510563390000002</v>
      </c>
    </row>
    <row r="81" spans="8:16" x14ac:dyDescent="0.25">
      <c r="L81" s="55">
        <v>0.8125</v>
      </c>
      <c r="M81" s="42" t="s">
        <v>114</v>
      </c>
      <c r="N81" s="50">
        <v>1.0385379019832599</v>
      </c>
      <c r="O81" s="54">
        <f>N81</f>
        <v>1.0385379019832599</v>
      </c>
      <c r="P81" s="59">
        <v>-5.12238863404413E-3</v>
      </c>
    </row>
    <row r="82" spans="8:16" x14ac:dyDescent="0.25">
      <c r="M82" s="42" t="s">
        <v>56</v>
      </c>
      <c r="N82" s="50">
        <v>6.4193752642371704</v>
      </c>
      <c r="O82" s="1">
        <f>N82/100</f>
        <v>6.4193752642371704E-2</v>
      </c>
      <c r="P82" s="58">
        <v>1.2851248455257599E-4</v>
      </c>
    </row>
    <row r="83" spans="8:16" x14ac:dyDescent="0.25">
      <c r="M83" s="42" t="s">
        <v>123</v>
      </c>
      <c r="N83" s="50">
        <v>1.57798981550307</v>
      </c>
      <c r="O83" s="1">
        <f t="shared" ref="O83:O91" si="13">N83/100</f>
        <v>1.5779898155030701E-2</v>
      </c>
      <c r="P83" s="58">
        <v>1.0767413611616999E-3</v>
      </c>
    </row>
    <row r="84" spans="8:16" x14ac:dyDescent="0.25">
      <c r="M84" s="42" t="s">
        <v>57</v>
      </c>
      <c r="N84" s="50">
        <v>7.6111237412808599</v>
      </c>
      <c r="O84" s="1">
        <f t="shared" si="13"/>
        <v>7.6111237412808605E-2</v>
      </c>
      <c r="P84" s="58">
        <v>1.6297137374082799E-5</v>
      </c>
    </row>
    <row r="85" spans="8:16" x14ac:dyDescent="0.25">
      <c r="M85" s="42" t="s">
        <v>122</v>
      </c>
      <c r="N85" s="50">
        <v>2.2749299623984598</v>
      </c>
      <c r="O85" s="1">
        <f t="shared" si="13"/>
        <v>2.2749299623984597E-2</v>
      </c>
      <c r="P85" s="58">
        <v>9.80565804585901E-5</v>
      </c>
    </row>
    <row r="86" spans="8:16" x14ac:dyDescent="0.25">
      <c r="M86" s="42" t="s">
        <v>58</v>
      </c>
      <c r="N86" s="50">
        <v>17.236621109828601</v>
      </c>
      <c r="O86" s="1">
        <f t="shared" si="13"/>
        <v>0.17236621109828601</v>
      </c>
      <c r="P86" s="58">
        <v>2.8072391037720099E-5</v>
      </c>
    </row>
    <row r="87" spans="8:16" x14ac:dyDescent="0.25">
      <c r="M87" s="42" t="s">
        <v>124</v>
      </c>
      <c r="N87" s="50">
        <v>6.2088690408799696</v>
      </c>
      <c r="O87" s="1">
        <f t="shared" si="13"/>
        <v>6.2088690408799697E-2</v>
      </c>
      <c r="P87" s="58">
        <v>3.8053003130694002E-4</v>
      </c>
    </row>
    <row r="88" spans="8:16" x14ac:dyDescent="0.25">
      <c r="M88" s="42" t="s">
        <v>59</v>
      </c>
      <c r="N88" s="50">
        <v>1.4392071686730901</v>
      </c>
      <c r="O88" s="1">
        <f t="shared" si="13"/>
        <v>1.4392071686730901E-2</v>
      </c>
      <c r="P88" s="58">
        <v>3.3901950999533699E-5</v>
      </c>
    </row>
    <row r="89" spans="8:16" x14ac:dyDescent="0.25">
      <c r="M89" s="42" t="s">
        <v>125</v>
      </c>
      <c r="N89" s="50">
        <v>0.52526799870488805</v>
      </c>
      <c r="O89" s="1">
        <f t="shared" si="13"/>
        <v>5.2526799870488807E-3</v>
      </c>
      <c r="P89" s="58">
        <v>9.7871725652031802E-5</v>
      </c>
    </row>
    <row r="90" spans="8:16" x14ac:dyDescent="0.25">
      <c r="M90" s="42" t="s">
        <v>12</v>
      </c>
      <c r="N90" s="50">
        <v>-6.1</v>
      </c>
      <c r="O90" s="1">
        <f t="shared" si="13"/>
        <v>-6.0999999999999999E-2</v>
      </c>
      <c r="P90" s="58">
        <v>-5.5804864002167998E-6</v>
      </c>
    </row>
    <row r="91" spans="8:16" x14ac:dyDescent="0.25">
      <c r="M91" s="42" t="s">
        <v>20</v>
      </c>
      <c r="N91" s="50">
        <v>-1.6</v>
      </c>
      <c r="O91" s="1">
        <f t="shared" si="13"/>
        <v>-1.6E-2</v>
      </c>
      <c r="P91" s="58">
        <v>5.2797756594065403E-5</v>
      </c>
    </row>
    <row r="92" spans="8:16" x14ac:dyDescent="0.25">
      <c r="L92" t="s">
        <v>141</v>
      </c>
      <c r="M92" s="42" t="s">
        <v>60</v>
      </c>
      <c r="N92" s="50">
        <v>-0.26806990591321</v>
      </c>
      <c r="O92" s="54">
        <f>N92</f>
        <v>-0.26806990591321</v>
      </c>
      <c r="P92" s="59">
        <v>-0.26806990590000002</v>
      </c>
    </row>
    <row r="93" spans="8:16" x14ac:dyDescent="0.25">
      <c r="I93" s="72" t="s">
        <v>208</v>
      </c>
      <c r="L93" s="56" t="s">
        <v>146</v>
      </c>
      <c r="M93" s="42" t="s">
        <v>115</v>
      </c>
      <c r="N93" s="50">
        <v>1.0349152577221601</v>
      </c>
      <c r="O93" s="54">
        <f>N93</f>
        <v>1.0349152577221601</v>
      </c>
      <c r="P93" s="59">
        <v>-2.1765958813597698E-3</v>
      </c>
    </row>
    <row r="94" spans="8:16" x14ac:dyDescent="0.25">
      <c r="I94" s="72" t="s">
        <v>209</v>
      </c>
      <c r="L94" s="47"/>
      <c r="M94" s="42" t="s">
        <v>61</v>
      </c>
      <c r="N94" s="50">
        <v>6.1481308294477897</v>
      </c>
      <c r="O94" s="1">
        <f>N94/100</f>
        <v>6.1481308294477899E-2</v>
      </c>
      <c r="P94" s="57">
        <v>-1.88116567434796E-5</v>
      </c>
    </row>
    <row r="95" spans="8:16" x14ac:dyDescent="0.25">
      <c r="H95">
        <v>1</v>
      </c>
      <c r="I95" s="72">
        <v>1.0599999427795399</v>
      </c>
      <c r="L95" s="47"/>
      <c r="M95" s="42" t="s">
        <v>126</v>
      </c>
      <c r="N95" s="50">
        <v>6.1776975079165704</v>
      </c>
      <c r="O95" s="1">
        <f t="shared" ref="O95:O107" si="14">N95/100</f>
        <v>6.1776975079165707E-2</v>
      </c>
      <c r="P95" s="57">
        <v>-4.4567340559324698E-4</v>
      </c>
    </row>
    <row r="96" spans="8:16" x14ac:dyDescent="0.25">
      <c r="H96">
        <v>2</v>
      </c>
      <c r="I96" s="72">
        <v>1.04499995797579</v>
      </c>
      <c r="L96" s="47"/>
      <c r="M96" s="42" t="s">
        <v>62</v>
      </c>
      <c r="N96" s="50">
        <v>10.1258308263922</v>
      </c>
      <c r="O96" s="1">
        <f t="shared" si="14"/>
        <v>0.101258308263922</v>
      </c>
      <c r="P96" s="58">
        <v>-1.40656940313608E-4</v>
      </c>
    </row>
    <row r="97" spans="8:16" x14ac:dyDescent="0.25">
      <c r="H97">
        <v>3</v>
      </c>
      <c r="I97" s="72">
        <v>1.0099999973080001</v>
      </c>
      <c r="L97" s="47"/>
      <c r="M97" s="42" t="s">
        <v>127</v>
      </c>
      <c r="N97" s="50">
        <v>4.8779939913553596</v>
      </c>
      <c r="O97" s="1">
        <f t="shared" si="14"/>
        <v>4.8779939913553595E-2</v>
      </c>
      <c r="P97" s="57">
        <v>-6.3339605935184401E-4</v>
      </c>
    </row>
    <row r="98" spans="8:16" x14ac:dyDescent="0.25">
      <c r="H98">
        <v>4</v>
      </c>
      <c r="I98" s="72">
        <v>1.02371286456331</v>
      </c>
      <c r="L98" t="s">
        <v>142</v>
      </c>
      <c r="M98" s="42" t="s">
        <v>63</v>
      </c>
      <c r="N98" s="50">
        <v>-7.6</v>
      </c>
      <c r="O98" s="1">
        <f t="shared" si="14"/>
        <v>-7.5999999999999998E-2</v>
      </c>
      <c r="P98" s="58">
        <v>-1.4483820858600399E-4</v>
      </c>
    </row>
    <row r="99" spans="8:16" x14ac:dyDescent="0.25">
      <c r="H99">
        <v>5</v>
      </c>
      <c r="I99" s="72">
        <v>1.0280925147905799</v>
      </c>
      <c r="L99" s="56" t="s">
        <v>147</v>
      </c>
      <c r="M99" s="42" t="s">
        <v>128</v>
      </c>
      <c r="N99" s="50">
        <v>-1.6</v>
      </c>
      <c r="O99" s="1">
        <f t="shared" si="14"/>
        <v>-1.6E-2</v>
      </c>
      <c r="P99" s="58">
        <v>-3.5573742834272E-3</v>
      </c>
    </row>
    <row r="100" spans="8:16" x14ac:dyDescent="0.25">
      <c r="H100">
        <v>6</v>
      </c>
      <c r="I100" s="72">
        <v>1.0385379019832599</v>
      </c>
      <c r="L100" t="s">
        <v>143</v>
      </c>
      <c r="M100" s="42" t="s">
        <v>64</v>
      </c>
      <c r="N100" s="51">
        <v>-63.001699846354903</v>
      </c>
      <c r="O100" s="1">
        <f t="shared" si="14"/>
        <v>-0.63001699846354908</v>
      </c>
      <c r="P100" s="58">
        <v>-9.5060452610995505E-4</v>
      </c>
    </row>
    <row r="101" spans="8:16" x14ac:dyDescent="0.25">
      <c r="H101">
        <v>7</v>
      </c>
      <c r="I101" s="72">
        <v>1.04612245201456</v>
      </c>
      <c r="L101" s="56" t="s">
        <v>148</v>
      </c>
      <c r="M101" s="42" t="s">
        <v>129</v>
      </c>
      <c r="N101" s="50">
        <v>10.2039485868599</v>
      </c>
      <c r="O101" s="1">
        <f t="shared" si="14"/>
        <v>0.102039485868599</v>
      </c>
      <c r="P101" s="58">
        <v>-5.1145973996759402E-3</v>
      </c>
    </row>
    <row r="102" spans="8:16" x14ac:dyDescent="0.25">
      <c r="H102">
        <v>8</v>
      </c>
      <c r="I102" s="72">
        <v>1.0850835071553799</v>
      </c>
      <c r="M102" s="42" t="s">
        <v>65</v>
      </c>
      <c r="N102" s="50">
        <v>16.526211548050401</v>
      </c>
      <c r="O102" s="1">
        <f t="shared" si="14"/>
        <v>0.16526211548050401</v>
      </c>
      <c r="P102" s="58">
        <v>3.0418249791705498E-4</v>
      </c>
    </row>
    <row r="103" spans="8:16" x14ac:dyDescent="0.25">
      <c r="H103">
        <v>9</v>
      </c>
      <c r="I103" s="72">
        <v>1.0349152577221601</v>
      </c>
      <c r="M103" s="42" t="s">
        <v>130</v>
      </c>
      <c r="N103" s="52">
        <v>-1.34369314780613</v>
      </c>
      <c r="O103" s="1">
        <f t="shared" si="14"/>
        <v>-1.34369314780613E-2</v>
      </c>
      <c r="P103" s="58">
        <v>-1.37670401876801E-3</v>
      </c>
    </row>
    <row r="104" spans="8:16" x14ac:dyDescent="0.25">
      <c r="H104">
        <v>10</v>
      </c>
      <c r="I104" s="72">
        <v>1.02798621556374</v>
      </c>
      <c r="M104" s="42" t="s">
        <v>66</v>
      </c>
      <c r="N104" s="52">
        <v>29.247637436823101</v>
      </c>
      <c r="O104" s="1">
        <f t="shared" si="14"/>
        <v>0.29247637436823104</v>
      </c>
      <c r="P104" s="58">
        <v>2.2761940039589499E-4</v>
      </c>
    </row>
    <row r="105" spans="8:16" x14ac:dyDescent="0.25">
      <c r="H105">
        <v>11</v>
      </c>
      <c r="I105" s="72">
        <v>1.02970205350408</v>
      </c>
      <c r="M105" s="42" t="s">
        <v>131</v>
      </c>
      <c r="N105" s="52">
        <v>11.0919776937066</v>
      </c>
      <c r="O105" s="1">
        <f t="shared" si="14"/>
        <v>0.11091977693706599</v>
      </c>
      <c r="P105" s="58">
        <v>-1.3983824680780001E-3</v>
      </c>
    </row>
    <row r="106" spans="8:16" x14ac:dyDescent="0.25">
      <c r="H106">
        <v>12</v>
      </c>
      <c r="I106" s="72">
        <v>1.0240525230119499</v>
      </c>
      <c r="M106" s="42" t="s">
        <v>67</v>
      </c>
      <c r="N106" s="53">
        <v>-94.199996999999996</v>
      </c>
      <c r="O106" s="1">
        <f t="shared" si="14"/>
        <v>-0.94199996999999991</v>
      </c>
      <c r="P106" s="58">
        <v>-2.81965662445027E-3</v>
      </c>
    </row>
    <row r="107" spans="8:16" x14ac:dyDescent="0.25">
      <c r="H107">
        <v>13</v>
      </c>
      <c r="I107" s="72">
        <v>1.01992383631813</v>
      </c>
      <c r="M107" s="42" t="s">
        <v>132</v>
      </c>
      <c r="N107">
        <f>21.4613437652587-19</f>
        <v>2.4613437652587002</v>
      </c>
      <c r="O107" s="1">
        <f t="shared" si="14"/>
        <v>2.4613437652587004E-2</v>
      </c>
      <c r="P107" s="58">
        <v>-6.8701998242329402E-3</v>
      </c>
    </row>
    <row r="108" spans="8:16" x14ac:dyDescent="0.25">
      <c r="H108">
        <v>14</v>
      </c>
      <c r="I108" s="72">
        <v>1.00994172446495</v>
      </c>
      <c r="M108" s="42" t="s">
        <v>51</v>
      </c>
      <c r="N108" s="52">
        <v>-0.22125272217770001</v>
      </c>
      <c r="O108" s="54">
        <f>N108</f>
        <v>-0.22125272217770001</v>
      </c>
      <c r="P108" s="59">
        <v>-0.2212527222</v>
      </c>
    </row>
    <row r="109" spans="8:16" x14ac:dyDescent="0.25">
      <c r="M109" s="42" t="s">
        <v>27</v>
      </c>
      <c r="N109" s="52">
        <v>1.0099999973080001</v>
      </c>
      <c r="O109" s="54">
        <f>N109</f>
        <v>1.0099999973080001</v>
      </c>
      <c r="P109" s="59">
        <v>2.17540256007367E-2</v>
      </c>
    </row>
    <row r="110" spans="8:16" x14ac:dyDescent="0.25">
      <c r="L110" t="s">
        <v>144</v>
      </c>
      <c r="M110" s="42" t="s">
        <v>68</v>
      </c>
      <c r="N110" s="52">
        <v>4.9650161007164098</v>
      </c>
      <c r="O110" s="1">
        <f>N110/100</f>
        <v>4.9650161007164101E-2</v>
      </c>
      <c r="P110" s="58">
        <v>1.15284947015369E-4</v>
      </c>
    </row>
    <row r="111" spans="8:16" x14ac:dyDescent="0.25">
      <c r="L111" s="56" t="s">
        <v>149</v>
      </c>
      <c r="M111" s="42" t="s">
        <v>133</v>
      </c>
      <c r="N111" s="52">
        <v>0.52427629116916796</v>
      </c>
      <c r="O111" s="1">
        <f t="shared" ref="O111:O113" si="15">N111/100</f>
        <v>5.2427629116916794E-3</v>
      </c>
      <c r="P111" s="58">
        <v>6.2348925580496799E-4</v>
      </c>
    </row>
    <row r="112" spans="8:16" x14ac:dyDescent="0.25">
      <c r="M112" s="42" t="s">
        <v>16</v>
      </c>
      <c r="N112" s="52">
        <v>-13.5</v>
      </c>
      <c r="O112" s="1">
        <f t="shared" si="15"/>
        <v>-0.13500000000000001</v>
      </c>
      <c r="P112" s="58">
        <v>-1.30914832287277E-5</v>
      </c>
    </row>
    <row r="113" spans="12:16" x14ac:dyDescent="0.25">
      <c r="M113" s="42" t="s">
        <v>22</v>
      </c>
      <c r="N113" s="52">
        <v>-5.8</v>
      </c>
      <c r="O113" s="1">
        <f t="shared" si="15"/>
        <v>-5.7999999999999996E-2</v>
      </c>
      <c r="P113" s="58">
        <v>1.15841086511394E-4</v>
      </c>
    </row>
    <row r="114" spans="12:16" x14ac:dyDescent="0.25">
      <c r="M114" s="42" t="s">
        <v>55</v>
      </c>
      <c r="N114" s="52">
        <v>-0.25510563387813501</v>
      </c>
      <c r="O114" s="54">
        <f>N114</f>
        <v>-0.25510563387813501</v>
      </c>
      <c r="P114" s="59">
        <v>-0.25510563390000002</v>
      </c>
    </row>
    <row r="115" spans="12:16" x14ac:dyDescent="0.25">
      <c r="M115" s="42" t="s">
        <v>114</v>
      </c>
      <c r="N115" s="52">
        <v>1.0385379019832599</v>
      </c>
      <c r="O115" s="54">
        <f>N115</f>
        <v>1.0385379019832599</v>
      </c>
      <c r="P115" s="59">
        <v>-5.12238863404413E-3</v>
      </c>
    </row>
    <row r="116" spans="12:16" x14ac:dyDescent="0.25">
      <c r="L116" t="s">
        <v>145</v>
      </c>
      <c r="M116" s="42" t="s">
        <v>69</v>
      </c>
      <c r="N116" s="52">
        <v>-2.8744036925517298</v>
      </c>
      <c r="O116" s="1">
        <f>N116/100</f>
        <v>-2.8744036925517299E-2</v>
      </c>
      <c r="P116" s="58">
        <v>-9.7142222335186394E-5</v>
      </c>
    </row>
    <row r="117" spans="12:16" x14ac:dyDescent="0.25">
      <c r="L117" s="56" t="s">
        <v>150</v>
      </c>
      <c r="M117" s="42" t="s">
        <v>134</v>
      </c>
      <c r="N117" s="52">
        <v>0.31779049296478201</v>
      </c>
      <c r="O117" s="1">
        <f t="shared" ref="O117:O119" si="16">N117/100</f>
        <v>3.1779049296478202E-3</v>
      </c>
      <c r="P117" s="58">
        <v>-1.0332946463634299E-3</v>
      </c>
    </row>
    <row r="118" spans="12:16" x14ac:dyDescent="0.25">
      <c r="M118" s="42" t="s">
        <v>70</v>
      </c>
      <c r="N118" s="52">
        <v>-14.9</v>
      </c>
      <c r="O118" s="1">
        <f t="shared" si="16"/>
        <v>-0.14899999999999999</v>
      </c>
      <c r="P118" s="58">
        <v>-4.6294745534552998E-5</v>
      </c>
    </row>
    <row r="119" spans="12:16" x14ac:dyDescent="0.25">
      <c r="M119" s="42" t="s">
        <v>135</v>
      </c>
      <c r="N119" s="52">
        <v>-5</v>
      </c>
      <c r="O119" s="1">
        <f t="shared" si="16"/>
        <v>-0.05</v>
      </c>
      <c r="P119" s="58">
        <v>-4.2582952991622499E-5</v>
      </c>
    </row>
    <row r="120" spans="12:16" x14ac:dyDescent="0.25">
      <c r="M120" s="42" t="s">
        <v>60</v>
      </c>
      <c r="N120" s="52">
        <v>-0.26806990591321</v>
      </c>
      <c r="O120" s="54">
        <f>N120</f>
        <v>-0.26806990591321</v>
      </c>
      <c r="P120" s="59">
        <v>-0.26806990590000002</v>
      </c>
    </row>
    <row r="121" spans="12:16" x14ac:dyDescent="0.25">
      <c r="M121" s="42" t="s">
        <v>115</v>
      </c>
      <c r="N121" s="52">
        <v>1.0349152577221601</v>
      </c>
      <c r="O121" s="54">
        <f>N121</f>
        <v>1.0349152577221601</v>
      </c>
      <c r="P121" s="59">
        <v>-2.1765958813597698E-3</v>
      </c>
    </row>
    <row r="122" spans="12:16" x14ac:dyDescent="0.25">
      <c r="O122" s="1"/>
      <c r="P122" s="3"/>
    </row>
    <row r="123" spans="12:16" x14ac:dyDescent="0.25">
      <c r="M123" s="48"/>
      <c r="N123" s="48"/>
      <c r="O123" s="1"/>
      <c r="P123" s="3"/>
    </row>
    <row r="124" spans="12:16" x14ac:dyDescent="0.25">
      <c r="M124" s="48"/>
      <c r="N124" s="47"/>
      <c r="P124" s="3"/>
    </row>
    <row r="125" spans="12:16" x14ac:dyDescent="0.25">
      <c r="M125" s="48"/>
      <c r="N125" s="47"/>
      <c r="P125" s="3"/>
    </row>
    <row r="126" spans="12:16" x14ac:dyDescent="0.25">
      <c r="M126" s="48"/>
      <c r="N126" s="47"/>
    </row>
    <row r="127" spans="12:16" x14ac:dyDescent="0.25">
      <c r="M127" s="42"/>
      <c r="N127" s="1"/>
    </row>
    <row r="128" spans="12:16" x14ac:dyDescent="0.25">
      <c r="M128" s="42"/>
      <c r="N128" s="1"/>
    </row>
    <row r="129" spans="13:14" x14ac:dyDescent="0.25">
      <c r="M129" s="42"/>
      <c r="N129" s="1"/>
    </row>
    <row r="130" spans="13:14" x14ac:dyDescent="0.25">
      <c r="M130" s="42"/>
      <c r="N130" s="1"/>
    </row>
    <row r="131" spans="13:14" x14ac:dyDescent="0.25">
      <c r="M131" s="42"/>
      <c r="N131" s="1"/>
    </row>
    <row r="132" spans="13:14" x14ac:dyDescent="0.25">
      <c r="M132" s="42"/>
      <c r="N132" s="1"/>
    </row>
    <row r="133" spans="13:14" x14ac:dyDescent="0.25">
      <c r="M133" s="42"/>
      <c r="N133" s="1"/>
    </row>
    <row r="134" spans="13:14" x14ac:dyDescent="0.25">
      <c r="M134" s="42"/>
      <c r="N134" s="1"/>
    </row>
    <row r="135" spans="13:14" x14ac:dyDescent="0.25">
      <c r="M135" s="42"/>
      <c r="N135" s="1"/>
    </row>
    <row r="136" spans="13:14" x14ac:dyDescent="0.25">
      <c r="M136" s="42"/>
      <c r="N136" s="1"/>
    </row>
    <row r="137" spans="13:14" x14ac:dyDescent="0.25">
      <c r="M137" s="42"/>
      <c r="N137" s="1"/>
    </row>
    <row r="138" spans="13:14" x14ac:dyDescent="0.25">
      <c r="M138" s="42"/>
      <c r="N138" s="1"/>
    </row>
    <row r="139" spans="13:14" x14ac:dyDescent="0.25">
      <c r="M139" s="42"/>
      <c r="N139" s="1"/>
    </row>
    <row r="140" spans="13:14" x14ac:dyDescent="0.25">
      <c r="M140" s="42"/>
      <c r="N140" s="1"/>
    </row>
    <row r="141" spans="13:14" x14ac:dyDescent="0.25">
      <c r="M141" s="42"/>
      <c r="N141" s="1"/>
    </row>
    <row r="142" spans="13:14" x14ac:dyDescent="0.25">
      <c r="M142" s="42"/>
      <c r="N142" s="1"/>
    </row>
    <row r="143" spans="13:14" x14ac:dyDescent="0.25">
      <c r="M143" s="42"/>
      <c r="N143" s="1"/>
    </row>
    <row r="144" spans="13:14" x14ac:dyDescent="0.25">
      <c r="M144" s="42"/>
      <c r="N144" s="1"/>
    </row>
    <row r="145" spans="13:14" x14ac:dyDescent="0.25">
      <c r="M145" s="42"/>
      <c r="N145" s="1"/>
    </row>
    <row r="146" spans="13:14" x14ac:dyDescent="0.25">
      <c r="M146" s="42"/>
      <c r="N146" s="1"/>
    </row>
  </sheetData>
  <mergeCells count="3">
    <mergeCell ref="A1:J1"/>
    <mergeCell ref="C2:F2"/>
    <mergeCell ref="G2:J2"/>
  </mergeCells>
  <pageMargins left="0.7" right="0.7" top="0.75" bottom="0.75" header="0.3" footer="0.3"/>
  <pageSetup scale="32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 Bus</vt:lpstr>
      <vt:lpstr>3 Bus</vt:lpstr>
      <vt:lpstr>3 Bus Debug</vt:lpstr>
      <vt:lpstr>3 Bus ADMM vs New Fcns</vt:lpstr>
      <vt:lpstr>14 Bus DC</vt:lpstr>
      <vt:lpstr>14 Bus Central H</vt:lpstr>
      <vt:lpstr>14 Bus ADMM H</vt:lpstr>
      <vt:lpstr>14 Bus h</vt:lpstr>
      <vt:lpstr>14 Bus AC</vt:lpstr>
      <vt:lpstr>14 Bus Partitions</vt:lpstr>
      <vt:lpstr>Sheet2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cp:lastPrinted>2015-04-10T14:12:50Z</cp:lastPrinted>
  <dcterms:created xsi:type="dcterms:W3CDTF">2015-03-31T18:19:22Z</dcterms:created>
  <dcterms:modified xsi:type="dcterms:W3CDTF">2015-05-05T20:39:42Z</dcterms:modified>
</cp:coreProperties>
</file>