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g9424\Desktop\"/>
    </mc:Choice>
  </mc:AlternateContent>
  <xr:revisionPtr revIDLastSave="0" documentId="13_ncr:1_{4D550B07-835E-47D1-9FF8-4016301FCECB}" xr6:coauthVersionLast="47" xr6:coauthVersionMax="47" xr10:uidLastSave="{00000000-0000-0000-0000-000000000000}"/>
  <bookViews>
    <workbookView xWindow="1905" yWindow="2055" windowWidth="36495" windowHeight="1759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4" i="1" l="1"/>
  <c r="AY15" i="1"/>
  <c r="AY16" i="1"/>
  <c r="AY17" i="1"/>
  <c r="AY18" i="1"/>
  <c r="AY19" i="1"/>
  <c r="AY20" i="1"/>
  <c r="AY21" i="1"/>
  <c r="AY22" i="1"/>
  <c r="AY23" i="1"/>
  <c r="AY14" i="1"/>
  <c r="AJ15" i="1"/>
  <c r="AJ16" i="1"/>
  <c r="AJ17" i="1"/>
  <c r="AJ18" i="1"/>
  <c r="AJ19" i="1"/>
  <c r="AJ20" i="1"/>
  <c r="AJ21" i="1"/>
  <c r="AJ22" i="1"/>
  <c r="AJ23" i="1"/>
  <c r="AJ24" i="1"/>
  <c r="AJ14" i="1"/>
  <c r="R15" i="1"/>
  <c r="R16" i="1"/>
  <c r="R17" i="1"/>
  <c r="R18" i="1"/>
  <c r="R19" i="1"/>
  <c r="R20" i="1"/>
  <c r="R21" i="1"/>
  <c r="R22" i="1"/>
  <c r="R23" i="1"/>
  <c r="R14" i="1"/>
  <c r="I15" i="1"/>
  <c r="AU15" i="1"/>
  <c r="AU16" i="1"/>
  <c r="AU17" i="1"/>
  <c r="AU18" i="1"/>
  <c r="AU19" i="1"/>
  <c r="AU20" i="1"/>
  <c r="AU21" i="1"/>
  <c r="AU22" i="1"/>
  <c r="AU23" i="1"/>
  <c r="AU24" i="1"/>
  <c r="AU14" i="1"/>
  <c r="AT14" i="1"/>
  <c r="AC15" i="1"/>
  <c r="AC16" i="1"/>
  <c r="AC17" i="1"/>
  <c r="AC18" i="1"/>
  <c r="AC19" i="1"/>
  <c r="AC20" i="1"/>
  <c r="AC21" i="1"/>
  <c r="AC22" i="1"/>
  <c r="AC23" i="1"/>
  <c r="AC24" i="1"/>
  <c r="AC14" i="1"/>
  <c r="Q15" i="1"/>
  <c r="Q16" i="1"/>
  <c r="Q17" i="1"/>
  <c r="Q18" i="1"/>
  <c r="Q19" i="1"/>
  <c r="Q20" i="1"/>
  <c r="Q21" i="1"/>
  <c r="Q22" i="1"/>
  <c r="Q23" i="1"/>
  <c r="N24" i="1"/>
  <c r="Q14" i="1"/>
  <c r="I24" i="1"/>
  <c r="I16" i="1"/>
  <c r="I17" i="1"/>
  <c r="I18" i="1"/>
  <c r="I19" i="1"/>
  <c r="I20" i="1"/>
  <c r="I21" i="1"/>
  <c r="I22" i="1"/>
  <c r="I23" i="1"/>
  <c r="I14" i="1"/>
  <c r="H15" i="1"/>
  <c r="H16" i="1"/>
  <c r="H17" i="1"/>
  <c r="H18" i="1"/>
  <c r="H19" i="1"/>
  <c r="H20" i="1"/>
  <c r="H21" i="1"/>
  <c r="H22" i="1"/>
  <c r="H23" i="1"/>
  <c r="H24" i="1"/>
  <c r="H14" i="1"/>
  <c r="C8" i="1"/>
  <c r="B8" i="1"/>
  <c r="E8" i="1" l="1"/>
</calcChain>
</file>

<file path=xl/sharedStrings.xml><?xml version="1.0" encoding="utf-8"?>
<sst xmlns="http://schemas.openxmlformats.org/spreadsheetml/2006/main" count="81" uniqueCount="53">
  <si>
    <t>Санкт-Петербург</t>
  </si>
  <si>
    <t>Партия</t>
  </si>
  <si>
    <t>Экран</t>
  </si>
  <si>
    <t>Невская</t>
  </si>
  <si>
    <t>Петербургская весна 2025</t>
  </si>
  <si>
    <t>итого очков</t>
  </si>
  <si>
    <t>Очков находился на площадке</t>
  </si>
  <si>
    <t>Выиграл очков для команды</t>
  </si>
  <si>
    <t>Проиграл очков</t>
  </si>
  <si>
    <t>Польза в очках</t>
  </si>
  <si>
    <t>Подача</t>
  </si>
  <si>
    <t>Блок</t>
  </si>
  <si>
    <t>Передача</t>
  </si>
  <si>
    <t>Прием подачи</t>
  </si>
  <si>
    <t>Игра в защите</t>
  </si>
  <si>
    <t>Общее кол-во</t>
  </si>
  <si>
    <t>Эйс</t>
  </si>
  <si>
    <t>Error</t>
  </si>
  <si>
    <t>Среднее качество (больше = лучше)</t>
  </si>
  <si>
    <t>выиграл</t>
  </si>
  <si>
    <t>смягчил</t>
  </si>
  <si>
    <t>двойной</t>
  </si>
  <si>
    <t>Забил</t>
  </si>
  <si>
    <t>Без очка</t>
  </si>
  <si>
    <t>Новенький С</t>
  </si>
  <si>
    <t>Катков А.</t>
  </si>
  <si>
    <t>Негодайло С.</t>
  </si>
  <si>
    <t>Гунько Р.</t>
  </si>
  <si>
    <t>Кислухин А.</t>
  </si>
  <si>
    <t>Иванов М.</t>
  </si>
  <si>
    <t>Кабак М.</t>
  </si>
  <si>
    <t>Кутынко М.</t>
  </si>
  <si>
    <t>Озолин К.</t>
  </si>
  <si>
    <t>Авдеев М</t>
  </si>
  <si>
    <t>Total</t>
  </si>
  <si>
    <t>Выиграл / Проиграл (больше = лучше)</t>
  </si>
  <si>
    <t>(эйс-error) / общее кол-во</t>
  </si>
  <si>
    <t xml:space="preserve"> (атака очко - атака err) /Всего</t>
  </si>
  <si>
    <t>процент отличн</t>
  </si>
  <si>
    <t>процент нормалн</t>
  </si>
  <si>
    <t>прием без error / на общее кол-во</t>
  </si>
  <si>
    <t>не ошибся</t>
  </si>
  <si>
    <t>хорошая</t>
  </si>
  <si>
    <t>нормальная</t>
  </si>
  <si>
    <t>плохая</t>
  </si>
  <si>
    <t>(хорошие+отличные) / (error + плохие)</t>
  </si>
  <si>
    <t>Номер</t>
  </si>
  <si>
    <t>Фамилия</t>
  </si>
  <si>
    <t>(эйс+хорошая) / (плохая+Error)</t>
  </si>
  <si>
    <t>Атака</t>
  </si>
  <si>
    <t>(хорошая+ 0,5*нормальная)/плохая*2</t>
  </si>
  <si>
    <t>Хорошо</t>
  </si>
  <si>
    <t>Плохо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</si>
</sst>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0000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3" fillId="0" borderId="42" xfId="0" applyNumberFormat="1" applyFont="1" applyBorder="1" applyAlignment="1">
      <alignment horizontal="center" vertical="center" wrapText="1"/>
    </xf>
    <xf numFmtId="49" fontId="3" fillId="0" borderId="43" xfId="0" applyNumberFormat="1" applyFont="1" applyBorder="1" applyAlignment="1">
      <alignment horizontal="center" vertical="center" wrapText="1"/>
    </xf>
    <xf numFmtId="49" fontId="3" fillId="0" borderId="44" xfId="0" applyNumberFormat="1" applyFont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3" fillId="5" borderId="35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 wrapText="1"/>
    </xf>
    <xf numFmtId="0" fontId="7" fillId="5" borderId="18" xfId="0" applyFont="1" applyFill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 wrapText="1"/>
    </xf>
    <xf numFmtId="0" fontId="7" fillId="5" borderId="39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4" fontId="7" fillId="0" borderId="16" xfId="0" applyNumberFormat="1" applyFont="1" applyBorder="1" applyAlignment="1">
      <alignment horizontal="center" vertical="center"/>
    </xf>
    <xf numFmtId="4" fontId="7" fillId="0" borderId="35" xfId="0" applyNumberFormat="1" applyFont="1" applyBorder="1" applyAlignment="1">
      <alignment horizontal="center" vertical="center"/>
    </xf>
    <xf numFmtId="0" fontId="7" fillId="9" borderId="43" xfId="0" applyFont="1" applyFill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5" borderId="23" xfId="0" applyFont="1" applyFill="1" applyBorder="1" applyAlignment="1">
      <alignment horizontal="center" vertical="center" wrapText="1"/>
    </xf>
    <xf numFmtId="0" fontId="3" fillId="5" borderId="46" xfId="0" applyFont="1" applyFill="1" applyBorder="1" applyAlignment="1">
      <alignment horizontal="center" vertical="center" wrapText="1"/>
    </xf>
    <xf numFmtId="0" fontId="3" fillId="5" borderId="47" xfId="0" applyFont="1" applyFill="1" applyBorder="1" applyAlignment="1">
      <alignment horizontal="center" vertical="center" wrapText="1"/>
    </xf>
    <xf numFmtId="0" fontId="3" fillId="5" borderId="48" xfId="0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/>
    </xf>
    <xf numFmtId="0" fontId="7" fillId="11" borderId="18" xfId="0" applyFont="1" applyFill="1" applyBorder="1" applyAlignment="1">
      <alignment horizontal="center" vertical="center"/>
    </xf>
    <xf numFmtId="0" fontId="7" fillId="8" borderId="12" xfId="0" applyFont="1" applyFill="1" applyBorder="1" applyAlignment="1">
      <alignment horizontal="center" vertical="center"/>
    </xf>
    <xf numFmtId="0" fontId="7" fillId="8" borderId="18" xfId="0" applyFont="1" applyFill="1" applyBorder="1" applyAlignment="1">
      <alignment horizontal="center" vertical="center"/>
    </xf>
    <xf numFmtId="4" fontId="7" fillId="8" borderId="35" xfId="0" applyNumberFormat="1" applyFont="1" applyFill="1" applyBorder="1" applyAlignment="1">
      <alignment horizontal="center" vertical="center"/>
    </xf>
    <xf numFmtId="4" fontId="7" fillId="11" borderId="35" xfId="0" applyNumberFormat="1" applyFont="1" applyFill="1" applyBorder="1" applyAlignment="1">
      <alignment horizontal="center" vertical="center"/>
    </xf>
    <xf numFmtId="0" fontId="3" fillId="11" borderId="35" xfId="0" applyFont="1" applyFill="1" applyBorder="1" applyAlignment="1">
      <alignment horizontal="center" vertical="center" wrapText="1"/>
    </xf>
    <xf numFmtId="0" fontId="7" fillId="11" borderId="30" xfId="0" applyFont="1" applyFill="1" applyBorder="1" applyAlignment="1">
      <alignment horizontal="center" vertical="center" wrapText="1"/>
    </xf>
    <xf numFmtId="0" fontId="7" fillId="11" borderId="18" xfId="0" applyFont="1" applyFill="1" applyBorder="1" applyAlignment="1">
      <alignment horizontal="center" vertical="center" wrapText="1"/>
    </xf>
    <xf numFmtId="0" fontId="7" fillId="8" borderId="18" xfId="0" applyFont="1" applyFill="1" applyBorder="1" applyAlignment="1">
      <alignment horizontal="center" vertical="center" wrapText="1"/>
    </xf>
    <xf numFmtId="0" fontId="7" fillId="8" borderId="24" xfId="0" applyFont="1" applyFill="1" applyBorder="1" applyAlignment="1">
      <alignment horizontal="center" vertical="center" wrapText="1"/>
    </xf>
    <xf numFmtId="4" fontId="7" fillId="8" borderId="22" xfId="0" applyNumberFormat="1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 wrapText="1"/>
    </xf>
    <xf numFmtId="0" fontId="3" fillId="8" borderId="17" xfId="0" applyFont="1" applyFill="1" applyBorder="1" applyAlignment="1">
      <alignment horizontal="center" vertical="center" wrapText="1"/>
    </xf>
    <xf numFmtId="0" fontId="3" fillId="9" borderId="38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/>
    </xf>
    <xf numFmtId="4" fontId="3" fillId="9" borderId="4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3" fontId="8" fillId="9" borderId="4" xfId="0" applyNumberFormat="1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4" fontId="7" fillId="9" borderId="41" xfId="0" applyNumberFormat="1" applyFont="1" applyFill="1" applyBorder="1" applyAlignment="1">
      <alignment horizontal="center" vertical="center"/>
    </xf>
    <xf numFmtId="4" fontId="7" fillId="9" borderId="37" xfId="0" applyNumberFormat="1" applyFont="1" applyFill="1" applyBorder="1" applyAlignment="1">
      <alignment horizontal="center" vertical="center" wrapText="1"/>
    </xf>
    <xf numFmtId="0" fontId="3" fillId="9" borderId="0" xfId="0" applyFont="1" applyFill="1" applyAlignment="1">
      <alignment horizontal="center" vertical="center"/>
    </xf>
    <xf numFmtId="0" fontId="3" fillId="6" borderId="18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3" fontId="7" fillId="0" borderId="18" xfId="0" applyNumberFormat="1" applyFont="1" applyBorder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/>
    </xf>
    <xf numFmtId="3" fontId="7" fillId="11" borderId="18" xfId="0" applyNumberFormat="1" applyFont="1" applyFill="1" applyBorder="1" applyAlignment="1">
      <alignment horizontal="center" vertical="center"/>
    </xf>
    <xf numFmtId="3" fontId="8" fillId="0" borderId="18" xfId="0" applyNumberFormat="1" applyFont="1" applyBorder="1" applyAlignment="1">
      <alignment horizontal="center" vertical="center"/>
    </xf>
    <xf numFmtId="3" fontId="7" fillId="8" borderId="18" xfId="0" applyNumberFormat="1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 wrapText="1"/>
    </xf>
    <xf numFmtId="0" fontId="3" fillId="6" borderId="30" xfId="0" applyFont="1" applyFill="1" applyBorder="1" applyAlignment="1">
      <alignment horizontal="center" vertical="center" wrapText="1"/>
    </xf>
    <xf numFmtId="0" fontId="3" fillId="7" borderId="30" xfId="0" applyFont="1" applyFill="1" applyBorder="1" applyAlignment="1">
      <alignment horizontal="center" vertical="center" wrapText="1"/>
    </xf>
    <xf numFmtId="3" fontId="7" fillId="0" borderId="30" xfId="0" applyNumberFormat="1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3" fontId="3" fillId="0" borderId="16" xfId="0" applyNumberFormat="1" applyFont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 wrapText="1"/>
    </xf>
    <xf numFmtId="4" fontId="7" fillId="11" borderId="45" xfId="0" applyNumberFormat="1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 wrapText="1"/>
    </xf>
    <xf numFmtId="0" fontId="3" fillId="6" borderId="24" xfId="0" applyFont="1" applyFill="1" applyBorder="1" applyAlignment="1">
      <alignment horizontal="center" vertical="center" wrapText="1"/>
    </xf>
    <xf numFmtId="0" fontId="3" fillId="7" borderId="24" xfId="0" applyFont="1" applyFill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3" fontId="8" fillId="0" borderId="24" xfId="0" applyNumberFormat="1" applyFont="1" applyBorder="1" applyAlignment="1">
      <alignment horizontal="center" vertical="center"/>
    </xf>
    <xf numFmtId="3" fontId="7" fillId="11" borderId="24" xfId="0" applyNumberFormat="1" applyFont="1" applyFill="1" applyBorder="1" applyAlignment="1">
      <alignment horizontal="center" vertical="center"/>
    </xf>
    <xf numFmtId="3" fontId="8" fillId="9" borderId="2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/>
    </xf>
    <xf numFmtId="0" fontId="3" fillId="11" borderId="24" xfId="0" applyFont="1" applyFill="1" applyBorder="1" applyAlignment="1">
      <alignment horizontal="center" vertical="center"/>
    </xf>
    <xf numFmtId="0" fontId="2" fillId="8" borderId="18" xfId="0" applyFont="1" applyFill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4" fontId="7" fillId="9" borderId="41" xfId="0" applyNumberFormat="1" applyFont="1" applyFill="1" applyBorder="1" applyAlignment="1">
      <alignment horizontal="center" vertical="center" wrapText="1"/>
    </xf>
    <xf numFmtId="0" fontId="0" fillId="10" borderId="18" xfId="0" applyFill="1" applyBorder="1" applyAlignment="1">
      <alignment horizontal="center" vertical="center" wrapText="1"/>
    </xf>
    <xf numFmtId="4" fontId="7" fillId="8" borderId="18" xfId="0" applyNumberFormat="1" applyFont="1" applyFill="1" applyBorder="1" applyAlignment="1">
      <alignment horizontal="center" vertical="center" wrapText="1"/>
    </xf>
    <xf numFmtId="4" fontId="7" fillId="0" borderId="18" xfId="0" applyNumberFormat="1" applyFont="1" applyBorder="1" applyAlignment="1">
      <alignment horizontal="center" vertical="center" wrapText="1"/>
    </xf>
    <xf numFmtId="4" fontId="7" fillId="5" borderId="18" xfId="0" applyNumberFormat="1" applyFont="1" applyFill="1" applyBorder="1" applyAlignment="1">
      <alignment horizontal="center" vertical="center" wrapText="1"/>
    </xf>
    <xf numFmtId="4" fontId="7" fillId="11" borderId="18" xfId="0" applyNumberFormat="1" applyFont="1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10" borderId="30" xfId="0" applyFill="1" applyBorder="1" applyAlignment="1">
      <alignment horizontal="center" vertical="center" wrapText="1"/>
    </xf>
    <xf numFmtId="4" fontId="7" fillId="8" borderId="30" xfId="0" applyNumberFormat="1" applyFont="1" applyFill="1" applyBorder="1" applyAlignment="1">
      <alignment horizontal="center" vertical="center" wrapText="1"/>
    </xf>
    <xf numFmtId="4" fontId="7" fillId="0" borderId="30" xfId="0" applyNumberFormat="1" applyFont="1" applyBorder="1" applyAlignment="1">
      <alignment horizontal="center" vertical="center" wrapText="1"/>
    </xf>
    <xf numFmtId="4" fontId="7" fillId="0" borderId="16" xfId="0" applyNumberFormat="1" applyFont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10" borderId="39" xfId="0" applyFill="1" applyBorder="1" applyAlignment="1">
      <alignment horizontal="center" vertical="center" wrapText="1"/>
    </xf>
    <xf numFmtId="4" fontId="7" fillId="11" borderId="39" xfId="0" applyNumberFormat="1" applyFont="1" applyFill="1" applyBorder="1" applyAlignment="1">
      <alignment horizontal="center" vertical="center" wrapText="1"/>
    </xf>
    <xf numFmtId="4" fontId="7" fillId="0" borderId="39" xfId="0" applyNumberFormat="1" applyFont="1" applyBorder="1" applyAlignment="1">
      <alignment horizontal="center" vertical="center" wrapText="1"/>
    </xf>
    <xf numFmtId="4" fontId="7" fillId="9" borderId="16" xfId="0" applyNumberFormat="1" applyFont="1" applyFill="1" applyBorder="1" applyAlignment="1">
      <alignment horizontal="center" vertical="center" wrapText="1"/>
    </xf>
    <xf numFmtId="49" fontId="3" fillId="0" borderId="29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31" xfId="0" applyNumberFormat="1" applyFont="1" applyBorder="1" applyAlignment="1">
      <alignment horizontal="center" vertical="center" wrapText="1"/>
    </xf>
    <xf numFmtId="49" fontId="5" fillId="3" borderId="28" xfId="0" applyNumberFormat="1" applyFont="1" applyFill="1" applyBorder="1" applyAlignment="1">
      <alignment horizontal="center" vertical="center" wrapText="1"/>
    </xf>
    <xf numFmtId="49" fontId="5" fillId="3" borderId="0" xfId="0" applyNumberFormat="1" applyFont="1" applyFill="1" applyAlignment="1">
      <alignment horizontal="center" vertical="center" wrapText="1"/>
    </xf>
    <xf numFmtId="49" fontId="5" fillId="3" borderId="9" xfId="0" applyNumberFormat="1" applyFont="1" applyFill="1" applyBorder="1" applyAlignment="1">
      <alignment horizontal="center" vertical="center" wrapText="1"/>
    </xf>
    <xf numFmtId="49" fontId="4" fillId="3" borderId="28" xfId="0" applyNumberFormat="1" applyFont="1" applyFill="1" applyBorder="1" applyAlignment="1">
      <alignment horizontal="center" vertical="center" wrapText="1"/>
    </xf>
    <xf numFmtId="49" fontId="4" fillId="3" borderId="34" xfId="0" applyNumberFormat="1" applyFont="1" applyFill="1" applyBorder="1" applyAlignment="1">
      <alignment horizontal="center" vertical="center" wrapText="1"/>
    </xf>
    <xf numFmtId="49" fontId="4" fillId="3" borderId="0" xfId="0" applyNumberFormat="1" applyFont="1" applyFill="1" applyAlignment="1">
      <alignment horizontal="center" vertical="center" wrapText="1"/>
    </xf>
    <xf numFmtId="49" fontId="4" fillId="3" borderId="37" xfId="0" applyNumberFormat="1" applyFont="1" applyFill="1" applyBorder="1" applyAlignment="1">
      <alignment horizontal="center" vertical="center" wrapText="1"/>
    </xf>
    <xf numFmtId="0" fontId="3" fillId="9" borderId="36" xfId="0" applyFont="1" applyFill="1" applyBorder="1" applyAlignment="1">
      <alignment horizontal="center" vertical="center" wrapText="1"/>
    </xf>
    <xf numFmtId="0" fontId="3" fillId="9" borderId="37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49" fontId="5" fillId="3" borderId="32" xfId="0" applyNumberFormat="1" applyFont="1" applyFill="1" applyBorder="1" applyAlignment="1">
      <alignment horizontal="center" vertical="center" wrapText="1"/>
    </xf>
    <xf numFmtId="49" fontId="5" fillId="3" borderId="33" xfId="0" applyNumberFormat="1" applyFont="1" applyFill="1" applyBorder="1" applyAlignment="1">
      <alignment horizontal="center" vertical="center" wrapText="1"/>
    </xf>
    <xf numFmtId="49" fontId="3" fillId="0" borderId="27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49" fontId="5" fillId="0" borderId="15" xfId="0" applyNumberFormat="1" applyFont="1" applyBorder="1" applyAlignment="1">
      <alignment horizontal="center" vertical="center" wrapText="1"/>
    </xf>
    <xf numFmtId="49" fontId="5" fillId="0" borderId="21" xfId="0" applyNumberFormat="1" applyFont="1" applyBorder="1" applyAlignment="1">
      <alignment horizontal="center" vertical="center" wrapText="1"/>
    </xf>
    <xf numFmtId="49" fontId="3" fillId="0" borderId="30" xfId="0" applyNumberFormat="1" applyFont="1" applyBorder="1" applyAlignment="1">
      <alignment horizontal="center" vertical="center" wrapText="1"/>
    </xf>
    <xf numFmtId="49" fontId="3" fillId="0" borderId="39" xfId="0" applyNumberFormat="1" applyFont="1" applyBorder="1" applyAlignment="1">
      <alignment horizontal="center" vertical="center" wrapText="1"/>
    </xf>
    <xf numFmtId="49" fontId="5" fillId="0" borderId="30" xfId="0" applyNumberFormat="1" applyFont="1" applyBorder="1" applyAlignment="1">
      <alignment horizontal="center" vertical="center" wrapText="1"/>
    </xf>
    <xf numFmtId="49" fontId="5" fillId="0" borderId="39" xfId="0" applyNumberFormat="1" applyFont="1" applyBorder="1" applyAlignment="1">
      <alignment horizontal="center" vertical="center" wrapText="1"/>
    </xf>
    <xf numFmtId="49" fontId="5" fillId="3" borderId="31" xfId="0" applyNumberFormat="1" applyFont="1" applyFill="1" applyBorder="1" applyAlignment="1">
      <alignment horizontal="center" vertical="center" wrapText="1"/>
    </xf>
    <xf numFmtId="49" fontId="5" fillId="3" borderId="34" xfId="0" applyNumberFormat="1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31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49" fontId="1" fillId="0" borderId="28" xfId="0" applyNumberFormat="1" applyFont="1" applyBorder="1" applyAlignment="1">
      <alignment horizontal="center" vertical="center" wrapText="1"/>
    </xf>
    <xf numFmtId="49" fontId="1" fillId="0" borderId="49" xfId="0" applyNumberFormat="1" applyFont="1" applyBorder="1" applyAlignment="1">
      <alignment horizontal="center" vertical="center" wrapText="1"/>
    </xf>
    <xf numFmtId="49" fontId="4" fillId="3" borderId="32" xfId="0" applyNumberFormat="1" applyFont="1" applyFill="1" applyBorder="1" applyAlignment="1">
      <alignment horizontal="center" vertical="center" wrapText="1"/>
    </xf>
    <xf numFmtId="49" fontId="4" fillId="3" borderId="36" xfId="0" applyNumberFormat="1" applyFont="1" applyFill="1" applyBorder="1" applyAlignment="1">
      <alignment horizontal="center" vertical="center" wrapText="1"/>
    </xf>
    <xf numFmtId="49" fontId="5" fillId="0" borderId="29" xfId="0" applyNumberFormat="1" applyFont="1" applyBorder="1" applyAlignment="1">
      <alignment horizontal="center" vertical="center" wrapText="1"/>
    </xf>
    <xf numFmtId="49" fontId="5" fillId="0" borderId="33" xfId="0" applyNumberFormat="1" applyFont="1" applyBorder="1" applyAlignment="1">
      <alignment horizontal="center" vertical="center" wrapText="1"/>
    </xf>
    <xf numFmtId="49" fontId="5" fillId="3" borderId="29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8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24"/>
  <sheetViews>
    <sheetView tabSelected="1" zoomScale="130" zoomScaleNormal="130" workbookViewId="0">
      <selection activeCell="B11" sqref="B11"/>
    </sheetView>
  </sheetViews>
  <sheetFormatPr defaultRowHeight="12.75" x14ac:dyDescent="0.25"/>
  <cols>
    <col min="1" max="1" width="16.42578125" style="3" customWidth="1"/>
    <col min="2" max="2" width="16.28515625" style="3" customWidth="1"/>
    <col min="3" max="3" width="1.85546875" style="3" customWidth="1"/>
    <col min="4" max="4" width="12.7109375" style="3" customWidth="1"/>
    <col min="5" max="5" width="1.28515625" style="3" customWidth="1"/>
    <col min="6" max="6" width="12.5703125" style="3" customWidth="1"/>
    <col min="7" max="7" width="11.7109375" style="3" customWidth="1"/>
    <col min="8" max="9" width="9.140625" style="3"/>
    <col min="10" max="10" width="1.42578125" style="3" customWidth="1"/>
    <col min="11" max="13" width="9.140625" style="3"/>
    <col min="14" max="14" width="10" style="3" customWidth="1"/>
    <col min="15" max="17" width="11.140625" style="3" customWidth="1"/>
    <col min="18" max="18" width="12.85546875" style="3" customWidth="1"/>
    <col min="19" max="19" width="1.42578125" style="3" customWidth="1"/>
    <col min="20" max="23" width="9.140625" style="3"/>
    <col min="24" max="24" width="1.5703125" style="3" customWidth="1"/>
    <col min="25" max="28" width="9.140625" style="3"/>
    <col min="29" max="29" width="12.7109375" style="3" bestFit="1" customWidth="1"/>
    <col min="30" max="30" width="1.5703125" style="3" customWidth="1"/>
    <col min="31" max="31" width="9.140625" style="3"/>
    <col min="32" max="32" width="9" style="3" bestFit="1" customWidth="1"/>
    <col min="33" max="36" width="9" style="3" customWidth="1"/>
    <col min="37" max="37" width="1.42578125" style="3" customWidth="1"/>
    <col min="38" max="42" width="9.140625" style="3"/>
    <col min="43" max="43" width="1.5703125" style="3" customWidth="1"/>
    <col min="44" max="46" width="9.140625" style="3"/>
    <col min="47" max="51" width="11.140625" style="3" customWidth="1"/>
    <col min="52" max="52" width="1.7109375" style="3" customWidth="1"/>
    <col min="53" max="53" width="13.85546875" style="3" customWidth="1"/>
    <col min="54" max="16384" width="9.140625" style="3"/>
  </cols>
  <sheetData>
    <row r="1" spans="1:54" ht="13.5" thickBot="1" x14ac:dyDescent="0.3">
      <c r="A1" s="176">
        <v>45747</v>
      </c>
      <c r="B1" s="177"/>
      <c r="C1" s="166"/>
      <c r="D1" s="178"/>
      <c r="E1" s="2"/>
      <c r="F1" s="179" t="s">
        <v>0</v>
      </c>
      <c r="G1" s="179"/>
      <c r="H1" s="179"/>
      <c r="I1" s="179"/>
      <c r="J1" s="179"/>
      <c r="K1" s="179"/>
      <c r="L1" s="167"/>
    </row>
    <row r="2" spans="1:54" ht="13.5" thickBot="1" x14ac:dyDescent="0.3">
      <c r="A2" s="4" t="s">
        <v>1</v>
      </c>
      <c r="B2" s="5" t="s">
        <v>2</v>
      </c>
      <c r="C2" s="180" t="s">
        <v>3</v>
      </c>
      <c r="D2" s="181"/>
      <c r="E2" s="6"/>
      <c r="F2" s="179" t="s">
        <v>4</v>
      </c>
      <c r="G2" s="182"/>
      <c r="H2" s="182"/>
      <c r="I2" s="182"/>
      <c r="J2" s="182"/>
      <c r="K2" s="179"/>
      <c r="L2" s="167"/>
    </row>
    <row r="3" spans="1:54" x14ac:dyDescent="0.25">
      <c r="A3" s="7">
        <v>1</v>
      </c>
      <c r="B3" s="8">
        <v>10</v>
      </c>
      <c r="C3" s="183">
        <v>25</v>
      </c>
      <c r="D3" s="184"/>
      <c r="E3" s="9"/>
      <c r="G3" s="10" t="s">
        <v>2</v>
      </c>
      <c r="H3" s="11" t="s">
        <v>3</v>
      </c>
      <c r="I3" s="12"/>
      <c r="J3" s="12"/>
    </row>
    <row r="4" spans="1:54" ht="13.5" thickBot="1" x14ac:dyDescent="0.3">
      <c r="A4" s="13">
        <v>2</v>
      </c>
      <c r="B4" s="14">
        <v>17</v>
      </c>
      <c r="C4" s="162">
        <v>25</v>
      </c>
      <c r="D4" s="163"/>
      <c r="E4" s="9"/>
      <c r="G4" s="15">
        <v>0</v>
      </c>
      <c r="H4" s="16">
        <v>3</v>
      </c>
    </row>
    <row r="5" spans="1:54" x14ac:dyDescent="0.25">
      <c r="A5" s="13">
        <v>3</v>
      </c>
      <c r="B5" s="14">
        <v>15</v>
      </c>
      <c r="C5" s="162">
        <v>25</v>
      </c>
      <c r="D5" s="163"/>
      <c r="E5" s="9"/>
    </row>
    <row r="6" spans="1:54" x14ac:dyDescent="0.25">
      <c r="A6" s="13">
        <v>4</v>
      </c>
      <c r="B6" s="14">
        <v>0</v>
      </c>
      <c r="C6" s="162">
        <v>0</v>
      </c>
      <c r="D6" s="163"/>
      <c r="E6" s="9"/>
    </row>
    <row r="7" spans="1:54" ht="13.5" thickBot="1" x14ac:dyDescent="0.3">
      <c r="A7" s="17">
        <v>5</v>
      </c>
      <c r="B7" s="18">
        <v>0</v>
      </c>
      <c r="C7" s="164">
        <v>0</v>
      </c>
      <c r="D7" s="165"/>
      <c r="E7" s="9"/>
    </row>
    <row r="8" spans="1:54" ht="13.5" thickBot="1" x14ac:dyDescent="0.3">
      <c r="A8" s="19" t="s">
        <v>5</v>
      </c>
      <c r="B8" s="1">
        <f>SUM(B3:B7)</f>
        <v>42</v>
      </c>
      <c r="C8" s="166">
        <f>SUM(C3:D7)</f>
        <v>75</v>
      </c>
      <c r="D8" s="167"/>
      <c r="E8" s="168">
        <f>SUM(B8:C8)</f>
        <v>117</v>
      </c>
      <c r="F8" s="167"/>
    </row>
    <row r="10" spans="1:54" x14ac:dyDescent="0.25">
      <c r="A10" s="185" t="s">
        <v>51</v>
      </c>
      <c r="B10" s="186" t="s">
        <v>52</v>
      </c>
    </row>
    <row r="11" spans="1:54" ht="13.5" thickBot="1" x14ac:dyDescent="0.3"/>
    <row r="12" spans="1:54" s="20" customFormat="1" ht="60.75" customHeight="1" thickBot="1" x14ac:dyDescent="0.3">
      <c r="A12" s="169" t="s">
        <v>47</v>
      </c>
      <c r="B12" s="169" t="s">
        <v>46</v>
      </c>
      <c r="C12" s="138"/>
      <c r="D12" s="173" t="s">
        <v>6</v>
      </c>
      <c r="E12" s="175"/>
      <c r="F12" s="151" t="s">
        <v>7</v>
      </c>
      <c r="G12" s="153" t="s">
        <v>8</v>
      </c>
      <c r="H12" s="155" t="s">
        <v>9</v>
      </c>
      <c r="I12" s="144" t="s">
        <v>35</v>
      </c>
      <c r="J12" s="157"/>
      <c r="K12" s="159" t="s">
        <v>10</v>
      </c>
      <c r="L12" s="160"/>
      <c r="M12" s="160"/>
      <c r="N12" s="160"/>
      <c r="O12" s="160"/>
      <c r="P12" s="160"/>
      <c r="Q12" s="160"/>
      <c r="R12" s="161"/>
      <c r="S12" s="135"/>
      <c r="T12" s="132" t="s">
        <v>11</v>
      </c>
      <c r="U12" s="133"/>
      <c r="V12" s="133"/>
      <c r="W12" s="134"/>
      <c r="X12" s="135"/>
      <c r="Y12" s="132" t="s">
        <v>49</v>
      </c>
      <c r="Z12" s="133"/>
      <c r="AA12" s="133"/>
      <c r="AB12" s="133"/>
      <c r="AC12" s="134"/>
      <c r="AD12" s="135"/>
      <c r="AE12" s="148" t="s">
        <v>12</v>
      </c>
      <c r="AF12" s="149"/>
      <c r="AG12" s="149"/>
      <c r="AH12" s="149"/>
      <c r="AI12" s="149"/>
      <c r="AJ12" s="150"/>
      <c r="AK12" s="135"/>
      <c r="AL12" s="132" t="s">
        <v>13</v>
      </c>
      <c r="AM12" s="133"/>
      <c r="AN12" s="133"/>
      <c r="AO12" s="133"/>
      <c r="AP12" s="134"/>
      <c r="AQ12" s="135"/>
      <c r="AR12" s="132" t="s">
        <v>14</v>
      </c>
      <c r="AS12" s="133"/>
      <c r="AT12" s="133"/>
      <c r="AU12" s="133"/>
      <c r="AV12" s="133"/>
      <c r="AW12" s="133"/>
      <c r="AX12" s="133"/>
      <c r="AY12" s="134"/>
      <c r="AZ12" s="138"/>
    </row>
    <row r="13" spans="1:54" s="20" customFormat="1" ht="64.5" thickBot="1" x14ac:dyDescent="0.3">
      <c r="A13" s="170"/>
      <c r="B13" s="170"/>
      <c r="C13" s="171"/>
      <c r="D13" s="174"/>
      <c r="E13" s="147"/>
      <c r="F13" s="152"/>
      <c r="G13" s="154"/>
      <c r="H13" s="156"/>
      <c r="I13" s="145"/>
      <c r="J13" s="136"/>
      <c r="K13" s="40" t="s">
        <v>15</v>
      </c>
      <c r="L13" s="41" t="s">
        <v>16</v>
      </c>
      <c r="M13" s="41" t="s">
        <v>17</v>
      </c>
      <c r="N13" s="22" t="s">
        <v>42</v>
      </c>
      <c r="O13" s="22" t="s">
        <v>43</v>
      </c>
      <c r="P13" s="22" t="s">
        <v>44</v>
      </c>
      <c r="Q13" s="22" t="s">
        <v>36</v>
      </c>
      <c r="R13" s="23" t="s">
        <v>48</v>
      </c>
      <c r="S13" s="158"/>
      <c r="T13" s="21" t="s">
        <v>19</v>
      </c>
      <c r="U13" s="22" t="s">
        <v>20</v>
      </c>
      <c r="V13" s="22" t="s">
        <v>21</v>
      </c>
      <c r="W13" s="23" t="s">
        <v>17</v>
      </c>
      <c r="X13" s="146"/>
      <c r="Y13" s="40" t="s">
        <v>15</v>
      </c>
      <c r="Z13" s="22" t="s">
        <v>22</v>
      </c>
      <c r="AA13" s="22" t="s">
        <v>23</v>
      </c>
      <c r="AB13" s="22" t="s">
        <v>17</v>
      </c>
      <c r="AC13" s="23" t="s">
        <v>37</v>
      </c>
      <c r="AD13" s="147"/>
      <c r="AE13" s="40" t="s">
        <v>15</v>
      </c>
      <c r="AF13" s="22" t="s">
        <v>18</v>
      </c>
      <c r="AG13" s="22" t="s">
        <v>42</v>
      </c>
      <c r="AH13" s="22" t="s">
        <v>43</v>
      </c>
      <c r="AI13" s="22" t="s">
        <v>44</v>
      </c>
      <c r="AJ13" s="23" t="s">
        <v>50</v>
      </c>
      <c r="AK13" s="136"/>
      <c r="AL13" s="40" t="s">
        <v>15</v>
      </c>
      <c r="AM13" s="41" t="s">
        <v>17</v>
      </c>
      <c r="AN13" s="50" t="s">
        <v>18</v>
      </c>
      <c r="AO13" s="41" t="s">
        <v>38</v>
      </c>
      <c r="AP13" s="51" t="s">
        <v>39</v>
      </c>
      <c r="AQ13" s="136"/>
      <c r="AR13" s="40" t="s">
        <v>41</v>
      </c>
      <c r="AS13" s="41" t="s">
        <v>17</v>
      </c>
      <c r="AT13" s="42" t="s">
        <v>18</v>
      </c>
      <c r="AU13" s="42" t="s">
        <v>40</v>
      </c>
      <c r="AV13" s="22" t="s">
        <v>42</v>
      </c>
      <c r="AW13" s="22" t="s">
        <v>43</v>
      </c>
      <c r="AX13" s="22" t="s">
        <v>44</v>
      </c>
      <c r="AY13" s="114" t="s">
        <v>45</v>
      </c>
      <c r="AZ13" s="139"/>
    </row>
    <row r="14" spans="1:54" ht="15.75" thickBot="1" x14ac:dyDescent="0.3">
      <c r="A14" s="53" t="s">
        <v>24</v>
      </c>
      <c r="B14" s="53">
        <v>2</v>
      </c>
      <c r="C14" s="139"/>
      <c r="D14" s="26">
        <v>32</v>
      </c>
      <c r="E14" s="147"/>
      <c r="F14" s="7">
        <v>0</v>
      </c>
      <c r="G14" s="8">
        <v>2</v>
      </c>
      <c r="H14" s="58">
        <f>F14-G14</f>
        <v>-2</v>
      </c>
      <c r="I14" s="96">
        <f>F14/G14</f>
        <v>0</v>
      </c>
      <c r="J14" s="136"/>
      <c r="K14" s="89">
        <v>0</v>
      </c>
      <c r="L14" s="90">
        <v>0</v>
      </c>
      <c r="M14" s="91">
        <v>0</v>
      </c>
      <c r="N14" s="97"/>
      <c r="O14" s="93"/>
      <c r="P14" s="93"/>
      <c r="Q14" s="92">
        <f t="shared" ref="Q14:Q23" si="0">IF(K14=0,0,(L14-M14)/K14)*100</f>
        <v>0</v>
      </c>
      <c r="R14" s="94" t="e">
        <f>(L14+N14)/(M14+P14)</f>
        <v>#DIV/0!</v>
      </c>
      <c r="S14" s="136"/>
      <c r="T14" s="27">
        <v>0</v>
      </c>
      <c r="U14" s="28">
        <v>0</v>
      </c>
      <c r="V14" s="28">
        <v>0</v>
      </c>
      <c r="W14" s="29">
        <v>0</v>
      </c>
      <c r="X14" s="136"/>
      <c r="Y14" s="24">
        <v>1</v>
      </c>
      <c r="Z14" s="28">
        <v>0</v>
      </c>
      <c r="AA14" s="28">
        <v>1</v>
      </c>
      <c r="AB14" s="28">
        <v>0</v>
      </c>
      <c r="AC14" s="48">
        <f>IF(Y14=0,0,(Z14-AB14)/Y14)</f>
        <v>0</v>
      </c>
      <c r="AD14" s="136"/>
      <c r="AE14" s="24">
        <v>1</v>
      </c>
      <c r="AF14" s="97">
        <v>2</v>
      </c>
      <c r="AG14" s="97"/>
      <c r="AH14" s="97"/>
      <c r="AI14" s="97"/>
      <c r="AJ14" s="105" t="e">
        <f>(AG14+0.5*AH14)/(AI13*2)</f>
        <v>#VALUE!</v>
      </c>
      <c r="AK14" s="136"/>
      <c r="AL14" s="27">
        <v>1</v>
      </c>
      <c r="AM14" s="28">
        <v>1</v>
      </c>
      <c r="AN14" s="63">
        <v>0</v>
      </c>
      <c r="AO14" s="28">
        <v>0</v>
      </c>
      <c r="AP14" s="29">
        <v>0</v>
      </c>
      <c r="AQ14" s="136"/>
      <c r="AR14" s="121">
        <v>2</v>
      </c>
      <c r="AS14" s="122">
        <v>0</v>
      </c>
      <c r="AT14" s="45">
        <f>IF(AR14=0,0,AS14/AR14)</f>
        <v>0</v>
      </c>
      <c r="AU14" s="123">
        <f>IF(AR14=0,0,((AR14-AS14)/AR14))</f>
        <v>1</v>
      </c>
      <c r="AV14" s="124"/>
      <c r="AW14" s="124"/>
      <c r="AX14" s="124"/>
      <c r="AY14" s="125" t="e">
        <f>(AV14+AW14)/(AS14+AX14)</f>
        <v>#DIV/0!</v>
      </c>
      <c r="AZ14" s="140"/>
      <c r="BA14" s="24" t="s">
        <v>24</v>
      </c>
      <c r="BB14" s="25">
        <v>2</v>
      </c>
    </row>
    <row r="15" spans="1:54" ht="15.75" thickBot="1" x14ac:dyDescent="0.3">
      <c r="A15" s="54" t="s">
        <v>25</v>
      </c>
      <c r="B15" s="54">
        <v>4</v>
      </c>
      <c r="C15" s="139"/>
      <c r="D15" s="32">
        <v>108</v>
      </c>
      <c r="E15" s="147"/>
      <c r="F15" s="13">
        <v>9</v>
      </c>
      <c r="G15" s="14">
        <v>17</v>
      </c>
      <c r="H15" s="57">
        <f t="shared" ref="H15:H24" si="1">F15-G15</f>
        <v>-8</v>
      </c>
      <c r="I15" s="60">
        <f>F15/G15</f>
        <v>0.52941176470588236</v>
      </c>
      <c r="J15" s="136"/>
      <c r="K15" s="95">
        <v>10</v>
      </c>
      <c r="L15" s="82">
        <v>1</v>
      </c>
      <c r="M15" s="83">
        <v>2</v>
      </c>
      <c r="N15" s="47"/>
      <c r="O15" s="87"/>
      <c r="P15" s="87"/>
      <c r="Q15" s="86">
        <f t="shared" si="0"/>
        <v>-10</v>
      </c>
      <c r="R15" s="94">
        <f t="shared" ref="R15:R23" si="2">(L15+N15)/(M15+P15)</f>
        <v>0.5</v>
      </c>
      <c r="S15" s="136"/>
      <c r="T15" s="69">
        <v>1</v>
      </c>
      <c r="U15" s="68">
        <v>13</v>
      </c>
      <c r="V15" s="14">
        <v>0</v>
      </c>
      <c r="W15" s="62">
        <v>1</v>
      </c>
      <c r="X15" s="136"/>
      <c r="Y15" s="30">
        <v>29</v>
      </c>
      <c r="Z15" s="14">
        <v>7</v>
      </c>
      <c r="AA15" s="14">
        <v>15</v>
      </c>
      <c r="AB15" s="14">
        <v>7</v>
      </c>
      <c r="AC15" s="49">
        <f t="shared" ref="AC15:AC24" si="3">IF(Y15=0,0,(Z15-AB15)/Y15)</f>
        <v>0</v>
      </c>
      <c r="AD15" s="136"/>
      <c r="AE15" s="30">
        <v>8</v>
      </c>
      <c r="AF15" s="47">
        <v>2</v>
      </c>
      <c r="AG15" s="47"/>
      <c r="AH15" s="47"/>
      <c r="AI15" s="47"/>
      <c r="AJ15" s="106" t="e">
        <f t="shared" ref="AJ15:AJ24" si="4">(AG15+0.5*AH15)/(AI14*2)</f>
        <v>#DIV/0!</v>
      </c>
      <c r="AK15" s="136"/>
      <c r="AL15" s="13">
        <v>10</v>
      </c>
      <c r="AM15" s="14">
        <v>3</v>
      </c>
      <c r="AN15" s="65">
        <v>1.5</v>
      </c>
      <c r="AO15" s="14">
        <v>40</v>
      </c>
      <c r="AP15" s="33">
        <v>40</v>
      </c>
      <c r="AQ15" s="136"/>
      <c r="AR15" s="126">
        <v>14</v>
      </c>
      <c r="AS15" s="116">
        <v>4</v>
      </c>
      <c r="AT15" s="43">
        <v>1.94</v>
      </c>
      <c r="AU15" s="119">
        <f t="shared" ref="AU15:AU24" si="5">IF(AR15=0,0,((AR15-AS15)/AR15))</f>
        <v>0.7142857142857143</v>
      </c>
      <c r="AV15" s="118"/>
      <c r="AW15" s="118"/>
      <c r="AX15" s="118"/>
      <c r="AY15" s="125">
        <f t="shared" ref="AY15:AY23" si="6">(AV15+AW15)/(AS15+AX15)</f>
        <v>0</v>
      </c>
      <c r="AZ15" s="140"/>
      <c r="BA15" s="30" t="s">
        <v>25</v>
      </c>
      <c r="BB15" s="31">
        <v>4</v>
      </c>
    </row>
    <row r="16" spans="1:54" ht="15.75" thickBot="1" x14ac:dyDescent="0.3">
      <c r="A16" s="54" t="s">
        <v>26</v>
      </c>
      <c r="B16" s="54">
        <v>5</v>
      </c>
      <c r="C16" s="139"/>
      <c r="D16" s="32">
        <v>43</v>
      </c>
      <c r="E16" s="147"/>
      <c r="F16" s="13">
        <v>0</v>
      </c>
      <c r="G16" s="14">
        <v>6</v>
      </c>
      <c r="H16" s="44">
        <f t="shared" si="1"/>
        <v>-6</v>
      </c>
      <c r="I16" s="61">
        <f t="shared" ref="I16:I23" si="7">F16/G16</f>
        <v>0</v>
      </c>
      <c r="J16" s="136"/>
      <c r="K16" s="95">
        <v>2</v>
      </c>
      <c r="L16" s="82">
        <v>0</v>
      </c>
      <c r="M16" s="83">
        <v>2</v>
      </c>
      <c r="N16" s="47"/>
      <c r="O16" s="87"/>
      <c r="P16" s="87"/>
      <c r="Q16" s="86">
        <f t="shared" si="0"/>
        <v>-100</v>
      </c>
      <c r="R16" s="94">
        <f t="shared" si="2"/>
        <v>0</v>
      </c>
      <c r="S16" s="136"/>
      <c r="T16" s="13">
        <v>0</v>
      </c>
      <c r="U16" s="14">
        <v>0</v>
      </c>
      <c r="V16" s="14">
        <v>0</v>
      </c>
      <c r="W16" s="33">
        <v>0</v>
      </c>
      <c r="X16" s="136"/>
      <c r="Y16" s="30">
        <v>3</v>
      </c>
      <c r="Z16" s="14">
        <v>0</v>
      </c>
      <c r="AA16" s="14">
        <v>2</v>
      </c>
      <c r="AB16" s="14">
        <v>1</v>
      </c>
      <c r="AC16" s="61">
        <f t="shared" si="3"/>
        <v>-0.33333333333333331</v>
      </c>
      <c r="AD16" s="136"/>
      <c r="AE16" s="30">
        <v>2</v>
      </c>
      <c r="AF16" s="47">
        <v>2</v>
      </c>
      <c r="AG16" s="47"/>
      <c r="AH16" s="47"/>
      <c r="AI16" s="47"/>
      <c r="AJ16" s="106" t="e">
        <f t="shared" si="4"/>
        <v>#DIV/0!</v>
      </c>
      <c r="AK16" s="136"/>
      <c r="AL16" s="13">
        <v>2</v>
      </c>
      <c r="AM16" s="14">
        <v>2</v>
      </c>
      <c r="AN16" s="64">
        <v>0</v>
      </c>
      <c r="AO16" s="14">
        <v>0</v>
      </c>
      <c r="AP16" s="33">
        <v>0</v>
      </c>
      <c r="AQ16" s="136"/>
      <c r="AR16" s="126">
        <v>2</v>
      </c>
      <c r="AS16" s="116">
        <v>1</v>
      </c>
      <c r="AT16" s="43">
        <v>2</v>
      </c>
      <c r="AU16" s="120">
        <f t="shared" si="5"/>
        <v>0.5</v>
      </c>
      <c r="AV16" s="118"/>
      <c r="AW16" s="118"/>
      <c r="AX16" s="118"/>
      <c r="AY16" s="125">
        <f t="shared" si="6"/>
        <v>0</v>
      </c>
      <c r="AZ16" s="140"/>
      <c r="BA16" s="30" t="s">
        <v>26</v>
      </c>
      <c r="BB16" s="31">
        <v>5</v>
      </c>
    </row>
    <row r="17" spans="1:54" ht="15.75" thickBot="1" x14ac:dyDescent="0.3">
      <c r="A17" s="54" t="s">
        <v>27</v>
      </c>
      <c r="B17" s="54">
        <v>7</v>
      </c>
      <c r="C17" s="139"/>
      <c r="D17" s="32">
        <v>93</v>
      </c>
      <c r="E17" s="147"/>
      <c r="F17" s="13">
        <v>2</v>
      </c>
      <c r="G17" s="14">
        <v>8</v>
      </c>
      <c r="H17" s="44">
        <f t="shared" si="1"/>
        <v>-6</v>
      </c>
      <c r="I17" s="49">
        <f t="shared" si="7"/>
        <v>0.25</v>
      </c>
      <c r="J17" s="136"/>
      <c r="K17" s="95">
        <v>3</v>
      </c>
      <c r="L17" s="82">
        <v>0</v>
      </c>
      <c r="M17" s="83">
        <v>0</v>
      </c>
      <c r="N17" s="47"/>
      <c r="O17" s="85"/>
      <c r="P17" s="85"/>
      <c r="Q17" s="84">
        <f t="shared" si="0"/>
        <v>0</v>
      </c>
      <c r="R17" s="94" t="e">
        <f t="shared" si="2"/>
        <v>#DIV/0!</v>
      </c>
      <c r="S17" s="136"/>
      <c r="T17" s="13">
        <v>0</v>
      </c>
      <c r="U17" s="14">
        <v>0</v>
      </c>
      <c r="V17" s="14">
        <v>0</v>
      </c>
      <c r="W17" s="33">
        <v>0</v>
      </c>
      <c r="X17" s="136"/>
      <c r="Y17" s="30">
        <v>12</v>
      </c>
      <c r="Z17" s="14">
        <v>2</v>
      </c>
      <c r="AA17" s="14">
        <v>7</v>
      </c>
      <c r="AB17" s="14">
        <v>3</v>
      </c>
      <c r="AC17" s="61">
        <f t="shared" si="3"/>
        <v>-8.3333333333333329E-2</v>
      </c>
      <c r="AD17" s="136"/>
      <c r="AE17" s="30">
        <v>32</v>
      </c>
      <c r="AF17" s="110">
        <v>2.41</v>
      </c>
      <c r="AG17" s="47"/>
      <c r="AH17" s="47"/>
      <c r="AI17" s="47"/>
      <c r="AJ17" s="106" t="e">
        <f t="shared" si="4"/>
        <v>#DIV/0!</v>
      </c>
      <c r="AK17" s="136"/>
      <c r="AL17" s="13">
        <v>5</v>
      </c>
      <c r="AM17" s="14">
        <v>2</v>
      </c>
      <c r="AN17" s="39">
        <v>1.2</v>
      </c>
      <c r="AO17" s="14">
        <v>20</v>
      </c>
      <c r="AP17" s="33">
        <v>40</v>
      </c>
      <c r="AQ17" s="136"/>
      <c r="AR17" s="126">
        <v>11</v>
      </c>
      <c r="AS17" s="116">
        <v>1</v>
      </c>
      <c r="AT17" s="43">
        <v>2.33</v>
      </c>
      <c r="AU17" s="117">
        <f t="shared" si="5"/>
        <v>0.90909090909090906</v>
      </c>
      <c r="AV17" s="118"/>
      <c r="AW17" s="118"/>
      <c r="AX17" s="118"/>
      <c r="AY17" s="125">
        <f t="shared" si="6"/>
        <v>0</v>
      </c>
      <c r="AZ17" s="140"/>
      <c r="BA17" s="30" t="s">
        <v>27</v>
      </c>
      <c r="BB17" s="31">
        <v>7</v>
      </c>
    </row>
    <row r="18" spans="1:54" ht="15.75" thickBot="1" x14ac:dyDescent="0.3">
      <c r="A18" s="54" t="s">
        <v>28</v>
      </c>
      <c r="B18" s="54">
        <v>8</v>
      </c>
      <c r="C18" s="139"/>
      <c r="D18" s="32">
        <v>104</v>
      </c>
      <c r="E18" s="147"/>
      <c r="F18" s="13">
        <v>4</v>
      </c>
      <c r="G18" s="14">
        <v>11</v>
      </c>
      <c r="H18" s="44">
        <f t="shared" si="1"/>
        <v>-7</v>
      </c>
      <c r="I18" s="60">
        <f t="shared" si="7"/>
        <v>0.36363636363636365</v>
      </c>
      <c r="J18" s="136"/>
      <c r="K18" s="95">
        <v>11</v>
      </c>
      <c r="L18" s="82">
        <v>3</v>
      </c>
      <c r="M18" s="83">
        <v>3</v>
      </c>
      <c r="N18" s="47"/>
      <c r="O18" s="85"/>
      <c r="P18" s="85"/>
      <c r="Q18" s="84">
        <f t="shared" si="0"/>
        <v>0</v>
      </c>
      <c r="R18" s="94">
        <f t="shared" si="2"/>
        <v>1</v>
      </c>
      <c r="S18" s="136"/>
      <c r="T18" s="13">
        <v>0</v>
      </c>
      <c r="U18" s="14">
        <v>0</v>
      </c>
      <c r="V18" s="14">
        <v>0</v>
      </c>
      <c r="W18" s="33">
        <v>0</v>
      </c>
      <c r="X18" s="136"/>
      <c r="Y18" s="30">
        <v>12</v>
      </c>
      <c r="Z18" s="14">
        <v>1</v>
      </c>
      <c r="AA18" s="14">
        <v>10</v>
      </c>
      <c r="AB18" s="14">
        <v>1</v>
      </c>
      <c r="AC18" s="49">
        <f t="shared" si="3"/>
        <v>0</v>
      </c>
      <c r="AD18" s="136"/>
      <c r="AE18" s="30">
        <v>5</v>
      </c>
      <c r="AF18" s="47">
        <v>2</v>
      </c>
      <c r="AG18" s="47"/>
      <c r="AH18" s="47"/>
      <c r="AI18" s="47"/>
      <c r="AJ18" s="106" t="e">
        <f t="shared" si="4"/>
        <v>#DIV/0!</v>
      </c>
      <c r="AK18" s="136"/>
      <c r="AL18" s="13">
        <v>9</v>
      </c>
      <c r="AM18" s="14">
        <v>4</v>
      </c>
      <c r="AN18" s="64">
        <v>0.67</v>
      </c>
      <c r="AO18" s="14">
        <v>0</v>
      </c>
      <c r="AP18" s="33">
        <v>33.299999999999997</v>
      </c>
      <c r="AQ18" s="136"/>
      <c r="AR18" s="126">
        <v>17</v>
      </c>
      <c r="AS18" s="116">
        <v>6</v>
      </c>
      <c r="AT18" s="43">
        <v>2</v>
      </c>
      <c r="AU18" s="118">
        <f t="shared" si="5"/>
        <v>0.6470588235294118</v>
      </c>
      <c r="AV18" s="118"/>
      <c r="AW18" s="118"/>
      <c r="AX18" s="118"/>
      <c r="AY18" s="125">
        <f t="shared" si="6"/>
        <v>0</v>
      </c>
      <c r="AZ18" s="140"/>
      <c r="BA18" s="30" t="s">
        <v>28</v>
      </c>
      <c r="BB18" s="31">
        <v>8</v>
      </c>
    </row>
    <row r="19" spans="1:54" ht="15.75" thickBot="1" x14ac:dyDescent="0.3">
      <c r="A19" s="54" t="s">
        <v>29</v>
      </c>
      <c r="B19" s="54">
        <v>9</v>
      </c>
      <c r="C19" s="139"/>
      <c r="D19" s="32">
        <v>78</v>
      </c>
      <c r="E19" s="147"/>
      <c r="F19" s="13">
        <v>1</v>
      </c>
      <c r="G19" s="14">
        <v>5</v>
      </c>
      <c r="H19" s="44">
        <f t="shared" si="1"/>
        <v>-4</v>
      </c>
      <c r="I19" s="49">
        <f t="shared" si="7"/>
        <v>0.2</v>
      </c>
      <c r="J19" s="136"/>
      <c r="K19" s="95">
        <v>7</v>
      </c>
      <c r="L19" s="82">
        <v>1</v>
      </c>
      <c r="M19" s="83">
        <v>0</v>
      </c>
      <c r="N19" s="47"/>
      <c r="O19" s="85"/>
      <c r="P19" s="85"/>
      <c r="Q19" s="88">
        <f t="shared" si="0"/>
        <v>14.285714285714285</v>
      </c>
      <c r="R19" s="94" t="e">
        <f t="shared" si="2"/>
        <v>#DIV/0!</v>
      </c>
      <c r="S19" s="136"/>
      <c r="T19" s="13">
        <v>0</v>
      </c>
      <c r="U19" s="14">
        <v>0</v>
      </c>
      <c r="V19" s="14">
        <v>0</v>
      </c>
      <c r="W19" s="33">
        <v>0</v>
      </c>
      <c r="X19" s="136"/>
      <c r="Y19" s="30">
        <v>5</v>
      </c>
      <c r="Z19" s="14">
        <v>0</v>
      </c>
      <c r="AA19" s="14">
        <v>5</v>
      </c>
      <c r="AB19" s="14">
        <v>0</v>
      </c>
      <c r="AC19" s="49">
        <f t="shared" si="3"/>
        <v>0</v>
      </c>
      <c r="AD19" s="136"/>
      <c r="AE19" s="30">
        <v>29</v>
      </c>
      <c r="AF19" s="47">
        <v>2.21</v>
      </c>
      <c r="AG19" s="47"/>
      <c r="AH19" s="47"/>
      <c r="AI19" s="47"/>
      <c r="AJ19" s="106" t="e">
        <f t="shared" si="4"/>
        <v>#DIV/0!</v>
      </c>
      <c r="AK19" s="136"/>
      <c r="AL19" s="13">
        <v>3</v>
      </c>
      <c r="AM19" s="14">
        <v>0</v>
      </c>
      <c r="AN19" s="113">
        <v>1.67</v>
      </c>
      <c r="AO19" s="14">
        <v>0</v>
      </c>
      <c r="AP19" s="33">
        <v>66.7</v>
      </c>
      <c r="AQ19" s="136"/>
      <c r="AR19" s="126">
        <v>9</v>
      </c>
      <c r="AS19" s="116">
        <v>4</v>
      </c>
      <c r="AT19" s="43">
        <v>2.5499999999999998</v>
      </c>
      <c r="AU19" s="119">
        <f t="shared" si="5"/>
        <v>0.55555555555555558</v>
      </c>
      <c r="AV19" s="118"/>
      <c r="AW19" s="118"/>
      <c r="AX19" s="118"/>
      <c r="AY19" s="125">
        <f t="shared" si="6"/>
        <v>0</v>
      </c>
      <c r="AZ19" s="140"/>
      <c r="BA19" s="30" t="s">
        <v>29</v>
      </c>
      <c r="BB19" s="31">
        <v>9</v>
      </c>
    </row>
    <row r="20" spans="1:54" ht="15.75" thickBot="1" x14ac:dyDescent="0.3">
      <c r="A20" s="54" t="s">
        <v>30</v>
      </c>
      <c r="B20" s="54">
        <v>10</v>
      </c>
      <c r="C20" s="139"/>
      <c r="D20" s="32">
        <v>44</v>
      </c>
      <c r="E20" s="147"/>
      <c r="F20" s="13">
        <v>1</v>
      </c>
      <c r="G20" s="14">
        <v>5</v>
      </c>
      <c r="H20" s="44">
        <f t="shared" si="1"/>
        <v>-4</v>
      </c>
      <c r="I20" s="49">
        <f t="shared" si="7"/>
        <v>0.2</v>
      </c>
      <c r="J20" s="136"/>
      <c r="K20" s="95">
        <v>2</v>
      </c>
      <c r="L20" s="82">
        <v>1</v>
      </c>
      <c r="M20" s="83">
        <v>1</v>
      </c>
      <c r="N20" s="47"/>
      <c r="O20" s="85"/>
      <c r="P20" s="85"/>
      <c r="Q20" s="84">
        <f t="shared" si="0"/>
        <v>0</v>
      </c>
      <c r="R20" s="94">
        <f t="shared" si="2"/>
        <v>1</v>
      </c>
      <c r="S20" s="136"/>
      <c r="T20" s="13">
        <v>0</v>
      </c>
      <c r="U20" s="14">
        <v>0</v>
      </c>
      <c r="V20" s="14">
        <v>0</v>
      </c>
      <c r="W20" s="33">
        <v>0</v>
      </c>
      <c r="X20" s="136"/>
      <c r="Y20" s="30">
        <v>2</v>
      </c>
      <c r="Z20" s="14">
        <v>0</v>
      </c>
      <c r="AA20" s="14">
        <v>2</v>
      </c>
      <c r="AB20" s="14">
        <v>0</v>
      </c>
      <c r="AC20" s="49">
        <f t="shared" si="3"/>
        <v>0</v>
      </c>
      <c r="AD20" s="136"/>
      <c r="AE20" s="30">
        <v>12</v>
      </c>
      <c r="AF20" s="47">
        <v>2.2200000000000002</v>
      </c>
      <c r="AG20" s="47"/>
      <c r="AH20" s="47"/>
      <c r="AI20" s="47"/>
      <c r="AJ20" s="106" t="e">
        <f t="shared" si="4"/>
        <v>#DIV/0!</v>
      </c>
      <c r="AK20" s="136"/>
      <c r="AL20" s="13">
        <v>2</v>
      </c>
      <c r="AM20" s="14">
        <v>2</v>
      </c>
      <c r="AN20" s="64">
        <v>0</v>
      </c>
      <c r="AO20" s="14">
        <v>0</v>
      </c>
      <c r="AP20" s="33">
        <v>0</v>
      </c>
      <c r="AQ20" s="136"/>
      <c r="AR20" s="126">
        <v>0</v>
      </c>
      <c r="AS20" s="116">
        <v>2</v>
      </c>
      <c r="AT20" s="44">
        <v>0</v>
      </c>
      <c r="AU20" s="120">
        <f t="shared" si="5"/>
        <v>0</v>
      </c>
      <c r="AV20" s="118"/>
      <c r="AW20" s="118"/>
      <c r="AX20" s="118"/>
      <c r="AY20" s="125">
        <f t="shared" si="6"/>
        <v>0</v>
      </c>
      <c r="AZ20" s="140"/>
      <c r="BA20" s="30" t="s">
        <v>30</v>
      </c>
      <c r="BB20" s="31">
        <v>10</v>
      </c>
    </row>
    <row r="21" spans="1:54" ht="15.75" thickBot="1" x14ac:dyDescent="0.3">
      <c r="A21" s="54" t="s">
        <v>31</v>
      </c>
      <c r="B21" s="54">
        <v>11</v>
      </c>
      <c r="C21" s="139"/>
      <c r="D21" s="32">
        <v>117</v>
      </c>
      <c r="E21" s="147"/>
      <c r="F21" s="13">
        <v>1</v>
      </c>
      <c r="G21" s="14">
        <v>13</v>
      </c>
      <c r="H21" s="57">
        <f t="shared" si="1"/>
        <v>-12</v>
      </c>
      <c r="I21" s="61">
        <f t="shared" si="7"/>
        <v>7.6923076923076927E-2</v>
      </c>
      <c r="J21" s="136"/>
      <c r="K21" s="95">
        <v>7</v>
      </c>
      <c r="L21" s="82">
        <v>0</v>
      </c>
      <c r="M21" s="83">
        <v>0</v>
      </c>
      <c r="N21" s="47"/>
      <c r="O21" s="85"/>
      <c r="P21" s="85"/>
      <c r="Q21" s="84">
        <f t="shared" si="0"/>
        <v>0</v>
      </c>
      <c r="R21" s="94" t="e">
        <f t="shared" si="2"/>
        <v>#DIV/0!</v>
      </c>
      <c r="S21" s="136"/>
      <c r="T21" s="13">
        <v>0</v>
      </c>
      <c r="U21" s="14">
        <v>1</v>
      </c>
      <c r="V21" s="14">
        <v>0</v>
      </c>
      <c r="W21" s="33">
        <v>0</v>
      </c>
      <c r="X21" s="136"/>
      <c r="Y21" s="30">
        <v>23</v>
      </c>
      <c r="Z21" s="14">
        <v>1</v>
      </c>
      <c r="AA21" s="14">
        <v>18</v>
      </c>
      <c r="AB21" s="14">
        <v>4</v>
      </c>
      <c r="AC21" s="61">
        <f t="shared" si="3"/>
        <v>-0.13043478260869565</v>
      </c>
      <c r="AD21" s="136"/>
      <c r="AE21" s="30">
        <v>8</v>
      </c>
      <c r="AF21" s="110">
        <v>2.38</v>
      </c>
      <c r="AG21" s="47"/>
      <c r="AH21" s="47"/>
      <c r="AI21" s="47"/>
      <c r="AJ21" s="106" t="e">
        <f t="shared" si="4"/>
        <v>#DIV/0!</v>
      </c>
      <c r="AK21" s="136"/>
      <c r="AL21" s="13">
        <v>14</v>
      </c>
      <c r="AM21" s="14">
        <v>5</v>
      </c>
      <c r="AN21" s="64">
        <v>1.07</v>
      </c>
      <c r="AO21" s="14">
        <v>21.4</v>
      </c>
      <c r="AP21" s="33">
        <v>28.6</v>
      </c>
      <c r="AQ21" s="136"/>
      <c r="AR21" s="126">
        <v>22</v>
      </c>
      <c r="AS21" s="116">
        <v>3</v>
      </c>
      <c r="AT21" s="43">
        <v>2.2400000000000002</v>
      </c>
      <c r="AU21" s="117">
        <f t="shared" si="5"/>
        <v>0.86363636363636365</v>
      </c>
      <c r="AV21" s="118"/>
      <c r="AW21" s="118"/>
      <c r="AX21" s="118"/>
      <c r="AY21" s="125">
        <f t="shared" si="6"/>
        <v>0</v>
      </c>
      <c r="AZ21" s="140"/>
      <c r="BA21" s="30" t="s">
        <v>31</v>
      </c>
      <c r="BB21" s="31">
        <v>11</v>
      </c>
    </row>
    <row r="22" spans="1:54" ht="15.75" thickBot="1" x14ac:dyDescent="0.3">
      <c r="A22" s="54" t="s">
        <v>32</v>
      </c>
      <c r="B22" s="54">
        <v>13</v>
      </c>
      <c r="C22" s="139"/>
      <c r="D22" s="32">
        <v>13</v>
      </c>
      <c r="E22" s="147"/>
      <c r="F22" s="13">
        <v>0</v>
      </c>
      <c r="G22" s="14">
        <v>1</v>
      </c>
      <c r="H22" s="59">
        <f t="shared" si="1"/>
        <v>-1</v>
      </c>
      <c r="I22" s="61">
        <f t="shared" si="7"/>
        <v>0</v>
      </c>
      <c r="J22" s="136"/>
      <c r="K22" s="95">
        <v>0</v>
      </c>
      <c r="L22" s="82">
        <v>0</v>
      </c>
      <c r="M22" s="83">
        <v>0</v>
      </c>
      <c r="N22" s="47"/>
      <c r="O22" s="85"/>
      <c r="P22" s="85"/>
      <c r="Q22" s="84">
        <f t="shared" si="0"/>
        <v>0</v>
      </c>
      <c r="R22" s="94" t="e">
        <f t="shared" si="2"/>
        <v>#DIV/0!</v>
      </c>
      <c r="S22" s="136"/>
      <c r="T22" s="13">
        <v>0</v>
      </c>
      <c r="U22" s="14">
        <v>0</v>
      </c>
      <c r="V22" s="14">
        <v>0</v>
      </c>
      <c r="W22" s="33">
        <v>0</v>
      </c>
      <c r="X22" s="136"/>
      <c r="Y22" s="30">
        <v>0</v>
      </c>
      <c r="Z22" s="14">
        <v>0</v>
      </c>
      <c r="AA22" s="14">
        <v>0</v>
      </c>
      <c r="AB22" s="14">
        <v>0</v>
      </c>
      <c r="AC22" s="49">
        <f t="shared" si="3"/>
        <v>0</v>
      </c>
      <c r="AD22" s="136"/>
      <c r="AE22" s="30">
        <v>0</v>
      </c>
      <c r="AF22" s="111">
        <v>0</v>
      </c>
      <c r="AG22" s="47"/>
      <c r="AH22" s="47"/>
      <c r="AI22" s="47"/>
      <c r="AJ22" s="106" t="e">
        <f t="shared" si="4"/>
        <v>#DIV/0!</v>
      </c>
      <c r="AK22" s="136"/>
      <c r="AL22" s="13">
        <v>3</v>
      </c>
      <c r="AM22" s="14">
        <v>1</v>
      </c>
      <c r="AN22" s="65">
        <v>2</v>
      </c>
      <c r="AO22" s="14">
        <v>66.7</v>
      </c>
      <c r="AP22" s="33">
        <v>66.7</v>
      </c>
      <c r="AQ22" s="136"/>
      <c r="AR22" s="126">
        <v>1</v>
      </c>
      <c r="AS22" s="116">
        <v>0</v>
      </c>
      <c r="AT22" s="44">
        <v>1</v>
      </c>
      <c r="AU22" s="117">
        <f t="shared" si="5"/>
        <v>1</v>
      </c>
      <c r="AV22" s="118"/>
      <c r="AW22" s="118"/>
      <c r="AX22" s="118"/>
      <c r="AY22" s="125" t="e">
        <f t="shared" si="6"/>
        <v>#DIV/0!</v>
      </c>
      <c r="AZ22" s="140"/>
      <c r="BA22" s="30" t="s">
        <v>32</v>
      </c>
      <c r="BB22" s="31">
        <v>13</v>
      </c>
    </row>
    <row r="23" spans="1:54" ht="15.75" thickBot="1" x14ac:dyDescent="0.3">
      <c r="A23" s="55" t="s">
        <v>33</v>
      </c>
      <c r="B23" s="55">
        <v>15</v>
      </c>
      <c r="C23" s="139"/>
      <c r="D23" s="32">
        <v>70</v>
      </c>
      <c r="E23" s="147"/>
      <c r="F23" s="36">
        <v>2</v>
      </c>
      <c r="G23" s="37">
        <v>6</v>
      </c>
      <c r="H23" s="56">
        <f t="shared" si="1"/>
        <v>-4</v>
      </c>
      <c r="I23" s="67">
        <f t="shared" si="7"/>
        <v>0.33333333333333331</v>
      </c>
      <c r="J23" s="136"/>
      <c r="K23" s="98">
        <v>1</v>
      </c>
      <c r="L23" s="99">
        <v>0</v>
      </c>
      <c r="M23" s="100">
        <v>1</v>
      </c>
      <c r="N23" s="101"/>
      <c r="O23" s="102"/>
      <c r="P23" s="102"/>
      <c r="Q23" s="103">
        <f t="shared" si="0"/>
        <v>-100</v>
      </c>
      <c r="R23" s="94">
        <f t="shared" si="2"/>
        <v>0</v>
      </c>
      <c r="S23" s="136"/>
      <c r="T23" s="17">
        <v>0</v>
      </c>
      <c r="U23" s="18">
        <v>0</v>
      </c>
      <c r="V23" s="18">
        <v>0</v>
      </c>
      <c r="W23" s="38">
        <v>0</v>
      </c>
      <c r="X23" s="136"/>
      <c r="Y23" s="34">
        <v>6</v>
      </c>
      <c r="Z23" s="37">
        <v>2</v>
      </c>
      <c r="AA23" s="37">
        <v>4</v>
      </c>
      <c r="AB23" s="37">
        <v>0</v>
      </c>
      <c r="AC23" s="67">
        <f t="shared" si="3"/>
        <v>0.33333333333333331</v>
      </c>
      <c r="AD23" s="136"/>
      <c r="AE23" s="52">
        <v>2</v>
      </c>
      <c r="AF23" s="112">
        <v>1</v>
      </c>
      <c r="AG23" s="101"/>
      <c r="AH23" s="101"/>
      <c r="AI23" s="101"/>
      <c r="AJ23" s="107" t="e">
        <f t="shared" si="4"/>
        <v>#DIV/0!</v>
      </c>
      <c r="AK23" s="136"/>
      <c r="AL23" s="17">
        <v>13</v>
      </c>
      <c r="AM23" s="18">
        <v>2</v>
      </c>
      <c r="AN23" s="66">
        <v>1.54</v>
      </c>
      <c r="AO23" s="18">
        <v>30.8</v>
      </c>
      <c r="AP23" s="38">
        <v>38.5</v>
      </c>
      <c r="AQ23" s="136"/>
      <c r="AR23" s="127">
        <v>5</v>
      </c>
      <c r="AS23" s="128">
        <v>3</v>
      </c>
      <c r="AT23" s="46">
        <v>1.86</v>
      </c>
      <c r="AU23" s="129">
        <f t="shared" si="5"/>
        <v>0.4</v>
      </c>
      <c r="AV23" s="130"/>
      <c r="AW23" s="130"/>
      <c r="AX23" s="130"/>
      <c r="AY23" s="125">
        <f t="shared" si="6"/>
        <v>0</v>
      </c>
      <c r="AZ23" s="140"/>
      <c r="BA23" s="34" t="s">
        <v>33</v>
      </c>
      <c r="BB23" s="35">
        <v>15</v>
      </c>
    </row>
    <row r="24" spans="1:54" s="81" customFormat="1" ht="13.5" thickBot="1" x14ac:dyDescent="0.3">
      <c r="A24" s="142" t="s">
        <v>34</v>
      </c>
      <c r="B24" s="143"/>
      <c r="C24" s="172"/>
      <c r="D24" s="70">
        <v>117</v>
      </c>
      <c r="E24" s="137"/>
      <c r="F24" s="71">
        <v>20</v>
      </c>
      <c r="G24" s="72">
        <v>74</v>
      </c>
      <c r="H24" s="73">
        <f t="shared" si="1"/>
        <v>-54</v>
      </c>
      <c r="I24" s="74">
        <f>F24/G24</f>
        <v>0.27027027027027029</v>
      </c>
      <c r="J24" s="137"/>
      <c r="K24" s="75">
        <v>43</v>
      </c>
      <c r="L24" s="76">
        <v>6</v>
      </c>
      <c r="M24" s="76">
        <v>9</v>
      </c>
      <c r="N24" s="104">
        <f t="shared" ref="N24" si="8">IF(K24=0,0,(L24-M24)/K24)*100</f>
        <v>-6.9767441860465116</v>
      </c>
      <c r="O24" s="104"/>
      <c r="P24" s="104"/>
      <c r="Q24" s="104"/>
      <c r="R24" s="77"/>
      <c r="S24" s="137"/>
      <c r="T24" s="75">
        <v>1</v>
      </c>
      <c r="U24" s="76">
        <v>14</v>
      </c>
      <c r="V24" s="76">
        <v>0</v>
      </c>
      <c r="W24" s="78">
        <v>1</v>
      </c>
      <c r="X24" s="137"/>
      <c r="Y24" s="71">
        <v>93</v>
      </c>
      <c r="Z24" s="72">
        <v>13</v>
      </c>
      <c r="AA24" s="72">
        <v>64</v>
      </c>
      <c r="AB24" s="72">
        <v>16</v>
      </c>
      <c r="AC24" s="79">
        <f t="shared" si="3"/>
        <v>-3.2258064516129031E-2</v>
      </c>
      <c r="AD24" s="137"/>
      <c r="AE24" s="75">
        <v>99</v>
      </c>
      <c r="AF24" s="108">
        <v>2.2200000000000002</v>
      </c>
      <c r="AG24" s="108"/>
      <c r="AH24" s="108"/>
      <c r="AI24" s="108"/>
      <c r="AJ24" s="109" t="e">
        <f t="shared" si="4"/>
        <v>#DIV/0!</v>
      </c>
      <c r="AK24" s="137"/>
      <c r="AL24" s="75">
        <v>62</v>
      </c>
      <c r="AM24" s="76">
        <v>22</v>
      </c>
      <c r="AN24" s="76">
        <v>1.18</v>
      </c>
      <c r="AO24" s="76">
        <v>22.6</v>
      </c>
      <c r="AP24" s="78">
        <v>35.5</v>
      </c>
      <c r="AQ24" s="137"/>
      <c r="AR24" s="71">
        <v>109</v>
      </c>
      <c r="AS24" s="72">
        <v>26</v>
      </c>
      <c r="AT24" s="72">
        <v>2.13</v>
      </c>
      <c r="AU24" s="115">
        <f t="shared" si="5"/>
        <v>0.76146788990825687</v>
      </c>
      <c r="AV24" s="80"/>
      <c r="AW24" s="80"/>
      <c r="AX24" s="80"/>
      <c r="AY24" s="131">
        <f>(AV24+AW24)/(AS24+AX24)</f>
        <v>0</v>
      </c>
      <c r="AZ24" s="141"/>
      <c r="BA24" s="142" t="s">
        <v>34</v>
      </c>
      <c r="BB24" s="143"/>
    </row>
  </sheetData>
  <mergeCells count="35">
    <mergeCell ref="C4:D4"/>
    <mergeCell ref="A1:D1"/>
    <mergeCell ref="F1:L1"/>
    <mergeCell ref="C2:D2"/>
    <mergeCell ref="F2:L2"/>
    <mergeCell ref="C3:D3"/>
    <mergeCell ref="A12:A13"/>
    <mergeCell ref="B12:B13"/>
    <mergeCell ref="C12:C24"/>
    <mergeCell ref="D12:D13"/>
    <mergeCell ref="E12:E24"/>
    <mergeCell ref="J12:J24"/>
    <mergeCell ref="S12:S24"/>
    <mergeCell ref="K12:R12"/>
    <mergeCell ref="C5:D5"/>
    <mergeCell ref="C6:D6"/>
    <mergeCell ref="C7:D7"/>
    <mergeCell ref="C8:D8"/>
    <mergeCell ref="E8:F8"/>
    <mergeCell ref="AR12:AY12"/>
    <mergeCell ref="AQ12:AQ24"/>
    <mergeCell ref="AZ12:AZ24"/>
    <mergeCell ref="A24:B24"/>
    <mergeCell ref="BA24:BB24"/>
    <mergeCell ref="I12:I13"/>
    <mergeCell ref="AL12:AP12"/>
    <mergeCell ref="T12:W12"/>
    <mergeCell ref="X12:X24"/>
    <mergeCell ref="Y12:AC12"/>
    <mergeCell ref="AD12:AD24"/>
    <mergeCell ref="AK12:AK24"/>
    <mergeCell ref="AE12:AJ12"/>
    <mergeCell ref="F12:F13"/>
    <mergeCell ref="G12:G13"/>
    <mergeCell ref="H12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Avdeev</dc:creator>
  <cp:lastModifiedBy>Vladimir Avdeev</cp:lastModifiedBy>
  <dcterms:created xsi:type="dcterms:W3CDTF">2015-06-05T18:19:34Z</dcterms:created>
  <dcterms:modified xsi:type="dcterms:W3CDTF">2025-04-01T19:05:45Z</dcterms:modified>
</cp:coreProperties>
</file>